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Артём\Downloads\"/>
    </mc:Choice>
  </mc:AlternateContent>
  <bookViews>
    <workbookView xWindow="0" yWindow="0" windowWidth="21570" windowHeight="9345" tabRatio="951"/>
  </bookViews>
  <sheets>
    <sheet name="Общие сведения дисциплины" sheetId="22" r:id="rId1"/>
    <sheet name="Контрольные вопросы" sheetId="24" r:id="rId2"/>
    <sheet name="Вопросы к экзамену" sheetId="20" r:id="rId3"/>
    <sheet name="Билеты 23-24" sheetId="26" r:id="rId4"/>
    <sheet name="Билеты" sheetId="21" state="hidden" r:id="rId5"/>
    <sheet name="Лист2" sheetId="23" state="hidden" r:id="rId6"/>
    <sheet name="Сл поле месяц" sheetId="27" state="hidden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24" l="1"/>
  <c r="B15" i="26"/>
  <c r="B23" i="26"/>
  <c r="B1101" i="26"/>
  <c r="B14" i="24" l="1"/>
  <c r="B89" i="24"/>
  <c r="B97" i="24"/>
  <c r="B99" i="24"/>
  <c r="B94" i="24"/>
  <c r="B96" i="24"/>
  <c r="B98" i="24"/>
  <c r="B93" i="24"/>
  <c r="B92" i="24"/>
  <c r="B91" i="24"/>
  <c r="B88" i="24"/>
  <c r="B100" i="24"/>
  <c r="B101" i="24"/>
  <c r="B87" i="24"/>
  <c r="B76" i="24"/>
  <c r="B72" i="24"/>
  <c r="B85" i="24"/>
  <c r="B84" i="24"/>
  <c r="B83" i="24"/>
  <c r="B82" i="24"/>
  <c r="B95" i="24"/>
  <c r="B90" i="24"/>
  <c r="B81" i="24"/>
  <c r="B86" i="24"/>
  <c r="B80" i="24"/>
  <c r="B79" i="24"/>
  <c r="B73" i="24"/>
  <c r="B78" i="24"/>
  <c r="B77" i="24"/>
  <c r="B75" i="24"/>
  <c r="B74" i="24"/>
  <c r="B71" i="24"/>
  <c r="B70" i="24"/>
  <c r="B69" i="24"/>
  <c r="B68" i="24"/>
  <c r="B67" i="24"/>
  <c r="B66" i="24"/>
  <c r="B65" i="24"/>
  <c r="B64" i="24"/>
  <c r="B63" i="24"/>
  <c r="B62" i="24"/>
  <c r="B61" i="24"/>
  <c r="B60" i="24"/>
  <c r="B59" i="24"/>
  <c r="B57" i="24"/>
  <c r="B55" i="24"/>
  <c r="B56" i="24"/>
  <c r="B54" i="24"/>
  <c r="B53" i="24"/>
  <c r="B52" i="24"/>
  <c r="B50" i="24"/>
  <c r="B49" i="24"/>
  <c r="B51" i="24"/>
  <c r="B48" i="24"/>
  <c r="B47" i="24"/>
  <c r="B46" i="24"/>
  <c r="B45" i="24"/>
  <c r="B44" i="24"/>
  <c r="B43" i="24"/>
  <c r="B42" i="24"/>
  <c r="B41" i="24"/>
  <c r="B40" i="24"/>
  <c r="B37" i="24"/>
  <c r="B39" i="24"/>
  <c r="B38" i="24"/>
  <c r="B36" i="24"/>
  <c r="B35" i="24"/>
  <c r="B34" i="24"/>
  <c r="B33" i="24"/>
  <c r="B32" i="24"/>
  <c r="B22" i="24"/>
  <c r="B31" i="24"/>
  <c r="B30" i="24"/>
  <c r="B29" i="24"/>
  <c r="B28" i="24"/>
  <c r="B27" i="24"/>
  <c r="B26" i="24"/>
  <c r="B25" i="24"/>
  <c r="B24" i="24"/>
  <c r="B23" i="24"/>
  <c r="B21" i="24"/>
  <c r="B20" i="24"/>
  <c r="B11" i="24"/>
  <c r="B19" i="24"/>
  <c r="B17" i="24"/>
  <c r="B18" i="24"/>
  <c r="B16" i="24"/>
  <c r="B12" i="24"/>
  <c r="B13" i="24"/>
  <c r="B15" i="24"/>
  <c r="B10" i="24"/>
  <c r="B9" i="24"/>
  <c r="B8" i="24"/>
  <c r="B7" i="24"/>
  <c r="B6" i="24"/>
  <c r="B5" i="24"/>
  <c r="B4" i="24"/>
  <c r="B3" i="24"/>
  <c r="B2" i="24"/>
  <c r="B19" i="26"/>
  <c r="A2" i="20" l="1"/>
  <c r="B106" i="20"/>
  <c r="I4" i="26"/>
  <c r="H106" i="20"/>
  <c r="F1099" i="26"/>
  <c r="I1098" i="26"/>
  <c r="E1098" i="26"/>
  <c r="A1097" i="26"/>
  <c r="I1096" i="26"/>
  <c r="A1095" i="26"/>
  <c r="E1094" i="26"/>
  <c r="E1091" i="26"/>
  <c r="I1090" i="26"/>
  <c r="I1089" i="26"/>
  <c r="F1067" i="26"/>
  <c r="I1066" i="26"/>
  <c r="E1066" i="26"/>
  <c r="A1065" i="26"/>
  <c r="I1064" i="26"/>
  <c r="A1063" i="26"/>
  <c r="E1062" i="26"/>
  <c r="E1059" i="26"/>
  <c r="I1058" i="26"/>
  <c r="I1057" i="26"/>
  <c r="F1037" i="26"/>
  <c r="I1036" i="26"/>
  <c r="E1036" i="26"/>
  <c r="A1035" i="26"/>
  <c r="I1034" i="26"/>
  <c r="A1033" i="26"/>
  <c r="E1032" i="26"/>
  <c r="E1029" i="26"/>
  <c r="I1028" i="26"/>
  <c r="I1027" i="26"/>
  <c r="F1005" i="26"/>
  <c r="I1004" i="26"/>
  <c r="E1004" i="26"/>
  <c r="A1003" i="26"/>
  <c r="I1002" i="26"/>
  <c r="A1001" i="26"/>
  <c r="E1000" i="26"/>
  <c r="E997" i="26"/>
  <c r="I996" i="26"/>
  <c r="I995" i="26"/>
  <c r="F975" i="26"/>
  <c r="I974" i="26"/>
  <c r="E974" i="26"/>
  <c r="A973" i="26"/>
  <c r="I972" i="26"/>
  <c r="A971" i="26"/>
  <c r="E970" i="26"/>
  <c r="E967" i="26"/>
  <c r="I966" i="26"/>
  <c r="I965" i="26"/>
  <c r="F943" i="26"/>
  <c r="I942" i="26"/>
  <c r="E942" i="26"/>
  <c r="A941" i="26"/>
  <c r="I940" i="26"/>
  <c r="A939" i="26"/>
  <c r="E938" i="26"/>
  <c r="E935" i="26"/>
  <c r="I934" i="26"/>
  <c r="I933" i="26"/>
  <c r="F913" i="26"/>
  <c r="I912" i="26"/>
  <c r="E912" i="26"/>
  <c r="A911" i="26"/>
  <c r="I910" i="26"/>
  <c r="A909" i="26"/>
  <c r="E908" i="26"/>
  <c r="E905" i="26"/>
  <c r="I904" i="26"/>
  <c r="I903" i="26"/>
  <c r="F881" i="26"/>
  <c r="I880" i="26"/>
  <c r="E880" i="26"/>
  <c r="A879" i="26"/>
  <c r="I878" i="26"/>
  <c r="A877" i="26"/>
  <c r="E876" i="26"/>
  <c r="E873" i="26"/>
  <c r="I872" i="26"/>
  <c r="I871" i="26"/>
  <c r="F851" i="26"/>
  <c r="I850" i="26"/>
  <c r="E850" i="26"/>
  <c r="A849" i="26"/>
  <c r="I848" i="26"/>
  <c r="A847" i="26"/>
  <c r="E846" i="26"/>
  <c r="E843" i="26"/>
  <c r="I842" i="26"/>
  <c r="I841" i="26"/>
  <c r="F819" i="26"/>
  <c r="I818" i="26"/>
  <c r="E818" i="26"/>
  <c r="A817" i="26"/>
  <c r="I816" i="26"/>
  <c r="A815" i="26"/>
  <c r="E814" i="26"/>
  <c r="E811" i="26"/>
  <c r="I810" i="26"/>
  <c r="I809" i="26"/>
  <c r="F789" i="26"/>
  <c r="I788" i="26"/>
  <c r="E788" i="26"/>
  <c r="A787" i="26"/>
  <c r="I786" i="26"/>
  <c r="A785" i="26"/>
  <c r="E784" i="26"/>
  <c r="E781" i="26"/>
  <c r="I780" i="26"/>
  <c r="I779" i="26"/>
  <c r="F757" i="26"/>
  <c r="I756" i="26"/>
  <c r="E756" i="26"/>
  <c r="A755" i="26"/>
  <c r="I754" i="26"/>
  <c r="A753" i="26"/>
  <c r="E752" i="26"/>
  <c r="E749" i="26"/>
  <c r="I748" i="26"/>
  <c r="I747" i="26"/>
  <c r="F727" i="26"/>
  <c r="I726" i="26"/>
  <c r="E726" i="26"/>
  <c r="A725" i="26"/>
  <c r="I724" i="26"/>
  <c r="A723" i="26"/>
  <c r="E722" i="26"/>
  <c r="E719" i="26"/>
  <c r="I718" i="26"/>
  <c r="I717" i="26"/>
  <c r="F695" i="26"/>
  <c r="I694" i="26"/>
  <c r="E694" i="26"/>
  <c r="A693" i="26"/>
  <c r="I692" i="26"/>
  <c r="A691" i="26"/>
  <c r="E690" i="26"/>
  <c r="E687" i="26"/>
  <c r="I686" i="26"/>
  <c r="I685" i="26"/>
  <c r="F665" i="26"/>
  <c r="I664" i="26"/>
  <c r="E664" i="26"/>
  <c r="A663" i="26"/>
  <c r="I662" i="26"/>
  <c r="A661" i="26"/>
  <c r="E660" i="26"/>
  <c r="E657" i="26"/>
  <c r="I656" i="26"/>
  <c r="I655" i="26"/>
  <c r="F633" i="26"/>
  <c r="I632" i="26"/>
  <c r="E632" i="26"/>
  <c r="A631" i="26"/>
  <c r="I630" i="26"/>
  <c r="A629" i="26"/>
  <c r="E628" i="26"/>
  <c r="E625" i="26"/>
  <c r="I624" i="26"/>
  <c r="I623" i="26"/>
  <c r="F603" i="26"/>
  <c r="I602" i="26"/>
  <c r="E602" i="26"/>
  <c r="A601" i="26"/>
  <c r="I600" i="26"/>
  <c r="A599" i="26"/>
  <c r="E598" i="26"/>
  <c r="E595" i="26"/>
  <c r="I594" i="26"/>
  <c r="I593" i="26"/>
  <c r="F571" i="26"/>
  <c r="I570" i="26"/>
  <c r="E570" i="26"/>
  <c r="A569" i="26"/>
  <c r="I568" i="26"/>
  <c r="A567" i="26"/>
  <c r="E566" i="26"/>
  <c r="E563" i="26"/>
  <c r="I562" i="26"/>
  <c r="I561" i="26"/>
  <c r="F541" i="26"/>
  <c r="I540" i="26"/>
  <c r="E540" i="26"/>
  <c r="A539" i="26"/>
  <c r="I538" i="26"/>
  <c r="A537" i="26"/>
  <c r="E536" i="26"/>
  <c r="E533" i="26"/>
  <c r="I532" i="26"/>
  <c r="I531" i="26"/>
  <c r="F509" i="26"/>
  <c r="I508" i="26"/>
  <c r="E508" i="26"/>
  <c r="A507" i="26"/>
  <c r="I506" i="26"/>
  <c r="A505" i="26"/>
  <c r="E504" i="26"/>
  <c r="E501" i="26"/>
  <c r="I500" i="26"/>
  <c r="I499" i="26"/>
  <c r="F479" i="26"/>
  <c r="I478" i="26"/>
  <c r="E478" i="26"/>
  <c r="A477" i="26"/>
  <c r="I476" i="26"/>
  <c r="A475" i="26"/>
  <c r="E474" i="26"/>
  <c r="E471" i="26"/>
  <c r="I470" i="26"/>
  <c r="I469" i="26"/>
  <c r="F447" i="26"/>
  <c r="I446" i="26"/>
  <c r="E446" i="26"/>
  <c r="A445" i="26"/>
  <c r="I444" i="26"/>
  <c r="A443" i="26"/>
  <c r="E442" i="26"/>
  <c r="E439" i="26"/>
  <c r="I438" i="26"/>
  <c r="I437" i="26"/>
  <c r="F417" i="26"/>
  <c r="I416" i="26"/>
  <c r="E416" i="26"/>
  <c r="A415" i="26"/>
  <c r="I414" i="26"/>
  <c r="A413" i="26"/>
  <c r="E412" i="26"/>
  <c r="E409" i="26"/>
  <c r="I408" i="26"/>
  <c r="I407" i="26"/>
  <c r="F385" i="26"/>
  <c r="I384" i="26"/>
  <c r="E384" i="26"/>
  <c r="A383" i="26"/>
  <c r="I382" i="26"/>
  <c r="A381" i="26"/>
  <c r="E380" i="26"/>
  <c r="E377" i="26"/>
  <c r="I376" i="26"/>
  <c r="I375" i="26"/>
  <c r="F355" i="26"/>
  <c r="I354" i="26"/>
  <c r="E354" i="26"/>
  <c r="A353" i="26"/>
  <c r="I352" i="26"/>
  <c r="A351" i="26"/>
  <c r="E350" i="26"/>
  <c r="E347" i="26"/>
  <c r="I346" i="26"/>
  <c r="I345" i="26"/>
  <c r="F323" i="26"/>
  <c r="I322" i="26"/>
  <c r="E322" i="26"/>
  <c r="A321" i="26"/>
  <c r="I320" i="26"/>
  <c r="A319" i="26"/>
  <c r="E318" i="26"/>
  <c r="E315" i="26"/>
  <c r="I314" i="26"/>
  <c r="I313" i="26"/>
  <c r="F293" i="26"/>
  <c r="I292" i="26"/>
  <c r="E292" i="26"/>
  <c r="A291" i="26"/>
  <c r="I290" i="26"/>
  <c r="A289" i="26"/>
  <c r="E288" i="26"/>
  <c r="E285" i="26"/>
  <c r="I284" i="26"/>
  <c r="I283" i="26"/>
  <c r="F261" i="26"/>
  <c r="I260" i="26"/>
  <c r="E260" i="26"/>
  <c r="A259" i="26"/>
  <c r="I258" i="26"/>
  <c r="A257" i="26"/>
  <c r="E256" i="26"/>
  <c r="E253" i="26"/>
  <c r="I252" i="26"/>
  <c r="I251" i="26"/>
  <c r="F231" i="26"/>
  <c r="I230" i="26"/>
  <c r="E230" i="26"/>
  <c r="A229" i="26"/>
  <c r="I228" i="26"/>
  <c r="A227" i="26"/>
  <c r="E226" i="26"/>
  <c r="E223" i="26"/>
  <c r="I222" i="26"/>
  <c r="I221" i="26"/>
  <c r="F199" i="26"/>
  <c r="I198" i="26"/>
  <c r="E198" i="26"/>
  <c r="A197" i="26"/>
  <c r="I196" i="26"/>
  <c r="A195" i="26"/>
  <c r="E194" i="26"/>
  <c r="E191" i="26"/>
  <c r="I190" i="26"/>
  <c r="I189" i="26"/>
  <c r="F169" i="26"/>
  <c r="I168" i="26"/>
  <c r="E168" i="26"/>
  <c r="A167" i="26"/>
  <c r="I166" i="26"/>
  <c r="A165" i="26"/>
  <c r="E164" i="26"/>
  <c r="E161" i="26"/>
  <c r="I160" i="26"/>
  <c r="I159" i="26"/>
  <c r="F137" i="26"/>
  <c r="I136" i="26"/>
  <c r="E136" i="26"/>
  <c r="A135" i="26"/>
  <c r="I134" i="26"/>
  <c r="A133" i="26"/>
  <c r="E132" i="26"/>
  <c r="E129" i="26"/>
  <c r="I128" i="26"/>
  <c r="I127" i="26"/>
  <c r="F107" i="26"/>
  <c r="I106" i="26"/>
  <c r="E106" i="26"/>
  <c r="A105" i="26"/>
  <c r="I104" i="26"/>
  <c r="A103" i="26"/>
  <c r="E102" i="26"/>
  <c r="E99" i="26"/>
  <c r="I98" i="26"/>
  <c r="I97" i="26"/>
  <c r="F75" i="26"/>
  <c r="I74" i="26"/>
  <c r="E74" i="26"/>
  <c r="A73" i="26"/>
  <c r="I72" i="26"/>
  <c r="A71" i="26"/>
  <c r="E70" i="26"/>
  <c r="E67" i="26"/>
  <c r="I66" i="26"/>
  <c r="I65" i="26"/>
  <c r="A41" i="26"/>
  <c r="A9" i="26"/>
  <c r="E44" i="26"/>
  <c r="J62" i="26"/>
  <c r="J92" i="26" s="1"/>
  <c r="E64" i="26" s="1"/>
  <c r="F45" i="26"/>
  <c r="I44" i="26"/>
  <c r="A43" i="26"/>
  <c r="I42" i="26"/>
  <c r="E40" i="26"/>
  <c r="E37" i="26"/>
  <c r="I36" i="26"/>
  <c r="I35" i="26"/>
  <c r="I12" i="26"/>
  <c r="I10" i="26"/>
  <c r="I3" i="26"/>
  <c r="F13" i="26"/>
  <c r="E12" i="26"/>
  <c r="E8" i="26"/>
  <c r="E5" i="26"/>
  <c r="K17" i="27"/>
  <c r="E2" i="26"/>
  <c r="A5" i="21"/>
  <c r="A11" i="26"/>
  <c r="E34" i="26" l="1"/>
  <c r="J124" i="26"/>
  <c r="H3" i="20"/>
  <c r="J154" i="26" l="1"/>
  <c r="E96" i="26"/>
  <c r="B952" i="21"/>
  <c r="G951" i="21"/>
  <c r="B951" i="21"/>
  <c r="I937" i="21"/>
  <c r="F937" i="21"/>
  <c r="C937" i="21"/>
  <c r="C935" i="21"/>
  <c r="A930" i="21"/>
  <c r="B925" i="21"/>
  <c r="G924" i="21"/>
  <c r="B924" i="21"/>
  <c r="I910" i="21"/>
  <c r="F910" i="21"/>
  <c r="C910" i="21"/>
  <c r="C908" i="21"/>
  <c r="A903" i="21"/>
  <c r="B899" i="21"/>
  <c r="G898" i="21"/>
  <c r="B898" i="21"/>
  <c r="I884" i="21"/>
  <c r="F884" i="21"/>
  <c r="C884" i="21"/>
  <c r="C882" i="21"/>
  <c r="A877" i="21"/>
  <c r="B872" i="21"/>
  <c r="G871" i="21"/>
  <c r="B871" i="21"/>
  <c r="I857" i="21"/>
  <c r="F857" i="21"/>
  <c r="C857" i="21"/>
  <c r="C855" i="21"/>
  <c r="A850" i="21"/>
  <c r="B846" i="21"/>
  <c r="G845" i="21"/>
  <c r="B845" i="21"/>
  <c r="I831" i="21"/>
  <c r="F831" i="21"/>
  <c r="C831" i="21"/>
  <c r="C829" i="21"/>
  <c r="A824" i="21"/>
  <c r="B819" i="21"/>
  <c r="G818" i="21"/>
  <c r="B818" i="21"/>
  <c r="I804" i="21"/>
  <c r="F804" i="21"/>
  <c r="C804" i="21"/>
  <c r="C802" i="21"/>
  <c r="A797" i="21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4" i="20"/>
  <c r="B143" i="26"/>
  <c r="B109" i="26"/>
  <c r="B147" i="26"/>
  <c r="B77" i="26"/>
  <c r="B55" i="26"/>
  <c r="C11" i="21"/>
  <c r="B85" i="26"/>
  <c r="C19" i="21"/>
  <c r="B113" i="26"/>
  <c r="C15" i="21"/>
  <c r="B47" i="26"/>
  <c r="B117" i="26"/>
  <c r="B51" i="26"/>
  <c r="B139" i="26"/>
  <c r="B81" i="26"/>
  <c r="J186" i="26" l="1"/>
  <c r="E126" i="26"/>
  <c r="A104" i="20"/>
  <c r="A108" i="20"/>
  <c r="H108" i="20"/>
  <c r="B793" i="21"/>
  <c r="G792" i="21"/>
  <c r="B792" i="21"/>
  <c r="I778" i="21"/>
  <c r="F778" i="21"/>
  <c r="C778" i="21"/>
  <c r="C776" i="21"/>
  <c r="A771" i="21"/>
  <c r="B766" i="21"/>
  <c r="G765" i="21"/>
  <c r="B765" i="21"/>
  <c r="I751" i="21"/>
  <c r="F751" i="21"/>
  <c r="C751" i="21"/>
  <c r="C749" i="21"/>
  <c r="A744" i="21"/>
  <c r="B740" i="21"/>
  <c r="G739" i="21"/>
  <c r="B739" i="21"/>
  <c r="I725" i="21"/>
  <c r="F725" i="21"/>
  <c r="C725" i="21"/>
  <c r="C723" i="21"/>
  <c r="A718" i="21"/>
  <c r="B713" i="21"/>
  <c r="G712" i="21"/>
  <c r="B712" i="21"/>
  <c r="I698" i="21"/>
  <c r="F698" i="21"/>
  <c r="C698" i="21"/>
  <c r="C696" i="21"/>
  <c r="A691" i="21"/>
  <c r="B687" i="21"/>
  <c r="G686" i="21"/>
  <c r="B686" i="21"/>
  <c r="I672" i="21"/>
  <c r="F672" i="21"/>
  <c r="C672" i="21"/>
  <c r="C670" i="21"/>
  <c r="A665" i="21"/>
  <c r="B660" i="21"/>
  <c r="G659" i="21"/>
  <c r="B659" i="21"/>
  <c r="I645" i="21"/>
  <c r="F645" i="21"/>
  <c r="C645" i="21"/>
  <c r="C643" i="21"/>
  <c r="A638" i="21"/>
  <c r="B634" i="21"/>
  <c r="G633" i="21"/>
  <c r="B633" i="21"/>
  <c r="I619" i="21"/>
  <c r="F619" i="21"/>
  <c r="C619" i="21"/>
  <c r="C617" i="21"/>
  <c r="A612" i="21"/>
  <c r="B607" i="21"/>
  <c r="G606" i="21"/>
  <c r="B606" i="21"/>
  <c r="I592" i="21"/>
  <c r="F592" i="21"/>
  <c r="C592" i="21"/>
  <c r="C590" i="21"/>
  <c r="A585" i="21"/>
  <c r="B581" i="21"/>
  <c r="G580" i="21"/>
  <c r="B580" i="21"/>
  <c r="I566" i="21"/>
  <c r="F566" i="21"/>
  <c r="C566" i="21"/>
  <c r="C564" i="21"/>
  <c r="A559" i="21"/>
  <c r="B554" i="21"/>
  <c r="G553" i="21"/>
  <c r="B553" i="21"/>
  <c r="I539" i="21"/>
  <c r="F539" i="21"/>
  <c r="C539" i="21"/>
  <c r="C537" i="21"/>
  <c r="A532" i="21"/>
  <c r="B528" i="21"/>
  <c r="G527" i="21"/>
  <c r="B527" i="21"/>
  <c r="I513" i="21"/>
  <c r="F513" i="21"/>
  <c r="C513" i="21"/>
  <c r="C511" i="21"/>
  <c r="A506" i="21"/>
  <c r="B501" i="21"/>
  <c r="G500" i="21"/>
  <c r="B500" i="21"/>
  <c r="I486" i="21"/>
  <c r="F486" i="21"/>
  <c r="C486" i="21"/>
  <c r="C484" i="21"/>
  <c r="A479" i="21"/>
  <c r="B475" i="21"/>
  <c r="G474" i="21"/>
  <c r="B474" i="21"/>
  <c r="I460" i="21"/>
  <c r="F460" i="21"/>
  <c r="C460" i="21"/>
  <c r="C458" i="21"/>
  <c r="A453" i="21"/>
  <c r="B448" i="21"/>
  <c r="G447" i="21"/>
  <c r="B447" i="21"/>
  <c r="I433" i="21"/>
  <c r="F433" i="21"/>
  <c r="C433" i="21"/>
  <c r="C431" i="21"/>
  <c r="A426" i="21"/>
  <c r="B422" i="21"/>
  <c r="G421" i="21"/>
  <c r="B421" i="21"/>
  <c r="I407" i="21"/>
  <c r="F407" i="21"/>
  <c r="C407" i="21"/>
  <c r="C405" i="21"/>
  <c r="A400" i="21"/>
  <c r="B395" i="21"/>
  <c r="G394" i="21"/>
  <c r="B394" i="21"/>
  <c r="I380" i="21"/>
  <c r="F380" i="21"/>
  <c r="C380" i="21"/>
  <c r="C378" i="21"/>
  <c r="A373" i="21"/>
  <c r="B369" i="21"/>
  <c r="G368" i="21"/>
  <c r="B368" i="21"/>
  <c r="I354" i="21"/>
  <c r="F354" i="21"/>
  <c r="C354" i="21"/>
  <c r="C352" i="21"/>
  <c r="A347" i="21"/>
  <c r="B342" i="21"/>
  <c r="G341" i="21"/>
  <c r="B341" i="21"/>
  <c r="I327" i="21"/>
  <c r="F327" i="21"/>
  <c r="C327" i="21"/>
  <c r="C325" i="21"/>
  <c r="A320" i="21"/>
  <c r="B316" i="21"/>
  <c r="G315" i="21"/>
  <c r="B315" i="21"/>
  <c r="I301" i="21"/>
  <c r="F301" i="21"/>
  <c r="C301" i="21"/>
  <c r="C299" i="21"/>
  <c r="A294" i="21"/>
  <c r="B289" i="21"/>
  <c r="G288" i="21"/>
  <c r="B288" i="21"/>
  <c r="I274" i="21"/>
  <c r="F274" i="21"/>
  <c r="C274" i="21"/>
  <c r="C272" i="21"/>
  <c r="A267" i="21"/>
  <c r="B263" i="21"/>
  <c r="G262" i="21"/>
  <c r="B262" i="21"/>
  <c r="I248" i="21"/>
  <c r="F248" i="21"/>
  <c r="C248" i="21"/>
  <c r="C246" i="21"/>
  <c r="A241" i="21"/>
  <c r="B236" i="21"/>
  <c r="G235" i="21"/>
  <c r="B235" i="21"/>
  <c r="I221" i="21"/>
  <c r="F221" i="21"/>
  <c r="C221" i="21"/>
  <c r="C219" i="21"/>
  <c r="A214" i="21"/>
  <c r="B210" i="21"/>
  <c r="G209" i="21"/>
  <c r="B209" i="21"/>
  <c r="I195" i="21"/>
  <c r="F195" i="21"/>
  <c r="C195" i="21"/>
  <c r="C193" i="21"/>
  <c r="A188" i="21"/>
  <c r="B183" i="21"/>
  <c r="G182" i="21"/>
  <c r="B182" i="21"/>
  <c r="I168" i="21"/>
  <c r="F168" i="21"/>
  <c r="C168" i="21"/>
  <c r="C166" i="21"/>
  <c r="A161" i="21"/>
  <c r="B157" i="21"/>
  <c r="G156" i="21"/>
  <c r="B156" i="21"/>
  <c r="I142" i="21"/>
  <c r="F142" i="21"/>
  <c r="C142" i="21"/>
  <c r="C140" i="21"/>
  <c r="A135" i="21"/>
  <c r="B130" i="21"/>
  <c r="G129" i="21"/>
  <c r="B129" i="21"/>
  <c r="I115" i="21"/>
  <c r="F115" i="21"/>
  <c r="C115" i="21"/>
  <c r="C113" i="21"/>
  <c r="A108" i="21"/>
  <c r="B104" i="21"/>
  <c r="G103" i="21"/>
  <c r="B103" i="21"/>
  <c r="I89" i="21"/>
  <c r="F89" i="21"/>
  <c r="C89" i="21"/>
  <c r="C87" i="21"/>
  <c r="A82" i="21"/>
  <c r="B77" i="21"/>
  <c r="G76" i="21"/>
  <c r="B76" i="21"/>
  <c r="B179" i="26"/>
  <c r="B175" i="26"/>
  <c r="B171" i="26"/>
  <c r="J216" i="26" l="1"/>
  <c r="E158" i="26"/>
  <c r="I62" i="21"/>
  <c r="F62" i="21"/>
  <c r="C62" i="21"/>
  <c r="C60" i="21"/>
  <c r="A55" i="21"/>
  <c r="B51" i="21"/>
  <c r="G50" i="21"/>
  <c r="B50" i="21"/>
  <c r="B23" i="21"/>
  <c r="I36" i="21"/>
  <c r="F36" i="21"/>
  <c r="C36" i="21"/>
  <c r="C34" i="21"/>
  <c r="A29" i="21"/>
  <c r="B24" i="21"/>
  <c r="G23" i="21"/>
  <c r="I9" i="21"/>
  <c r="F9" i="21"/>
  <c r="C9" i="21"/>
  <c r="C7" i="21"/>
  <c r="A2" i="21"/>
  <c r="B205" i="26"/>
  <c r="B201" i="26"/>
  <c r="B209" i="26"/>
  <c r="J248" i="26" l="1"/>
  <c r="E188" i="26"/>
  <c r="J28" i="21"/>
  <c r="B233" i="26"/>
  <c r="B241" i="26"/>
  <c r="B237" i="26"/>
  <c r="C38" i="21"/>
  <c r="C46" i="21"/>
  <c r="C42" i="21"/>
  <c r="J278" i="26" l="1"/>
  <c r="E220" i="26"/>
  <c r="J54" i="21"/>
  <c r="A32" i="21"/>
  <c r="C72" i="21"/>
  <c r="B267" i="26"/>
  <c r="C68" i="21"/>
  <c r="B271" i="26"/>
  <c r="J310" i="26" l="1"/>
  <c r="E250" i="26"/>
  <c r="J81" i="21"/>
  <c r="A58" i="21"/>
  <c r="C64" i="21"/>
  <c r="C99" i="21"/>
  <c r="C91" i="21"/>
  <c r="B303" i="26"/>
  <c r="B295" i="26"/>
  <c r="C95" i="21"/>
  <c r="B263" i="26"/>
  <c r="E282" i="26" l="1"/>
  <c r="J340" i="26"/>
  <c r="A85" i="21"/>
  <c r="J107" i="21"/>
  <c r="B325" i="26"/>
  <c r="B329" i="26"/>
  <c r="B333" i="26"/>
  <c r="B299" i="26"/>
  <c r="C121" i="21"/>
  <c r="C117" i="21"/>
  <c r="J372" i="26" l="1"/>
  <c r="E312" i="26"/>
  <c r="A111" i="21"/>
  <c r="J134" i="21"/>
  <c r="B357" i="26"/>
  <c r="B365" i="26"/>
  <c r="C152" i="21"/>
  <c r="B361" i="26"/>
  <c r="C125" i="21"/>
  <c r="E344" i="26" l="1"/>
  <c r="J402" i="26"/>
  <c r="A138" i="21"/>
  <c r="J160" i="21"/>
  <c r="B391" i="26"/>
  <c r="C170" i="21"/>
  <c r="C174" i="21"/>
  <c r="C148" i="21"/>
  <c r="C144" i="21"/>
  <c r="J434" i="26" l="1"/>
  <c r="E374" i="26"/>
  <c r="J187" i="21"/>
  <c r="A164" i="21"/>
  <c r="B387" i="26"/>
  <c r="C178" i="21"/>
  <c r="B427" i="26"/>
  <c r="B419" i="26"/>
  <c r="C201" i="21"/>
  <c r="C197" i="21"/>
  <c r="B423" i="26"/>
  <c r="B395" i="26"/>
  <c r="C205" i="21"/>
  <c r="J464" i="26" l="1"/>
  <c r="E406" i="26"/>
  <c r="A191" i="21"/>
  <c r="J213" i="21"/>
  <c r="C227" i="21"/>
  <c r="B453" i="26"/>
  <c r="C223" i="21"/>
  <c r="B457" i="26"/>
  <c r="E436" i="26" l="1"/>
  <c r="J496" i="26"/>
  <c r="A217" i="21"/>
  <c r="J240" i="21"/>
  <c r="B449" i="26"/>
  <c r="C250" i="21"/>
  <c r="C231" i="21"/>
  <c r="C258" i="21"/>
  <c r="C254" i="21"/>
  <c r="B489" i="26"/>
  <c r="B485" i="26"/>
  <c r="E468" i="26" l="1"/>
  <c r="J526" i="26"/>
  <c r="A244" i="21"/>
  <c r="J266" i="21"/>
  <c r="C276" i="21"/>
  <c r="B481" i="26"/>
  <c r="B519" i="26"/>
  <c r="B511" i="26"/>
  <c r="B515" i="26"/>
  <c r="J558" i="26" l="1"/>
  <c r="E498" i="26"/>
  <c r="A270" i="21"/>
  <c r="J293" i="21"/>
  <c r="C284" i="21"/>
  <c r="C303" i="21"/>
  <c r="B547" i="26"/>
  <c r="C280" i="21"/>
  <c r="B543" i="26"/>
  <c r="B551" i="26"/>
  <c r="E530" i="26" l="1"/>
  <c r="J588" i="26"/>
  <c r="A297" i="21"/>
  <c r="J319" i="21"/>
  <c r="C329" i="21"/>
  <c r="B577" i="26"/>
  <c r="B581" i="26"/>
  <c r="C311" i="21"/>
  <c r="B573" i="26"/>
  <c r="C307" i="21"/>
  <c r="C337" i="21"/>
  <c r="J620" i="26" l="1"/>
  <c r="E560" i="26"/>
  <c r="A323" i="21"/>
  <c r="J346" i="21"/>
  <c r="B605" i="26"/>
  <c r="C356" i="21"/>
  <c r="C364" i="21"/>
  <c r="B609" i="26"/>
  <c r="C360" i="21"/>
  <c r="C333" i="21"/>
  <c r="J650" i="26" l="1"/>
  <c r="E592" i="26"/>
  <c r="A350" i="21"/>
  <c r="J372" i="21"/>
  <c r="C382" i="21"/>
  <c r="B635" i="26"/>
  <c r="B643" i="26"/>
  <c r="B613" i="26"/>
  <c r="B639" i="26"/>
  <c r="C386" i="21"/>
  <c r="E622" i="26" l="1"/>
  <c r="J682" i="26"/>
  <c r="A376" i="21"/>
  <c r="J399" i="21"/>
  <c r="C409" i="21"/>
  <c r="B671" i="26"/>
  <c r="B667" i="26"/>
  <c r="B675" i="26"/>
  <c r="C413" i="21"/>
  <c r="C390" i="21"/>
  <c r="E654" i="26" l="1"/>
  <c r="J712" i="26"/>
  <c r="A403" i="21"/>
  <c r="J425" i="21"/>
  <c r="C439" i="21"/>
  <c r="C435" i="21"/>
  <c r="C417" i="21"/>
  <c r="B697" i="26"/>
  <c r="B705" i="26"/>
  <c r="E684" i="26" l="1"/>
  <c r="J744" i="26"/>
  <c r="J452" i="21"/>
  <c r="A429" i="21"/>
  <c r="C466" i="21"/>
  <c r="B733" i="26"/>
  <c r="C462" i="21"/>
  <c r="B737" i="26"/>
  <c r="B701" i="26"/>
  <c r="C443" i="21"/>
  <c r="B729" i="26"/>
  <c r="E716" i="26" l="1"/>
  <c r="J774" i="26"/>
  <c r="A456" i="21"/>
  <c r="J478" i="21"/>
  <c r="C470" i="21"/>
  <c r="C496" i="21"/>
  <c r="C488" i="21"/>
  <c r="B763" i="26"/>
  <c r="B767" i="26"/>
  <c r="J806" i="26" l="1"/>
  <c r="E746" i="26"/>
  <c r="J505" i="21"/>
  <c r="A482" i="21"/>
  <c r="B799" i="26"/>
  <c r="C519" i="21"/>
  <c r="C492" i="21"/>
  <c r="B759" i="26"/>
  <c r="C523" i="21"/>
  <c r="B791" i="26"/>
  <c r="B795" i="26"/>
  <c r="J836" i="26" l="1"/>
  <c r="E778" i="26"/>
  <c r="A509" i="21"/>
  <c r="J531" i="21"/>
  <c r="C549" i="21"/>
  <c r="B829" i="26"/>
  <c r="B821" i="26"/>
  <c r="C515" i="21"/>
  <c r="C541" i="21"/>
  <c r="B825" i="26"/>
  <c r="E808" i="26" l="1"/>
  <c r="J868" i="26"/>
  <c r="J558" i="21"/>
  <c r="A535" i="21"/>
  <c r="B861" i="26"/>
  <c r="C568" i="21"/>
  <c r="B853" i="26"/>
  <c r="C576" i="21"/>
  <c r="C545" i="21"/>
  <c r="B857" i="26"/>
  <c r="E840" i="26" l="1"/>
  <c r="J898" i="26"/>
  <c r="A562" i="21"/>
  <c r="J584" i="21"/>
  <c r="C594" i="21"/>
  <c r="C572" i="21"/>
  <c r="C602" i="21"/>
  <c r="B883" i="26"/>
  <c r="E870" i="26" l="1"/>
  <c r="J930" i="26"/>
  <c r="A588" i="21"/>
  <c r="J611" i="21"/>
  <c r="C598" i="21"/>
  <c r="B919" i="26"/>
  <c r="B891" i="26"/>
  <c r="B915" i="26"/>
  <c r="C625" i="21"/>
  <c r="C621" i="21"/>
  <c r="B923" i="26"/>
  <c r="B887" i="26"/>
  <c r="C629" i="21"/>
  <c r="J960" i="26" l="1"/>
  <c r="E902" i="26"/>
  <c r="A615" i="21"/>
  <c r="J637" i="21"/>
  <c r="B949" i="26"/>
  <c r="C647" i="21"/>
  <c r="B953" i="26"/>
  <c r="B945" i="26"/>
  <c r="E932" i="26" l="1"/>
  <c r="J992" i="26"/>
  <c r="A641" i="21"/>
  <c r="J664" i="21"/>
  <c r="C655" i="21"/>
  <c r="C651" i="21"/>
  <c r="B985" i="26"/>
  <c r="B977" i="26"/>
  <c r="C678" i="21"/>
  <c r="C674" i="21"/>
  <c r="B981" i="26"/>
  <c r="C682" i="21"/>
  <c r="J1022" i="26" l="1"/>
  <c r="E964" i="26"/>
  <c r="A668" i="21"/>
  <c r="J690" i="21"/>
  <c r="C700" i="21"/>
  <c r="B1007" i="26"/>
  <c r="B1011" i="26"/>
  <c r="C708" i="21"/>
  <c r="B1015" i="26"/>
  <c r="E994" i="26" l="1"/>
  <c r="J1054" i="26"/>
  <c r="J717" i="21"/>
  <c r="A694" i="21"/>
  <c r="C731" i="21"/>
  <c r="B1047" i="26"/>
  <c r="B1039" i="26"/>
  <c r="C727" i="21"/>
  <c r="C704" i="21"/>
  <c r="C735" i="21"/>
  <c r="B1043" i="26"/>
  <c r="J1084" i="26" l="1"/>
  <c r="E1026" i="26"/>
  <c r="J743" i="21"/>
  <c r="A721" i="21"/>
  <c r="B1077" i="26"/>
  <c r="B1069" i="26"/>
  <c r="B1073" i="26"/>
  <c r="C761" i="21"/>
  <c r="C753" i="21"/>
  <c r="C757" i="21"/>
  <c r="J1116" i="26" l="1"/>
  <c r="E1056" i="26"/>
  <c r="A747" i="21"/>
  <c r="J770" i="21"/>
  <c r="C780" i="21"/>
  <c r="B1109" i="26"/>
  <c r="E1088" i="26" l="1"/>
  <c r="A774" i="21"/>
  <c r="J796" i="21"/>
  <c r="C814" i="21"/>
  <c r="B1105" i="26"/>
  <c r="C784" i="21"/>
  <c r="C788" i="21"/>
  <c r="C806" i="21"/>
  <c r="J823" i="21" l="1"/>
  <c r="A800" i="21"/>
  <c r="C841" i="21"/>
  <c r="C810" i="21"/>
  <c r="A827" i="21" l="1"/>
  <c r="J849" i="21"/>
  <c r="C863" i="21"/>
  <c r="C837" i="21"/>
  <c r="C833" i="21"/>
  <c r="C867" i="21"/>
  <c r="J876" i="21" l="1"/>
  <c r="A853" i="21"/>
  <c r="C890" i="21"/>
  <c r="C886" i="21"/>
  <c r="C859" i="21"/>
  <c r="C894" i="21"/>
  <c r="A880" i="21" l="1"/>
  <c r="J902" i="21"/>
  <c r="C920" i="21"/>
  <c r="C912" i="21"/>
  <c r="J929" i="21" l="1"/>
  <c r="A906" i="21"/>
  <c r="C947" i="21"/>
  <c r="C939" i="21"/>
  <c r="C943" i="21"/>
  <c r="C916" i="21"/>
  <c r="A933" i="21" l="1"/>
</calcChain>
</file>

<file path=xl/sharedStrings.xml><?xml version="1.0" encoding="utf-8"?>
<sst xmlns="http://schemas.openxmlformats.org/spreadsheetml/2006/main" count="834" uniqueCount="58">
  <si>
    <t>Кафедра</t>
  </si>
  <si>
    <t>Шифр направления подготовки</t>
  </si>
  <si>
    <t>Форма обучения</t>
  </si>
  <si>
    <t>Очная</t>
  </si>
  <si>
    <t>Направленность (профиль) подготовки</t>
  </si>
  <si>
    <t>1.</t>
  </si>
  <si>
    <t>2.</t>
  </si>
  <si>
    <t>3.</t>
  </si>
  <si>
    <t>Курс</t>
  </si>
  <si>
    <t>Направление подготовки</t>
  </si>
  <si>
    <t>Зав. кафедрой</t>
  </si>
  <si>
    <t>ЭКЗАМЕНАЦИОННЫЕ ВОПРОСЫ</t>
  </si>
  <si>
    <t>ЭКЗАМЕНАЦИОННЫЙ БИЛЕТ №</t>
  </si>
  <si>
    <t>Дисциплина</t>
  </si>
  <si>
    <t>Институт</t>
  </si>
  <si>
    <t>Дата утверждения билетов</t>
  </si>
  <si>
    <t>Вид аттестации</t>
  </si>
  <si>
    <t>ЗАЧЕТНЫЙ БИЛЕТ №</t>
  </si>
  <si>
    <t>АТТЕСТАЦИОННЫЙ БИЛЕТ №</t>
  </si>
  <si>
    <t>Уч. год</t>
  </si>
  <si>
    <t>Учебный год</t>
  </si>
  <si>
    <t>ПЕРЕЧЕНЬ КОНТРОЛЬНЫХ ВОПРОСОВ</t>
  </si>
  <si>
    <t>№</t>
  </si>
  <si>
    <t>МИНОБРНАУКИ РОССИИ</t>
  </si>
  <si>
    <t>Федеральное государственное бюджетное</t>
  </si>
  <si>
    <t>образовательное учреждение</t>
  </si>
  <si>
    <t>высшего образования</t>
  </si>
  <si>
    <t>«МИРЭА – Российский технологический</t>
  </si>
  <si>
    <t xml:space="preserve"> университет»</t>
  </si>
  <si>
    <t>Дисциплина:</t>
  </si>
  <si>
    <t>Семестр</t>
  </si>
  <si>
    <t>Утверждено</t>
  </si>
  <si>
    <t>на заседании кафедры</t>
  </si>
  <si>
    <t>№ протокола заседания кафедры</t>
  </si>
  <si>
    <t>января</t>
  </si>
  <si>
    <t>февраля</t>
  </si>
  <si>
    <t>марта</t>
  </si>
  <si>
    <t>апреля</t>
  </si>
  <si>
    <t>мая</t>
  </si>
  <si>
    <t>июня</t>
  </si>
  <si>
    <t>июля</t>
  </si>
  <si>
    <t>августа</t>
  </si>
  <si>
    <t>сентября</t>
  </si>
  <si>
    <t>октября</t>
  </si>
  <si>
    <t>ноября</t>
  </si>
  <si>
    <t>декабря</t>
  </si>
  <si>
    <t>Заведующий кафедрой</t>
  </si>
  <si>
    <t>учебный год</t>
  </si>
  <si>
    <t>_________________</t>
  </si>
  <si>
    <t>Институт (подразделение)</t>
  </si>
  <si>
    <t>протокол №</t>
  </si>
  <si>
    <t>О.В. Трубиенко</t>
  </si>
  <si>
    <t>Институт кибербезопасности ицифровых технологий</t>
  </si>
  <si>
    <r>
      <t xml:space="preserve">КБ-2 </t>
    </r>
    <r>
      <rPr>
        <b/>
        <sz val="10"/>
        <color theme="1"/>
        <rFont val="Calibri"/>
        <family val="2"/>
        <charset val="204"/>
      </rPr>
      <t>«Информационно-аналитические системы кибербезопасности»</t>
    </r>
  </si>
  <si>
    <t>2023/2024</t>
  </si>
  <si>
    <t>Технологии и методы программирования</t>
  </si>
  <si>
    <t>Информационная безопасность</t>
  </si>
  <si>
    <t>10.03.01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</si>
</sst>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15" x14ac:knownFonts="1">
    <font>
      <sz val="11"/>
      <color theme="1"/>
      <name val="Calibri"/>
      <family val="2"/>
      <charset val="204"/>
      <scheme val="minor"/>
    </font>
    <font>
      <sz val="8"/>
      <color indexed="8"/>
      <name val="Tahoma"/>
      <family val="2"/>
      <charset val="204"/>
    </font>
    <font>
      <sz val="12"/>
      <color theme="1"/>
      <name val="Verdana"/>
      <family val="2"/>
      <charset val="204"/>
    </font>
    <font>
      <b/>
      <sz val="12"/>
      <color theme="1"/>
      <name val="Verdana"/>
      <family val="2"/>
      <charset val="204"/>
    </font>
    <font>
      <sz val="10"/>
      <color theme="1"/>
      <name val="Verdana"/>
      <family val="2"/>
      <charset val="204"/>
    </font>
    <font>
      <b/>
      <sz val="10"/>
      <color theme="1"/>
      <name val="Verdana"/>
      <family val="2"/>
      <charset val="204"/>
    </font>
    <font>
      <b/>
      <sz val="16"/>
      <color theme="1"/>
      <name val="Verdana"/>
      <family val="2"/>
      <charset val="204"/>
    </font>
    <font>
      <u/>
      <sz val="12"/>
      <color theme="10"/>
      <name val="Verdana"/>
      <family val="2"/>
      <charset val="204"/>
    </font>
    <font>
      <b/>
      <sz val="14"/>
      <color rgb="FFC00000"/>
      <name val="Verdana"/>
      <family val="2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charset val="204"/>
    </font>
    <font>
      <b/>
      <sz val="16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7" fillId="0" borderId="0" applyNumberFormat="0" applyFill="0" applyBorder="0" applyAlignment="0" applyProtection="0"/>
  </cellStyleXfs>
  <cellXfs count="108">
    <xf numFmtId="0" fontId="0" fillId="0" borderId="0" xfId="0"/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2" fillId="0" borderId="0" xfId="0" applyFont="1" applyAlignment="1">
      <alignment horizontal="right"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0" xfId="0" applyFont="1" applyAlignment="1">
      <alignment wrapText="1"/>
    </xf>
    <xf numFmtId="0" fontId="2" fillId="0" borderId="5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3" fillId="0" borderId="0" xfId="0" applyFont="1" applyBorder="1" applyAlignment="1">
      <alignment vertical="top" wrapText="1"/>
    </xf>
    <xf numFmtId="0" fontId="3" fillId="0" borderId="6" xfId="0" applyFont="1" applyBorder="1" applyAlignment="1">
      <alignment vertical="top" wrapText="1"/>
    </xf>
    <xf numFmtId="0" fontId="3" fillId="0" borderId="1" xfId="0" applyFont="1" applyBorder="1" applyAlignment="1">
      <alignment wrapText="1"/>
    </xf>
    <xf numFmtId="0" fontId="2" fillId="0" borderId="13" xfId="0" applyFont="1" applyBorder="1" applyAlignment="1">
      <alignment wrapText="1"/>
    </xf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justify" vertical="center" wrapText="1"/>
    </xf>
    <xf numFmtId="0" fontId="5" fillId="0" borderId="10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14" fontId="5" fillId="0" borderId="11" xfId="0" applyNumberFormat="1" applyFont="1" applyBorder="1" applyAlignment="1">
      <alignment horizontal="left" vertical="top" wrapText="1"/>
    </xf>
    <xf numFmtId="49" fontId="5" fillId="0" borderId="11" xfId="0" applyNumberFormat="1" applyFont="1" applyBorder="1" applyAlignment="1">
      <alignment horizontal="left" vertical="top" wrapText="1"/>
    </xf>
    <xf numFmtId="0" fontId="5" fillId="0" borderId="12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9" fillId="0" borderId="0" xfId="0" applyFont="1"/>
    <xf numFmtId="0" fontId="3" fillId="0" borderId="5" xfId="0" applyFont="1" applyBorder="1" applyAlignment="1">
      <alignment vertical="top" wrapText="1"/>
    </xf>
    <xf numFmtId="0" fontId="9" fillId="0" borderId="0" xfId="0" applyFont="1" applyBorder="1"/>
    <xf numFmtId="0" fontId="9" fillId="0" borderId="1" xfId="0" applyFont="1" applyBorder="1"/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9" fillId="0" borderId="5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0" fontId="9" fillId="0" borderId="9" xfId="0" applyFont="1" applyBorder="1"/>
    <xf numFmtId="49" fontId="0" fillId="0" borderId="0" xfId="0" applyNumberFormat="1"/>
    <xf numFmtId="0" fontId="0" fillId="0" borderId="0" xfId="0" applyNumberFormat="1"/>
    <xf numFmtId="0" fontId="9" fillId="0" borderId="0" xfId="0" applyFont="1" applyBorder="1" applyAlignment="1">
      <alignment horizontal="left" vertical="top"/>
    </xf>
    <xf numFmtId="0" fontId="13" fillId="0" borderId="5" xfId="0" applyFont="1" applyBorder="1" applyAlignment="1">
      <alignment wrapText="1"/>
    </xf>
    <xf numFmtId="0" fontId="14" fillId="0" borderId="9" xfId="0" applyFont="1" applyBorder="1"/>
    <xf numFmtId="0" fontId="4" fillId="0" borderId="11" xfId="0" applyFont="1" applyBorder="1" applyAlignment="1">
      <alignment horizontal="left" vertical="top" wrapText="1"/>
    </xf>
    <xf numFmtId="0" fontId="8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horizontal="left" wrapText="1"/>
    </xf>
    <xf numFmtId="0" fontId="2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9" fillId="0" borderId="5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5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7" xfId="0" applyFont="1" applyBorder="1" applyAlignment="1">
      <alignment horizontal="center" vertical="top"/>
    </xf>
    <xf numFmtId="0" fontId="9" fillId="0" borderId="9" xfId="0" applyFont="1" applyBorder="1" applyAlignment="1">
      <alignment horizontal="center" vertical="top"/>
    </xf>
    <xf numFmtId="0" fontId="10" fillId="0" borderId="5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5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wrapText="1"/>
    </xf>
    <xf numFmtId="0" fontId="10" fillId="0" borderId="0" xfId="0" applyFont="1" applyBorder="1" applyAlignment="1">
      <alignment horizontal="center" wrapText="1"/>
    </xf>
    <xf numFmtId="0" fontId="10" fillId="0" borderId="6" xfId="0" applyFont="1" applyBorder="1" applyAlignment="1">
      <alignment horizontal="center"/>
    </xf>
    <xf numFmtId="0" fontId="9" fillId="0" borderId="5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9" fillId="0" borderId="6" xfId="0" applyFont="1" applyBorder="1" applyAlignment="1">
      <alignment horizontal="center" wrapText="1"/>
    </xf>
    <xf numFmtId="0" fontId="9" fillId="0" borderId="5" xfId="0" applyFont="1" applyBorder="1" applyAlignment="1">
      <alignment horizontal="center" vertical="top"/>
    </xf>
    <xf numFmtId="0" fontId="9" fillId="0" borderId="0" xfId="0" applyFont="1" applyBorder="1" applyAlignment="1">
      <alignment horizontal="center" vertical="top"/>
    </xf>
    <xf numFmtId="0" fontId="9" fillId="0" borderId="6" xfId="0" applyFont="1" applyBorder="1" applyAlignment="1">
      <alignment horizontal="center" vertical="top"/>
    </xf>
    <xf numFmtId="0" fontId="6" fillId="0" borderId="10" xfId="0" applyFont="1" applyBorder="1" applyAlignment="1">
      <alignment horizontal="center" vertical="top" wrapText="1"/>
    </xf>
    <xf numFmtId="0" fontId="6" fillId="0" borderId="11" xfId="0" applyFont="1" applyBorder="1" applyAlignment="1">
      <alignment horizontal="center" vertical="top" wrapText="1"/>
    </xf>
    <xf numFmtId="0" fontId="6" fillId="0" borderId="12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right" wrapText="1"/>
    </xf>
    <xf numFmtId="164" fontId="2" fillId="0" borderId="0" xfId="0" applyNumberFormat="1" applyFont="1" applyBorder="1" applyAlignment="1">
      <alignment horizontal="left" wrapText="1"/>
    </xf>
    <xf numFmtId="0" fontId="3" fillId="0" borderId="5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2" fillId="0" borderId="5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2" fillId="0" borderId="5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right" wrapText="1"/>
    </xf>
  </cellXfs>
  <cellStyles count="3">
    <cellStyle name="Гиперссылка" xfId="2" builtinId="8" customBuiltin="1"/>
    <cellStyle name="Обычный" xfId="0" builtinId="0" customBuiltin="1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20"/>
  <sheetViews>
    <sheetView tabSelected="1" workbookViewId="0">
      <selection activeCell="B12" sqref="B12"/>
    </sheetView>
  </sheetViews>
  <sheetFormatPr defaultRowHeight="15" x14ac:dyDescent="0.25"/>
  <cols>
    <col min="1" max="1" width="27.140625" customWidth="1"/>
    <col min="2" max="2" width="74" style="29" customWidth="1"/>
    <col min="4" max="4" width="9.140625" customWidth="1"/>
  </cols>
  <sheetData>
    <row r="1" spans="1:2" ht="26.1" customHeight="1" x14ac:dyDescent="0.25">
      <c r="A1" s="2"/>
      <c r="B1" s="31"/>
    </row>
    <row r="2" spans="1:2" ht="26.1" customHeight="1" x14ac:dyDescent="0.25">
      <c r="A2" s="2" t="s">
        <v>49</v>
      </c>
      <c r="B2" s="32" t="s">
        <v>52</v>
      </c>
    </row>
    <row r="3" spans="1:2" ht="26.1" customHeight="1" x14ac:dyDescent="0.25">
      <c r="A3" s="2" t="s">
        <v>0</v>
      </c>
      <c r="B3" s="32" t="s">
        <v>53</v>
      </c>
    </row>
    <row r="4" spans="1:2" ht="26.1" customHeight="1" x14ac:dyDescent="0.25">
      <c r="A4" s="2" t="s">
        <v>10</v>
      </c>
      <c r="B4" s="32" t="s">
        <v>51</v>
      </c>
    </row>
    <row r="5" spans="1:2" ht="26.1" customHeight="1" x14ac:dyDescent="0.25">
      <c r="A5" s="2" t="s">
        <v>13</v>
      </c>
      <c r="B5" s="32" t="s">
        <v>55</v>
      </c>
    </row>
    <row r="6" spans="1:2" ht="26.1" customHeight="1" x14ac:dyDescent="0.25">
      <c r="A6" s="2" t="s">
        <v>8</v>
      </c>
      <c r="B6" s="32">
        <v>3</v>
      </c>
    </row>
    <row r="7" spans="1:2" ht="26.1" customHeight="1" x14ac:dyDescent="0.25">
      <c r="A7" s="2" t="s">
        <v>30</v>
      </c>
      <c r="B7" s="32">
        <v>5</v>
      </c>
    </row>
    <row r="8" spans="1:2" ht="26.1" customHeight="1" x14ac:dyDescent="0.25">
      <c r="A8" s="2" t="s">
        <v>33</v>
      </c>
      <c r="B8" s="32">
        <v>1</v>
      </c>
    </row>
    <row r="9" spans="1:2" ht="26.1" customHeight="1" x14ac:dyDescent="0.25">
      <c r="A9" s="2" t="s">
        <v>15</v>
      </c>
      <c r="B9" s="33">
        <v>45162</v>
      </c>
    </row>
    <row r="10" spans="1:2" ht="26.1" customHeight="1" x14ac:dyDescent="0.25">
      <c r="A10" s="2" t="s">
        <v>1</v>
      </c>
      <c r="B10" s="34" t="s">
        <v>57</v>
      </c>
    </row>
    <row r="11" spans="1:2" ht="26.1" customHeight="1" x14ac:dyDescent="0.25">
      <c r="A11" s="2" t="s">
        <v>9</v>
      </c>
      <c r="B11" s="32" t="s">
        <v>56</v>
      </c>
    </row>
    <row r="12" spans="1:2" ht="26.1" customHeight="1" x14ac:dyDescent="0.25">
      <c r="A12" s="2" t="s">
        <v>4</v>
      </c>
      <c r="B12" s="54"/>
    </row>
    <row r="13" spans="1:2" ht="26.1" customHeight="1" x14ac:dyDescent="0.25">
      <c r="A13" s="2" t="s">
        <v>2</v>
      </c>
      <c r="B13" s="32" t="s">
        <v>3</v>
      </c>
    </row>
    <row r="14" spans="1:2" ht="26.1" customHeight="1" x14ac:dyDescent="0.25">
      <c r="A14" s="2" t="s">
        <v>20</v>
      </c>
      <c r="B14" s="32" t="s">
        <v>54</v>
      </c>
    </row>
    <row r="15" spans="1:2" ht="26.1" customHeight="1" thickBot="1" x14ac:dyDescent="0.3">
      <c r="A15" s="2" t="s">
        <v>16</v>
      </c>
      <c r="B15" s="35" t="s">
        <v>12</v>
      </c>
    </row>
    <row r="16" spans="1:2" ht="15" customHeight="1" x14ac:dyDescent="0.25">
      <c r="A16" s="2"/>
      <c r="B16" s="28"/>
    </row>
    <row r="17" spans="1:2" ht="15" customHeight="1" x14ac:dyDescent="0.25">
      <c r="A17" s="2"/>
      <c r="B17" s="28"/>
    </row>
    <row r="18" spans="1:2" ht="12.75" customHeight="1" x14ac:dyDescent="0.25">
      <c r="A18" s="55"/>
      <c r="B18" s="55"/>
    </row>
    <row r="19" spans="1:2" hidden="1" x14ac:dyDescent="0.25">
      <c r="A19" s="55"/>
      <c r="B19" s="55"/>
    </row>
    <row r="20" spans="1:2" hidden="1" x14ac:dyDescent="0.25">
      <c r="A20" s="55"/>
      <c r="B20" s="55"/>
    </row>
  </sheetData>
  <mergeCells count="1">
    <mergeCell ref="A18:B20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Лист2!$A$1:$A$3</xm:f>
          </x14:formula1>
          <xm:sqref>B15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101"/>
  <sheetViews>
    <sheetView workbookViewId="0">
      <selection activeCell="B58" sqref="B58"/>
    </sheetView>
  </sheetViews>
  <sheetFormatPr defaultColWidth="9.140625" defaultRowHeight="15" x14ac:dyDescent="0.25"/>
  <cols>
    <col min="1" max="1" width="8" style="7" customWidth="1"/>
    <col min="2" max="2" width="76.7109375" style="6" customWidth="1"/>
    <col min="3" max="3" width="8.28515625" style="6" hidden="1" customWidth="1"/>
    <col min="4" max="4" width="8.28515625" style="6" customWidth="1"/>
    <col min="5" max="5" width="15.28515625" style="6" customWidth="1"/>
    <col min="6" max="6" width="9.140625" style="6" customWidth="1"/>
    <col min="7" max="7" width="12.85546875" style="6" customWidth="1"/>
    <col min="8" max="8" width="13.28515625" style="6" customWidth="1"/>
    <col min="9" max="9" width="12.85546875" style="6" customWidth="1"/>
    <col min="10" max="16384" width="9.140625" style="6"/>
  </cols>
  <sheetData>
    <row r="1" spans="1:3" s="1" customFormat="1" ht="21" customHeight="1" x14ac:dyDescent="0.25">
      <c r="A1" s="5" t="s">
        <v>22</v>
      </c>
      <c r="B1" s="5" t="s">
        <v>21</v>
      </c>
    </row>
    <row r="2" spans="1:3" ht="35.1" customHeight="1" x14ac:dyDescent="0.25">
      <c r="A2" s="7">
        <v>1</v>
      </c>
      <c r="B2" s="30" t="str">
        <f>"Понятие машинного обучения. Виды задач машинного обучения. Примеры."</f>
        <v>Понятие машинного обучения. Виды задач машинного обучения. Примеры.</v>
      </c>
      <c r="C2" s="6">
        <v>1</v>
      </c>
    </row>
    <row r="3" spans="1:3" ht="35.1" customHeight="1" x14ac:dyDescent="0.25">
      <c r="A3" s="7">
        <v>2</v>
      </c>
      <c r="B3" s="30" t="str">
        <f>"Характеристика этапов решения задачи машинного обучения."</f>
        <v>Характеристика этапов решения задачи машинного обучения.</v>
      </c>
      <c r="C3" s="6">
        <v>2</v>
      </c>
    </row>
    <row r="4" spans="1:3" ht="41.25" customHeight="1" x14ac:dyDescent="0.25">
      <c r="A4" s="7">
        <v>3</v>
      </c>
      <c r="B4" s="30" t="str">
        <f>"Типы данных в машинном обучении. Шкалы измерения данных. Примеры."</f>
        <v>Типы данных в машинном обучении. Шкалы измерения данных. Примеры.</v>
      </c>
      <c r="C4" s="6">
        <v>3</v>
      </c>
    </row>
    <row r="5" spans="1:3" ht="48.75" customHeight="1" x14ac:dyDescent="0.25">
      <c r="A5" s="7">
        <v>4</v>
      </c>
      <c r="B5" s="30" t="str">
        <f>"Способы описания дискретных количественных данных (закон распределения, функция распределения, полигон частот)."</f>
        <v>Способы описания дискретных количественных данных (закон распределения, функция распределения, полигон частот).</v>
      </c>
      <c r="C5" s="6">
        <v>4</v>
      </c>
    </row>
    <row r="6" spans="1:3" ht="51" customHeight="1" x14ac:dyDescent="0.25">
      <c r="A6" s="7">
        <v>5</v>
      </c>
      <c r="B6" s="30" t="str">
        <f>"Способы описания непрерывных количественных данных (закон распределения, функция распределения, функция плотности распределения вероятностей, гистограмма)."</f>
        <v>Способы описания непрерывных количественных данных (закон распределения, функция распределения, функция плотности распределения вероятностей, гистограмма).</v>
      </c>
      <c r="C6" s="6">
        <v>5</v>
      </c>
    </row>
    <row r="7" spans="1:3" ht="35.1" customHeight="1" x14ac:dyDescent="0.25">
      <c r="A7" s="7">
        <v>6</v>
      </c>
      <c r="B7" s="30" t="str">
        <f>"Понятие числовых характеристик признаков. Математическое ожидание и дисперсия."</f>
        <v>Понятие числовых характеристик признаков. Математическое ожидание и дисперсия.</v>
      </c>
      <c r="C7" s="6">
        <v>6</v>
      </c>
    </row>
    <row r="8" spans="1:3" ht="35.1" customHeight="1" x14ac:dyDescent="0.25">
      <c r="A8" s="7">
        <v>7</v>
      </c>
      <c r="B8" s="30" t="str">
        <f>"Понятие числовых характеристик признаков. Мода, медиана, квантиль. "</f>
        <v xml:space="preserve">Понятие числовых характеристик признаков. Мода, медиана, квантиль. </v>
      </c>
      <c r="C8" s="6">
        <v>7</v>
      </c>
    </row>
    <row r="9" spans="1:3" ht="35.1" customHeight="1" x14ac:dyDescent="0.25">
      <c r="A9" s="7">
        <v>8</v>
      </c>
      <c r="B9" s="30" t="str">
        <f>"Диаграмма рассеяния. Назначение. Процедура построения."</f>
        <v>Диаграмма рассеяния. Назначение. Процедура построения.</v>
      </c>
      <c r="C9" s="6">
        <v>8</v>
      </c>
    </row>
    <row r="10" spans="1:3" ht="35.1" customHeight="1" x14ac:dyDescent="0.25">
      <c r="A10" s="7">
        <v>9</v>
      </c>
      <c r="B10" s="30" t="str">
        <f>"Диаграмма box plot. Назначение. Описание элментов."</f>
        <v>Диаграмма box plot. Назначение. Описание элментов.</v>
      </c>
      <c r="C10" s="6">
        <v>9</v>
      </c>
    </row>
    <row r="11" spans="1:3" ht="39" customHeight="1" x14ac:dyDescent="0.25">
      <c r="A11" s="7">
        <v>10</v>
      </c>
      <c r="B11" s="30" t="str">
        <f>"Гистограмма. Назначение. Процедура построения."</f>
        <v>Гистограмма. Назначение. Процедура построения.</v>
      </c>
      <c r="C11" s="6">
        <v>10</v>
      </c>
    </row>
    <row r="12" spans="1:3" ht="35.1" customHeight="1" x14ac:dyDescent="0.25">
      <c r="A12" s="7">
        <v>11</v>
      </c>
      <c r="B12" s="30" t="str">
        <f>"Понятие и показатели корреляционной зависимости количественных признаков."</f>
        <v>Понятие и показатели корреляционной зависимости количественных признаков.</v>
      </c>
      <c r="C12" s="6">
        <v>11</v>
      </c>
    </row>
    <row r="13" spans="1:3" ht="35.1" customHeight="1" x14ac:dyDescent="0.25">
      <c r="A13" s="7">
        <v>12</v>
      </c>
      <c r="B13" s="30" t="str">
        <f>"Основные задачи подготовки данных для машинного обучения. Дубликаты в данных."</f>
        <v>Основные задачи подготовки данных для машинного обучения. Дубликаты в данных.</v>
      </c>
      <c r="C13" s="6">
        <v>12</v>
      </c>
    </row>
    <row r="14" spans="1:3" ht="45" customHeight="1" x14ac:dyDescent="0.25">
      <c r="A14" s="7">
        <v>13</v>
      </c>
      <c r="B14" s="30" t="str">
        <f>"Пропущенные значения в данных. Способы восстановления пропусков в количественных признаках."</f>
        <v>Пропущенные значения в данных. Способы восстановления пропусков в количественных признаках.</v>
      </c>
      <c r="C14" s="6">
        <v>13</v>
      </c>
    </row>
    <row r="15" spans="1:3" ht="35.1" customHeight="1" x14ac:dyDescent="0.25">
      <c r="A15" s="7">
        <v>14</v>
      </c>
      <c r="B15" s="30" t="str">
        <f>"Выбросы и аномалии. Способы выявления. Подходы к обработке."</f>
        <v>Выбросы и аномалии. Способы выявления. Подходы к обработке.</v>
      </c>
      <c r="C15" s="6">
        <v>14</v>
      </c>
    </row>
    <row r="16" spans="1:3" ht="35.1" customHeight="1" x14ac:dyDescent="0.25">
      <c r="A16" s="7">
        <v>15</v>
      </c>
      <c r="B16" s="30" t="str">
        <f>"Понятия генеральной и выборочной совокупностей.  Преимущества выборочного метода."</f>
        <v>Понятия генеральной и выборочной совокупностей.  Преимущества выборочного метода.</v>
      </c>
      <c r="C16" s="6">
        <v>15</v>
      </c>
    </row>
    <row r="17" spans="1:3" ht="35.1" customHeight="1" x14ac:dyDescent="0.25">
      <c r="A17" s="7">
        <v>16</v>
      </c>
      <c r="B17" s="30" t="str">
        <f>"Понятие масштабирования данных. Проедура стандартизации данных."</f>
        <v>Понятие масштабирования данных. Проедура стандартизации данных.</v>
      </c>
      <c r="C17" s="6">
        <v>16</v>
      </c>
    </row>
    <row r="18" spans="1:3" ht="35.1" customHeight="1" x14ac:dyDescent="0.25">
      <c r="A18" s="7">
        <v>17</v>
      </c>
      <c r="B18" s="30" t="str">
        <f>"Понятие масштабирования данных. Способы нормализации данных."</f>
        <v>Понятие масштабирования данных. Способы нормализации данных.</v>
      </c>
      <c r="C18" s="6">
        <v>17</v>
      </c>
    </row>
    <row r="19" spans="1:3" ht="35.1" customHeight="1" x14ac:dyDescent="0.25">
      <c r="A19" s="7">
        <v>18</v>
      </c>
      <c r="B19" s="30" t="str">
        <f>"Способы кодирования категориальных признаков. "</f>
        <v xml:space="preserve">Способы кодирования категориальных признаков. </v>
      </c>
      <c r="C19" s="6">
        <v>18</v>
      </c>
    </row>
    <row r="20" spans="1:3" ht="35.1" customHeight="1" x14ac:dyDescent="0.25">
      <c r="A20" s="7">
        <v>19</v>
      </c>
      <c r="B20" s="30" t="str">
        <f>"Назначение и постановка задачи кластерного анализа данных. "</f>
        <v xml:space="preserve">Назначение и постановка задачи кластерного анализа данных. </v>
      </c>
      <c r="C20" s="6">
        <v>19</v>
      </c>
    </row>
    <row r="21" spans="1:3" ht="35.1" customHeight="1" x14ac:dyDescent="0.25">
      <c r="A21" s="7">
        <v>20</v>
      </c>
      <c r="B21" s="30" t="str">
        <f>"Цели кластеризации данных. Сложности решения задачи кластеризации."</f>
        <v>Цели кластеризации данных. Сложности решения задачи кластеризации.</v>
      </c>
      <c r="C21" s="6">
        <v>20</v>
      </c>
    </row>
    <row r="22" spans="1:3" ht="35.1" customHeight="1" x14ac:dyDescent="0.25">
      <c r="A22" s="7">
        <v>21</v>
      </c>
      <c r="B22" s="30" t="str">
        <f>"Алгоритм метода k-средних (k-means). "</f>
        <v xml:space="preserve">Алгоритм метода k-средних (k-means). </v>
      </c>
      <c r="C22" s="6">
        <v>21</v>
      </c>
    </row>
    <row r="23" spans="1:3" ht="35.1" customHeight="1" x14ac:dyDescent="0.25">
      <c r="A23" s="7">
        <v>22</v>
      </c>
      <c r="B23" s="30" t="str">
        <f>"Достоинтства и недостатки метода k-средних (k-means). "</f>
        <v xml:space="preserve">Достоинтства и недостатки метода k-средних (k-means). </v>
      </c>
      <c r="C23" s="6">
        <v>22</v>
      </c>
    </row>
    <row r="24" spans="1:3" ht="35.1" customHeight="1" x14ac:dyDescent="0.25">
      <c r="A24" s="7">
        <v>23</v>
      </c>
      <c r="B24" s="30" t="str">
        <f>"Метрики качества кластеризации. Среднее внутрикластерное растояние."</f>
        <v>Метрики качества кластеризации. Среднее внутрикластерное растояние.</v>
      </c>
      <c r="C24" s="6">
        <v>23</v>
      </c>
    </row>
    <row r="25" spans="1:3" ht="35.1" customHeight="1" x14ac:dyDescent="0.25">
      <c r="A25" s="7">
        <v>24</v>
      </c>
      <c r="B25" s="30" t="str">
        <f>"Метрики качества кластеризации.Среднее межкластерное расстояние."</f>
        <v>Метрики качества кластеризации.Среднее межкластерное расстояние.</v>
      </c>
      <c r="C25" s="6">
        <v>24</v>
      </c>
    </row>
    <row r="26" spans="1:3" ht="35.1" customHeight="1" x14ac:dyDescent="0.25">
      <c r="A26" s="7">
        <v>25</v>
      </c>
      <c r="B26" s="30" t="str">
        <f>"Определение количества кластеров. Метод локтя."</f>
        <v>Определение количества кластеров. Метод локтя.</v>
      </c>
      <c r="C26" s="6">
        <v>25</v>
      </c>
    </row>
    <row r="27" spans="1:3" ht="35.1" customHeight="1" x14ac:dyDescent="0.25">
      <c r="A27" s="7">
        <v>26</v>
      </c>
      <c r="B27" s="30" t="str">
        <f>"Определение количества кластеров. Метод силуэта."</f>
        <v>Определение количества кластеров. Метод силуэта.</v>
      </c>
      <c r="C27" s="6">
        <v>26</v>
      </c>
    </row>
    <row r="28" spans="1:3" ht="35.1" customHeight="1" x14ac:dyDescent="0.25">
      <c r="A28" s="7">
        <v>27</v>
      </c>
      <c r="B28" s="30" t="str">
        <f>"Алгоритм иерархической агломеративной кластеризации."</f>
        <v>Алгоритм иерархической агломеративной кластеризации.</v>
      </c>
      <c r="C28" s="6">
        <v>27</v>
      </c>
    </row>
    <row r="29" spans="1:3" ht="35.1" customHeight="1" x14ac:dyDescent="0.25">
      <c r="A29" s="7">
        <v>28</v>
      </c>
      <c r="B29" s="30" t="str">
        <f>"Дендрограмма. Процедура построения. Оценивание числа кластеров. "</f>
        <v xml:space="preserve">Дендрограмма. Процедура построения. Оценивание числа кластеров. </v>
      </c>
      <c r="C29" s="6">
        <v>28</v>
      </c>
    </row>
    <row r="30" spans="1:3" ht="35.1" customHeight="1" x14ac:dyDescent="0.25">
      <c r="A30" s="7">
        <v>29</v>
      </c>
      <c r="B30" s="30" t="str">
        <f>"Способы вычисления расстояний между объектами и кластерами."</f>
        <v>Способы вычисления расстояний между объектами и кластерами.</v>
      </c>
      <c r="C30" s="6">
        <v>29</v>
      </c>
    </row>
    <row r="31" spans="1:3" ht="35.1" customHeight="1" x14ac:dyDescent="0.25">
      <c r="A31" s="7">
        <v>30</v>
      </c>
      <c r="B31" s="30" t="str">
        <f>"Алгоритм метода DBSCAN."</f>
        <v>Алгоритм метода DBSCAN.</v>
      </c>
      <c r="C31" s="6">
        <v>30</v>
      </c>
    </row>
    <row r="32" spans="1:3" ht="35.1" customHeight="1" x14ac:dyDescent="0.25">
      <c r="A32" s="7">
        <v>31</v>
      </c>
      <c r="B32" s="30" t="str">
        <f>"Алгоритм метода k-means++."</f>
        <v>Алгоритм метода k-means++.</v>
      </c>
      <c r="C32" s="6">
        <v>31</v>
      </c>
    </row>
    <row r="33" spans="1:3" ht="35.1" customHeight="1" x14ac:dyDescent="0.25">
      <c r="A33" s="7">
        <v>32</v>
      </c>
      <c r="B33" s="30" t="str">
        <f>"Понятие и назначение регрессионного анализа данных."</f>
        <v>Понятие и назначение регрессионного анализа данных.</v>
      </c>
      <c r="C33" s="6">
        <v>32</v>
      </c>
    </row>
    <row r="34" spans="1:3" ht="35.1" customHeight="1" x14ac:dyDescent="0.25">
      <c r="A34" s="7">
        <v>33</v>
      </c>
      <c r="B34" s="30" t="str">
        <f>"Классификация регрессионных моделей. Примеры."</f>
        <v>Классификация регрессионных моделей. Примеры.</v>
      </c>
      <c r="C34" s="6">
        <v>33</v>
      </c>
    </row>
    <row r="35" spans="1:3" ht="35.1" customHeight="1" x14ac:dyDescent="0.25">
      <c r="A35" s="7">
        <v>34</v>
      </c>
      <c r="B35" s="30" t="str">
        <f>"Понятие и причины возникновения ошибки в моделях регрессии."</f>
        <v>Понятие и причины возникновения ошибки в моделях регрессии.</v>
      </c>
      <c r="C35" s="6">
        <v>34</v>
      </c>
    </row>
    <row r="36" spans="1:3" ht="35.1" customHeight="1" x14ac:dyDescent="0.25">
      <c r="A36" s="7">
        <v>35</v>
      </c>
      <c r="B36" s="30" t="str">
        <f>"Использование диаграммы рассеяния для оценивания характеристик зависимости между признаками."</f>
        <v>Использование диаграммы рассеяния для оценивания характеристик зависимости между признаками.</v>
      </c>
      <c r="C36" s="6">
        <v>35</v>
      </c>
    </row>
    <row r="37" spans="1:3" ht="35.1" customHeight="1" x14ac:dyDescent="0.25">
      <c r="A37" s="7">
        <v>36</v>
      </c>
      <c r="B37" s="30" t="str">
        <f>"Геометрический и физический смысл коэффициентов модели линейной регрессии."</f>
        <v>Геометрический и физический смысл коэффициентов модели линейной регрессии.</v>
      </c>
      <c r="C37" s="6">
        <v>36</v>
      </c>
    </row>
    <row r="38" spans="1:3" ht="35.1" customHeight="1" x14ac:dyDescent="0.25">
      <c r="A38" s="7">
        <v>37</v>
      </c>
      <c r="B38" s="30" t="str">
        <f>"Метод наименьших квадратов."</f>
        <v>Метод наименьших квадратов.</v>
      </c>
      <c r="C38" s="6">
        <v>37</v>
      </c>
    </row>
    <row r="39" spans="1:3" ht="35.1" customHeight="1" x14ac:dyDescent="0.25">
      <c r="A39" s="7">
        <v>38</v>
      </c>
      <c r="B39" s="30" t="str">
        <f>"Матричная форма записи модели множественной линейной регрессии."</f>
        <v>Матричная форма записи модели множественной линейной регрессии.</v>
      </c>
      <c r="C39" s="6">
        <v>38</v>
      </c>
    </row>
    <row r="40" spans="1:3" ht="35.1" customHeight="1" x14ac:dyDescent="0.25">
      <c r="A40" s="7">
        <v>39</v>
      </c>
      <c r="B40" s="30" t="str">
        <f>"Определение коэффициентов регрессионных моделей методом градиентного спуска."</f>
        <v>Определение коэффициентов регрессионных моделей методом градиентного спуска.</v>
      </c>
      <c r="C40" s="6">
        <v>39</v>
      </c>
    </row>
    <row r="41" spans="1:3" ht="35.1" customHeight="1" x14ac:dyDescent="0.25">
      <c r="A41" s="7">
        <v>40</v>
      </c>
      <c r="B41" s="30" t="str">
        <f>"Функционалы качества (функции потерь) регрессионных моделей."</f>
        <v>Функционалы качества (функции потерь) регрессионных моделей.</v>
      </c>
      <c r="C41" s="6">
        <v>40</v>
      </c>
    </row>
    <row r="42" spans="1:3" ht="35.1" customHeight="1" x14ac:dyDescent="0.25">
      <c r="A42" s="7">
        <v>41</v>
      </c>
      <c r="B42" s="30" t="str">
        <f>"Метрики качества регрессионных моделей."</f>
        <v>Метрики качества регрессионных моделей.</v>
      </c>
      <c r="C42" s="6">
        <v>41</v>
      </c>
    </row>
    <row r="43" spans="1:3" ht="35.1" customHeight="1" x14ac:dyDescent="0.25">
      <c r="A43" s="7">
        <v>42</v>
      </c>
      <c r="B43" s="30" t="str">
        <f>"Коэффициент детерминации. Назначение, свойства, интерпретация. "</f>
        <v xml:space="preserve">Коэффициент детерминации. Назначение, свойства, интерпретация. </v>
      </c>
      <c r="C43" s="6">
        <v>42</v>
      </c>
    </row>
    <row r="44" spans="1:3" ht="35.1" customHeight="1" x14ac:dyDescent="0.25">
      <c r="A44" s="7">
        <v>43</v>
      </c>
      <c r="B44" s="30" t="str">
        <f>"Понятия недообучения и переобучения регрессонных моделей. Причины, способы определения."</f>
        <v>Понятия недообучения и переобучения регрессонных моделей. Причины, способы определения.</v>
      </c>
      <c r="C44" s="6">
        <v>43</v>
      </c>
    </row>
    <row r="45" spans="1:3" ht="35.1" customHeight="1" x14ac:dyDescent="0.25">
      <c r="A45" s="7">
        <v>44</v>
      </c>
      <c r="B45" s="30" t="str">
        <f>"Понятие и назначение регуляризции регрессионных моделей. Виды регуляризации."</f>
        <v>Понятие и назначение регуляризции регрессионных моделей. Виды регуляризации.</v>
      </c>
      <c r="C45" s="6">
        <v>44</v>
      </c>
    </row>
    <row r="46" spans="1:3" ht="35.1" customHeight="1" x14ac:dyDescent="0.25">
      <c r="A46" s="7">
        <v>45</v>
      </c>
      <c r="B46" s="30" t="str">
        <f>"Метрики качества классификации. Accuracy. Выражение для расчета. Свойства. Недостатки."</f>
        <v>Метрики качества классификации. Accuracy. Выражение для расчета. Свойства. Недостатки.</v>
      </c>
      <c r="C46" s="6">
        <v>45</v>
      </c>
    </row>
    <row r="47" spans="1:3" ht="35.1" customHeight="1" x14ac:dyDescent="0.25">
      <c r="A47" s="7">
        <v>46</v>
      </c>
      <c r="B47" s="30" t="str">
        <f>"Метрики качества классификации. Precision (точность). Выражение для расчета. Свойства."</f>
        <v>Метрики качества классификации. Precision (точность). Выражение для расчета. Свойства.</v>
      </c>
      <c r="C47" s="6">
        <v>46</v>
      </c>
    </row>
    <row r="48" spans="1:3" ht="35.1" customHeight="1" x14ac:dyDescent="0.25">
      <c r="A48" s="7">
        <v>47</v>
      </c>
      <c r="B48" s="30" t="str">
        <f>"Метрики качества классификации. Recall (полнота). Выражение для расчета. Свойства."</f>
        <v>Метрики качества классификации. Recall (полнота). Выражение для расчета. Свойства.</v>
      </c>
      <c r="C48" s="6">
        <v>47</v>
      </c>
    </row>
    <row r="49" spans="1:3" ht="35.1" customHeight="1" x14ac:dyDescent="0.25">
      <c r="A49" s="7">
        <v>48</v>
      </c>
      <c r="B49" s="30" t="str">
        <f>"Метрики качества классификации. F-мера. Выражение для расчета. Свойства."</f>
        <v>Метрики качества классификации. F-мера. Выражение для расчета. Свойства.</v>
      </c>
      <c r="C49" s="6">
        <v>48</v>
      </c>
    </row>
    <row r="50" spans="1:3" ht="35.1" customHeight="1" x14ac:dyDescent="0.25">
      <c r="A50" s="7">
        <v>49</v>
      </c>
      <c r="B50" s="30" t="str">
        <f>"Метрики качества классификации. Матрица ошибок. Характеристика элементов."</f>
        <v>Метрики качества классификации. Матрица ошибок. Характеристика элементов.</v>
      </c>
      <c r="C50" s="6">
        <v>49</v>
      </c>
    </row>
    <row r="51" spans="1:3" ht="35.1" customHeight="1" x14ac:dyDescent="0.25">
      <c r="A51" s="7">
        <v>50</v>
      </c>
      <c r="B51" s="30" t="str">
        <f>"Понятие положительного класса. Ошибки ложного срабатывания и ложной тревоги."</f>
        <v>Понятие положительного класса. Ошибки ложного срабатывания и ложной тревоги.</v>
      </c>
      <c r="C51" s="6">
        <v>50</v>
      </c>
    </row>
    <row r="52" spans="1:3" ht="35.1" customHeight="1" x14ac:dyDescent="0.25">
      <c r="A52" s="7">
        <v>51</v>
      </c>
      <c r="B52" s="30" t="str">
        <f>"Метрики качества классификации. Микроусреднение (micro). Назначение. Выражения для расчета. "</f>
        <v xml:space="preserve">Метрики качества классификации. Микроусреднение (micro). Назначение. Выражения для расчета. </v>
      </c>
      <c r="C52" s="6">
        <v>51</v>
      </c>
    </row>
    <row r="53" spans="1:3" ht="35.1" customHeight="1" x14ac:dyDescent="0.25">
      <c r="A53" s="7">
        <v>52</v>
      </c>
      <c r="B53" s="30" t="str">
        <f>"Метрики качества классификации. Макроусреднение (macro). Назначение. Выражения для расчета. "</f>
        <v xml:space="preserve">Метрики качества классификации. Макроусреднение (macro). Назначение. Выражения для расчета. </v>
      </c>
      <c r="C53" s="6">
        <v>52</v>
      </c>
    </row>
    <row r="54" spans="1:3" ht="35.1" customHeight="1" x14ac:dyDescent="0.25">
      <c r="A54" s="7">
        <v>53</v>
      </c>
      <c r="B54" s="30" t="str">
        <f>"Метрики качества классификации. Взвешенное усреднение (Weighted). Назначение. Выражения для расчета. "</f>
        <v xml:space="preserve">Метрики качества классификации. Взвешенное усреднение (Weighted). Назначение. Выражения для расчета. </v>
      </c>
      <c r="C54" s="6">
        <v>53</v>
      </c>
    </row>
    <row r="55" spans="1:3" ht="35.1" customHeight="1" x14ac:dyDescent="0.25">
      <c r="A55" s="7">
        <v>54</v>
      </c>
      <c r="B55" s="30" t="str">
        <f>"Метрики качества классификации. TPR (True Positive Rate). Выражение для расчета. "</f>
        <v xml:space="preserve">Метрики качества классификации. TPR (True Positive Rate). Выражение для расчета. </v>
      </c>
    </row>
    <row r="56" spans="1:3" ht="35.1" customHeight="1" x14ac:dyDescent="0.25">
      <c r="A56" s="7">
        <v>55</v>
      </c>
      <c r="B56" s="30" t="str">
        <f>"ROC-кривая. Назначение. Процедура построения. Определение оптимального порога."</f>
        <v>ROC-кривая. Назначение. Процедура построения. Определение оптимального порога.</v>
      </c>
    </row>
    <row r="57" spans="1:3" ht="35.1" customHeight="1" x14ac:dyDescent="0.25">
      <c r="A57" s="7">
        <v>56</v>
      </c>
      <c r="B57" s="30" t="str">
        <f>"Метрики качества классификации. FPR (False Positive Rate). Выражение для расчета. "</f>
        <v xml:space="preserve">Метрики качества классификации. FPR (False Positive Rate). Выражение для расчета. </v>
      </c>
    </row>
    <row r="58" spans="1:3" ht="35.1" customHeight="1" x14ac:dyDescent="0.25">
      <c r="A58" s="7">
        <v>57</v>
      </c>
      <c r="B58" s="30" t="str">
        <f>"Бинаризация количественных признаков. "</f>
        <v xml:space="preserve">Бинаризация количественных признаков. </v>
      </c>
    </row>
    <row r="59" spans="1:3" ht="35.1" customHeight="1" x14ac:dyDescent="0.25">
      <c r="A59" s="7">
        <v>58</v>
      </c>
      <c r="B59" s="30" t="str">
        <f>"Метрики качества классификации. ROC-AUC. Свойства. "</f>
        <v xml:space="preserve">Метрики качества классификации. ROC-AUC. Свойства. </v>
      </c>
    </row>
    <row r="60" spans="1:3" ht="35.1" customHeight="1" x14ac:dyDescent="0.25">
      <c r="A60" s="7">
        <v>59</v>
      </c>
      <c r="B60" s="30" t="str">
        <f>"Метрики качества классификации. PR-кривая. Назанчение, процедура построения. PR-AUC."</f>
        <v>Метрики качества классификации. PR-кривая. Назанчение, процедура построения. PR-AUC.</v>
      </c>
    </row>
    <row r="61" spans="1:3" ht="35.1" customHeight="1" x14ac:dyDescent="0.25">
      <c r="A61" s="7">
        <v>60</v>
      </c>
      <c r="B61" s="30" t="str">
        <f>"Логистическая регрессия. Назначение. Виды целевого и независимых признаков."</f>
        <v>Логистическая регрессия. Назначение. Виды целевого и независимых признаков.</v>
      </c>
    </row>
    <row r="62" spans="1:3" ht="35.1" customHeight="1" x14ac:dyDescent="0.25">
      <c r="A62" s="7">
        <v>61</v>
      </c>
      <c r="B62" s="30" t="str">
        <f>"Преобразование выходов линейной регрессионной модели в вероятности. Сигмоида."</f>
        <v>Преобразование выходов линейной регрессионной модели в вероятности. Сигмоида.</v>
      </c>
    </row>
    <row r="63" spans="1:3" ht="35.1" customHeight="1" x14ac:dyDescent="0.25">
      <c r="A63" s="7">
        <v>62</v>
      </c>
      <c r="B63" s="30" t="str">
        <f>"Логистическая регрессия. Функционал качества модели (кросс-энтропия)."</f>
        <v>Логистическая регрессия. Функционал качества модели (кросс-энтропия).</v>
      </c>
    </row>
    <row r="64" spans="1:3" ht="35.1" customHeight="1" x14ac:dyDescent="0.25">
      <c r="A64" s="7">
        <v>63</v>
      </c>
      <c r="B64" s="30" t="str">
        <f>"Логистическая регрессия. Связь правдоподобия и кросс-энтропии."</f>
        <v>Логистическая регрессия. Связь правдоподобия и кросс-энтропии.</v>
      </c>
    </row>
    <row r="65" spans="1:2" ht="35.1" customHeight="1" x14ac:dyDescent="0.25">
      <c r="A65" s="7">
        <v>64</v>
      </c>
      <c r="B65" s="30" t="str">
        <f>"Нелинейные регрессионные модели. Примеры. Оценивание параметров."</f>
        <v>Нелинейные регрессионные модели. Примеры. Оценивание параметров.</v>
      </c>
    </row>
    <row r="66" spans="1:2" ht="35.1" customHeight="1" x14ac:dyDescent="0.25">
      <c r="A66" s="7">
        <v>65</v>
      </c>
      <c r="B66" s="30" t="str">
        <f>"Многоклассовая классификация. Методы one-vs-all и all-vs-all."</f>
        <v>Многоклассовая классификация. Методы one-vs-all и all-vs-all.</v>
      </c>
    </row>
    <row r="67" spans="1:2" ht="35.1" customHeight="1" x14ac:dyDescent="0.25">
      <c r="A67" s="7">
        <v>66</v>
      </c>
      <c r="B67" s="30" t="str">
        <f>"Понятие и структура дерева решений."</f>
        <v>Понятие и структура дерева решений.</v>
      </c>
    </row>
    <row r="68" spans="1:2" ht="35.1" customHeight="1" x14ac:dyDescent="0.25">
      <c r="A68" s="7">
        <v>67</v>
      </c>
      <c r="B68" s="30" t="str">
        <f>"Общий алгоритм обучения дерева решений."</f>
        <v>Общий алгоритм обучения дерева решений.</v>
      </c>
    </row>
    <row r="69" spans="1:2" ht="35.1" customHeight="1" x14ac:dyDescent="0.25">
      <c r="A69" s="7">
        <v>68</v>
      </c>
      <c r="B69" s="30" t="str">
        <f>"Деревья решений для задачи классификации. Процедура построения дерева."</f>
        <v>Деревья решений для задачи классификации. Процедура построения дерева.</v>
      </c>
    </row>
    <row r="70" spans="1:2" ht="35.1" customHeight="1" x14ac:dyDescent="0.25">
      <c r="A70" s="7">
        <v>69</v>
      </c>
      <c r="B70" s="30" t="str">
        <f>"Энтропийный критерий ветвления дерева решений. "</f>
        <v xml:space="preserve">Энтропийный критерий ветвления дерева решений. </v>
      </c>
    </row>
    <row r="71" spans="1:2" ht="35.1" customHeight="1" x14ac:dyDescent="0.25">
      <c r="A71" s="7">
        <v>70</v>
      </c>
      <c r="B71" s="30" t="str">
        <f>"Критерий Джини ветвления дерева решений."</f>
        <v>Критерий Джини ветвления дерева решений.</v>
      </c>
    </row>
    <row r="72" spans="1:2" ht="57.75" customHeight="1" x14ac:dyDescent="0.25">
      <c r="A72" s="7">
        <v>71</v>
      </c>
      <c r="B72" s="30" t="str">
        <f>"Класс DecisionTreeClassifier библиотеки sklearn. Характеристика гиперпараметров модели дерева решений. Основные атрибуты и методы."</f>
        <v>Класс DecisionTreeClassifier библиотеки sklearn. Характеристика гиперпараметров модели дерева решений. Основные атрибуты и методы.</v>
      </c>
    </row>
    <row r="73" spans="1:2" ht="35.1" customHeight="1" x14ac:dyDescent="0.25">
      <c r="A73" s="7">
        <v>72</v>
      </c>
      <c r="B73" s="30" t="str">
        <f>"Деревья решений для задачи регрессии. Процедура построения дерева."</f>
        <v>Деревья решений для задачи регрессии. Процедура построения дерева.</v>
      </c>
    </row>
    <row r="74" spans="1:2" ht="35.1" customHeight="1" x14ac:dyDescent="0.25">
      <c r="A74" s="7">
        <v>73</v>
      </c>
      <c r="B74" s="30" t="str">
        <f>"Понятие, назначение и процедура построения валидационных кривых. "</f>
        <v xml:space="preserve">Понятие, назначение и процедура построения валидационных кривых. </v>
      </c>
    </row>
    <row r="75" spans="1:2" ht="35.1" customHeight="1" x14ac:dyDescent="0.25">
      <c r="A75" s="7">
        <v>74</v>
      </c>
      <c r="B75" s="30" t="str">
        <f>"Понятие, назначение и процедура построения кривых обучения. "</f>
        <v xml:space="preserve">Понятие, назначение и процедура построения кривых обучения. </v>
      </c>
    </row>
    <row r="76" spans="1:2" ht="51.75" customHeight="1" x14ac:dyDescent="0.25">
      <c r="A76" s="7">
        <v>75</v>
      </c>
      <c r="B76" s="30" t="str">
        <f>"Поиск оптимальных гиперпараметров модели машинного обучения на сетке. Класс GridSearchCV библиотеки sklearn. Основные атрибуты и методы."</f>
        <v>Поиск оптимальных гиперпараметров модели машинного обучения на сетке. Класс GridSearchCV библиотеки sklearn. Основные атрибуты и методы.</v>
      </c>
    </row>
    <row r="77" spans="1:2" ht="35.1" customHeight="1" x14ac:dyDescent="0.25">
      <c r="A77" s="7">
        <v>76</v>
      </c>
      <c r="B77" s="30" t="str">
        <f>"Модель логистической регрессии. Понятие и процедура построения разделяющей границы."</f>
        <v>Модель логистической регрессии. Понятие и процедура построения разделяющей границы.</v>
      </c>
    </row>
    <row r="78" spans="1:2" ht="35.1" customHeight="1" x14ac:dyDescent="0.25">
      <c r="A78" s="7">
        <v>77</v>
      </c>
      <c r="B78" s="30" t="str">
        <f>"Деревья решений. Оценивание важности признаков. Метод Permutation feature importance."</f>
        <v>Деревья решений. Оценивание важности признаков. Метод Permutation feature importance.</v>
      </c>
    </row>
    <row r="79" spans="1:2" ht="35.1" customHeight="1" x14ac:dyDescent="0.25">
      <c r="A79" s="7">
        <v>78</v>
      </c>
      <c r="B79" s="30" t="str">
        <f>"Деревья решений. Понятие прироста информации. Общее выражение для расчета."</f>
        <v>Деревья решений. Понятие прироста информации. Общее выражение для расчета.</v>
      </c>
    </row>
    <row r="80" spans="1:2" ht="35.1" customHeight="1" x14ac:dyDescent="0.25">
      <c r="A80" s="7">
        <v>79</v>
      </c>
      <c r="B80" s="30" t="str">
        <f>"Критерий ветвления дерева решений в задачах регрессии."</f>
        <v>Критерий ветвления дерева решений в задачах регрессии.</v>
      </c>
    </row>
    <row r="81" spans="1:2" ht="46.5" customHeight="1" x14ac:dyDescent="0.25">
      <c r="A81" s="7">
        <v>80</v>
      </c>
      <c r="B81" s="30" t="str">
        <f>"Класс KMeans библиотеки sklearn. Характеристика гиперпараметров модели k-средних. Основные атрибуты и методы."</f>
        <v>Класс KMeans библиотеки sklearn. Характеристика гиперпараметров модели k-средних. Основные атрибуты и методы.</v>
      </c>
    </row>
    <row r="82" spans="1:2" ht="35.1" customHeight="1" x14ac:dyDescent="0.25">
      <c r="A82" s="7">
        <v>81</v>
      </c>
      <c r="B82" s="30" t="str">
        <f>"Понятия смещения и разброса в моделях машинного обучения."</f>
        <v>Понятия смещения и разброса в моделях машинного обучения.</v>
      </c>
    </row>
    <row r="83" spans="1:2" ht="35.1" customHeight="1" x14ac:dyDescent="0.25">
      <c r="A83" s="7">
        <v>82</v>
      </c>
      <c r="B83" s="30" t="str">
        <f>"Понятие и процедура реализации бэггинга."</f>
        <v>Понятие и процедура реализации бэггинга.</v>
      </c>
    </row>
    <row r="84" spans="1:2" ht="35.1" customHeight="1" x14ac:dyDescent="0.25">
      <c r="A84" s="7">
        <v>83</v>
      </c>
      <c r="B84" s="30" t="str">
        <f>"Понятие и процедура реализации бутстрэпа."</f>
        <v>Понятие и процедура реализации бутстрэпа.</v>
      </c>
    </row>
    <row r="85" spans="1:2" ht="35.1" customHeight="1" x14ac:dyDescent="0.25">
      <c r="A85" s="7">
        <v>84</v>
      </c>
      <c r="B85" s="30" t="str">
        <f>"Модель случайного леса. Процедура реализации."</f>
        <v>Модель случайного леса. Процедура реализации.</v>
      </c>
    </row>
    <row r="86" spans="1:2" ht="51.75" customHeight="1" x14ac:dyDescent="0.25">
      <c r="A86" s="7">
        <v>85</v>
      </c>
      <c r="B86" s="30" t="str">
        <f>"Классы  dendrogram, linkage, fcluster библиотеки scipy. Назначение. Входные и выходные данные."</f>
        <v>Классы  dendrogram, linkage, fcluster библиотеки scipy. Назначение. Входные и выходные данные.</v>
      </c>
    </row>
    <row r="87" spans="1:2" ht="51.75" customHeight="1" x14ac:dyDescent="0.25">
      <c r="A87" s="7">
        <v>86</v>
      </c>
      <c r="B87" s="30" t="str">
        <f>"Класс RandomForestClassifier библиотеки sklearn. Характеристика гиперпараметров модели случайного леса. Основные атрибуты и методы."</f>
        <v>Класс RandomForestClassifier библиотеки sklearn. Характеристика гиперпараметров модели случайного леса. Основные атрибуты и методы.</v>
      </c>
    </row>
    <row r="88" spans="1:2" ht="49.5" customHeight="1" x14ac:dyDescent="0.25">
      <c r="A88" s="7">
        <v>87</v>
      </c>
      <c r="B88" s="30" t="str">
        <f>"Классы precision_score, recall_score, f1_score библиотеки sklearn. Назначение. Входные и выходные данные. Основные атрибуты и методы."</f>
        <v>Классы precision_score, recall_score, f1_score библиотеки sklearn. Назначение. Входные и выходные данные. Основные атрибуты и методы.</v>
      </c>
    </row>
    <row r="89" spans="1:2" ht="35.1" customHeight="1" x14ac:dyDescent="0.25">
      <c r="A89" s="7">
        <v>88</v>
      </c>
      <c r="B89" s="30" t="str">
        <f>"Способы восстановления пропусков в категориальных признаках."</f>
        <v>Способы восстановления пропусков в категориальных признаках.</v>
      </c>
    </row>
    <row r="90" spans="1:2" ht="51" customHeight="1" x14ac:dyDescent="0.25">
      <c r="A90" s="7">
        <v>89</v>
      </c>
      <c r="B90" s="30" t="str">
        <f>"Класс LinearRegression библиотеки sklearn. Характеристика гиперпараметров модели регрессии. Основные атрибуты и методы."</f>
        <v>Класс LinearRegression библиотеки sklearn. Характеристика гиперпараметров модели регрессии. Основные атрибуты и методы.</v>
      </c>
    </row>
    <row r="91" spans="1:2" ht="35.1" customHeight="1" x14ac:dyDescent="0.25">
      <c r="A91" s="7">
        <v>90</v>
      </c>
      <c r="B91" s="30" t="str">
        <f>"Градиентный бустинг. Общая характеристика метода."</f>
        <v>Градиентный бустинг. Общая характеристика метода.</v>
      </c>
    </row>
    <row r="92" spans="1:2" ht="35.1" customHeight="1" x14ac:dyDescent="0.25">
      <c r="A92" s="7">
        <v>91</v>
      </c>
      <c r="B92" s="30" t="str">
        <f>"Алгоритм градиентного бустинга для задачи регрессии."</f>
        <v>Алгоритм градиентного бустинга для задачи регрессии.</v>
      </c>
    </row>
    <row r="93" spans="1:2" ht="35.1" customHeight="1" x14ac:dyDescent="0.25">
      <c r="A93" s="7">
        <v>92</v>
      </c>
      <c r="B93" s="30" t="str">
        <f>"Алгоритм градиентного бустинга для задачиклассификации."</f>
        <v>Алгоритм градиентного бустинга для задачиклассификации.</v>
      </c>
    </row>
    <row r="94" spans="1:2" ht="35.1" customHeight="1" x14ac:dyDescent="0.25">
      <c r="A94" s="7">
        <v>93</v>
      </c>
      <c r="B94" s="30" t="str">
        <f>"Класс classification_report библиотеки sklearn. Назначение. Входные и выходные данные. Основные атрибуты и методы."</f>
        <v>Класс classification_report библиотеки sklearn. Назначение. Входные и выходные данные. Основные атрибуты и методы.</v>
      </c>
    </row>
    <row r="95" spans="1:2" ht="49.5" customHeight="1" x14ac:dyDescent="0.25">
      <c r="A95" s="7">
        <v>94</v>
      </c>
      <c r="B95" s="30" t="str">
        <f>"Класс SGDRegressor библиотеки sklearn. Характеристика гиперпараметров модели регрессии. Основные атрибуты и методы."</f>
        <v>Класс SGDRegressor библиотеки sklearn. Характеристика гиперпараметров модели регрессии. Основные атрибуты и методы.</v>
      </c>
    </row>
    <row r="96" spans="1:2" ht="47.25" customHeight="1" x14ac:dyDescent="0.25">
      <c r="A96" s="7">
        <v>95</v>
      </c>
      <c r="B96" s="30" t="str">
        <f>"Классы GradientBoostingClassifier и GradientBoostingRegressor библиотеки sklearn. Назначение. Входные и выходные данные. Основные атрибуты и методы."</f>
        <v>Классы GradientBoostingClassifier и GradientBoostingRegressor библиотеки sklearn. Назначение. Входные и выходные данные. Основные атрибуты и методы.</v>
      </c>
    </row>
    <row r="97" spans="1:2" ht="40.5" customHeight="1" x14ac:dyDescent="0.25">
      <c r="A97" s="7">
        <v>96</v>
      </c>
      <c r="B97" s="30" t="str">
        <f>"Класс PolynomialFeatures библиотеки sklearn. Назначение. Входные и выходные данные. Основные атрибуты и методы."</f>
        <v>Класс PolynomialFeatures библиотеки sklearn. Назначение. Входные и выходные данные. Основные атрибуты и методы.</v>
      </c>
    </row>
    <row r="98" spans="1:2" ht="48" customHeight="1" x14ac:dyDescent="0.25">
      <c r="A98" s="7">
        <v>97</v>
      </c>
      <c r="B98" s="30" t="str">
        <f>"Классы roc_curve, roc_auc_score библиотеки sklearn. Назначение. Входные и выходные данные. Основные атрибуты и методы."</f>
        <v>Классы roc_curve, roc_auc_score библиотеки sklearn. Назначение. Входные и выходные данные. Основные атрибуты и методы.</v>
      </c>
    </row>
    <row r="99" spans="1:2" ht="69.75" customHeight="1" x14ac:dyDescent="0.25">
      <c r="A99" s="7">
        <v>98</v>
      </c>
      <c r="B99" s="30" t="str">
        <f>"Классы mean_squared_error, mean_absolute_percentage_error, r2_score библиотеки sklearn. Назначение. Входные и выходные данные. Основные атрибуты и методы."</f>
        <v>Классы mean_squared_error, mean_absolute_percentage_error, r2_score библиотеки sklearn. Назначение. Входные и выходные данные. Основные атрибуты и методы.</v>
      </c>
    </row>
    <row r="100" spans="1:2" ht="42.75" customHeight="1" x14ac:dyDescent="0.25">
      <c r="A100" s="7">
        <v>99</v>
      </c>
      <c r="B100" s="30" t="str">
        <f>"Класс confusion_matrix библиотеки sklearn. Назначение. Входные и выходные данные. Основные атрибуты и методы."</f>
        <v>Класс confusion_matrix библиотеки sklearn. Назначение. Входные и выходные данные. Основные атрибуты и методы.</v>
      </c>
    </row>
    <row r="101" spans="1:2" ht="45" customHeight="1" x14ac:dyDescent="0.25">
      <c r="A101" s="7">
        <v>100</v>
      </c>
      <c r="B101" s="30" t="str">
        <f>"Сверхслучайные деревья. Класс ExtraTreesClassifier библиотеки sklearn. Характеристика гиперпараметров модели. Основные атрибуты и методы."</f>
        <v>Сверхслучайные деревья. Класс ExtraTreesClassifier библиотеки sklearn. Характеристика гиперпараметров модели. Основные атрибуты и методы.</v>
      </c>
    </row>
  </sheetData>
  <pageMargins left="0.78740157480314965" right="0.78740157480314965" top="0.78740157480314965" bottom="0.78740157480314965" header="0.31496062992125984" footer="0.31496062992125984"/>
  <pageSetup paperSize="9" orientation="portrait" r:id="rId1"/>
  <headerFooter>
    <oddHeader>&amp;R&amp;"Verdana,обычный"&amp;12&amp;P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109"/>
  <sheetViews>
    <sheetView zoomScaleNormal="100" workbookViewId="0">
      <selection activeCell="A81" sqref="A81"/>
    </sheetView>
  </sheetViews>
  <sheetFormatPr defaultColWidth="9.140625" defaultRowHeight="15" x14ac:dyDescent="0.25"/>
  <cols>
    <col min="1" max="1" width="6.42578125" style="3" customWidth="1"/>
    <col min="2" max="2" width="9.28515625" style="4" customWidth="1"/>
    <col min="3" max="3" width="9.7109375" style="4" customWidth="1"/>
    <col min="4" max="6" width="9.28515625" style="4" customWidth="1"/>
    <col min="7" max="7" width="10.140625" style="4" customWidth="1"/>
    <col min="8" max="8" width="9.28515625" style="4" customWidth="1"/>
    <col min="9" max="9" width="14.140625" style="4" customWidth="1"/>
    <col min="10" max="16384" width="9.140625" style="4"/>
  </cols>
  <sheetData>
    <row r="1" spans="1:9" ht="20.25" customHeight="1" x14ac:dyDescent="0.25">
      <c r="A1" s="57" t="s">
        <v>11</v>
      </c>
      <c r="B1" s="57"/>
      <c r="C1" s="57"/>
      <c r="D1" s="57"/>
      <c r="E1" s="57"/>
      <c r="F1" s="57"/>
      <c r="G1" s="57"/>
      <c r="H1" s="57"/>
      <c r="I1" s="57"/>
    </row>
    <row r="2" spans="1:9" ht="71.25" customHeight="1" x14ac:dyDescent="0.25">
      <c r="A2" s="57" t="str">
        <f>CONCATENATE("по дисциплине «",'Общие сведения дисциплины'!B5,"» для студентов  ",'Общие сведения дисциплины'!B6," курса.  Форма обучения: "," ",'Общие сведения дисциплины'!B13,".                             ", 'Общие сведения дисциплины'!B10," ",'Общие сведения дисциплины'!B11)</f>
        <v>по дисциплине «Технологии и методы программирования» для студентов  3 курса.  Форма обучения:  Очная.                             10.03.01 Информационная безопасность</v>
      </c>
      <c r="B2" s="57"/>
      <c r="C2" s="57"/>
      <c r="D2" s="57"/>
      <c r="E2" s="57"/>
      <c r="F2" s="57"/>
      <c r="G2" s="57"/>
      <c r="H2" s="57"/>
      <c r="I2" s="57"/>
    </row>
    <row r="3" spans="1:9" x14ac:dyDescent="0.25">
      <c r="H3" s="61" t="str">
        <f>'Общие сведения дисциплины'!B14</f>
        <v>2023/2024</v>
      </c>
      <c r="I3" s="61"/>
    </row>
    <row r="4" spans="1:9" ht="35.1" customHeight="1" x14ac:dyDescent="0.25">
      <c r="A4" s="7">
        <v>1</v>
      </c>
      <c r="B4" s="56" t="str">
        <f>'Контрольные вопросы'!B2</f>
        <v>Понятие машинного обучения. Виды задач машинного обучения. Примеры.</v>
      </c>
      <c r="C4" s="56"/>
      <c r="D4" s="56"/>
      <c r="E4" s="56"/>
      <c r="F4" s="56"/>
      <c r="G4" s="56"/>
      <c r="H4" s="56"/>
      <c r="I4" s="56"/>
    </row>
    <row r="5" spans="1:9" ht="35.1" customHeight="1" x14ac:dyDescent="0.25">
      <c r="A5" s="7">
        <v>2</v>
      </c>
      <c r="B5" s="56" t="str">
        <f>'Контрольные вопросы'!B3</f>
        <v>Характеристика этапов решения задачи машинного обучения.</v>
      </c>
      <c r="C5" s="56"/>
      <c r="D5" s="56"/>
      <c r="E5" s="56"/>
      <c r="F5" s="56"/>
      <c r="G5" s="56"/>
      <c r="H5" s="56"/>
      <c r="I5" s="56"/>
    </row>
    <row r="6" spans="1:9" ht="35.1" customHeight="1" x14ac:dyDescent="0.25">
      <c r="A6" s="7">
        <v>3</v>
      </c>
      <c r="B6" s="56" t="str">
        <f>'Контрольные вопросы'!B4</f>
        <v>Типы данных в машинном обучении. Шкалы измерения данных. Примеры.</v>
      </c>
      <c r="C6" s="56"/>
      <c r="D6" s="56"/>
      <c r="E6" s="56"/>
      <c r="F6" s="56"/>
      <c r="G6" s="56"/>
      <c r="H6" s="56"/>
      <c r="I6" s="56"/>
    </row>
    <row r="7" spans="1:9" ht="35.1" customHeight="1" x14ac:dyDescent="0.25">
      <c r="A7" s="7">
        <v>4</v>
      </c>
      <c r="B7" s="56" t="str">
        <f>'Контрольные вопросы'!B5</f>
        <v>Способы описания дискретных количественных данных (закон распределения, функция распределения, полигон частот).</v>
      </c>
      <c r="C7" s="56"/>
      <c r="D7" s="56"/>
      <c r="E7" s="56"/>
      <c r="F7" s="56"/>
      <c r="G7" s="56"/>
      <c r="H7" s="56"/>
      <c r="I7" s="56"/>
    </row>
    <row r="8" spans="1:9" ht="35.1" customHeight="1" x14ac:dyDescent="0.25">
      <c r="A8" s="7">
        <v>5</v>
      </c>
      <c r="B8" s="56" t="str">
        <f>'Контрольные вопросы'!B6</f>
        <v>Способы описания непрерывных количественных данных (закон распределения, функция распределения, функция плотности распределения вероятностей, гистограмма).</v>
      </c>
      <c r="C8" s="56"/>
      <c r="D8" s="56"/>
      <c r="E8" s="56"/>
      <c r="F8" s="56"/>
      <c r="G8" s="56"/>
      <c r="H8" s="56"/>
      <c r="I8" s="56"/>
    </row>
    <row r="9" spans="1:9" ht="35.1" customHeight="1" x14ac:dyDescent="0.25">
      <c r="A9" s="7">
        <v>6</v>
      </c>
      <c r="B9" s="56" t="str">
        <f>'Контрольные вопросы'!B7</f>
        <v>Понятие числовых характеристик признаков. Математическое ожидание и дисперсия.</v>
      </c>
      <c r="C9" s="56"/>
      <c r="D9" s="56"/>
      <c r="E9" s="56"/>
      <c r="F9" s="56"/>
      <c r="G9" s="56"/>
      <c r="H9" s="56"/>
      <c r="I9" s="56"/>
    </row>
    <row r="10" spans="1:9" ht="35.1" customHeight="1" x14ac:dyDescent="0.25">
      <c r="A10" s="7">
        <v>7</v>
      </c>
      <c r="B10" s="56" t="str">
        <f>'Контрольные вопросы'!B8</f>
        <v xml:space="preserve">Понятие числовых характеристик признаков. Мода, медиана, квантиль. </v>
      </c>
      <c r="C10" s="56"/>
      <c r="D10" s="56"/>
      <c r="E10" s="56"/>
      <c r="F10" s="56"/>
      <c r="G10" s="56"/>
      <c r="H10" s="56"/>
      <c r="I10" s="56"/>
    </row>
    <row r="11" spans="1:9" ht="35.1" customHeight="1" x14ac:dyDescent="0.25">
      <c r="A11" s="7">
        <v>8</v>
      </c>
      <c r="B11" s="56" t="str">
        <f>'Контрольные вопросы'!B9</f>
        <v>Диаграмма рассеяния. Назначение. Процедура построения.</v>
      </c>
      <c r="C11" s="56"/>
      <c r="D11" s="56"/>
      <c r="E11" s="56"/>
      <c r="F11" s="56"/>
      <c r="G11" s="56"/>
      <c r="H11" s="56"/>
      <c r="I11" s="56"/>
    </row>
    <row r="12" spans="1:9" ht="35.1" customHeight="1" x14ac:dyDescent="0.25">
      <c r="A12" s="7">
        <v>9</v>
      </c>
      <c r="B12" s="56" t="str">
        <f>'Контрольные вопросы'!B10</f>
        <v>Диаграмма box plot. Назначение. Описание элментов.</v>
      </c>
      <c r="C12" s="56"/>
      <c r="D12" s="56"/>
      <c r="E12" s="56"/>
      <c r="F12" s="56"/>
      <c r="G12" s="56"/>
      <c r="H12" s="56"/>
      <c r="I12" s="56"/>
    </row>
    <row r="13" spans="1:9" ht="35.1" customHeight="1" x14ac:dyDescent="0.25">
      <c r="A13" s="7">
        <v>10</v>
      </c>
      <c r="B13" s="56" t="str">
        <f>'Контрольные вопросы'!B11</f>
        <v>Гистограмма. Назначение. Процедура построения.</v>
      </c>
      <c r="C13" s="56"/>
      <c r="D13" s="56"/>
      <c r="E13" s="56"/>
      <c r="F13" s="56"/>
      <c r="G13" s="56"/>
      <c r="H13" s="56"/>
      <c r="I13" s="56"/>
    </row>
    <row r="14" spans="1:9" ht="35.1" customHeight="1" x14ac:dyDescent="0.25">
      <c r="A14" s="7">
        <v>11</v>
      </c>
      <c r="B14" s="56" t="str">
        <f>'Контрольные вопросы'!B12</f>
        <v>Понятие и показатели корреляционной зависимости количественных признаков.</v>
      </c>
      <c r="C14" s="56"/>
      <c r="D14" s="56"/>
      <c r="E14" s="56"/>
      <c r="F14" s="56"/>
      <c r="G14" s="56"/>
      <c r="H14" s="56"/>
      <c r="I14" s="56"/>
    </row>
    <row r="15" spans="1:9" ht="35.1" customHeight="1" x14ac:dyDescent="0.25">
      <c r="A15" s="7">
        <v>12</v>
      </c>
      <c r="B15" s="56" t="str">
        <f>'Контрольные вопросы'!B13</f>
        <v>Основные задачи подготовки данных для машинного обучения. Дубликаты в данных.</v>
      </c>
      <c r="C15" s="56"/>
      <c r="D15" s="56"/>
      <c r="E15" s="56"/>
      <c r="F15" s="56"/>
      <c r="G15" s="56"/>
      <c r="H15" s="56"/>
      <c r="I15" s="56"/>
    </row>
    <row r="16" spans="1:9" ht="35.1" customHeight="1" x14ac:dyDescent="0.25">
      <c r="A16" s="7">
        <v>13</v>
      </c>
      <c r="B16" s="56" t="str">
        <f>'Контрольные вопросы'!B14</f>
        <v>Пропущенные значения в данных. Способы восстановления пропусков в количественных признаках.</v>
      </c>
      <c r="C16" s="56"/>
      <c r="D16" s="56"/>
      <c r="E16" s="56"/>
      <c r="F16" s="56"/>
      <c r="G16" s="56"/>
      <c r="H16" s="56"/>
      <c r="I16" s="56"/>
    </row>
    <row r="17" spans="1:9" ht="35.1" customHeight="1" x14ac:dyDescent="0.25">
      <c r="A17" s="7">
        <v>14</v>
      </c>
      <c r="B17" s="56" t="str">
        <f>'Контрольные вопросы'!B15</f>
        <v>Выбросы и аномалии. Способы выявления. Подходы к обработке.</v>
      </c>
      <c r="C17" s="56"/>
      <c r="D17" s="56"/>
      <c r="E17" s="56"/>
      <c r="F17" s="56"/>
      <c r="G17" s="56"/>
      <c r="H17" s="56"/>
      <c r="I17" s="56"/>
    </row>
    <row r="18" spans="1:9" ht="35.1" customHeight="1" x14ac:dyDescent="0.25">
      <c r="A18" s="7">
        <v>15</v>
      </c>
      <c r="B18" s="56" t="str">
        <f>'Контрольные вопросы'!B16</f>
        <v>Понятия генеральной и выборочной совокупностей.  Преимущества выборочного метода.</v>
      </c>
      <c r="C18" s="56"/>
      <c r="D18" s="56"/>
      <c r="E18" s="56"/>
      <c r="F18" s="56"/>
      <c r="G18" s="56"/>
      <c r="H18" s="56"/>
      <c r="I18" s="56"/>
    </row>
    <row r="19" spans="1:9" ht="35.1" customHeight="1" x14ac:dyDescent="0.25">
      <c r="A19" s="7">
        <v>16</v>
      </c>
      <c r="B19" s="56" t="str">
        <f>'Контрольные вопросы'!B17</f>
        <v>Понятие масштабирования данных. Проедура стандартизации данных.</v>
      </c>
      <c r="C19" s="56"/>
      <c r="D19" s="56"/>
      <c r="E19" s="56"/>
      <c r="F19" s="56"/>
      <c r="G19" s="56"/>
      <c r="H19" s="56"/>
      <c r="I19" s="56"/>
    </row>
    <row r="20" spans="1:9" ht="35.1" customHeight="1" x14ac:dyDescent="0.25">
      <c r="A20" s="7">
        <v>17</v>
      </c>
      <c r="B20" s="56" t="str">
        <f>'Контрольные вопросы'!B18</f>
        <v>Понятие масштабирования данных. Способы нормализации данных.</v>
      </c>
      <c r="C20" s="56"/>
      <c r="D20" s="56"/>
      <c r="E20" s="56"/>
      <c r="F20" s="56"/>
      <c r="G20" s="56"/>
      <c r="H20" s="56"/>
      <c r="I20" s="56"/>
    </row>
    <row r="21" spans="1:9" ht="35.1" customHeight="1" x14ac:dyDescent="0.25">
      <c r="A21" s="7">
        <v>18</v>
      </c>
      <c r="B21" s="56" t="str">
        <f>'Контрольные вопросы'!B19</f>
        <v xml:space="preserve">Способы кодирования категориальных признаков. </v>
      </c>
      <c r="C21" s="56"/>
      <c r="D21" s="56"/>
      <c r="E21" s="56"/>
      <c r="F21" s="56"/>
      <c r="G21" s="56"/>
      <c r="H21" s="56"/>
      <c r="I21" s="56"/>
    </row>
    <row r="22" spans="1:9" ht="35.1" customHeight="1" x14ac:dyDescent="0.25">
      <c r="A22" s="7">
        <v>19</v>
      </c>
      <c r="B22" s="56" t="str">
        <f>'Контрольные вопросы'!B20</f>
        <v xml:space="preserve">Назначение и постановка задачи кластерного анализа данных. </v>
      </c>
      <c r="C22" s="56"/>
      <c r="D22" s="56"/>
      <c r="E22" s="56"/>
      <c r="F22" s="56"/>
      <c r="G22" s="56"/>
      <c r="H22" s="56"/>
      <c r="I22" s="56"/>
    </row>
    <row r="23" spans="1:9" ht="35.1" customHeight="1" x14ac:dyDescent="0.25">
      <c r="A23" s="7">
        <v>20</v>
      </c>
      <c r="B23" s="56" t="str">
        <f>'Контрольные вопросы'!B21</f>
        <v>Цели кластеризации данных. Сложности решения задачи кластеризации.</v>
      </c>
      <c r="C23" s="56"/>
      <c r="D23" s="56"/>
      <c r="E23" s="56"/>
      <c r="F23" s="56"/>
      <c r="G23" s="56"/>
      <c r="H23" s="56"/>
      <c r="I23" s="56"/>
    </row>
    <row r="24" spans="1:9" ht="35.1" customHeight="1" x14ac:dyDescent="0.25">
      <c r="A24" s="7">
        <v>21</v>
      </c>
      <c r="B24" s="56" t="str">
        <f>'Контрольные вопросы'!B22</f>
        <v xml:space="preserve">Алгоритм метода k-средних (k-means). </v>
      </c>
      <c r="C24" s="56"/>
      <c r="D24" s="56"/>
      <c r="E24" s="56"/>
      <c r="F24" s="56"/>
      <c r="G24" s="56"/>
      <c r="H24" s="56"/>
      <c r="I24" s="56"/>
    </row>
    <row r="25" spans="1:9" ht="35.1" customHeight="1" x14ac:dyDescent="0.25">
      <c r="A25" s="7">
        <v>22</v>
      </c>
      <c r="B25" s="56" t="str">
        <f>'Контрольные вопросы'!B23</f>
        <v xml:space="preserve">Достоинтства и недостатки метода k-средних (k-means). </v>
      </c>
      <c r="C25" s="56"/>
      <c r="D25" s="56"/>
      <c r="E25" s="56"/>
      <c r="F25" s="56"/>
      <c r="G25" s="56"/>
      <c r="H25" s="56"/>
      <c r="I25" s="56"/>
    </row>
    <row r="26" spans="1:9" ht="35.1" customHeight="1" x14ac:dyDescent="0.25">
      <c r="A26" s="7">
        <v>23</v>
      </c>
      <c r="B26" s="56" t="str">
        <f>'Контрольные вопросы'!B24</f>
        <v>Метрики качества кластеризации. Среднее внутрикластерное растояние.</v>
      </c>
      <c r="C26" s="56"/>
      <c r="D26" s="56"/>
      <c r="E26" s="56"/>
      <c r="F26" s="56"/>
      <c r="G26" s="56"/>
      <c r="H26" s="56"/>
      <c r="I26" s="56"/>
    </row>
    <row r="27" spans="1:9" ht="35.1" customHeight="1" x14ac:dyDescent="0.25">
      <c r="A27" s="7">
        <v>24</v>
      </c>
      <c r="B27" s="56" t="str">
        <f>'Контрольные вопросы'!B25</f>
        <v>Метрики качества кластеризации.Среднее межкластерное расстояние.</v>
      </c>
      <c r="C27" s="56"/>
      <c r="D27" s="56"/>
      <c r="E27" s="56"/>
      <c r="F27" s="56"/>
      <c r="G27" s="56"/>
      <c r="H27" s="56"/>
      <c r="I27" s="56"/>
    </row>
    <row r="28" spans="1:9" ht="35.1" customHeight="1" x14ac:dyDescent="0.25">
      <c r="A28" s="7">
        <v>25</v>
      </c>
      <c r="B28" s="56" t="str">
        <f>'Контрольные вопросы'!B26</f>
        <v>Определение количества кластеров. Метод локтя.</v>
      </c>
      <c r="C28" s="56"/>
      <c r="D28" s="56"/>
      <c r="E28" s="56"/>
      <c r="F28" s="56"/>
      <c r="G28" s="56"/>
      <c r="H28" s="56"/>
      <c r="I28" s="56"/>
    </row>
    <row r="29" spans="1:9" ht="35.1" customHeight="1" x14ac:dyDescent="0.25">
      <c r="A29" s="7">
        <v>26</v>
      </c>
      <c r="B29" s="56" t="str">
        <f>'Контрольные вопросы'!B27</f>
        <v>Определение количества кластеров. Метод силуэта.</v>
      </c>
      <c r="C29" s="56"/>
      <c r="D29" s="56"/>
      <c r="E29" s="56"/>
      <c r="F29" s="56"/>
      <c r="G29" s="56"/>
      <c r="H29" s="56"/>
      <c r="I29" s="56"/>
    </row>
    <row r="30" spans="1:9" ht="35.1" customHeight="1" x14ac:dyDescent="0.25">
      <c r="A30" s="7">
        <v>27</v>
      </c>
      <c r="B30" s="56" t="str">
        <f>'Контрольные вопросы'!B28</f>
        <v>Алгоритм иерархической агломеративной кластеризации.</v>
      </c>
      <c r="C30" s="56"/>
      <c r="D30" s="56"/>
      <c r="E30" s="56"/>
      <c r="F30" s="56"/>
      <c r="G30" s="56"/>
      <c r="H30" s="56"/>
      <c r="I30" s="56"/>
    </row>
    <row r="31" spans="1:9" ht="35.1" customHeight="1" x14ac:dyDescent="0.25">
      <c r="A31" s="7">
        <v>28</v>
      </c>
      <c r="B31" s="56" t="str">
        <f>'Контрольные вопросы'!B29</f>
        <v xml:space="preserve">Дендрограмма. Процедура построения. Оценивание числа кластеров. </v>
      </c>
      <c r="C31" s="56"/>
      <c r="D31" s="56"/>
      <c r="E31" s="56"/>
      <c r="F31" s="56"/>
      <c r="G31" s="56"/>
      <c r="H31" s="56"/>
      <c r="I31" s="56"/>
    </row>
    <row r="32" spans="1:9" ht="35.1" customHeight="1" x14ac:dyDescent="0.25">
      <c r="A32" s="7">
        <v>29</v>
      </c>
      <c r="B32" s="56" t="str">
        <f>'Контрольные вопросы'!B30</f>
        <v>Способы вычисления расстояний между объектами и кластерами.</v>
      </c>
      <c r="C32" s="56"/>
      <c r="D32" s="56"/>
      <c r="E32" s="56"/>
      <c r="F32" s="56"/>
      <c r="G32" s="56"/>
      <c r="H32" s="56"/>
      <c r="I32" s="56"/>
    </row>
    <row r="33" spans="1:9" ht="35.1" customHeight="1" x14ac:dyDescent="0.25">
      <c r="A33" s="7">
        <v>30</v>
      </c>
      <c r="B33" s="56" t="str">
        <f>'Контрольные вопросы'!B31</f>
        <v>Алгоритм метода DBSCAN.</v>
      </c>
      <c r="C33" s="56"/>
      <c r="D33" s="56"/>
      <c r="E33" s="56"/>
      <c r="F33" s="56"/>
      <c r="G33" s="56"/>
      <c r="H33" s="56"/>
      <c r="I33" s="56"/>
    </row>
    <row r="34" spans="1:9" ht="35.1" customHeight="1" x14ac:dyDescent="0.25">
      <c r="A34" s="7">
        <v>31</v>
      </c>
      <c r="B34" s="56" t="str">
        <f>'Контрольные вопросы'!B32</f>
        <v>Алгоритм метода k-means++.</v>
      </c>
      <c r="C34" s="56"/>
      <c r="D34" s="56"/>
      <c r="E34" s="56"/>
      <c r="F34" s="56"/>
      <c r="G34" s="56"/>
      <c r="H34" s="56"/>
      <c r="I34" s="56"/>
    </row>
    <row r="35" spans="1:9" ht="35.1" customHeight="1" x14ac:dyDescent="0.25">
      <c r="A35" s="7">
        <v>32</v>
      </c>
      <c r="B35" s="56" t="str">
        <f>'Контрольные вопросы'!B33</f>
        <v>Понятие и назначение регрессионного анализа данных.</v>
      </c>
      <c r="C35" s="56"/>
      <c r="D35" s="56"/>
      <c r="E35" s="56"/>
      <c r="F35" s="56"/>
      <c r="G35" s="56"/>
      <c r="H35" s="56"/>
      <c r="I35" s="56"/>
    </row>
    <row r="36" spans="1:9" ht="35.1" customHeight="1" x14ac:dyDescent="0.25">
      <c r="A36" s="7">
        <v>33</v>
      </c>
      <c r="B36" s="56" t="str">
        <f>'Контрольные вопросы'!B34</f>
        <v>Классификация регрессионных моделей. Примеры.</v>
      </c>
      <c r="C36" s="56"/>
      <c r="D36" s="56"/>
      <c r="E36" s="56"/>
      <c r="F36" s="56"/>
      <c r="G36" s="56"/>
      <c r="H36" s="56"/>
      <c r="I36" s="56"/>
    </row>
    <row r="37" spans="1:9" ht="35.1" customHeight="1" x14ac:dyDescent="0.25">
      <c r="A37" s="7">
        <v>34</v>
      </c>
      <c r="B37" s="56" t="str">
        <f>'Контрольные вопросы'!B35</f>
        <v>Понятие и причины возникновения ошибки в моделях регрессии.</v>
      </c>
      <c r="C37" s="56"/>
      <c r="D37" s="56"/>
      <c r="E37" s="56"/>
      <c r="F37" s="56"/>
      <c r="G37" s="56"/>
      <c r="H37" s="56"/>
      <c r="I37" s="56"/>
    </row>
    <row r="38" spans="1:9" ht="35.1" customHeight="1" x14ac:dyDescent="0.25">
      <c r="A38" s="7">
        <v>35</v>
      </c>
      <c r="B38" s="56" t="str">
        <f>'Контрольные вопросы'!B36</f>
        <v>Использование диаграммы рассеяния для оценивания характеристик зависимости между признаками.</v>
      </c>
      <c r="C38" s="56"/>
      <c r="D38" s="56"/>
      <c r="E38" s="56"/>
      <c r="F38" s="56"/>
      <c r="G38" s="56"/>
      <c r="H38" s="56"/>
      <c r="I38" s="56"/>
    </row>
    <row r="39" spans="1:9" ht="35.1" customHeight="1" x14ac:dyDescent="0.25">
      <c r="A39" s="7">
        <v>36</v>
      </c>
      <c r="B39" s="56" t="str">
        <f>'Контрольные вопросы'!B37</f>
        <v>Геометрический и физический смысл коэффициентов модели линейной регрессии.</v>
      </c>
      <c r="C39" s="56"/>
      <c r="D39" s="56"/>
      <c r="E39" s="56"/>
      <c r="F39" s="56"/>
      <c r="G39" s="56"/>
      <c r="H39" s="56"/>
      <c r="I39" s="56"/>
    </row>
    <row r="40" spans="1:9" ht="35.1" customHeight="1" x14ac:dyDescent="0.25">
      <c r="A40" s="7">
        <v>37</v>
      </c>
      <c r="B40" s="56" t="str">
        <f>'Контрольные вопросы'!B38</f>
        <v>Метод наименьших квадратов.</v>
      </c>
      <c r="C40" s="56"/>
      <c r="D40" s="56"/>
      <c r="E40" s="56"/>
      <c r="F40" s="56"/>
      <c r="G40" s="56"/>
      <c r="H40" s="56"/>
      <c r="I40" s="56"/>
    </row>
    <row r="41" spans="1:9" ht="35.1" customHeight="1" x14ac:dyDescent="0.25">
      <c r="A41" s="7">
        <v>38</v>
      </c>
      <c r="B41" s="56" t="str">
        <f>'Контрольные вопросы'!B39</f>
        <v>Матричная форма записи модели множественной линейной регрессии.</v>
      </c>
      <c r="C41" s="56"/>
      <c r="D41" s="56"/>
      <c r="E41" s="56"/>
      <c r="F41" s="56"/>
      <c r="G41" s="56"/>
      <c r="H41" s="56"/>
      <c r="I41" s="56"/>
    </row>
    <row r="42" spans="1:9" ht="35.1" customHeight="1" x14ac:dyDescent="0.25">
      <c r="A42" s="7">
        <v>39</v>
      </c>
      <c r="B42" s="56" t="str">
        <f>'Контрольные вопросы'!B40</f>
        <v>Определение коэффициентов регрессионных моделей методом градиентного спуска.</v>
      </c>
      <c r="C42" s="56"/>
      <c r="D42" s="56"/>
      <c r="E42" s="56"/>
      <c r="F42" s="56"/>
      <c r="G42" s="56"/>
      <c r="H42" s="56"/>
      <c r="I42" s="56"/>
    </row>
    <row r="43" spans="1:9" ht="35.1" customHeight="1" x14ac:dyDescent="0.25">
      <c r="A43" s="7">
        <v>40</v>
      </c>
      <c r="B43" s="56" t="str">
        <f>'Контрольные вопросы'!B41</f>
        <v>Функционалы качества (функции потерь) регрессионных моделей.</v>
      </c>
      <c r="C43" s="56"/>
      <c r="D43" s="56"/>
      <c r="E43" s="56"/>
      <c r="F43" s="56"/>
      <c r="G43" s="56"/>
      <c r="H43" s="56"/>
      <c r="I43" s="56"/>
    </row>
    <row r="44" spans="1:9" ht="35.1" customHeight="1" x14ac:dyDescent="0.25">
      <c r="A44" s="7">
        <v>41</v>
      </c>
      <c r="B44" s="56" t="str">
        <f>'Контрольные вопросы'!B42</f>
        <v>Метрики качества регрессионных моделей.</v>
      </c>
      <c r="C44" s="56"/>
      <c r="D44" s="56"/>
      <c r="E44" s="56"/>
      <c r="F44" s="56"/>
      <c r="G44" s="56"/>
      <c r="H44" s="56"/>
      <c r="I44" s="56"/>
    </row>
    <row r="45" spans="1:9" ht="35.1" customHeight="1" x14ac:dyDescent="0.25">
      <c r="A45" s="7">
        <v>42</v>
      </c>
      <c r="B45" s="56" t="str">
        <f>'Контрольные вопросы'!B43</f>
        <v xml:space="preserve">Коэффициент детерминации. Назначение, свойства, интерпретация. </v>
      </c>
      <c r="C45" s="56"/>
      <c r="D45" s="56"/>
      <c r="E45" s="56"/>
      <c r="F45" s="56"/>
      <c r="G45" s="56"/>
      <c r="H45" s="56"/>
      <c r="I45" s="56"/>
    </row>
    <row r="46" spans="1:9" ht="35.1" customHeight="1" x14ac:dyDescent="0.25">
      <c r="A46" s="7">
        <v>43</v>
      </c>
      <c r="B46" s="56" t="str">
        <f>'Контрольные вопросы'!B44</f>
        <v>Понятия недообучения и переобучения регрессонных моделей. Причины, способы определения.</v>
      </c>
      <c r="C46" s="56"/>
      <c r="D46" s="56"/>
      <c r="E46" s="56"/>
      <c r="F46" s="56"/>
      <c r="G46" s="56"/>
      <c r="H46" s="56"/>
      <c r="I46" s="56"/>
    </row>
    <row r="47" spans="1:9" ht="35.1" customHeight="1" x14ac:dyDescent="0.25">
      <c r="A47" s="7">
        <v>44</v>
      </c>
      <c r="B47" s="56" t="str">
        <f>'Контрольные вопросы'!B45</f>
        <v>Понятие и назначение регуляризции регрессионных моделей. Виды регуляризации.</v>
      </c>
      <c r="C47" s="56"/>
      <c r="D47" s="56"/>
      <c r="E47" s="56"/>
      <c r="F47" s="56"/>
      <c r="G47" s="56"/>
      <c r="H47" s="56"/>
      <c r="I47" s="56"/>
    </row>
    <row r="48" spans="1:9" ht="35.1" customHeight="1" x14ac:dyDescent="0.25">
      <c r="A48" s="7">
        <v>45</v>
      </c>
      <c r="B48" s="56" t="str">
        <f>'Контрольные вопросы'!B46</f>
        <v>Метрики качества классификации. Accuracy. Выражение для расчета. Свойства. Недостатки.</v>
      </c>
      <c r="C48" s="56"/>
      <c r="D48" s="56"/>
      <c r="E48" s="56"/>
      <c r="F48" s="56"/>
      <c r="G48" s="56"/>
      <c r="H48" s="56"/>
      <c r="I48" s="56"/>
    </row>
    <row r="49" spans="1:9" ht="35.1" customHeight="1" x14ac:dyDescent="0.25">
      <c r="A49" s="7">
        <v>46</v>
      </c>
      <c r="B49" s="56" t="str">
        <f>'Контрольные вопросы'!B47</f>
        <v>Метрики качества классификации. Precision (точность). Выражение для расчета. Свойства.</v>
      </c>
      <c r="C49" s="56"/>
      <c r="D49" s="56"/>
      <c r="E49" s="56"/>
      <c r="F49" s="56"/>
      <c r="G49" s="56"/>
      <c r="H49" s="56"/>
      <c r="I49" s="56"/>
    </row>
    <row r="50" spans="1:9" ht="49.5" customHeight="1" x14ac:dyDescent="0.25">
      <c r="A50" s="7">
        <v>47</v>
      </c>
      <c r="B50" s="56" t="str">
        <f>'Контрольные вопросы'!B48</f>
        <v>Метрики качества классификации. Recall (полнота). Выражение для расчета. Свойства.</v>
      </c>
      <c r="C50" s="56"/>
      <c r="D50" s="56"/>
      <c r="E50" s="56"/>
      <c r="F50" s="56"/>
      <c r="G50" s="56"/>
      <c r="H50" s="56"/>
      <c r="I50" s="56"/>
    </row>
    <row r="51" spans="1:9" ht="35.1" customHeight="1" x14ac:dyDescent="0.25">
      <c r="A51" s="7">
        <v>48</v>
      </c>
      <c r="B51" s="56" t="str">
        <f>'Контрольные вопросы'!B49</f>
        <v>Метрики качества классификации. F-мера. Выражение для расчета. Свойства.</v>
      </c>
      <c r="C51" s="56"/>
      <c r="D51" s="56"/>
      <c r="E51" s="56"/>
      <c r="F51" s="56"/>
      <c r="G51" s="56"/>
      <c r="H51" s="56"/>
      <c r="I51" s="56"/>
    </row>
    <row r="52" spans="1:9" ht="35.1" customHeight="1" x14ac:dyDescent="0.25">
      <c r="A52" s="7">
        <v>49</v>
      </c>
      <c r="B52" s="56" t="str">
        <f>'Контрольные вопросы'!B50</f>
        <v>Метрики качества классификации. Матрица ошибок. Характеристика элементов.</v>
      </c>
      <c r="C52" s="56"/>
      <c r="D52" s="56"/>
      <c r="E52" s="56"/>
      <c r="F52" s="56"/>
      <c r="G52" s="56"/>
      <c r="H52" s="56"/>
      <c r="I52" s="56"/>
    </row>
    <row r="53" spans="1:9" ht="49.5" customHeight="1" x14ac:dyDescent="0.25">
      <c r="A53" s="7">
        <v>50</v>
      </c>
      <c r="B53" s="56" t="str">
        <f>'Контрольные вопросы'!B51</f>
        <v>Понятие положительного класса. Ошибки ложного срабатывания и ложной тревоги.</v>
      </c>
      <c r="C53" s="56"/>
      <c r="D53" s="56"/>
      <c r="E53" s="56"/>
      <c r="F53" s="56"/>
      <c r="G53" s="56"/>
      <c r="H53" s="56"/>
      <c r="I53" s="56"/>
    </row>
    <row r="54" spans="1:9" ht="35.1" customHeight="1" x14ac:dyDescent="0.25">
      <c r="A54" s="7">
        <v>51</v>
      </c>
      <c r="B54" s="56" t="str">
        <f>'Контрольные вопросы'!B52</f>
        <v xml:space="preserve">Метрики качества классификации. Микроусреднение (micro). Назначение. Выражения для расчета. </v>
      </c>
      <c r="C54" s="56"/>
      <c r="D54" s="56"/>
      <c r="E54" s="56"/>
      <c r="F54" s="56"/>
      <c r="G54" s="56"/>
      <c r="H54" s="56"/>
      <c r="I54" s="56"/>
    </row>
    <row r="55" spans="1:9" ht="35.1" customHeight="1" x14ac:dyDescent="0.25">
      <c r="A55" s="7">
        <v>52</v>
      </c>
      <c r="B55" s="56" t="str">
        <f>'Контрольные вопросы'!B53</f>
        <v xml:space="preserve">Метрики качества классификации. Макроусреднение (macro). Назначение. Выражения для расчета. </v>
      </c>
      <c r="C55" s="56"/>
      <c r="D55" s="56"/>
      <c r="E55" s="56"/>
      <c r="F55" s="56"/>
      <c r="G55" s="56"/>
      <c r="H55" s="56"/>
      <c r="I55" s="56"/>
    </row>
    <row r="56" spans="1:9" ht="35.1" customHeight="1" x14ac:dyDescent="0.25">
      <c r="A56" s="7">
        <v>53</v>
      </c>
      <c r="B56" s="56" t="str">
        <f>'Контрольные вопросы'!B54</f>
        <v xml:space="preserve">Метрики качества классификации. Взвешенное усреднение (Weighted). Назначение. Выражения для расчета. </v>
      </c>
      <c r="C56" s="56"/>
      <c r="D56" s="56"/>
      <c r="E56" s="56"/>
      <c r="F56" s="56"/>
      <c r="G56" s="56"/>
      <c r="H56" s="56"/>
      <c r="I56" s="56"/>
    </row>
    <row r="57" spans="1:9" s="6" customFormat="1" ht="35.1" customHeight="1" x14ac:dyDescent="0.25">
      <c r="A57" s="7">
        <v>54</v>
      </c>
      <c r="B57" s="56" t="str">
        <f>'Контрольные вопросы'!B55</f>
        <v xml:space="preserve">Метрики качества классификации. TPR (True Positive Rate). Выражение для расчета. </v>
      </c>
      <c r="C57" s="56"/>
      <c r="D57" s="56"/>
      <c r="E57" s="56"/>
      <c r="F57" s="56"/>
      <c r="G57" s="56"/>
      <c r="H57" s="56"/>
      <c r="I57" s="56"/>
    </row>
    <row r="58" spans="1:9" s="6" customFormat="1" ht="35.1" customHeight="1" x14ac:dyDescent="0.25">
      <c r="A58" s="7">
        <v>55</v>
      </c>
      <c r="B58" s="56" t="str">
        <f>'Контрольные вопросы'!B56</f>
        <v>ROC-кривая. Назначение. Процедура построения. Определение оптимального порога.</v>
      </c>
      <c r="C58" s="56"/>
      <c r="D58" s="56"/>
      <c r="E58" s="56"/>
      <c r="F58" s="56"/>
      <c r="G58" s="56"/>
      <c r="H58" s="56"/>
      <c r="I58" s="56"/>
    </row>
    <row r="59" spans="1:9" s="6" customFormat="1" ht="35.1" customHeight="1" x14ac:dyDescent="0.25">
      <c r="A59" s="7">
        <v>56</v>
      </c>
      <c r="B59" s="56" t="str">
        <f>'Контрольные вопросы'!B57</f>
        <v xml:space="preserve">Метрики качества классификации. FPR (False Positive Rate). Выражение для расчета. </v>
      </c>
      <c r="C59" s="56"/>
      <c r="D59" s="56"/>
      <c r="E59" s="56"/>
      <c r="F59" s="56"/>
      <c r="G59" s="56"/>
      <c r="H59" s="56"/>
      <c r="I59" s="56"/>
    </row>
    <row r="60" spans="1:9" s="6" customFormat="1" ht="35.1" customHeight="1" x14ac:dyDescent="0.25">
      <c r="A60" s="7">
        <v>57</v>
      </c>
      <c r="B60" s="56" t="str">
        <f>'Контрольные вопросы'!B58</f>
        <v xml:space="preserve">Бинаризация количественных признаков. </v>
      </c>
      <c r="C60" s="56"/>
      <c r="D60" s="56"/>
      <c r="E60" s="56"/>
      <c r="F60" s="56"/>
      <c r="G60" s="56"/>
      <c r="H60" s="56"/>
      <c r="I60" s="56"/>
    </row>
    <row r="61" spans="1:9" s="6" customFormat="1" ht="35.1" customHeight="1" x14ac:dyDescent="0.25">
      <c r="A61" s="7">
        <v>58</v>
      </c>
      <c r="B61" s="56" t="str">
        <f>'Контрольные вопросы'!B59</f>
        <v xml:space="preserve">Метрики качества классификации. ROC-AUC. Свойства. </v>
      </c>
      <c r="C61" s="56"/>
      <c r="D61" s="56"/>
      <c r="E61" s="56"/>
      <c r="F61" s="56"/>
      <c r="G61" s="56"/>
      <c r="H61" s="56"/>
      <c r="I61" s="56"/>
    </row>
    <row r="62" spans="1:9" s="6" customFormat="1" ht="35.1" customHeight="1" x14ac:dyDescent="0.25">
      <c r="A62" s="7">
        <v>59</v>
      </c>
      <c r="B62" s="56" t="str">
        <f>'Контрольные вопросы'!B60</f>
        <v>Метрики качества классификации. PR-кривая. Назанчение, процедура построения. PR-AUC.</v>
      </c>
      <c r="C62" s="56"/>
      <c r="D62" s="56"/>
      <c r="E62" s="56"/>
      <c r="F62" s="56"/>
      <c r="G62" s="56"/>
      <c r="H62" s="56"/>
      <c r="I62" s="56"/>
    </row>
    <row r="63" spans="1:9" s="6" customFormat="1" ht="35.1" customHeight="1" x14ac:dyDescent="0.25">
      <c r="A63" s="7">
        <v>60</v>
      </c>
      <c r="B63" s="56" t="str">
        <f>'Контрольные вопросы'!B61</f>
        <v>Логистическая регрессия. Назначение. Виды целевого и независимых признаков.</v>
      </c>
      <c r="C63" s="56"/>
      <c r="D63" s="56"/>
      <c r="E63" s="56"/>
      <c r="F63" s="56"/>
      <c r="G63" s="56"/>
      <c r="H63" s="56"/>
      <c r="I63" s="56"/>
    </row>
    <row r="64" spans="1:9" s="6" customFormat="1" ht="35.1" customHeight="1" x14ac:dyDescent="0.25">
      <c r="A64" s="7">
        <v>61</v>
      </c>
      <c r="B64" s="56" t="str">
        <f>'Контрольные вопросы'!B62</f>
        <v>Преобразование выходов линейной регрессионной модели в вероятности. Сигмоида.</v>
      </c>
      <c r="C64" s="56"/>
      <c r="D64" s="56"/>
      <c r="E64" s="56"/>
      <c r="F64" s="56"/>
      <c r="G64" s="56"/>
      <c r="H64" s="56"/>
      <c r="I64" s="56"/>
    </row>
    <row r="65" spans="1:9" s="6" customFormat="1" ht="35.1" customHeight="1" x14ac:dyDescent="0.25">
      <c r="A65" s="7">
        <v>62</v>
      </c>
      <c r="B65" s="56" t="str">
        <f>'Контрольные вопросы'!B63</f>
        <v>Логистическая регрессия. Функционал качества модели (кросс-энтропия).</v>
      </c>
      <c r="C65" s="56"/>
      <c r="D65" s="56"/>
      <c r="E65" s="56"/>
      <c r="F65" s="56"/>
      <c r="G65" s="56"/>
      <c r="H65" s="56"/>
      <c r="I65" s="56"/>
    </row>
    <row r="66" spans="1:9" s="6" customFormat="1" ht="35.1" customHeight="1" x14ac:dyDescent="0.25">
      <c r="A66" s="7">
        <v>63</v>
      </c>
      <c r="B66" s="56" t="str">
        <f>'Контрольные вопросы'!B64</f>
        <v>Логистическая регрессия. Связь правдоподобия и кросс-энтропии.</v>
      </c>
      <c r="C66" s="56"/>
      <c r="D66" s="56"/>
      <c r="E66" s="56"/>
      <c r="F66" s="56"/>
      <c r="G66" s="56"/>
      <c r="H66" s="56"/>
      <c r="I66" s="56"/>
    </row>
    <row r="67" spans="1:9" s="6" customFormat="1" ht="35.1" customHeight="1" x14ac:dyDescent="0.25">
      <c r="A67" s="7">
        <v>64</v>
      </c>
      <c r="B67" s="56" t="str">
        <f>'Контрольные вопросы'!B65</f>
        <v>Нелинейные регрессионные модели. Примеры. Оценивание параметров.</v>
      </c>
      <c r="C67" s="56"/>
      <c r="D67" s="56"/>
      <c r="E67" s="56"/>
      <c r="F67" s="56"/>
      <c r="G67" s="56"/>
      <c r="H67" s="56"/>
      <c r="I67" s="56"/>
    </row>
    <row r="68" spans="1:9" s="6" customFormat="1" ht="35.1" customHeight="1" x14ac:dyDescent="0.25">
      <c r="A68" s="7">
        <v>65</v>
      </c>
      <c r="B68" s="56" t="str">
        <f>'Контрольные вопросы'!B66</f>
        <v>Многоклассовая классификация. Методы one-vs-all и all-vs-all.</v>
      </c>
      <c r="C68" s="56"/>
      <c r="D68" s="56"/>
      <c r="E68" s="56"/>
      <c r="F68" s="56"/>
      <c r="G68" s="56"/>
      <c r="H68" s="56"/>
      <c r="I68" s="56"/>
    </row>
    <row r="69" spans="1:9" s="6" customFormat="1" ht="35.1" customHeight="1" x14ac:dyDescent="0.25">
      <c r="A69" s="7">
        <v>66</v>
      </c>
      <c r="B69" s="56" t="str">
        <f>'Контрольные вопросы'!B67</f>
        <v>Понятие и структура дерева решений.</v>
      </c>
      <c r="C69" s="56"/>
      <c r="D69" s="56"/>
      <c r="E69" s="56"/>
      <c r="F69" s="56"/>
      <c r="G69" s="56"/>
      <c r="H69" s="56"/>
      <c r="I69" s="56"/>
    </row>
    <row r="70" spans="1:9" s="6" customFormat="1" ht="35.1" customHeight="1" x14ac:dyDescent="0.25">
      <c r="A70" s="7">
        <v>67</v>
      </c>
      <c r="B70" s="56" t="str">
        <f>'Контрольные вопросы'!B68</f>
        <v>Общий алгоритм обучения дерева решений.</v>
      </c>
      <c r="C70" s="56"/>
      <c r="D70" s="56"/>
      <c r="E70" s="56"/>
      <c r="F70" s="56"/>
      <c r="G70" s="56"/>
      <c r="H70" s="56"/>
      <c r="I70" s="56"/>
    </row>
    <row r="71" spans="1:9" s="6" customFormat="1" ht="35.1" customHeight="1" x14ac:dyDescent="0.25">
      <c r="A71" s="7">
        <v>68</v>
      </c>
      <c r="B71" s="56" t="str">
        <f>'Контрольные вопросы'!B69</f>
        <v>Деревья решений для задачи классификации. Процедура построения дерева.</v>
      </c>
      <c r="C71" s="56"/>
      <c r="D71" s="56"/>
      <c r="E71" s="56"/>
      <c r="F71" s="56"/>
      <c r="G71" s="56"/>
      <c r="H71" s="56"/>
      <c r="I71" s="56"/>
    </row>
    <row r="72" spans="1:9" s="6" customFormat="1" ht="35.1" customHeight="1" x14ac:dyDescent="0.25">
      <c r="A72" s="7">
        <v>69</v>
      </c>
      <c r="B72" s="56" t="str">
        <f>'Контрольные вопросы'!B70</f>
        <v xml:space="preserve">Энтропийный критерий ветвления дерева решений. </v>
      </c>
      <c r="C72" s="56"/>
      <c r="D72" s="56"/>
      <c r="E72" s="56"/>
      <c r="F72" s="56"/>
      <c r="G72" s="56"/>
      <c r="H72" s="56"/>
      <c r="I72" s="56"/>
    </row>
    <row r="73" spans="1:9" s="6" customFormat="1" ht="35.1" customHeight="1" x14ac:dyDescent="0.25">
      <c r="A73" s="7">
        <v>70</v>
      </c>
      <c r="B73" s="56" t="str">
        <f>'Контрольные вопросы'!B71</f>
        <v>Критерий Джини ветвления дерева решений.</v>
      </c>
      <c r="C73" s="56"/>
      <c r="D73" s="56"/>
      <c r="E73" s="56"/>
      <c r="F73" s="56"/>
      <c r="G73" s="56"/>
      <c r="H73" s="56"/>
      <c r="I73" s="56"/>
    </row>
    <row r="74" spans="1:9" s="6" customFormat="1" ht="35.1" customHeight="1" x14ac:dyDescent="0.25">
      <c r="A74" s="7">
        <v>71</v>
      </c>
      <c r="B74" s="56" t="str">
        <f>'Контрольные вопросы'!B72</f>
        <v>Класс DecisionTreeClassifier библиотеки sklearn. Характеристика гиперпараметров модели дерева решений. Основные атрибуты и методы.</v>
      </c>
      <c r="C74" s="56"/>
      <c r="D74" s="56"/>
      <c r="E74" s="56"/>
      <c r="F74" s="56"/>
      <c r="G74" s="56"/>
      <c r="H74" s="56"/>
      <c r="I74" s="56"/>
    </row>
    <row r="75" spans="1:9" s="6" customFormat="1" ht="35.1" customHeight="1" x14ac:dyDescent="0.25">
      <c r="A75" s="7">
        <v>72</v>
      </c>
      <c r="B75" s="56" t="str">
        <f>'Контрольные вопросы'!B73</f>
        <v>Деревья решений для задачи регрессии. Процедура построения дерева.</v>
      </c>
      <c r="C75" s="56"/>
      <c r="D75" s="56"/>
      <c r="E75" s="56"/>
      <c r="F75" s="56"/>
      <c r="G75" s="56"/>
      <c r="H75" s="56"/>
      <c r="I75" s="56"/>
    </row>
    <row r="76" spans="1:9" s="6" customFormat="1" ht="35.1" customHeight="1" x14ac:dyDescent="0.25">
      <c r="A76" s="7">
        <v>73</v>
      </c>
      <c r="B76" s="56" t="str">
        <f>'Контрольные вопросы'!B74</f>
        <v xml:space="preserve">Понятие, назначение и процедура построения валидационных кривых. </v>
      </c>
      <c r="C76" s="56"/>
      <c r="D76" s="56"/>
      <c r="E76" s="56"/>
      <c r="F76" s="56"/>
      <c r="G76" s="56"/>
      <c r="H76" s="56"/>
      <c r="I76" s="56"/>
    </row>
    <row r="77" spans="1:9" s="6" customFormat="1" ht="35.1" customHeight="1" x14ac:dyDescent="0.25">
      <c r="A77" s="7">
        <v>74</v>
      </c>
      <c r="B77" s="56" t="str">
        <f>'Контрольные вопросы'!B75</f>
        <v xml:space="preserve">Понятие, назначение и процедура построения кривых обучения. </v>
      </c>
      <c r="C77" s="56"/>
      <c r="D77" s="56"/>
      <c r="E77" s="56"/>
      <c r="F77" s="56"/>
      <c r="G77" s="56"/>
      <c r="H77" s="56"/>
      <c r="I77" s="56"/>
    </row>
    <row r="78" spans="1:9" s="6" customFormat="1" ht="35.1" customHeight="1" x14ac:dyDescent="0.25">
      <c r="A78" s="7">
        <v>75</v>
      </c>
      <c r="B78" s="56" t="str">
        <f>'Контрольные вопросы'!B76</f>
        <v>Поиск оптимальных гиперпараметров модели машинного обучения на сетке. Класс GridSearchCV библиотеки sklearn. Основные атрибуты и методы.</v>
      </c>
      <c r="C78" s="56"/>
      <c r="D78" s="56"/>
      <c r="E78" s="56"/>
      <c r="F78" s="56"/>
      <c r="G78" s="56"/>
      <c r="H78" s="56"/>
      <c r="I78" s="56"/>
    </row>
    <row r="79" spans="1:9" s="6" customFormat="1" ht="35.1" customHeight="1" x14ac:dyDescent="0.25">
      <c r="A79" s="7">
        <v>76</v>
      </c>
      <c r="B79" s="56" t="str">
        <f>'Контрольные вопросы'!B77</f>
        <v>Модель логистической регрессии. Понятие и процедура построения разделяющей границы.</v>
      </c>
      <c r="C79" s="56"/>
      <c r="D79" s="56"/>
      <c r="E79" s="56"/>
      <c r="F79" s="56"/>
      <c r="G79" s="56"/>
      <c r="H79" s="56"/>
      <c r="I79" s="56"/>
    </row>
    <row r="80" spans="1:9" s="6" customFormat="1" ht="35.1" customHeight="1" x14ac:dyDescent="0.25">
      <c r="A80" s="7">
        <v>77</v>
      </c>
      <c r="B80" s="56" t="str">
        <f>'Контрольные вопросы'!B78</f>
        <v>Деревья решений. Оценивание важности признаков. Метод Permutation feature importance.</v>
      </c>
      <c r="C80" s="56"/>
      <c r="D80" s="56"/>
      <c r="E80" s="56"/>
      <c r="F80" s="56"/>
      <c r="G80" s="56"/>
      <c r="H80" s="56"/>
      <c r="I80" s="56"/>
    </row>
    <row r="81" spans="1:9" s="6" customFormat="1" ht="35.1" customHeight="1" x14ac:dyDescent="0.25">
      <c r="A81" s="7">
        <v>78</v>
      </c>
      <c r="B81" s="56" t="str">
        <f>'Контрольные вопросы'!B79</f>
        <v>Деревья решений. Понятие прироста информации. Общее выражение для расчета.</v>
      </c>
      <c r="C81" s="56"/>
      <c r="D81" s="56"/>
      <c r="E81" s="56"/>
      <c r="F81" s="56"/>
      <c r="G81" s="56"/>
      <c r="H81" s="56"/>
      <c r="I81" s="56"/>
    </row>
    <row r="82" spans="1:9" s="6" customFormat="1" ht="35.1" customHeight="1" x14ac:dyDescent="0.25">
      <c r="A82" s="7">
        <v>79</v>
      </c>
      <c r="B82" s="56" t="str">
        <f>'Контрольные вопросы'!B80</f>
        <v>Критерий ветвления дерева решений в задачах регрессии.</v>
      </c>
      <c r="C82" s="56"/>
      <c r="D82" s="56"/>
      <c r="E82" s="56"/>
      <c r="F82" s="56"/>
      <c r="G82" s="56"/>
      <c r="H82" s="56"/>
      <c r="I82" s="56"/>
    </row>
    <row r="83" spans="1:9" s="6" customFormat="1" ht="35.1" customHeight="1" x14ac:dyDescent="0.25">
      <c r="A83" s="7">
        <v>80</v>
      </c>
      <c r="B83" s="56" t="str">
        <f>'Контрольные вопросы'!B81</f>
        <v>Класс KMeans библиотеки sklearn. Характеристика гиперпараметров модели k-средних. Основные атрибуты и методы.</v>
      </c>
      <c r="C83" s="56"/>
      <c r="D83" s="56"/>
      <c r="E83" s="56"/>
      <c r="F83" s="56"/>
      <c r="G83" s="56"/>
      <c r="H83" s="56"/>
      <c r="I83" s="56"/>
    </row>
    <row r="84" spans="1:9" s="6" customFormat="1" ht="35.1" customHeight="1" x14ac:dyDescent="0.25">
      <c r="A84" s="7">
        <v>81</v>
      </c>
      <c r="B84" s="56" t="str">
        <f>'Контрольные вопросы'!B82</f>
        <v>Понятия смещения и разброса в моделях машинного обучения.</v>
      </c>
      <c r="C84" s="56"/>
      <c r="D84" s="56"/>
      <c r="E84" s="56"/>
      <c r="F84" s="56"/>
      <c r="G84" s="56"/>
      <c r="H84" s="56"/>
      <c r="I84" s="56"/>
    </row>
    <row r="85" spans="1:9" s="6" customFormat="1" ht="35.1" customHeight="1" x14ac:dyDescent="0.25">
      <c r="A85" s="7">
        <v>82</v>
      </c>
      <c r="B85" s="56" t="str">
        <f>'Контрольные вопросы'!B83</f>
        <v>Понятие и процедура реализации бэггинга.</v>
      </c>
      <c r="C85" s="56"/>
      <c r="D85" s="56"/>
      <c r="E85" s="56"/>
      <c r="F85" s="56"/>
      <c r="G85" s="56"/>
      <c r="H85" s="56"/>
      <c r="I85" s="56"/>
    </row>
    <row r="86" spans="1:9" s="6" customFormat="1" ht="35.1" customHeight="1" x14ac:dyDescent="0.25">
      <c r="A86" s="7">
        <v>83</v>
      </c>
      <c r="B86" s="56" t="str">
        <f>'Контрольные вопросы'!B84</f>
        <v>Понятие и процедура реализации бутстрэпа.</v>
      </c>
      <c r="C86" s="56"/>
      <c r="D86" s="56"/>
      <c r="E86" s="56"/>
      <c r="F86" s="56"/>
      <c r="G86" s="56"/>
      <c r="H86" s="56"/>
      <c r="I86" s="56"/>
    </row>
    <row r="87" spans="1:9" s="6" customFormat="1" ht="35.1" customHeight="1" x14ac:dyDescent="0.25">
      <c r="A87" s="7">
        <v>84</v>
      </c>
      <c r="B87" s="56" t="str">
        <f>'Контрольные вопросы'!B85</f>
        <v>Модель случайного леса. Процедура реализации.</v>
      </c>
      <c r="C87" s="56"/>
      <c r="D87" s="56"/>
      <c r="E87" s="56"/>
      <c r="F87" s="56"/>
      <c r="G87" s="56"/>
      <c r="H87" s="56"/>
      <c r="I87" s="56"/>
    </row>
    <row r="88" spans="1:9" s="6" customFormat="1" ht="35.1" customHeight="1" x14ac:dyDescent="0.25">
      <c r="A88" s="7">
        <v>85</v>
      </c>
      <c r="B88" s="56" t="str">
        <f>'Контрольные вопросы'!B86</f>
        <v>Классы  dendrogram, linkage, fcluster библиотеки scipy. Назначение. Входные и выходные данные.</v>
      </c>
      <c r="C88" s="56"/>
      <c r="D88" s="56"/>
      <c r="E88" s="56"/>
      <c r="F88" s="56"/>
      <c r="G88" s="56"/>
      <c r="H88" s="56"/>
      <c r="I88" s="56"/>
    </row>
    <row r="89" spans="1:9" s="6" customFormat="1" ht="35.1" customHeight="1" x14ac:dyDescent="0.25">
      <c r="A89" s="7">
        <v>86</v>
      </c>
      <c r="B89" s="56" t="str">
        <f>'Контрольные вопросы'!B87</f>
        <v>Класс RandomForestClassifier библиотеки sklearn. Характеристика гиперпараметров модели случайного леса. Основные атрибуты и методы.</v>
      </c>
      <c r="C89" s="56"/>
      <c r="D89" s="56"/>
      <c r="E89" s="56"/>
      <c r="F89" s="56"/>
      <c r="G89" s="56"/>
      <c r="H89" s="56"/>
      <c r="I89" s="56"/>
    </row>
    <row r="90" spans="1:9" s="6" customFormat="1" ht="35.1" customHeight="1" x14ac:dyDescent="0.25">
      <c r="A90" s="7">
        <v>87</v>
      </c>
      <c r="B90" s="56" t="str">
        <f>'Контрольные вопросы'!B88</f>
        <v>Классы precision_score, recall_score, f1_score библиотеки sklearn. Назначение. Входные и выходные данные. Основные атрибуты и методы.</v>
      </c>
      <c r="C90" s="56"/>
      <c r="D90" s="56"/>
      <c r="E90" s="56"/>
      <c r="F90" s="56"/>
      <c r="G90" s="56"/>
      <c r="H90" s="56"/>
      <c r="I90" s="56"/>
    </row>
    <row r="91" spans="1:9" s="6" customFormat="1" ht="35.1" customHeight="1" x14ac:dyDescent="0.25">
      <c r="A91" s="7">
        <v>88</v>
      </c>
      <c r="B91" s="56" t="str">
        <f>'Контрольные вопросы'!B89</f>
        <v>Способы восстановления пропусков в категориальных признаках.</v>
      </c>
      <c r="C91" s="56"/>
      <c r="D91" s="56"/>
      <c r="E91" s="56"/>
      <c r="F91" s="56"/>
      <c r="G91" s="56"/>
      <c r="H91" s="56"/>
      <c r="I91" s="56"/>
    </row>
    <row r="92" spans="1:9" s="6" customFormat="1" ht="35.1" customHeight="1" x14ac:dyDescent="0.25">
      <c r="A92" s="7">
        <v>89</v>
      </c>
      <c r="B92" s="56" t="str">
        <f>'Контрольные вопросы'!B90</f>
        <v>Класс LinearRegression библиотеки sklearn. Характеристика гиперпараметров модели регрессии. Основные атрибуты и методы.</v>
      </c>
      <c r="C92" s="56"/>
      <c r="D92" s="56"/>
      <c r="E92" s="56"/>
      <c r="F92" s="56"/>
      <c r="G92" s="56"/>
      <c r="H92" s="56"/>
      <c r="I92" s="56"/>
    </row>
    <row r="93" spans="1:9" s="6" customFormat="1" ht="35.1" customHeight="1" x14ac:dyDescent="0.25">
      <c r="A93" s="7">
        <v>90</v>
      </c>
      <c r="B93" s="56" t="str">
        <f>'Контрольные вопросы'!B91</f>
        <v>Градиентный бустинг. Общая характеристика метода.</v>
      </c>
      <c r="C93" s="56"/>
      <c r="D93" s="56"/>
      <c r="E93" s="56"/>
      <c r="F93" s="56"/>
      <c r="G93" s="56"/>
      <c r="H93" s="56"/>
      <c r="I93" s="56"/>
    </row>
    <row r="94" spans="1:9" s="6" customFormat="1" ht="35.1" customHeight="1" x14ac:dyDescent="0.25">
      <c r="A94" s="7">
        <v>91</v>
      </c>
      <c r="B94" s="56" t="str">
        <f>'Контрольные вопросы'!B92</f>
        <v>Алгоритм градиентного бустинга для задачи регрессии.</v>
      </c>
      <c r="C94" s="56"/>
      <c r="D94" s="56"/>
      <c r="E94" s="56"/>
      <c r="F94" s="56"/>
      <c r="G94" s="56"/>
      <c r="H94" s="56"/>
      <c r="I94" s="56"/>
    </row>
    <row r="95" spans="1:9" s="6" customFormat="1" ht="35.1" customHeight="1" x14ac:dyDescent="0.25">
      <c r="A95" s="7">
        <v>92</v>
      </c>
      <c r="B95" s="56" t="str">
        <f>'Контрольные вопросы'!B93</f>
        <v>Алгоритм градиентного бустинга для задачиклассификации.</v>
      </c>
      <c r="C95" s="56"/>
      <c r="D95" s="56"/>
      <c r="E95" s="56"/>
      <c r="F95" s="56"/>
      <c r="G95" s="56"/>
      <c r="H95" s="56"/>
      <c r="I95" s="56"/>
    </row>
    <row r="96" spans="1:9" s="6" customFormat="1" ht="35.1" customHeight="1" x14ac:dyDescent="0.25">
      <c r="A96" s="7">
        <v>93</v>
      </c>
      <c r="B96" s="56" t="str">
        <f>'Контрольные вопросы'!B94</f>
        <v>Класс classification_report библиотеки sklearn. Назначение. Входные и выходные данные. Основные атрибуты и методы.</v>
      </c>
      <c r="C96" s="56"/>
      <c r="D96" s="56"/>
      <c r="E96" s="56"/>
      <c r="F96" s="56"/>
      <c r="G96" s="56"/>
      <c r="H96" s="56"/>
      <c r="I96" s="56"/>
    </row>
    <row r="97" spans="1:9" s="6" customFormat="1" ht="35.1" customHeight="1" x14ac:dyDescent="0.25">
      <c r="A97" s="7">
        <v>94</v>
      </c>
      <c r="B97" s="56" t="str">
        <f>'Контрольные вопросы'!B95</f>
        <v>Класс SGDRegressor библиотеки sklearn. Характеристика гиперпараметров модели регрессии. Основные атрибуты и методы.</v>
      </c>
      <c r="C97" s="56"/>
      <c r="D97" s="56"/>
      <c r="E97" s="56"/>
      <c r="F97" s="56"/>
      <c r="G97" s="56"/>
      <c r="H97" s="56"/>
      <c r="I97" s="56"/>
    </row>
    <row r="98" spans="1:9" s="6" customFormat="1" ht="35.1" customHeight="1" x14ac:dyDescent="0.25">
      <c r="A98" s="7">
        <v>95</v>
      </c>
      <c r="B98" s="56" t="str">
        <f>'Контрольные вопросы'!B96</f>
        <v>Классы GradientBoostingClassifier и GradientBoostingRegressor библиотеки sklearn. Назначение. Входные и выходные данные. Основные атрибуты и методы.</v>
      </c>
      <c r="C98" s="56"/>
      <c r="D98" s="56"/>
      <c r="E98" s="56"/>
      <c r="F98" s="56"/>
      <c r="G98" s="56"/>
      <c r="H98" s="56"/>
      <c r="I98" s="56"/>
    </row>
    <row r="99" spans="1:9" s="6" customFormat="1" ht="35.1" customHeight="1" x14ac:dyDescent="0.25">
      <c r="A99" s="7">
        <v>96</v>
      </c>
      <c r="B99" s="56" t="str">
        <f>'Контрольные вопросы'!B97</f>
        <v>Класс PolynomialFeatures библиотеки sklearn. Назначение. Входные и выходные данные. Основные атрибуты и методы.</v>
      </c>
      <c r="C99" s="56"/>
      <c r="D99" s="56"/>
      <c r="E99" s="56"/>
      <c r="F99" s="56"/>
      <c r="G99" s="56"/>
      <c r="H99" s="56"/>
      <c r="I99" s="56"/>
    </row>
    <row r="100" spans="1:9" s="6" customFormat="1" ht="35.1" customHeight="1" x14ac:dyDescent="0.25">
      <c r="A100" s="7">
        <v>97</v>
      </c>
      <c r="B100" s="56" t="str">
        <f>'Контрольные вопросы'!B98</f>
        <v>Классы roc_curve, roc_auc_score библиотеки sklearn. Назначение. Входные и выходные данные. Основные атрибуты и методы.</v>
      </c>
      <c r="C100" s="56"/>
      <c r="D100" s="56"/>
      <c r="E100" s="56"/>
      <c r="F100" s="56"/>
      <c r="G100" s="56"/>
      <c r="H100" s="56"/>
      <c r="I100" s="56"/>
    </row>
    <row r="101" spans="1:9" s="6" customFormat="1" ht="35.1" customHeight="1" x14ac:dyDescent="0.25">
      <c r="A101" s="7">
        <v>98</v>
      </c>
      <c r="B101" s="56" t="str">
        <f>'Контрольные вопросы'!B99</f>
        <v>Классы mean_squared_error, mean_absolute_percentage_error, r2_score библиотеки sklearn. Назначение. Входные и выходные данные. Основные атрибуты и методы.</v>
      </c>
      <c r="C101" s="56"/>
      <c r="D101" s="56"/>
      <c r="E101" s="56"/>
      <c r="F101" s="56"/>
      <c r="G101" s="56"/>
      <c r="H101" s="56"/>
      <c r="I101" s="56"/>
    </row>
    <row r="102" spans="1:9" s="6" customFormat="1" ht="35.1" customHeight="1" x14ac:dyDescent="0.25">
      <c r="A102" s="7">
        <v>99</v>
      </c>
      <c r="B102" s="56" t="str">
        <f>'Контрольные вопросы'!B100</f>
        <v>Класс confusion_matrix библиотеки sklearn. Назначение. Входные и выходные данные. Основные атрибуты и методы.</v>
      </c>
      <c r="C102" s="56"/>
      <c r="D102" s="56"/>
      <c r="E102" s="56"/>
      <c r="F102" s="56"/>
      <c r="G102" s="56"/>
      <c r="H102" s="56"/>
      <c r="I102" s="56"/>
    </row>
    <row r="103" spans="1:9" s="6" customFormat="1" ht="35.1" customHeight="1" x14ac:dyDescent="0.25">
      <c r="A103" s="7">
        <v>100</v>
      </c>
      <c r="B103" s="56" t="str">
        <f>'Контрольные вопросы'!B101</f>
        <v>Сверхслучайные деревья. Класс ExtraTreesClassifier библиотеки sklearn. Характеристика гиперпараметров модели. Основные атрибуты и методы.</v>
      </c>
      <c r="C103" s="56"/>
      <c r="D103" s="56"/>
      <c r="E103" s="56"/>
      <c r="F103" s="56"/>
      <c r="G103" s="56"/>
      <c r="H103" s="56"/>
      <c r="I103" s="56"/>
    </row>
    <row r="104" spans="1:9" ht="45" customHeight="1" x14ac:dyDescent="0.2">
      <c r="A104" s="59" t="str">
        <f>"Утверждены на заседании кафедры "&amp;'Общие сведения дисциплины'!B3</f>
        <v>Утверждены на заседании кафедры КБ-2 «Информационно-аналитические системы кибербезопасности»</v>
      </c>
      <c r="B104" s="59"/>
      <c r="C104" s="59"/>
      <c r="D104" s="59"/>
      <c r="E104" s="59"/>
      <c r="F104" s="59"/>
      <c r="G104" s="59"/>
      <c r="H104" s="59"/>
      <c r="I104" s="59"/>
    </row>
    <row r="105" spans="1:9" ht="19.5" customHeight="1" x14ac:dyDescent="0.25">
      <c r="A105" s="56"/>
      <c r="B105" s="56"/>
      <c r="C105" s="56"/>
      <c r="D105" s="56"/>
      <c r="E105" s="56"/>
      <c r="F105" s="56"/>
      <c r="G105" s="56"/>
      <c r="H105" s="56"/>
      <c r="I105" s="56"/>
    </row>
    <row r="106" spans="1:9" ht="15" customHeight="1" x14ac:dyDescent="0.25">
      <c r="B106" s="60" t="str">
        <f>"«"&amp;DAY('Общие сведения дисциплины'!$B$9)&amp;"» "&amp;VLOOKUP(MONTH('Общие сведения дисциплины'!$B$9),'Сл поле месяц'!$A$1:$B$12,2,0)&amp;" "&amp;YEAR('Общие сведения дисциплины'!$B$9)&amp;" г."</f>
        <v>«24» августа 2023 г.</v>
      </c>
      <c r="C106" s="60"/>
      <c r="D106" s="60"/>
      <c r="F106" s="56" t="s">
        <v>50</v>
      </c>
      <c r="G106" s="56"/>
      <c r="H106" s="36">
        <f>'Общие сведения дисциплины'!B8</f>
        <v>1</v>
      </c>
    </row>
    <row r="107" spans="1:9" ht="52.5" customHeight="1" x14ac:dyDescent="0.25"/>
    <row r="108" spans="1:9" s="1" customFormat="1" ht="15" customHeight="1" x14ac:dyDescent="0.25">
      <c r="A108" s="58" t="str">
        <f>"Зав. кафедрой "&amp;'Общие сведения дисциплины'!B3</f>
        <v>Зав. кафедрой КБ-2 «Информационно-аналитические системы кибербезопасности»</v>
      </c>
      <c r="B108" s="58"/>
      <c r="C108" s="58"/>
      <c r="D108" s="58"/>
      <c r="H108" s="58" t="str">
        <f>'Общие сведения дисциплины'!B4</f>
        <v>О.В. Трубиенко</v>
      </c>
      <c r="I108" s="58"/>
    </row>
    <row r="109" spans="1:9" x14ac:dyDescent="0.25">
      <c r="A109" s="1"/>
      <c r="B109" s="1"/>
      <c r="C109" s="1"/>
    </row>
  </sheetData>
  <mergeCells count="109">
    <mergeCell ref="B106:D106"/>
    <mergeCell ref="B56:I56"/>
    <mergeCell ref="B50:I50"/>
    <mergeCell ref="B51:I51"/>
    <mergeCell ref="B52:I52"/>
    <mergeCell ref="B53:I53"/>
    <mergeCell ref="B54:I54"/>
    <mergeCell ref="B55:I55"/>
    <mergeCell ref="H3:I3"/>
    <mergeCell ref="B49:I49"/>
    <mergeCell ref="B38:I38"/>
    <mergeCell ref="B39:I39"/>
    <mergeCell ref="B40:I40"/>
    <mergeCell ref="B41:I41"/>
    <mergeCell ref="B42:I42"/>
    <mergeCell ref="B43:I43"/>
    <mergeCell ref="B44:I44"/>
    <mergeCell ref="B45:I45"/>
    <mergeCell ref="B46:I46"/>
    <mergeCell ref="B47:I47"/>
    <mergeCell ref="B48:I48"/>
    <mergeCell ref="B37:I37"/>
    <mergeCell ref="B26:I26"/>
    <mergeCell ref="B27:I27"/>
    <mergeCell ref="B28:I28"/>
    <mergeCell ref="B29:I29"/>
    <mergeCell ref="B30:I30"/>
    <mergeCell ref="B31:I31"/>
    <mergeCell ref="B32:I32"/>
    <mergeCell ref="B33:I33"/>
    <mergeCell ref="B34:I34"/>
    <mergeCell ref="B35:I35"/>
    <mergeCell ref="B36:I36"/>
    <mergeCell ref="B25:I25"/>
    <mergeCell ref="B14:I14"/>
    <mergeCell ref="B15:I15"/>
    <mergeCell ref="B16:I16"/>
    <mergeCell ref="B17:I17"/>
    <mergeCell ref="B18:I18"/>
    <mergeCell ref="B19:I19"/>
    <mergeCell ref="B20:I20"/>
    <mergeCell ref="B21:I21"/>
    <mergeCell ref="B22:I22"/>
    <mergeCell ref="B23:I23"/>
    <mergeCell ref="B24:I24"/>
    <mergeCell ref="H108:I108"/>
    <mergeCell ref="A105:I105"/>
    <mergeCell ref="A104:I104"/>
    <mergeCell ref="F106:G106"/>
    <mergeCell ref="A108:D108"/>
    <mergeCell ref="B57:I57"/>
    <mergeCell ref="B58:I58"/>
    <mergeCell ref="B59:I59"/>
    <mergeCell ref="B60:I60"/>
    <mergeCell ref="B61:I61"/>
    <mergeCell ref="B62:I62"/>
    <mergeCell ref="B68:I68"/>
    <mergeCell ref="B69:I69"/>
    <mergeCell ref="B70:I70"/>
    <mergeCell ref="B71:I71"/>
    <mergeCell ref="B72:I72"/>
    <mergeCell ref="B63:I63"/>
    <mergeCell ref="B64:I64"/>
    <mergeCell ref="B65:I65"/>
    <mergeCell ref="B66:I66"/>
    <mergeCell ref="B67:I67"/>
    <mergeCell ref="B78:I78"/>
    <mergeCell ref="B79:I79"/>
    <mergeCell ref="B80:I80"/>
    <mergeCell ref="B7:I7"/>
    <mergeCell ref="B8:I8"/>
    <mergeCell ref="B12:I12"/>
    <mergeCell ref="B13:I13"/>
    <mergeCell ref="A1:I1"/>
    <mergeCell ref="A2:I2"/>
    <mergeCell ref="B4:I4"/>
    <mergeCell ref="B5:I5"/>
    <mergeCell ref="B6:I6"/>
    <mergeCell ref="B9:I9"/>
    <mergeCell ref="B10:I10"/>
    <mergeCell ref="B11:I11"/>
    <mergeCell ref="B81:I81"/>
    <mergeCell ref="B82:I82"/>
    <mergeCell ref="B73:I73"/>
    <mergeCell ref="B74:I74"/>
    <mergeCell ref="B75:I75"/>
    <mergeCell ref="B76:I76"/>
    <mergeCell ref="B77:I77"/>
    <mergeCell ref="B88:I88"/>
    <mergeCell ref="B89:I89"/>
    <mergeCell ref="B90:I90"/>
    <mergeCell ref="B91:I91"/>
    <mergeCell ref="B92:I92"/>
    <mergeCell ref="B83:I83"/>
    <mergeCell ref="B84:I84"/>
    <mergeCell ref="B85:I85"/>
    <mergeCell ref="B86:I86"/>
    <mergeCell ref="B87:I87"/>
    <mergeCell ref="B98:I98"/>
    <mergeCell ref="B99:I99"/>
    <mergeCell ref="B102:I102"/>
    <mergeCell ref="B103:I103"/>
    <mergeCell ref="B100:I100"/>
    <mergeCell ref="B101:I101"/>
    <mergeCell ref="B93:I93"/>
    <mergeCell ref="B94:I94"/>
    <mergeCell ref="B95:I95"/>
    <mergeCell ref="B96:I96"/>
    <mergeCell ref="B97:I97"/>
  </mergeCells>
  <pageMargins left="0.78740157480314965" right="0.78740157480314965" top="0.59055118110236227" bottom="0.59055118110236227" header="0.31496062992125984" footer="0.31496062992125984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1116"/>
  <sheetViews>
    <sheetView topLeftCell="A58" zoomScale="130" zoomScaleNormal="130" workbookViewId="0">
      <selection activeCell="L73" sqref="L73"/>
    </sheetView>
  </sheetViews>
  <sheetFormatPr defaultColWidth="9.140625" defaultRowHeight="12.75" x14ac:dyDescent="0.2"/>
  <cols>
    <col min="1" max="2" width="9.140625" style="39"/>
    <col min="3" max="3" width="11.85546875" style="39" customWidth="1"/>
    <col min="4" max="4" width="6.42578125" style="39" customWidth="1"/>
    <col min="5" max="9" width="9.140625" style="39"/>
    <col min="10" max="10" width="12.5703125" style="39" customWidth="1"/>
    <col min="11" max="12" width="9.140625" style="37"/>
    <col min="13" max="13" width="10.42578125" style="37" bestFit="1" customWidth="1"/>
    <col min="14" max="16384" width="9.140625" style="37"/>
  </cols>
  <sheetData>
    <row r="1" spans="1:10" ht="15" customHeight="1" x14ac:dyDescent="0.2">
      <c r="A1" s="41"/>
      <c r="B1" s="42"/>
      <c r="C1" s="42"/>
      <c r="D1" s="43"/>
      <c r="E1" s="41"/>
      <c r="F1" s="42"/>
      <c r="G1" s="42"/>
      <c r="H1" s="42"/>
      <c r="I1" s="70" t="s">
        <v>31</v>
      </c>
      <c r="J1" s="71"/>
    </row>
    <row r="2" spans="1:10" x14ac:dyDescent="0.2">
      <c r="A2" s="65" t="s">
        <v>23</v>
      </c>
      <c r="B2" s="66"/>
      <c r="C2" s="66"/>
      <c r="D2" s="67"/>
      <c r="E2" s="74" t="str">
        <f>'Общие сведения дисциплины'!$B$15&amp;J30</f>
        <v>ЭКЗАМЕНАЦИОННЫЙ БИЛЕТ №1</v>
      </c>
      <c r="F2" s="75"/>
      <c r="G2" s="75"/>
      <c r="H2" s="75"/>
      <c r="I2" s="62" t="s">
        <v>32</v>
      </c>
      <c r="J2" s="64"/>
    </row>
    <row r="3" spans="1:10" x14ac:dyDescent="0.2">
      <c r="A3" s="44"/>
      <c r="D3" s="45"/>
      <c r="E3" s="44"/>
      <c r="I3" s="62" t="str">
        <f>"(протокол №"&amp;'Общие сведения дисциплины'!$B$8</f>
        <v>(протокол №1</v>
      </c>
      <c r="J3" s="64"/>
    </row>
    <row r="4" spans="1:10" ht="12.75" customHeight="1" x14ac:dyDescent="0.2">
      <c r="A4" s="84" t="s">
        <v>24</v>
      </c>
      <c r="B4" s="85"/>
      <c r="C4" s="85"/>
      <c r="D4" s="86"/>
      <c r="E4" s="62" t="s">
        <v>29</v>
      </c>
      <c r="F4" s="63"/>
      <c r="G4" s="63"/>
      <c r="H4" s="63"/>
      <c r="I4" s="44" t="str">
        <f>"от «"&amp;DAY('Общие сведения дисциплины'!$B$9)&amp;"» "&amp;VLOOKUP(MONTH('Общие сведения дисциплины'!$B$9),'Сл поле месяц'!$A$1:$B$12,2,0)&amp;" "&amp;YEAR('Общие сведения дисциплины'!$B$9)&amp;" г.)"</f>
        <v>от «24» августа 2023 г.)</v>
      </c>
      <c r="J4" s="45"/>
    </row>
    <row r="5" spans="1:10" x14ac:dyDescent="0.2">
      <c r="A5" s="62" t="s">
        <v>25</v>
      </c>
      <c r="B5" s="63"/>
      <c r="C5" s="63"/>
      <c r="D5" s="64"/>
      <c r="E5" s="76" t="str">
        <f>"«"&amp;'Общие сведения дисциплины'!$B$5&amp;"»"</f>
        <v>«Технологии и методы программирования»</v>
      </c>
      <c r="F5" s="77"/>
      <c r="G5" s="77"/>
      <c r="H5" s="77"/>
      <c r="I5" s="44"/>
      <c r="J5" s="45"/>
    </row>
    <row r="6" spans="1:10" x14ac:dyDescent="0.2">
      <c r="A6" s="62" t="s">
        <v>26</v>
      </c>
      <c r="B6" s="63"/>
      <c r="C6" s="63"/>
      <c r="D6" s="64"/>
      <c r="E6" s="76"/>
      <c r="F6" s="77"/>
      <c r="G6" s="77"/>
      <c r="H6" s="77"/>
      <c r="I6" s="62" t="s">
        <v>46</v>
      </c>
      <c r="J6" s="64"/>
    </row>
    <row r="7" spans="1:10" x14ac:dyDescent="0.2">
      <c r="A7" s="74" t="s">
        <v>27</v>
      </c>
      <c r="B7" s="75"/>
      <c r="C7" s="75"/>
      <c r="D7" s="80"/>
      <c r="E7" s="44"/>
      <c r="I7" s="44"/>
      <c r="J7" s="45"/>
    </row>
    <row r="8" spans="1:10" ht="12.75" customHeight="1" x14ac:dyDescent="0.2">
      <c r="A8" s="74" t="s">
        <v>28</v>
      </c>
      <c r="B8" s="75"/>
      <c r="C8" s="75"/>
      <c r="D8" s="80"/>
      <c r="E8" s="78" t="str">
        <f>'Общие сведения дисциплины'!$B$10&amp;" «"&amp;'Общие сведения дисциплины'!$B$11&amp;"»"</f>
        <v>10.03.01 «Информационная безопасность»</v>
      </c>
      <c r="F8" s="79"/>
      <c r="G8" s="79"/>
      <c r="H8" s="79"/>
      <c r="I8" s="44"/>
      <c r="J8" s="45"/>
    </row>
    <row r="9" spans="1:10" ht="12.75" customHeight="1" x14ac:dyDescent="0.2">
      <c r="A9" s="81" t="str">
        <f>'Общие сведения дисциплины'!$B$2</f>
        <v>Институт кибербезопасности ицифровых технологий</v>
      </c>
      <c r="B9" s="82"/>
      <c r="C9" s="82"/>
      <c r="D9" s="83"/>
      <c r="E9" s="78"/>
      <c r="F9" s="79"/>
      <c r="G9" s="79"/>
      <c r="H9" s="79"/>
      <c r="I9" s="62" t="s">
        <v>48</v>
      </c>
      <c r="J9" s="64"/>
    </row>
    <row r="10" spans="1:10" x14ac:dyDescent="0.2">
      <c r="A10" s="81"/>
      <c r="B10" s="82"/>
      <c r="C10" s="82"/>
      <c r="D10" s="83"/>
      <c r="E10" s="78"/>
      <c r="F10" s="79"/>
      <c r="G10" s="79"/>
      <c r="H10" s="79"/>
      <c r="I10" s="62" t="str">
        <f>'Общие сведения дисциплины'!$B$4</f>
        <v>О.В. Трубиенко</v>
      </c>
      <c r="J10" s="64"/>
    </row>
    <row r="11" spans="1:10" x14ac:dyDescent="0.2">
      <c r="A11" s="81" t="str">
        <f>"Кафедра "&amp;'Общие сведения дисциплины'!$B$3</f>
        <v>Кафедра КБ-2 «Информационно-аналитические системы кибербезопасности»</v>
      </c>
      <c r="B11" s="82"/>
      <c r="C11" s="82"/>
      <c r="D11" s="83"/>
      <c r="E11" s="44"/>
      <c r="I11" s="44"/>
      <c r="J11" s="45"/>
    </row>
    <row r="12" spans="1:10" x14ac:dyDescent="0.2">
      <c r="A12" s="81"/>
      <c r="B12" s="82"/>
      <c r="C12" s="82"/>
      <c r="D12" s="83"/>
      <c r="E12" s="62" t="str">
        <f>"Форма обучения: "&amp;'Общие сведения дисциплины'!$B$13</f>
        <v>Форма обучения: Очная</v>
      </c>
      <c r="F12" s="63"/>
      <c r="G12" s="63"/>
      <c r="H12" s="64"/>
      <c r="I12" s="62" t="str">
        <f>'Общие сведения дисциплины'!$B$14</f>
        <v>2023/2024</v>
      </c>
      <c r="J12" s="64"/>
    </row>
    <row r="13" spans="1:10" ht="15.75" customHeight="1" thickBot="1" x14ac:dyDescent="0.25">
      <c r="A13" s="46"/>
      <c r="B13" s="47"/>
      <c r="C13" s="47"/>
      <c r="D13" s="48"/>
      <c r="E13" s="46"/>
      <c r="F13" s="47" t="str">
        <f>"Курс  "&amp;'Общие сведения дисциплины'!$B$6&amp;"           Семестр  "&amp;'Общие сведения дисциплины'!$B$7</f>
        <v>Курс  3           Семестр  5</v>
      </c>
      <c r="G13" s="47"/>
      <c r="H13" s="47"/>
      <c r="I13" s="72" t="s">
        <v>47</v>
      </c>
      <c r="J13" s="73"/>
    </row>
    <row r="14" spans="1:10" x14ac:dyDescent="0.2">
      <c r="A14" s="44"/>
      <c r="J14" s="45"/>
    </row>
    <row r="15" spans="1:10" ht="12.75" customHeight="1" x14ac:dyDescent="0.2">
      <c r="A15" s="68" t="s">
        <v>5</v>
      </c>
      <c r="B15" s="69" t="str">
        <f ca="1">INDIRECT((ADDRESS(3+J30,2,1,1,"Вопросы к экзамену")))</f>
        <v>Понятие машинного обучения. Виды задач машинного обучения. Примеры.</v>
      </c>
      <c r="C15" s="69"/>
      <c r="D15" s="69"/>
      <c r="E15" s="69"/>
      <c r="F15" s="69"/>
      <c r="G15" s="69"/>
      <c r="H15" s="69"/>
      <c r="I15" s="69"/>
      <c r="J15" s="45"/>
    </row>
    <row r="16" spans="1:10" ht="12.75" customHeight="1" x14ac:dyDescent="0.2">
      <c r="A16" s="68"/>
      <c r="B16" s="69"/>
      <c r="C16" s="69"/>
      <c r="D16" s="69"/>
      <c r="E16" s="69"/>
      <c r="F16" s="69"/>
      <c r="G16" s="69"/>
      <c r="H16" s="69"/>
      <c r="I16" s="69"/>
      <c r="J16" s="45"/>
    </row>
    <row r="17" spans="1:10" ht="13.5" customHeight="1" x14ac:dyDescent="0.2">
      <c r="A17" s="68"/>
      <c r="B17" s="69"/>
      <c r="C17" s="69"/>
      <c r="D17" s="69"/>
      <c r="E17" s="69"/>
      <c r="F17" s="69"/>
      <c r="G17" s="69"/>
      <c r="H17" s="69"/>
      <c r="I17" s="69"/>
      <c r="J17" s="45"/>
    </row>
    <row r="18" spans="1:10" ht="15.75" x14ac:dyDescent="0.25">
      <c r="A18" s="52"/>
      <c r="B18" s="51"/>
      <c r="C18" s="51"/>
      <c r="D18" s="51"/>
      <c r="E18" s="51"/>
      <c r="F18" s="51"/>
      <c r="G18" s="51"/>
      <c r="H18" s="51"/>
      <c r="I18" s="51"/>
      <c r="J18" s="45"/>
    </row>
    <row r="19" spans="1:10" ht="12.75" customHeight="1" x14ac:dyDescent="0.2">
      <c r="A19" s="68" t="s">
        <v>6</v>
      </c>
      <c r="B19" s="69" t="str">
        <f ca="1">INDIRECT((ADDRESS(33+J30,2,1,1,"Вопросы к экзамену")))</f>
        <v>Алгоритм метода k-means++.</v>
      </c>
      <c r="C19" s="69"/>
      <c r="D19" s="69"/>
      <c r="E19" s="69"/>
      <c r="F19" s="69"/>
      <c r="G19" s="69"/>
      <c r="H19" s="69"/>
      <c r="I19" s="69"/>
      <c r="J19" s="45"/>
    </row>
    <row r="20" spans="1:10" ht="12.75" customHeight="1" x14ac:dyDescent="0.2">
      <c r="A20" s="68"/>
      <c r="B20" s="69"/>
      <c r="C20" s="69"/>
      <c r="D20" s="69"/>
      <c r="E20" s="69"/>
      <c r="F20" s="69"/>
      <c r="G20" s="69"/>
      <c r="H20" s="69"/>
      <c r="I20" s="69"/>
      <c r="J20" s="45"/>
    </row>
    <row r="21" spans="1:10" ht="13.5" customHeight="1" x14ac:dyDescent="0.2">
      <c r="A21" s="68"/>
      <c r="B21" s="69"/>
      <c r="C21" s="69"/>
      <c r="D21" s="69"/>
      <c r="E21" s="69"/>
      <c r="F21" s="69"/>
      <c r="G21" s="69"/>
      <c r="H21" s="69"/>
      <c r="I21" s="69"/>
      <c r="J21" s="45"/>
    </row>
    <row r="22" spans="1:10" ht="15.75" x14ac:dyDescent="0.25">
      <c r="A22" s="52"/>
      <c r="B22" s="51"/>
      <c r="C22" s="51"/>
      <c r="D22" s="51"/>
      <c r="E22" s="51"/>
      <c r="F22" s="51"/>
      <c r="G22" s="51"/>
      <c r="H22" s="51"/>
      <c r="I22" s="51"/>
      <c r="J22" s="45"/>
    </row>
    <row r="23" spans="1:10" ht="12.75" customHeight="1" x14ac:dyDescent="0.2">
      <c r="A23" s="68" t="s">
        <v>7</v>
      </c>
      <c r="B23" s="69" t="str">
        <f ca="1">INDIRECT((ADDRESS(66+J30,2,1,1,"Вопросы к экзамену")))</f>
        <v>Нелинейные регрессионные модели. Примеры. Оценивание параметров.</v>
      </c>
      <c r="C23" s="69"/>
      <c r="D23" s="69"/>
      <c r="E23" s="69"/>
      <c r="F23" s="69"/>
      <c r="G23" s="69"/>
      <c r="H23" s="69"/>
      <c r="I23" s="69"/>
      <c r="J23" s="45"/>
    </row>
    <row r="24" spans="1:10" ht="12.75" customHeight="1" x14ac:dyDescent="0.2">
      <c r="A24" s="68"/>
      <c r="B24" s="69"/>
      <c r="C24" s="69"/>
      <c r="D24" s="69"/>
      <c r="E24" s="69"/>
      <c r="F24" s="69"/>
      <c r="G24" s="69"/>
      <c r="H24" s="69"/>
      <c r="I24" s="69"/>
      <c r="J24" s="45"/>
    </row>
    <row r="25" spans="1:10" ht="13.5" customHeight="1" x14ac:dyDescent="0.2">
      <c r="A25" s="68"/>
      <c r="B25" s="69"/>
      <c r="C25" s="69"/>
      <c r="D25" s="69"/>
      <c r="E25" s="69"/>
      <c r="F25" s="69"/>
      <c r="G25" s="69"/>
      <c r="H25" s="69"/>
      <c r="I25" s="69"/>
      <c r="J25" s="45"/>
    </row>
    <row r="26" spans="1:10" x14ac:dyDescent="0.2">
      <c r="A26" s="44"/>
      <c r="J26" s="45"/>
    </row>
    <row r="27" spans="1:10" x14ac:dyDescent="0.2">
      <c r="A27" s="44"/>
      <c r="J27" s="45"/>
    </row>
    <row r="28" spans="1:10" x14ac:dyDescent="0.2">
      <c r="A28" s="44"/>
      <c r="J28" s="45"/>
    </row>
    <row r="29" spans="1:10" x14ac:dyDescent="0.2">
      <c r="A29" s="44"/>
      <c r="J29" s="45"/>
    </row>
    <row r="30" spans="1:10" ht="13.5" thickBot="1" x14ac:dyDescent="0.25">
      <c r="A30" s="46"/>
      <c r="B30" s="47"/>
      <c r="C30" s="47"/>
      <c r="D30" s="47"/>
      <c r="E30" s="47"/>
      <c r="F30" s="47"/>
      <c r="G30" s="47"/>
      <c r="H30" s="47"/>
      <c r="I30" s="47"/>
      <c r="J30" s="48">
        <v>1</v>
      </c>
    </row>
    <row r="31" spans="1:10" ht="9.9499999999999993" customHeight="1" x14ac:dyDescent="0.2">
      <c r="A31" s="40"/>
      <c r="B31" s="40"/>
      <c r="C31" s="40"/>
      <c r="D31" s="40"/>
      <c r="E31" s="40"/>
      <c r="F31" s="40"/>
      <c r="G31" s="40"/>
      <c r="H31" s="40"/>
      <c r="I31" s="40"/>
      <c r="J31" s="40"/>
    </row>
    <row r="32" spans="1:10" ht="9.9499999999999993" customHeight="1" thickBot="1" x14ac:dyDescent="0.25"/>
    <row r="33" spans="1:10" x14ac:dyDescent="0.2">
      <c r="A33" s="41"/>
      <c r="B33" s="42"/>
      <c r="C33" s="42"/>
      <c r="D33" s="43"/>
      <c r="E33" s="41"/>
      <c r="F33" s="42"/>
      <c r="G33" s="42"/>
      <c r="H33" s="42"/>
      <c r="I33" s="70" t="s">
        <v>31</v>
      </c>
      <c r="J33" s="71"/>
    </row>
    <row r="34" spans="1:10" x14ac:dyDescent="0.2">
      <c r="A34" s="65" t="s">
        <v>23</v>
      </c>
      <c r="B34" s="66"/>
      <c r="C34" s="66"/>
      <c r="D34" s="67"/>
      <c r="E34" s="74" t="str">
        <f>'Общие сведения дисциплины'!$B$15&amp;J62</f>
        <v>ЭКЗАМЕНАЦИОННЫЙ БИЛЕТ №2</v>
      </c>
      <c r="F34" s="75"/>
      <c r="G34" s="75"/>
      <c r="H34" s="75"/>
      <c r="I34" s="62" t="s">
        <v>32</v>
      </c>
      <c r="J34" s="64"/>
    </row>
    <row r="35" spans="1:10" x14ac:dyDescent="0.2">
      <c r="A35" s="44"/>
      <c r="D35" s="45"/>
      <c r="E35" s="44"/>
      <c r="I35" s="62" t="str">
        <f>"(протокол №"&amp;'Общие сведения дисциплины'!$B$8</f>
        <v>(протокол №1</v>
      </c>
      <c r="J35" s="64"/>
    </row>
    <row r="36" spans="1:10" x14ac:dyDescent="0.2">
      <c r="A36" s="84" t="s">
        <v>24</v>
      </c>
      <c r="B36" s="85"/>
      <c r="C36" s="85"/>
      <c r="D36" s="86"/>
      <c r="E36" s="62" t="s">
        <v>29</v>
      </c>
      <c r="F36" s="63"/>
      <c r="G36" s="63"/>
      <c r="H36" s="63"/>
      <c r="I36" s="44" t="str">
        <f>"от «"&amp;DAY('Общие сведения дисциплины'!$B$9)&amp;"» "&amp;VLOOKUP(MONTH('Общие сведения дисциплины'!$B$9),'Сл поле месяц'!$A$1:$B$12,2,0)&amp;" "&amp;YEAR('Общие сведения дисциплины'!$B$9)&amp;" г.)"</f>
        <v>от «24» августа 2023 г.)</v>
      </c>
      <c r="J36" s="45"/>
    </row>
    <row r="37" spans="1:10" x14ac:dyDescent="0.2">
      <c r="A37" s="62" t="s">
        <v>25</v>
      </c>
      <c r="B37" s="63"/>
      <c r="C37" s="63"/>
      <c r="D37" s="64"/>
      <c r="E37" s="76" t="str">
        <f>"«"&amp;'Общие сведения дисциплины'!$B$5&amp;"»"</f>
        <v>«Технологии и методы программирования»</v>
      </c>
      <c r="F37" s="77"/>
      <c r="G37" s="77"/>
      <c r="H37" s="77"/>
      <c r="I37" s="44"/>
      <c r="J37" s="45"/>
    </row>
    <row r="38" spans="1:10" x14ac:dyDescent="0.2">
      <c r="A38" s="62" t="s">
        <v>26</v>
      </c>
      <c r="B38" s="63"/>
      <c r="C38" s="63"/>
      <c r="D38" s="64"/>
      <c r="E38" s="76"/>
      <c r="F38" s="77"/>
      <c r="G38" s="77"/>
      <c r="H38" s="77"/>
      <c r="I38" s="62" t="s">
        <v>46</v>
      </c>
      <c r="J38" s="64"/>
    </row>
    <row r="39" spans="1:10" x14ac:dyDescent="0.2">
      <c r="A39" s="74" t="s">
        <v>27</v>
      </c>
      <c r="B39" s="75"/>
      <c r="C39" s="75"/>
      <c r="D39" s="80"/>
      <c r="E39" s="44"/>
      <c r="I39" s="44"/>
      <c r="J39" s="45"/>
    </row>
    <row r="40" spans="1:10" x14ac:dyDescent="0.2">
      <c r="A40" s="74" t="s">
        <v>28</v>
      </c>
      <c r="B40" s="75"/>
      <c r="C40" s="75"/>
      <c r="D40" s="80"/>
      <c r="E40" s="78" t="str">
        <f>'Общие сведения дисциплины'!$B$10&amp;" «"&amp;'Общие сведения дисциплины'!$B$11&amp;"»"</f>
        <v>10.03.01 «Информационная безопасность»</v>
      </c>
      <c r="F40" s="79"/>
      <c r="G40" s="79"/>
      <c r="H40" s="79"/>
      <c r="I40" s="44"/>
      <c r="J40" s="45"/>
    </row>
    <row r="41" spans="1:10" ht="12.75" customHeight="1" x14ac:dyDescent="0.2">
      <c r="A41" s="81" t="str">
        <f>'Общие сведения дисциплины'!$B$2</f>
        <v>Институт кибербезопасности ицифровых технологий</v>
      </c>
      <c r="B41" s="82"/>
      <c r="C41" s="82"/>
      <c r="D41" s="83"/>
      <c r="E41" s="78"/>
      <c r="F41" s="79"/>
      <c r="G41" s="79"/>
      <c r="H41" s="79"/>
      <c r="I41" s="62" t="s">
        <v>48</v>
      </c>
      <c r="J41" s="64"/>
    </row>
    <row r="42" spans="1:10" ht="12.75" customHeight="1" x14ac:dyDescent="0.2">
      <c r="A42" s="81"/>
      <c r="B42" s="82"/>
      <c r="C42" s="82"/>
      <c r="D42" s="83"/>
      <c r="E42" s="78"/>
      <c r="F42" s="79"/>
      <c r="G42" s="79"/>
      <c r="H42" s="79"/>
      <c r="I42" s="62" t="str">
        <f>'Общие сведения дисциплины'!$B$4</f>
        <v>О.В. Трубиенко</v>
      </c>
      <c r="J42" s="64"/>
    </row>
    <row r="43" spans="1:10" ht="12.75" customHeight="1" x14ac:dyDescent="0.2">
      <c r="A43" s="81" t="str">
        <f>"Кафедра "&amp;'Общие сведения дисциплины'!$B$3</f>
        <v>Кафедра КБ-2 «Информационно-аналитические системы кибербезопасности»</v>
      </c>
      <c r="B43" s="82"/>
      <c r="C43" s="82"/>
      <c r="D43" s="83"/>
      <c r="E43" s="44"/>
      <c r="I43" s="44"/>
      <c r="J43" s="45"/>
    </row>
    <row r="44" spans="1:10" x14ac:dyDescent="0.2">
      <c r="A44" s="81"/>
      <c r="B44" s="82"/>
      <c r="C44" s="82"/>
      <c r="D44" s="83"/>
      <c r="E44" s="62" t="str">
        <f>"Форма обучения: "&amp;'Общие сведения дисциплины'!$B$13</f>
        <v>Форма обучения: Очная</v>
      </c>
      <c r="F44" s="63"/>
      <c r="G44" s="63"/>
      <c r="H44" s="64"/>
      <c r="I44" s="62" t="str">
        <f>'Общие сведения дисциплины'!$B$14</f>
        <v>2023/2024</v>
      </c>
      <c r="J44" s="64"/>
    </row>
    <row r="45" spans="1:10" ht="12.75" customHeight="1" thickBot="1" x14ac:dyDescent="0.25">
      <c r="A45" s="46"/>
      <c r="B45" s="47"/>
      <c r="C45" s="47"/>
      <c r="D45" s="48"/>
      <c r="E45" s="46"/>
      <c r="F45" s="47" t="str">
        <f>"Курс  "&amp;'Общие сведения дисциплины'!$B$6&amp;"           Семестр  "&amp;'Общие сведения дисциплины'!$B$7</f>
        <v>Курс  3           Семестр  5</v>
      </c>
      <c r="G45" s="47"/>
      <c r="H45" s="47"/>
      <c r="I45" s="72" t="s">
        <v>47</v>
      </c>
      <c r="J45" s="73"/>
    </row>
    <row r="46" spans="1:10" x14ac:dyDescent="0.2">
      <c r="A46" s="44"/>
      <c r="J46" s="45"/>
    </row>
    <row r="47" spans="1:10" ht="12.75" customHeight="1" x14ac:dyDescent="0.2">
      <c r="A47" s="68" t="s">
        <v>5</v>
      </c>
      <c r="B47" s="69" t="str">
        <f ca="1">INDIRECT((ADDRESS((3+J62),2,1,1,"Вопросы к экзамену")))</f>
        <v>Характеристика этапов решения задачи машинного обучения.</v>
      </c>
      <c r="C47" s="69"/>
      <c r="D47" s="69"/>
      <c r="E47" s="69"/>
      <c r="F47" s="69"/>
      <c r="G47" s="69"/>
      <c r="H47" s="69"/>
      <c r="I47" s="69"/>
      <c r="J47" s="45"/>
    </row>
    <row r="48" spans="1:10" ht="12.75" customHeight="1" x14ac:dyDescent="0.2">
      <c r="A48" s="68"/>
      <c r="B48" s="69"/>
      <c r="C48" s="69"/>
      <c r="D48" s="69"/>
      <c r="E48" s="69"/>
      <c r="F48" s="69"/>
      <c r="G48" s="69"/>
      <c r="H48" s="69"/>
      <c r="I48" s="69"/>
      <c r="J48" s="45"/>
    </row>
    <row r="49" spans="1:10" ht="13.5" customHeight="1" x14ac:dyDescent="0.2">
      <c r="A49" s="68"/>
      <c r="B49" s="69"/>
      <c r="C49" s="69"/>
      <c r="D49" s="69"/>
      <c r="E49" s="69"/>
      <c r="F49" s="69"/>
      <c r="G49" s="69"/>
      <c r="H49" s="69"/>
      <c r="I49" s="69"/>
      <c r="J49" s="45"/>
    </row>
    <row r="50" spans="1:10" ht="15.75" x14ac:dyDescent="0.25">
      <c r="A50" s="52"/>
      <c r="B50" s="51"/>
      <c r="C50" s="51"/>
      <c r="D50" s="51"/>
      <c r="E50" s="51"/>
      <c r="F50" s="51"/>
      <c r="G50" s="51"/>
      <c r="H50" s="51"/>
      <c r="I50" s="51"/>
      <c r="J50" s="45"/>
    </row>
    <row r="51" spans="1:10" ht="12.75" customHeight="1" x14ac:dyDescent="0.2">
      <c r="A51" s="68" t="s">
        <v>6</v>
      </c>
      <c r="B51" s="69" t="str">
        <f ca="1">INDIRECT((ADDRESS(33+J62,2,1,1,"Вопросы к экзамену")))</f>
        <v>Понятие и назначение регрессионного анализа данных.</v>
      </c>
      <c r="C51" s="69"/>
      <c r="D51" s="69"/>
      <c r="E51" s="69"/>
      <c r="F51" s="69"/>
      <c r="G51" s="69"/>
      <c r="H51" s="69"/>
      <c r="I51" s="69"/>
      <c r="J51" s="45"/>
    </row>
    <row r="52" spans="1:10" ht="12.75" customHeight="1" x14ac:dyDescent="0.2">
      <c r="A52" s="68"/>
      <c r="B52" s="69"/>
      <c r="C52" s="69"/>
      <c r="D52" s="69"/>
      <c r="E52" s="69"/>
      <c r="F52" s="69"/>
      <c r="G52" s="69"/>
      <c r="H52" s="69"/>
      <c r="I52" s="69"/>
      <c r="J52" s="45"/>
    </row>
    <row r="53" spans="1:10" ht="13.5" customHeight="1" x14ac:dyDescent="0.2">
      <c r="A53" s="68"/>
      <c r="B53" s="69"/>
      <c r="C53" s="69"/>
      <c r="D53" s="69"/>
      <c r="E53" s="69"/>
      <c r="F53" s="69"/>
      <c r="G53" s="69"/>
      <c r="H53" s="69"/>
      <c r="I53" s="69"/>
      <c r="J53" s="45"/>
    </row>
    <row r="54" spans="1:10" ht="15.75" x14ac:dyDescent="0.25">
      <c r="A54" s="52"/>
      <c r="B54" s="51"/>
      <c r="C54" s="51"/>
      <c r="D54" s="51"/>
      <c r="E54" s="51"/>
      <c r="F54" s="51"/>
      <c r="G54" s="51"/>
      <c r="H54" s="51"/>
      <c r="I54" s="51"/>
      <c r="J54" s="45"/>
    </row>
    <row r="55" spans="1:10" ht="12.75" customHeight="1" x14ac:dyDescent="0.2">
      <c r="A55" s="68" t="s">
        <v>7</v>
      </c>
      <c r="B55" s="69" t="str">
        <f ca="1">INDIRECT((ADDRESS(66+J62,2,1,1,"Вопросы к экзамену")))</f>
        <v>Многоклассовая классификация. Методы one-vs-all и all-vs-all.</v>
      </c>
      <c r="C55" s="69"/>
      <c r="D55" s="69"/>
      <c r="E55" s="69"/>
      <c r="F55" s="69"/>
      <c r="G55" s="69"/>
      <c r="H55" s="69"/>
      <c r="I55" s="69"/>
      <c r="J55" s="45"/>
    </row>
    <row r="56" spans="1:10" ht="12.75" customHeight="1" x14ac:dyDescent="0.2">
      <c r="A56" s="68"/>
      <c r="B56" s="69"/>
      <c r="C56" s="69"/>
      <c r="D56" s="69"/>
      <c r="E56" s="69"/>
      <c r="F56" s="69"/>
      <c r="G56" s="69"/>
      <c r="H56" s="69"/>
      <c r="I56" s="69"/>
      <c r="J56" s="45"/>
    </row>
    <row r="57" spans="1:10" ht="13.5" customHeight="1" x14ac:dyDescent="0.2">
      <c r="A57" s="68"/>
      <c r="B57" s="69"/>
      <c r="C57" s="69"/>
      <c r="D57" s="69"/>
      <c r="E57" s="69"/>
      <c r="F57" s="69"/>
      <c r="G57" s="69"/>
      <c r="H57" s="69"/>
      <c r="I57" s="69"/>
      <c r="J57" s="45"/>
    </row>
    <row r="58" spans="1:10" x14ac:dyDescent="0.2">
      <c r="A58" s="44"/>
      <c r="J58" s="45"/>
    </row>
    <row r="59" spans="1:10" x14ac:dyDescent="0.2">
      <c r="A59" s="44"/>
      <c r="J59" s="45"/>
    </row>
    <row r="60" spans="1:10" x14ac:dyDescent="0.2">
      <c r="A60" s="44"/>
      <c r="J60" s="45"/>
    </row>
    <row r="61" spans="1:10" x14ac:dyDescent="0.2">
      <c r="A61" s="44"/>
      <c r="J61" s="45"/>
    </row>
    <row r="62" spans="1:10" ht="13.5" thickBot="1" x14ac:dyDescent="0.25">
      <c r="A62" s="46"/>
      <c r="B62" s="47"/>
      <c r="C62" s="47"/>
      <c r="D62" s="47"/>
      <c r="E62" s="47"/>
      <c r="F62" s="47"/>
      <c r="G62" s="47"/>
      <c r="H62" s="47"/>
      <c r="I62" s="47"/>
      <c r="J62" s="48">
        <f>J30+1</f>
        <v>2</v>
      </c>
    </row>
    <row r="63" spans="1:10" x14ac:dyDescent="0.2">
      <c r="A63" s="41"/>
      <c r="B63" s="42"/>
      <c r="C63" s="42"/>
      <c r="D63" s="43"/>
      <c r="E63" s="41"/>
      <c r="F63" s="42"/>
      <c r="G63" s="42"/>
      <c r="H63" s="42"/>
      <c r="I63" s="70" t="s">
        <v>31</v>
      </c>
      <c r="J63" s="71"/>
    </row>
    <row r="64" spans="1:10" x14ac:dyDescent="0.2">
      <c r="A64" s="65" t="s">
        <v>23</v>
      </c>
      <c r="B64" s="66"/>
      <c r="C64" s="66"/>
      <c r="D64" s="67"/>
      <c r="E64" s="74" t="str">
        <f>'Общие сведения дисциплины'!$B$15&amp;J92</f>
        <v>ЭКЗАМЕНАЦИОННЫЙ БИЛЕТ №3</v>
      </c>
      <c r="F64" s="75"/>
      <c r="G64" s="75"/>
      <c r="H64" s="75"/>
      <c r="I64" s="62" t="s">
        <v>32</v>
      </c>
      <c r="J64" s="64"/>
    </row>
    <row r="65" spans="1:10" x14ac:dyDescent="0.2">
      <c r="A65" s="44"/>
      <c r="D65" s="45"/>
      <c r="E65" s="44"/>
      <c r="I65" s="62" t="str">
        <f>"(протокол №"&amp;'Общие сведения дисциплины'!$B$8</f>
        <v>(протокол №1</v>
      </c>
      <c r="J65" s="64"/>
    </row>
    <row r="66" spans="1:10" x14ac:dyDescent="0.2">
      <c r="A66" s="84" t="s">
        <v>24</v>
      </c>
      <c r="B66" s="85"/>
      <c r="C66" s="85"/>
      <c r="D66" s="86"/>
      <c r="E66" s="62" t="s">
        <v>29</v>
      </c>
      <c r="F66" s="63"/>
      <c r="G66" s="63"/>
      <c r="H66" s="63"/>
      <c r="I66" s="44" t="str">
        <f>"от «"&amp;DAY('Общие сведения дисциплины'!$B$9)&amp;"» "&amp;VLOOKUP(MONTH('Общие сведения дисциплины'!$B$9),'Сл поле месяц'!$A$1:$B$12,2,0)&amp;" "&amp;YEAR('Общие сведения дисциплины'!$B$9)&amp;" г.)"</f>
        <v>от «24» августа 2023 г.)</v>
      </c>
      <c r="J66" s="45"/>
    </row>
    <row r="67" spans="1:10" ht="12.75" customHeight="1" x14ac:dyDescent="0.2">
      <c r="A67" s="62" t="s">
        <v>25</v>
      </c>
      <c r="B67" s="63"/>
      <c r="C67" s="63"/>
      <c r="D67" s="64"/>
      <c r="E67" s="76" t="str">
        <f>"«"&amp;'Общие сведения дисциплины'!$B$5&amp;"»"</f>
        <v>«Технологии и методы программирования»</v>
      </c>
      <c r="F67" s="77"/>
      <c r="G67" s="77"/>
      <c r="H67" s="77"/>
      <c r="I67" s="44"/>
      <c r="J67" s="45"/>
    </row>
    <row r="68" spans="1:10" x14ac:dyDescent="0.2">
      <c r="A68" s="62" t="s">
        <v>26</v>
      </c>
      <c r="B68" s="63"/>
      <c r="C68" s="63"/>
      <c r="D68" s="64"/>
      <c r="E68" s="76"/>
      <c r="F68" s="77"/>
      <c r="G68" s="77"/>
      <c r="H68" s="77"/>
      <c r="I68" s="62" t="s">
        <v>46</v>
      </c>
      <c r="J68" s="64"/>
    </row>
    <row r="69" spans="1:10" x14ac:dyDescent="0.2">
      <c r="A69" s="74" t="s">
        <v>27</v>
      </c>
      <c r="B69" s="75"/>
      <c r="C69" s="75"/>
      <c r="D69" s="80"/>
      <c r="E69" s="44"/>
      <c r="I69" s="44"/>
      <c r="J69" s="45"/>
    </row>
    <row r="70" spans="1:10" ht="12.75" customHeight="1" x14ac:dyDescent="0.2">
      <c r="A70" s="74" t="s">
        <v>28</v>
      </c>
      <c r="B70" s="75"/>
      <c r="C70" s="75"/>
      <c r="D70" s="80"/>
      <c r="E70" s="78" t="str">
        <f>'Общие сведения дисциплины'!$B$10&amp;" «"&amp;'Общие сведения дисциплины'!$B$11&amp;"»"</f>
        <v>10.03.01 «Информационная безопасность»</v>
      </c>
      <c r="F70" s="79"/>
      <c r="G70" s="79"/>
      <c r="H70" s="79"/>
      <c r="I70" s="44"/>
      <c r="J70" s="45"/>
    </row>
    <row r="71" spans="1:10" x14ac:dyDescent="0.2">
      <c r="A71" s="81" t="str">
        <f>'Общие сведения дисциплины'!$B$2</f>
        <v>Институт кибербезопасности ицифровых технологий</v>
      </c>
      <c r="B71" s="82"/>
      <c r="C71" s="82"/>
      <c r="D71" s="83"/>
      <c r="E71" s="78"/>
      <c r="F71" s="79"/>
      <c r="G71" s="79"/>
      <c r="H71" s="79"/>
      <c r="I71" s="62" t="s">
        <v>48</v>
      </c>
      <c r="J71" s="64"/>
    </row>
    <row r="72" spans="1:10" x14ac:dyDescent="0.2">
      <c r="A72" s="81"/>
      <c r="B72" s="82"/>
      <c r="C72" s="82"/>
      <c r="D72" s="83"/>
      <c r="E72" s="78"/>
      <c r="F72" s="79"/>
      <c r="G72" s="79"/>
      <c r="H72" s="79"/>
      <c r="I72" s="62" t="str">
        <f>'Общие сведения дисциплины'!$B$4</f>
        <v>О.В. Трубиенко</v>
      </c>
      <c r="J72" s="64"/>
    </row>
    <row r="73" spans="1:10" ht="12.75" customHeight="1" x14ac:dyDescent="0.2">
      <c r="A73" s="81" t="str">
        <f>"Кафедра "&amp;'Общие сведения дисциплины'!$B$3</f>
        <v>Кафедра КБ-2 «Информационно-аналитические системы кибербезопасности»</v>
      </c>
      <c r="B73" s="82"/>
      <c r="C73" s="82"/>
      <c r="D73" s="83"/>
      <c r="E73" s="44"/>
      <c r="I73" s="44"/>
      <c r="J73" s="45"/>
    </row>
    <row r="74" spans="1:10" x14ac:dyDescent="0.2">
      <c r="A74" s="81"/>
      <c r="B74" s="82"/>
      <c r="C74" s="82"/>
      <c r="D74" s="83"/>
      <c r="E74" s="62" t="str">
        <f>"Форма обучения: "&amp;'Общие сведения дисциплины'!$B$13</f>
        <v>Форма обучения: Очная</v>
      </c>
      <c r="F74" s="63"/>
      <c r="G74" s="63"/>
      <c r="H74" s="64"/>
      <c r="I74" s="62" t="str">
        <f>'Общие сведения дисциплины'!$B$14</f>
        <v>2023/2024</v>
      </c>
      <c r="J74" s="64"/>
    </row>
    <row r="75" spans="1:10" ht="13.5" thickBot="1" x14ac:dyDescent="0.25">
      <c r="A75" s="46"/>
      <c r="B75" s="47"/>
      <c r="C75" s="47"/>
      <c r="D75" s="48"/>
      <c r="E75" s="46"/>
      <c r="F75" s="47" t="str">
        <f>"Курс  "&amp;'Общие сведения дисциплины'!$B$6&amp;"           Семестр  "&amp;'Общие сведения дисциплины'!$B$7</f>
        <v>Курс  3           Семестр  5</v>
      </c>
      <c r="G75" s="47"/>
      <c r="H75" s="47"/>
      <c r="I75" s="72" t="s">
        <v>47</v>
      </c>
      <c r="J75" s="73"/>
    </row>
    <row r="76" spans="1:10" x14ac:dyDescent="0.2">
      <c r="A76" s="44"/>
      <c r="J76" s="45"/>
    </row>
    <row r="77" spans="1:10" ht="12.75" customHeight="1" x14ac:dyDescent="0.2">
      <c r="A77" s="68" t="s">
        <v>5</v>
      </c>
      <c r="B77" s="69" t="str">
        <f ca="1">INDIRECT((ADDRESS((3+J92),2,1,1,"Вопросы к экзамену")))</f>
        <v>Типы данных в машинном обучении. Шкалы измерения данных. Примеры.</v>
      </c>
      <c r="C77" s="69"/>
      <c r="D77" s="69"/>
      <c r="E77" s="69"/>
      <c r="F77" s="69"/>
      <c r="G77" s="69"/>
      <c r="H77" s="69"/>
      <c r="I77" s="69"/>
      <c r="J77" s="45"/>
    </row>
    <row r="78" spans="1:10" ht="12.75" customHeight="1" x14ac:dyDescent="0.2">
      <c r="A78" s="68"/>
      <c r="B78" s="69"/>
      <c r="C78" s="69"/>
      <c r="D78" s="69"/>
      <c r="E78" s="69"/>
      <c r="F78" s="69"/>
      <c r="G78" s="69"/>
      <c r="H78" s="69"/>
      <c r="I78" s="69"/>
      <c r="J78" s="45"/>
    </row>
    <row r="79" spans="1:10" ht="12.75" customHeight="1" x14ac:dyDescent="0.2">
      <c r="A79" s="68"/>
      <c r="B79" s="69"/>
      <c r="C79" s="69"/>
      <c r="D79" s="69"/>
      <c r="E79" s="69"/>
      <c r="F79" s="69"/>
      <c r="G79" s="69"/>
      <c r="H79" s="69"/>
      <c r="I79" s="69"/>
      <c r="J79" s="45"/>
    </row>
    <row r="80" spans="1:10" ht="15.75" x14ac:dyDescent="0.25">
      <c r="A80" s="52"/>
      <c r="B80" s="51"/>
      <c r="C80" s="51"/>
      <c r="D80" s="51"/>
      <c r="E80" s="51"/>
      <c r="F80" s="51"/>
      <c r="G80" s="51"/>
      <c r="H80" s="51"/>
      <c r="I80" s="51"/>
      <c r="J80" s="45"/>
    </row>
    <row r="81" spans="1:10" ht="12.75" customHeight="1" x14ac:dyDescent="0.2">
      <c r="A81" s="68" t="s">
        <v>6</v>
      </c>
      <c r="B81" s="69" t="str">
        <f ca="1">INDIRECT((ADDRESS(33+J92,2,1,1,"Вопросы к экзамену")))</f>
        <v>Классификация регрессионных моделей. Примеры.</v>
      </c>
      <c r="C81" s="69"/>
      <c r="D81" s="69"/>
      <c r="E81" s="69"/>
      <c r="F81" s="69"/>
      <c r="G81" s="69"/>
      <c r="H81" s="69"/>
      <c r="I81" s="69"/>
      <c r="J81" s="45"/>
    </row>
    <row r="82" spans="1:10" ht="12.75" customHeight="1" x14ac:dyDescent="0.2">
      <c r="A82" s="68"/>
      <c r="B82" s="69"/>
      <c r="C82" s="69"/>
      <c r="D82" s="69"/>
      <c r="E82" s="69"/>
      <c r="F82" s="69"/>
      <c r="G82" s="69"/>
      <c r="H82" s="69"/>
      <c r="I82" s="69"/>
      <c r="J82" s="45"/>
    </row>
    <row r="83" spans="1:10" ht="12.75" customHeight="1" x14ac:dyDescent="0.2">
      <c r="A83" s="68"/>
      <c r="B83" s="69"/>
      <c r="C83" s="69"/>
      <c r="D83" s="69"/>
      <c r="E83" s="69"/>
      <c r="F83" s="69"/>
      <c r="G83" s="69"/>
      <c r="H83" s="69"/>
      <c r="I83" s="69"/>
      <c r="J83" s="45"/>
    </row>
    <row r="84" spans="1:10" ht="15.75" x14ac:dyDescent="0.25">
      <c r="A84" s="52"/>
      <c r="B84" s="51"/>
      <c r="C84" s="51"/>
      <c r="D84" s="51"/>
      <c r="E84" s="51"/>
      <c r="F84" s="51"/>
      <c r="G84" s="51"/>
      <c r="H84" s="51"/>
      <c r="I84" s="51"/>
      <c r="J84" s="45"/>
    </row>
    <row r="85" spans="1:10" ht="12.75" customHeight="1" x14ac:dyDescent="0.2">
      <c r="A85" s="68" t="s">
        <v>7</v>
      </c>
      <c r="B85" s="69" t="str">
        <f ca="1">INDIRECT((ADDRESS(66+J92,2,1,1,"Вопросы к экзамену")))</f>
        <v>Понятие и структура дерева решений.</v>
      </c>
      <c r="C85" s="69"/>
      <c r="D85" s="69"/>
      <c r="E85" s="69"/>
      <c r="F85" s="69"/>
      <c r="G85" s="69"/>
      <c r="H85" s="69"/>
      <c r="I85" s="69"/>
      <c r="J85" s="45"/>
    </row>
    <row r="86" spans="1:10" ht="12.75" customHeight="1" x14ac:dyDescent="0.2">
      <c r="A86" s="68"/>
      <c r="B86" s="69"/>
      <c r="C86" s="69"/>
      <c r="D86" s="69"/>
      <c r="E86" s="69"/>
      <c r="F86" s="69"/>
      <c r="G86" s="69"/>
      <c r="H86" s="69"/>
      <c r="I86" s="69"/>
      <c r="J86" s="45"/>
    </row>
    <row r="87" spans="1:10" ht="12.75" customHeight="1" x14ac:dyDescent="0.2">
      <c r="A87" s="68"/>
      <c r="B87" s="69"/>
      <c r="C87" s="69"/>
      <c r="D87" s="69"/>
      <c r="E87" s="69"/>
      <c r="F87" s="69"/>
      <c r="G87" s="69"/>
      <c r="H87" s="69"/>
      <c r="I87" s="69"/>
      <c r="J87" s="45"/>
    </row>
    <row r="88" spans="1:10" x14ac:dyDescent="0.2">
      <c r="A88" s="44"/>
      <c r="J88" s="45"/>
    </row>
    <row r="89" spans="1:10" x14ac:dyDescent="0.2">
      <c r="A89" s="44"/>
      <c r="J89" s="45"/>
    </row>
    <row r="90" spans="1:10" x14ac:dyDescent="0.2">
      <c r="A90" s="44"/>
      <c r="J90" s="45"/>
    </row>
    <row r="91" spans="1:10" x14ac:dyDescent="0.2">
      <c r="A91" s="44"/>
      <c r="J91" s="45"/>
    </row>
    <row r="92" spans="1:10" ht="13.5" thickBot="1" x14ac:dyDescent="0.25">
      <c r="A92" s="46"/>
      <c r="B92" s="47"/>
      <c r="C92" s="47"/>
      <c r="D92" s="47"/>
      <c r="E92" s="47"/>
      <c r="F92" s="47"/>
      <c r="G92" s="47"/>
      <c r="H92" s="47"/>
      <c r="I92" s="47"/>
      <c r="J92" s="48">
        <f>J62+1</f>
        <v>3</v>
      </c>
    </row>
    <row r="93" spans="1:10" x14ac:dyDescent="0.2">
      <c r="A93" s="40"/>
      <c r="B93" s="40"/>
      <c r="C93" s="40"/>
      <c r="D93" s="40"/>
      <c r="E93" s="40"/>
      <c r="F93" s="40"/>
      <c r="G93" s="40"/>
      <c r="H93" s="40"/>
      <c r="I93" s="40"/>
      <c r="J93" s="40"/>
    </row>
    <row r="94" spans="1:10" ht="13.5" thickBot="1" x14ac:dyDescent="0.25"/>
    <row r="95" spans="1:10" x14ac:dyDescent="0.2">
      <c r="A95" s="41"/>
      <c r="B95" s="42"/>
      <c r="C95" s="42"/>
      <c r="D95" s="43"/>
      <c r="E95" s="41"/>
      <c r="F95" s="42"/>
      <c r="G95" s="42"/>
      <c r="H95" s="42"/>
      <c r="I95" s="70" t="s">
        <v>31</v>
      </c>
      <c r="J95" s="71"/>
    </row>
    <row r="96" spans="1:10" x14ac:dyDescent="0.2">
      <c r="A96" s="65" t="s">
        <v>23</v>
      </c>
      <c r="B96" s="66"/>
      <c r="C96" s="66"/>
      <c r="D96" s="67"/>
      <c r="E96" s="74" t="str">
        <f>'Общие сведения дисциплины'!$B$15&amp;J124</f>
        <v>ЭКЗАМЕНАЦИОННЫЙ БИЛЕТ №4</v>
      </c>
      <c r="F96" s="75"/>
      <c r="G96" s="75"/>
      <c r="H96" s="75"/>
      <c r="I96" s="62" t="s">
        <v>32</v>
      </c>
      <c r="J96" s="64"/>
    </row>
    <row r="97" spans="1:10" x14ac:dyDescent="0.2">
      <c r="A97" s="44"/>
      <c r="D97" s="45"/>
      <c r="E97" s="44"/>
      <c r="I97" s="62" t="str">
        <f>"(протокол №"&amp;'Общие сведения дисциплины'!$B$8</f>
        <v>(протокол №1</v>
      </c>
      <c r="J97" s="64"/>
    </row>
    <row r="98" spans="1:10" x14ac:dyDescent="0.2">
      <c r="A98" s="84" t="s">
        <v>24</v>
      </c>
      <c r="B98" s="85"/>
      <c r="C98" s="85"/>
      <c r="D98" s="86"/>
      <c r="E98" s="62" t="s">
        <v>29</v>
      </c>
      <c r="F98" s="63"/>
      <c r="G98" s="63"/>
      <c r="H98" s="63"/>
      <c r="I98" s="44" t="str">
        <f>"от «"&amp;DAY('Общие сведения дисциплины'!$B$9)&amp;"» "&amp;VLOOKUP(MONTH('Общие сведения дисциплины'!$B$9),'Сл поле месяц'!$A$1:$B$12,2,0)&amp;" "&amp;YEAR('Общие сведения дисциплины'!$B$9)&amp;" г.)"</f>
        <v>от «24» августа 2023 г.)</v>
      </c>
      <c r="J98" s="45"/>
    </row>
    <row r="99" spans="1:10" ht="12.75" customHeight="1" x14ac:dyDescent="0.2">
      <c r="A99" s="62" t="s">
        <v>25</v>
      </c>
      <c r="B99" s="63"/>
      <c r="C99" s="63"/>
      <c r="D99" s="64"/>
      <c r="E99" s="76" t="str">
        <f>"«"&amp;'Общие сведения дисциплины'!$B$5&amp;"»"</f>
        <v>«Технологии и методы программирования»</v>
      </c>
      <c r="F99" s="77"/>
      <c r="G99" s="77"/>
      <c r="H99" s="77"/>
      <c r="I99" s="44"/>
      <c r="J99" s="45"/>
    </row>
    <row r="100" spans="1:10" x14ac:dyDescent="0.2">
      <c r="A100" s="62" t="s">
        <v>26</v>
      </c>
      <c r="B100" s="63"/>
      <c r="C100" s="63"/>
      <c r="D100" s="64"/>
      <c r="E100" s="76"/>
      <c r="F100" s="77"/>
      <c r="G100" s="77"/>
      <c r="H100" s="77"/>
      <c r="I100" s="62" t="s">
        <v>46</v>
      </c>
      <c r="J100" s="64"/>
    </row>
    <row r="101" spans="1:10" x14ac:dyDescent="0.2">
      <c r="A101" s="74" t="s">
        <v>27</v>
      </c>
      <c r="B101" s="75"/>
      <c r="C101" s="75"/>
      <c r="D101" s="80"/>
      <c r="E101" s="44"/>
      <c r="I101" s="44"/>
      <c r="J101" s="45"/>
    </row>
    <row r="102" spans="1:10" ht="12.75" customHeight="1" x14ac:dyDescent="0.2">
      <c r="A102" s="74" t="s">
        <v>28</v>
      </c>
      <c r="B102" s="75"/>
      <c r="C102" s="75"/>
      <c r="D102" s="80"/>
      <c r="E102" s="78" t="str">
        <f>'Общие сведения дисциплины'!$B$10&amp;" «"&amp;'Общие сведения дисциплины'!$B$11&amp;"»"</f>
        <v>10.03.01 «Информационная безопасность»</v>
      </c>
      <c r="F102" s="79"/>
      <c r="G102" s="79"/>
      <c r="H102" s="79"/>
      <c r="I102" s="44"/>
      <c r="J102" s="45"/>
    </row>
    <row r="103" spans="1:10" x14ac:dyDescent="0.2">
      <c r="A103" s="81" t="str">
        <f>'Общие сведения дисциплины'!$B$2</f>
        <v>Институт кибербезопасности ицифровых технологий</v>
      </c>
      <c r="B103" s="82"/>
      <c r="C103" s="82"/>
      <c r="D103" s="83"/>
      <c r="E103" s="78"/>
      <c r="F103" s="79"/>
      <c r="G103" s="79"/>
      <c r="H103" s="79"/>
      <c r="I103" s="62" t="s">
        <v>48</v>
      </c>
      <c r="J103" s="64"/>
    </row>
    <row r="104" spans="1:10" x14ac:dyDescent="0.2">
      <c r="A104" s="81"/>
      <c r="B104" s="82"/>
      <c r="C104" s="82"/>
      <c r="D104" s="83"/>
      <c r="E104" s="78"/>
      <c r="F104" s="79"/>
      <c r="G104" s="79"/>
      <c r="H104" s="79"/>
      <c r="I104" s="62" t="str">
        <f>'Общие сведения дисциплины'!$B$4</f>
        <v>О.В. Трубиенко</v>
      </c>
      <c r="J104" s="64"/>
    </row>
    <row r="105" spans="1:10" ht="12.75" customHeight="1" x14ac:dyDescent="0.2">
      <c r="A105" s="81" t="str">
        <f>"Кафедра "&amp;'Общие сведения дисциплины'!$B$3</f>
        <v>Кафедра КБ-2 «Информационно-аналитические системы кибербезопасности»</v>
      </c>
      <c r="B105" s="82"/>
      <c r="C105" s="82"/>
      <c r="D105" s="83"/>
      <c r="E105" s="44"/>
      <c r="I105" s="44"/>
      <c r="J105" s="45"/>
    </row>
    <row r="106" spans="1:10" x14ac:dyDescent="0.2">
      <c r="A106" s="81"/>
      <c r="B106" s="82"/>
      <c r="C106" s="82"/>
      <c r="D106" s="83"/>
      <c r="E106" s="62" t="str">
        <f>"Форма обучения: "&amp;'Общие сведения дисциплины'!$B$13</f>
        <v>Форма обучения: Очная</v>
      </c>
      <c r="F106" s="63"/>
      <c r="G106" s="63"/>
      <c r="H106" s="64"/>
      <c r="I106" s="62" t="str">
        <f>'Общие сведения дисциплины'!$B$14</f>
        <v>2023/2024</v>
      </c>
      <c r="J106" s="64"/>
    </row>
    <row r="107" spans="1:10" ht="13.5" thickBot="1" x14ac:dyDescent="0.25">
      <c r="A107" s="46"/>
      <c r="B107" s="47"/>
      <c r="C107" s="47"/>
      <c r="D107" s="48"/>
      <c r="E107" s="46"/>
      <c r="F107" s="47" t="str">
        <f>"Курс  "&amp;'Общие сведения дисциплины'!$B$6&amp;"           Семестр  "&amp;'Общие сведения дисциплины'!$B$7</f>
        <v>Курс  3           Семестр  5</v>
      </c>
      <c r="G107" s="47"/>
      <c r="H107" s="47"/>
      <c r="I107" s="72" t="s">
        <v>47</v>
      </c>
      <c r="J107" s="73"/>
    </row>
    <row r="108" spans="1:10" x14ac:dyDescent="0.2">
      <c r="A108" s="44"/>
      <c r="J108" s="45"/>
    </row>
    <row r="109" spans="1:10" ht="12.75" customHeight="1" x14ac:dyDescent="0.2">
      <c r="A109" s="68" t="s">
        <v>5</v>
      </c>
      <c r="B109" s="69" t="str">
        <f ca="1">INDIRECT((ADDRESS((3+J124),2,1,1,"Вопросы к экзамену")))</f>
        <v>Способы описания дискретных количественных данных (закон распределения, функция распределения, полигон частот).</v>
      </c>
      <c r="C109" s="69"/>
      <c r="D109" s="69"/>
      <c r="E109" s="69"/>
      <c r="F109" s="69"/>
      <c r="G109" s="69"/>
      <c r="H109" s="69"/>
      <c r="I109" s="69"/>
      <c r="J109" s="45"/>
    </row>
    <row r="110" spans="1:10" ht="12.75" customHeight="1" x14ac:dyDescent="0.2">
      <c r="A110" s="68"/>
      <c r="B110" s="69"/>
      <c r="C110" s="69"/>
      <c r="D110" s="69"/>
      <c r="E110" s="69"/>
      <c r="F110" s="69"/>
      <c r="G110" s="69"/>
      <c r="H110" s="69"/>
      <c r="I110" s="69"/>
      <c r="J110" s="45"/>
    </row>
    <row r="111" spans="1:10" ht="12.75" customHeight="1" x14ac:dyDescent="0.2">
      <c r="A111" s="68"/>
      <c r="B111" s="69"/>
      <c r="C111" s="69"/>
      <c r="D111" s="69"/>
      <c r="E111" s="69"/>
      <c r="F111" s="69"/>
      <c r="G111" s="69"/>
      <c r="H111" s="69"/>
      <c r="I111" s="69"/>
      <c r="J111" s="45"/>
    </row>
    <row r="112" spans="1:10" ht="15.75" x14ac:dyDescent="0.25">
      <c r="A112" s="52"/>
      <c r="B112" s="51"/>
      <c r="C112" s="51"/>
      <c r="D112" s="51"/>
      <c r="E112" s="51"/>
      <c r="F112" s="51"/>
      <c r="G112" s="51"/>
      <c r="H112" s="51"/>
      <c r="I112" s="51"/>
      <c r="J112" s="45"/>
    </row>
    <row r="113" spans="1:10" ht="12.75" customHeight="1" x14ac:dyDescent="0.2">
      <c r="A113" s="68" t="s">
        <v>6</v>
      </c>
      <c r="B113" s="69" t="str">
        <f ca="1">INDIRECT((ADDRESS(33+J124,2,1,1,"Вопросы к экзамену")))</f>
        <v>Понятие и причины возникновения ошибки в моделях регрессии.</v>
      </c>
      <c r="C113" s="69"/>
      <c r="D113" s="69"/>
      <c r="E113" s="69"/>
      <c r="F113" s="69"/>
      <c r="G113" s="69"/>
      <c r="H113" s="69"/>
      <c r="I113" s="69"/>
      <c r="J113" s="45"/>
    </row>
    <row r="114" spans="1:10" ht="12.75" customHeight="1" x14ac:dyDescent="0.2">
      <c r="A114" s="68"/>
      <c r="B114" s="69"/>
      <c r="C114" s="69"/>
      <c r="D114" s="69"/>
      <c r="E114" s="69"/>
      <c r="F114" s="69"/>
      <c r="G114" s="69"/>
      <c r="H114" s="69"/>
      <c r="I114" s="69"/>
      <c r="J114" s="45"/>
    </row>
    <row r="115" spans="1:10" ht="12.75" customHeight="1" x14ac:dyDescent="0.2">
      <c r="A115" s="68"/>
      <c r="B115" s="69"/>
      <c r="C115" s="69"/>
      <c r="D115" s="69"/>
      <c r="E115" s="69"/>
      <c r="F115" s="69"/>
      <c r="G115" s="69"/>
      <c r="H115" s="69"/>
      <c r="I115" s="69"/>
      <c r="J115" s="45"/>
    </row>
    <row r="116" spans="1:10" ht="15.75" x14ac:dyDescent="0.25">
      <c r="A116" s="52"/>
      <c r="B116" s="51"/>
      <c r="C116" s="51"/>
      <c r="D116" s="51"/>
      <c r="E116" s="51"/>
      <c r="F116" s="51"/>
      <c r="G116" s="51"/>
      <c r="H116" s="51"/>
      <c r="I116" s="51"/>
      <c r="J116" s="45"/>
    </row>
    <row r="117" spans="1:10" ht="12.75" customHeight="1" x14ac:dyDescent="0.2">
      <c r="A117" s="68" t="s">
        <v>7</v>
      </c>
      <c r="B117" s="69" t="str">
        <f ca="1">INDIRECT((ADDRESS(66+J124,2,1,1,"Вопросы к экзамену")))</f>
        <v>Общий алгоритм обучения дерева решений.</v>
      </c>
      <c r="C117" s="69"/>
      <c r="D117" s="69"/>
      <c r="E117" s="69"/>
      <c r="F117" s="69"/>
      <c r="G117" s="69"/>
      <c r="H117" s="69"/>
      <c r="I117" s="69"/>
      <c r="J117" s="45"/>
    </row>
    <row r="118" spans="1:10" ht="12.75" customHeight="1" x14ac:dyDescent="0.2">
      <c r="A118" s="68"/>
      <c r="B118" s="69"/>
      <c r="C118" s="69"/>
      <c r="D118" s="69"/>
      <c r="E118" s="69"/>
      <c r="F118" s="69"/>
      <c r="G118" s="69"/>
      <c r="H118" s="69"/>
      <c r="I118" s="69"/>
      <c r="J118" s="45"/>
    </row>
    <row r="119" spans="1:10" ht="12.75" customHeight="1" x14ac:dyDescent="0.2">
      <c r="A119" s="68"/>
      <c r="B119" s="69"/>
      <c r="C119" s="69"/>
      <c r="D119" s="69"/>
      <c r="E119" s="69"/>
      <c r="F119" s="69"/>
      <c r="G119" s="69"/>
      <c r="H119" s="69"/>
      <c r="I119" s="69"/>
      <c r="J119" s="45"/>
    </row>
    <row r="120" spans="1:10" x14ac:dyDescent="0.2">
      <c r="A120" s="44"/>
      <c r="J120" s="45"/>
    </row>
    <row r="121" spans="1:10" x14ac:dyDescent="0.2">
      <c r="A121" s="44"/>
      <c r="J121" s="45"/>
    </row>
    <row r="122" spans="1:10" x14ac:dyDescent="0.2">
      <c r="A122" s="44"/>
      <c r="J122" s="45"/>
    </row>
    <row r="123" spans="1:10" x14ac:dyDescent="0.2">
      <c r="A123" s="44"/>
      <c r="J123" s="45"/>
    </row>
    <row r="124" spans="1:10" ht="13.5" thickBot="1" x14ac:dyDescent="0.25">
      <c r="A124" s="46"/>
      <c r="B124" s="47"/>
      <c r="C124" s="47"/>
      <c r="D124" s="47"/>
      <c r="E124" s="47"/>
      <c r="F124" s="47"/>
      <c r="G124" s="47"/>
      <c r="H124" s="47"/>
      <c r="I124" s="47"/>
      <c r="J124" s="48">
        <f>J92+1</f>
        <v>4</v>
      </c>
    </row>
    <row r="125" spans="1:10" x14ac:dyDescent="0.2">
      <c r="A125" s="41"/>
      <c r="B125" s="42"/>
      <c r="C125" s="42"/>
      <c r="D125" s="43"/>
      <c r="E125" s="41"/>
      <c r="F125" s="42"/>
      <c r="G125" s="42"/>
      <c r="H125" s="42"/>
      <c r="I125" s="70" t="s">
        <v>31</v>
      </c>
      <c r="J125" s="71"/>
    </row>
    <row r="126" spans="1:10" x14ac:dyDescent="0.2">
      <c r="A126" s="65" t="s">
        <v>23</v>
      </c>
      <c r="B126" s="66"/>
      <c r="C126" s="66"/>
      <c r="D126" s="67"/>
      <c r="E126" s="74" t="str">
        <f>'Общие сведения дисциплины'!$B$15&amp;J154</f>
        <v>ЭКЗАМЕНАЦИОННЫЙ БИЛЕТ №5</v>
      </c>
      <c r="F126" s="75"/>
      <c r="G126" s="75"/>
      <c r="H126" s="75"/>
      <c r="I126" s="62" t="s">
        <v>32</v>
      </c>
      <c r="J126" s="64"/>
    </row>
    <row r="127" spans="1:10" x14ac:dyDescent="0.2">
      <c r="A127" s="44"/>
      <c r="D127" s="45"/>
      <c r="E127" s="44"/>
      <c r="I127" s="62" t="str">
        <f>"(протокол №"&amp;'Общие сведения дисциплины'!$B$8</f>
        <v>(протокол №1</v>
      </c>
      <c r="J127" s="64"/>
    </row>
    <row r="128" spans="1:10" x14ac:dyDescent="0.2">
      <c r="A128" s="84" t="s">
        <v>24</v>
      </c>
      <c r="B128" s="85"/>
      <c r="C128" s="85"/>
      <c r="D128" s="86"/>
      <c r="E128" s="62" t="s">
        <v>29</v>
      </c>
      <c r="F128" s="63"/>
      <c r="G128" s="63"/>
      <c r="H128" s="63"/>
      <c r="I128" s="44" t="str">
        <f>"от «"&amp;DAY('Общие сведения дисциплины'!$B$9)&amp;"» "&amp;VLOOKUP(MONTH('Общие сведения дисциплины'!$B$9),'Сл поле месяц'!$A$1:$B$12,2,0)&amp;" "&amp;YEAR('Общие сведения дисциплины'!$B$9)&amp;" г.)"</f>
        <v>от «24» августа 2023 г.)</v>
      </c>
      <c r="J128" s="45"/>
    </row>
    <row r="129" spans="1:10" ht="12.75" customHeight="1" x14ac:dyDescent="0.2">
      <c r="A129" s="62" t="s">
        <v>25</v>
      </c>
      <c r="B129" s="63"/>
      <c r="C129" s="63"/>
      <c r="D129" s="64"/>
      <c r="E129" s="76" t="str">
        <f>"«"&amp;'Общие сведения дисциплины'!$B$5&amp;"»"</f>
        <v>«Технологии и методы программирования»</v>
      </c>
      <c r="F129" s="77"/>
      <c r="G129" s="77"/>
      <c r="H129" s="77"/>
      <c r="I129" s="44"/>
      <c r="J129" s="45"/>
    </row>
    <row r="130" spans="1:10" x14ac:dyDescent="0.2">
      <c r="A130" s="62" t="s">
        <v>26</v>
      </c>
      <c r="B130" s="63"/>
      <c r="C130" s="63"/>
      <c r="D130" s="64"/>
      <c r="E130" s="76"/>
      <c r="F130" s="77"/>
      <c r="G130" s="77"/>
      <c r="H130" s="77"/>
      <c r="I130" s="62" t="s">
        <v>46</v>
      </c>
      <c r="J130" s="64"/>
    </row>
    <row r="131" spans="1:10" x14ac:dyDescent="0.2">
      <c r="A131" s="74" t="s">
        <v>27</v>
      </c>
      <c r="B131" s="75"/>
      <c r="C131" s="75"/>
      <c r="D131" s="80"/>
      <c r="E131" s="44"/>
      <c r="I131" s="44"/>
      <c r="J131" s="45"/>
    </row>
    <row r="132" spans="1:10" ht="12.75" customHeight="1" x14ac:dyDescent="0.2">
      <c r="A132" s="74" t="s">
        <v>28</v>
      </c>
      <c r="B132" s="75"/>
      <c r="C132" s="75"/>
      <c r="D132" s="80"/>
      <c r="E132" s="78" t="str">
        <f>'Общие сведения дисциплины'!$B$10&amp;" «"&amp;'Общие сведения дисциплины'!$B$11&amp;"»"</f>
        <v>10.03.01 «Информационная безопасность»</v>
      </c>
      <c r="F132" s="79"/>
      <c r="G132" s="79"/>
      <c r="H132" s="79"/>
      <c r="I132" s="44"/>
      <c r="J132" s="45"/>
    </row>
    <row r="133" spans="1:10" x14ac:dyDescent="0.2">
      <c r="A133" s="81" t="str">
        <f>'Общие сведения дисциплины'!$B$2</f>
        <v>Институт кибербезопасности ицифровых технологий</v>
      </c>
      <c r="B133" s="82"/>
      <c r="C133" s="82"/>
      <c r="D133" s="83"/>
      <c r="E133" s="78"/>
      <c r="F133" s="79"/>
      <c r="G133" s="79"/>
      <c r="H133" s="79"/>
      <c r="I133" s="62" t="s">
        <v>48</v>
      </c>
      <c r="J133" s="64"/>
    </row>
    <row r="134" spans="1:10" x14ac:dyDescent="0.2">
      <c r="A134" s="81"/>
      <c r="B134" s="82"/>
      <c r="C134" s="82"/>
      <c r="D134" s="83"/>
      <c r="E134" s="78"/>
      <c r="F134" s="79"/>
      <c r="G134" s="79"/>
      <c r="H134" s="79"/>
      <c r="I134" s="62" t="str">
        <f>'Общие сведения дисциплины'!$B$4</f>
        <v>О.В. Трубиенко</v>
      </c>
      <c r="J134" s="64"/>
    </row>
    <row r="135" spans="1:10" ht="12.75" customHeight="1" x14ac:dyDescent="0.2">
      <c r="A135" s="81" t="str">
        <f>"Кафедра "&amp;'Общие сведения дисциплины'!$B$3</f>
        <v>Кафедра КБ-2 «Информационно-аналитические системы кибербезопасности»</v>
      </c>
      <c r="B135" s="82"/>
      <c r="C135" s="82"/>
      <c r="D135" s="83"/>
      <c r="E135" s="44"/>
      <c r="I135" s="44"/>
      <c r="J135" s="45"/>
    </row>
    <row r="136" spans="1:10" x14ac:dyDescent="0.2">
      <c r="A136" s="81"/>
      <c r="B136" s="82"/>
      <c r="C136" s="82"/>
      <c r="D136" s="83"/>
      <c r="E136" s="62" t="str">
        <f>"Форма обучения: "&amp;'Общие сведения дисциплины'!$B$13</f>
        <v>Форма обучения: Очная</v>
      </c>
      <c r="F136" s="63"/>
      <c r="G136" s="63"/>
      <c r="H136" s="64"/>
      <c r="I136" s="62" t="str">
        <f>'Общие сведения дисциплины'!$B$14</f>
        <v>2023/2024</v>
      </c>
      <c r="J136" s="64"/>
    </row>
    <row r="137" spans="1:10" ht="13.5" thickBot="1" x14ac:dyDescent="0.25">
      <c r="A137" s="46"/>
      <c r="B137" s="47"/>
      <c r="C137" s="47"/>
      <c r="D137" s="48"/>
      <c r="E137" s="46"/>
      <c r="F137" s="47" t="str">
        <f>"Курс  "&amp;'Общие сведения дисциплины'!$B$6&amp;"           Семестр  "&amp;'Общие сведения дисциплины'!$B$7</f>
        <v>Курс  3           Семестр  5</v>
      </c>
      <c r="G137" s="47"/>
      <c r="H137" s="47"/>
      <c r="I137" s="72" t="s">
        <v>47</v>
      </c>
      <c r="J137" s="73"/>
    </row>
    <row r="138" spans="1:10" x14ac:dyDescent="0.2">
      <c r="A138" s="44"/>
      <c r="J138" s="45"/>
    </row>
    <row r="139" spans="1:10" ht="12.75" customHeight="1" x14ac:dyDescent="0.2">
      <c r="A139" s="68" t="s">
        <v>5</v>
      </c>
      <c r="B139" s="69" t="str">
        <f ca="1">INDIRECT((ADDRESS((3+J154),2,1,1,"Вопросы к экзамену")))</f>
        <v>Способы описания непрерывных количественных данных (закон распределения, функция распределения, функция плотности распределения вероятностей, гистограмма).</v>
      </c>
      <c r="C139" s="69"/>
      <c r="D139" s="69"/>
      <c r="E139" s="69"/>
      <c r="F139" s="69"/>
      <c r="G139" s="69"/>
      <c r="H139" s="69"/>
      <c r="I139" s="69"/>
      <c r="J139" s="45"/>
    </row>
    <row r="140" spans="1:10" ht="12.75" customHeight="1" x14ac:dyDescent="0.2">
      <c r="A140" s="68"/>
      <c r="B140" s="69"/>
      <c r="C140" s="69"/>
      <c r="D140" s="69"/>
      <c r="E140" s="69"/>
      <c r="F140" s="69"/>
      <c r="G140" s="69"/>
      <c r="H140" s="69"/>
      <c r="I140" s="69"/>
      <c r="J140" s="45"/>
    </row>
    <row r="141" spans="1:10" ht="12.75" customHeight="1" x14ac:dyDescent="0.2">
      <c r="A141" s="68"/>
      <c r="B141" s="69"/>
      <c r="C141" s="69"/>
      <c r="D141" s="69"/>
      <c r="E141" s="69"/>
      <c r="F141" s="69"/>
      <c r="G141" s="69"/>
      <c r="H141" s="69"/>
      <c r="I141" s="69"/>
      <c r="J141" s="45"/>
    </row>
    <row r="142" spans="1:10" ht="15.75" x14ac:dyDescent="0.25">
      <c r="A142" s="52"/>
      <c r="B142" s="51"/>
      <c r="C142" s="51"/>
      <c r="D142" s="51"/>
      <c r="E142" s="51"/>
      <c r="F142" s="51"/>
      <c r="G142" s="51"/>
      <c r="H142" s="51"/>
      <c r="I142" s="51"/>
      <c r="J142" s="45"/>
    </row>
    <row r="143" spans="1:10" ht="12.75" customHeight="1" x14ac:dyDescent="0.2">
      <c r="A143" s="68" t="s">
        <v>6</v>
      </c>
      <c r="B143" s="69" t="str">
        <f ca="1">INDIRECT((ADDRESS(33+J154,2,1,1,"Вопросы к экзамену")))</f>
        <v>Использование диаграммы рассеяния для оценивания характеристик зависимости между признаками.</v>
      </c>
      <c r="C143" s="69"/>
      <c r="D143" s="69"/>
      <c r="E143" s="69"/>
      <c r="F143" s="69"/>
      <c r="G143" s="69"/>
      <c r="H143" s="69"/>
      <c r="I143" s="69"/>
      <c r="J143" s="45"/>
    </row>
    <row r="144" spans="1:10" ht="12.75" customHeight="1" x14ac:dyDescent="0.2">
      <c r="A144" s="68"/>
      <c r="B144" s="69"/>
      <c r="C144" s="69"/>
      <c r="D144" s="69"/>
      <c r="E144" s="69"/>
      <c r="F144" s="69"/>
      <c r="G144" s="69"/>
      <c r="H144" s="69"/>
      <c r="I144" s="69"/>
      <c r="J144" s="45"/>
    </row>
    <row r="145" spans="1:10" ht="12.75" customHeight="1" x14ac:dyDescent="0.2">
      <c r="A145" s="68"/>
      <c r="B145" s="69"/>
      <c r="C145" s="69"/>
      <c r="D145" s="69"/>
      <c r="E145" s="69"/>
      <c r="F145" s="69"/>
      <c r="G145" s="69"/>
      <c r="H145" s="69"/>
      <c r="I145" s="69"/>
      <c r="J145" s="45"/>
    </row>
    <row r="146" spans="1:10" ht="15.75" x14ac:dyDescent="0.25">
      <c r="A146" s="52"/>
      <c r="B146" s="51"/>
      <c r="C146" s="51"/>
      <c r="D146" s="51"/>
      <c r="E146" s="51"/>
      <c r="F146" s="51"/>
      <c r="G146" s="51"/>
      <c r="H146" s="51"/>
      <c r="I146" s="51"/>
      <c r="J146" s="45"/>
    </row>
    <row r="147" spans="1:10" ht="12.75" customHeight="1" x14ac:dyDescent="0.2">
      <c r="A147" s="68" t="s">
        <v>7</v>
      </c>
      <c r="B147" s="69" t="str">
        <f ca="1">INDIRECT((ADDRESS(66+J154,2,1,1,"Вопросы к экзамену")))</f>
        <v>Деревья решений для задачи классификации. Процедура построения дерева.</v>
      </c>
      <c r="C147" s="69"/>
      <c r="D147" s="69"/>
      <c r="E147" s="69"/>
      <c r="F147" s="69"/>
      <c r="G147" s="69"/>
      <c r="H147" s="69"/>
      <c r="I147" s="69"/>
      <c r="J147" s="45"/>
    </row>
    <row r="148" spans="1:10" ht="12.75" customHeight="1" x14ac:dyDescent="0.2">
      <c r="A148" s="68"/>
      <c r="B148" s="69"/>
      <c r="C148" s="69"/>
      <c r="D148" s="69"/>
      <c r="E148" s="69"/>
      <c r="F148" s="69"/>
      <c r="G148" s="69"/>
      <c r="H148" s="69"/>
      <c r="I148" s="69"/>
      <c r="J148" s="45"/>
    </row>
    <row r="149" spans="1:10" ht="12.75" customHeight="1" x14ac:dyDescent="0.2">
      <c r="A149" s="68"/>
      <c r="B149" s="69"/>
      <c r="C149" s="69"/>
      <c r="D149" s="69"/>
      <c r="E149" s="69"/>
      <c r="F149" s="69"/>
      <c r="G149" s="69"/>
      <c r="H149" s="69"/>
      <c r="I149" s="69"/>
      <c r="J149" s="45"/>
    </row>
    <row r="150" spans="1:10" x14ac:dyDescent="0.2">
      <c r="A150" s="44"/>
      <c r="J150" s="45"/>
    </row>
    <row r="151" spans="1:10" x14ac:dyDescent="0.2">
      <c r="A151" s="44"/>
      <c r="J151" s="45"/>
    </row>
    <row r="152" spans="1:10" x14ac:dyDescent="0.2">
      <c r="A152" s="44"/>
      <c r="J152" s="45"/>
    </row>
    <row r="153" spans="1:10" x14ac:dyDescent="0.2">
      <c r="A153" s="44"/>
      <c r="J153" s="45"/>
    </row>
    <row r="154" spans="1:10" ht="13.5" thickBot="1" x14ac:dyDescent="0.25">
      <c r="A154" s="46"/>
      <c r="B154" s="47"/>
      <c r="C154" s="47"/>
      <c r="D154" s="47"/>
      <c r="E154" s="47"/>
      <c r="F154" s="47"/>
      <c r="G154" s="47"/>
      <c r="H154" s="47"/>
      <c r="I154" s="47"/>
      <c r="J154" s="48">
        <f>J124+1</f>
        <v>5</v>
      </c>
    </row>
    <row r="155" spans="1:10" x14ac:dyDescent="0.2">
      <c r="A155" s="40"/>
      <c r="B155" s="40"/>
      <c r="C155" s="40"/>
      <c r="D155" s="40"/>
      <c r="E155" s="40"/>
      <c r="F155" s="40"/>
      <c r="G155" s="40"/>
      <c r="H155" s="40"/>
      <c r="I155" s="40"/>
      <c r="J155" s="40"/>
    </row>
    <row r="156" spans="1:10" ht="13.5" thickBot="1" x14ac:dyDescent="0.25"/>
    <row r="157" spans="1:10" x14ac:dyDescent="0.2">
      <c r="A157" s="41"/>
      <c r="B157" s="42"/>
      <c r="C157" s="42"/>
      <c r="D157" s="43"/>
      <c r="E157" s="41"/>
      <c r="F157" s="42"/>
      <c r="G157" s="42"/>
      <c r="H157" s="42"/>
      <c r="I157" s="70" t="s">
        <v>31</v>
      </c>
      <c r="J157" s="71"/>
    </row>
    <row r="158" spans="1:10" x14ac:dyDescent="0.2">
      <c r="A158" s="65" t="s">
        <v>23</v>
      </c>
      <c r="B158" s="66"/>
      <c r="C158" s="66"/>
      <c r="D158" s="67"/>
      <c r="E158" s="74" t="str">
        <f>'Общие сведения дисциплины'!$B$15&amp;J186</f>
        <v>ЭКЗАМЕНАЦИОННЫЙ БИЛЕТ №6</v>
      </c>
      <c r="F158" s="75"/>
      <c r="G158" s="75"/>
      <c r="H158" s="75"/>
      <c r="I158" s="62" t="s">
        <v>32</v>
      </c>
      <c r="J158" s="64"/>
    </row>
    <row r="159" spans="1:10" x14ac:dyDescent="0.2">
      <c r="A159" s="44"/>
      <c r="D159" s="45"/>
      <c r="E159" s="44"/>
      <c r="I159" s="62" t="str">
        <f>"(протокол №"&amp;'Общие сведения дисциплины'!$B$8</f>
        <v>(протокол №1</v>
      </c>
      <c r="J159" s="64"/>
    </row>
    <row r="160" spans="1:10" x14ac:dyDescent="0.2">
      <c r="A160" s="84" t="s">
        <v>24</v>
      </c>
      <c r="B160" s="85"/>
      <c r="C160" s="85"/>
      <c r="D160" s="86"/>
      <c r="E160" s="62" t="s">
        <v>29</v>
      </c>
      <c r="F160" s="63"/>
      <c r="G160" s="63"/>
      <c r="H160" s="63"/>
      <c r="I160" s="44" t="str">
        <f>"от «"&amp;DAY('Общие сведения дисциплины'!$B$9)&amp;"» "&amp;VLOOKUP(MONTH('Общие сведения дисциплины'!$B$9),'Сл поле месяц'!$A$1:$B$12,2,0)&amp;" "&amp;YEAR('Общие сведения дисциплины'!$B$9)&amp;" г.)"</f>
        <v>от «24» августа 2023 г.)</v>
      </c>
      <c r="J160" s="45"/>
    </row>
    <row r="161" spans="1:10" ht="12.75" customHeight="1" x14ac:dyDescent="0.2">
      <c r="A161" s="62" t="s">
        <v>25</v>
      </c>
      <c r="B161" s="63"/>
      <c r="C161" s="63"/>
      <c r="D161" s="64"/>
      <c r="E161" s="76" t="str">
        <f>"«"&amp;'Общие сведения дисциплины'!$B$5&amp;"»"</f>
        <v>«Технологии и методы программирования»</v>
      </c>
      <c r="F161" s="77"/>
      <c r="G161" s="77"/>
      <c r="H161" s="77"/>
      <c r="I161" s="44"/>
      <c r="J161" s="45"/>
    </row>
    <row r="162" spans="1:10" x14ac:dyDescent="0.2">
      <c r="A162" s="62" t="s">
        <v>26</v>
      </c>
      <c r="B162" s="63"/>
      <c r="C162" s="63"/>
      <c r="D162" s="64"/>
      <c r="E162" s="76"/>
      <c r="F162" s="77"/>
      <c r="G162" s="77"/>
      <c r="H162" s="77"/>
      <c r="I162" s="62" t="s">
        <v>46</v>
      </c>
      <c r="J162" s="64"/>
    </row>
    <row r="163" spans="1:10" x14ac:dyDescent="0.2">
      <c r="A163" s="74" t="s">
        <v>27</v>
      </c>
      <c r="B163" s="75"/>
      <c r="C163" s="75"/>
      <c r="D163" s="80"/>
      <c r="E163" s="44"/>
      <c r="I163" s="44"/>
      <c r="J163" s="45"/>
    </row>
    <row r="164" spans="1:10" ht="12.75" customHeight="1" x14ac:dyDescent="0.2">
      <c r="A164" s="74" t="s">
        <v>28</v>
      </c>
      <c r="B164" s="75"/>
      <c r="C164" s="75"/>
      <c r="D164" s="80"/>
      <c r="E164" s="78" t="str">
        <f>'Общие сведения дисциплины'!$B$10&amp;" «"&amp;'Общие сведения дисциплины'!$B$11&amp;"»"</f>
        <v>10.03.01 «Информационная безопасность»</v>
      </c>
      <c r="F164" s="79"/>
      <c r="G164" s="79"/>
      <c r="H164" s="79"/>
      <c r="I164" s="44"/>
      <c r="J164" s="45"/>
    </row>
    <row r="165" spans="1:10" x14ac:dyDescent="0.2">
      <c r="A165" s="81" t="str">
        <f>'Общие сведения дисциплины'!$B$2</f>
        <v>Институт кибербезопасности ицифровых технологий</v>
      </c>
      <c r="B165" s="82"/>
      <c r="C165" s="82"/>
      <c r="D165" s="83"/>
      <c r="E165" s="78"/>
      <c r="F165" s="79"/>
      <c r="G165" s="79"/>
      <c r="H165" s="79"/>
      <c r="I165" s="62" t="s">
        <v>48</v>
      </c>
      <c r="J165" s="64"/>
    </row>
    <row r="166" spans="1:10" x14ac:dyDescent="0.2">
      <c r="A166" s="81"/>
      <c r="B166" s="82"/>
      <c r="C166" s="82"/>
      <c r="D166" s="83"/>
      <c r="E166" s="78"/>
      <c r="F166" s="79"/>
      <c r="G166" s="79"/>
      <c r="H166" s="79"/>
      <c r="I166" s="62" t="str">
        <f>'Общие сведения дисциплины'!$B$4</f>
        <v>О.В. Трубиенко</v>
      </c>
      <c r="J166" s="64"/>
    </row>
    <row r="167" spans="1:10" ht="12.75" customHeight="1" x14ac:dyDescent="0.2">
      <c r="A167" s="81" t="str">
        <f>"Кафедра "&amp;'Общие сведения дисциплины'!$B$3</f>
        <v>Кафедра КБ-2 «Информационно-аналитические системы кибербезопасности»</v>
      </c>
      <c r="B167" s="82"/>
      <c r="C167" s="82"/>
      <c r="D167" s="83"/>
      <c r="E167" s="44"/>
      <c r="I167" s="44"/>
      <c r="J167" s="45"/>
    </row>
    <row r="168" spans="1:10" x14ac:dyDescent="0.2">
      <c r="A168" s="81"/>
      <c r="B168" s="82"/>
      <c r="C168" s="82"/>
      <c r="D168" s="83"/>
      <c r="E168" s="62" t="str">
        <f>"Форма обучения: "&amp;'Общие сведения дисциплины'!$B$13</f>
        <v>Форма обучения: Очная</v>
      </c>
      <c r="F168" s="63"/>
      <c r="G168" s="63"/>
      <c r="H168" s="64"/>
      <c r="I168" s="62" t="str">
        <f>'Общие сведения дисциплины'!$B$14</f>
        <v>2023/2024</v>
      </c>
      <c r="J168" s="64"/>
    </row>
    <row r="169" spans="1:10" ht="13.5" thickBot="1" x14ac:dyDescent="0.25">
      <c r="A169" s="46"/>
      <c r="B169" s="47"/>
      <c r="C169" s="47"/>
      <c r="D169" s="48"/>
      <c r="E169" s="46"/>
      <c r="F169" s="47" t="str">
        <f>"Курс  "&amp;'Общие сведения дисциплины'!$B$6&amp;"           Семестр  "&amp;'Общие сведения дисциплины'!$B$7</f>
        <v>Курс  3           Семестр  5</v>
      </c>
      <c r="G169" s="47"/>
      <c r="H169" s="47"/>
      <c r="I169" s="72" t="s">
        <v>47</v>
      </c>
      <c r="J169" s="73"/>
    </row>
    <row r="170" spans="1:10" x14ac:dyDescent="0.2">
      <c r="A170" s="44"/>
      <c r="J170" s="45"/>
    </row>
    <row r="171" spans="1:10" ht="12.75" customHeight="1" x14ac:dyDescent="0.2">
      <c r="A171" s="68" t="s">
        <v>5</v>
      </c>
      <c r="B171" s="69" t="str">
        <f ca="1">INDIRECT((ADDRESS((3+J186),2,1,1,"Вопросы к экзамену")))</f>
        <v>Понятие числовых характеристик признаков. Математическое ожидание и дисперсия.</v>
      </c>
      <c r="C171" s="69"/>
      <c r="D171" s="69"/>
      <c r="E171" s="69"/>
      <c r="F171" s="69"/>
      <c r="G171" s="69"/>
      <c r="H171" s="69"/>
      <c r="I171" s="69"/>
      <c r="J171" s="45"/>
    </row>
    <row r="172" spans="1:10" ht="12.75" customHeight="1" x14ac:dyDescent="0.2">
      <c r="A172" s="68"/>
      <c r="B172" s="69"/>
      <c r="C172" s="69"/>
      <c r="D172" s="69"/>
      <c r="E172" s="69"/>
      <c r="F172" s="69"/>
      <c r="G172" s="69"/>
      <c r="H172" s="69"/>
      <c r="I172" s="69"/>
      <c r="J172" s="45"/>
    </row>
    <row r="173" spans="1:10" ht="12.75" customHeight="1" x14ac:dyDescent="0.2">
      <c r="A173" s="68"/>
      <c r="B173" s="69"/>
      <c r="C173" s="69"/>
      <c r="D173" s="69"/>
      <c r="E173" s="69"/>
      <c r="F173" s="69"/>
      <c r="G173" s="69"/>
      <c r="H173" s="69"/>
      <c r="I173" s="69"/>
      <c r="J173" s="45"/>
    </row>
    <row r="174" spans="1:10" ht="15.75" x14ac:dyDescent="0.25">
      <c r="A174" s="52"/>
      <c r="B174" s="51"/>
      <c r="C174" s="51"/>
      <c r="D174" s="51"/>
      <c r="E174" s="51"/>
      <c r="F174" s="51"/>
      <c r="G174" s="51"/>
      <c r="H174" s="51"/>
      <c r="I174" s="51"/>
      <c r="J174" s="45"/>
    </row>
    <row r="175" spans="1:10" ht="12.75" customHeight="1" x14ac:dyDescent="0.2">
      <c r="A175" s="68" t="s">
        <v>6</v>
      </c>
      <c r="B175" s="69" t="str">
        <f ca="1">INDIRECT((ADDRESS(33+J186,2,1,1,"Вопросы к экзамену")))</f>
        <v>Геометрический и физический смысл коэффициентов модели линейной регрессии.</v>
      </c>
      <c r="C175" s="69"/>
      <c r="D175" s="69"/>
      <c r="E175" s="69"/>
      <c r="F175" s="69"/>
      <c r="G175" s="69"/>
      <c r="H175" s="69"/>
      <c r="I175" s="69"/>
      <c r="J175" s="45"/>
    </row>
    <row r="176" spans="1:10" ht="12.75" customHeight="1" x14ac:dyDescent="0.2">
      <c r="A176" s="68"/>
      <c r="B176" s="69"/>
      <c r="C176" s="69"/>
      <c r="D176" s="69"/>
      <c r="E176" s="69"/>
      <c r="F176" s="69"/>
      <c r="G176" s="69"/>
      <c r="H176" s="69"/>
      <c r="I176" s="69"/>
      <c r="J176" s="45"/>
    </row>
    <row r="177" spans="1:10" ht="12.75" customHeight="1" x14ac:dyDescent="0.2">
      <c r="A177" s="68"/>
      <c r="B177" s="69"/>
      <c r="C177" s="69"/>
      <c r="D177" s="69"/>
      <c r="E177" s="69"/>
      <c r="F177" s="69"/>
      <c r="G177" s="69"/>
      <c r="H177" s="69"/>
      <c r="I177" s="69"/>
      <c r="J177" s="45"/>
    </row>
    <row r="178" spans="1:10" ht="15.75" x14ac:dyDescent="0.25">
      <c r="A178" s="52"/>
      <c r="B178" s="51"/>
      <c r="C178" s="51"/>
      <c r="D178" s="51"/>
      <c r="E178" s="51"/>
      <c r="F178" s="51"/>
      <c r="G178" s="51"/>
      <c r="H178" s="51"/>
      <c r="I178" s="51"/>
      <c r="J178" s="45"/>
    </row>
    <row r="179" spans="1:10" ht="12.75" customHeight="1" x14ac:dyDescent="0.2">
      <c r="A179" s="68" t="s">
        <v>7</v>
      </c>
      <c r="B179" s="69" t="str">
        <f ca="1">INDIRECT((ADDRESS(66+J186,2,1,1,"Вопросы к экзамену")))</f>
        <v xml:space="preserve">Энтропийный критерий ветвления дерева решений. </v>
      </c>
      <c r="C179" s="69"/>
      <c r="D179" s="69"/>
      <c r="E179" s="69"/>
      <c r="F179" s="69"/>
      <c r="G179" s="69"/>
      <c r="H179" s="69"/>
      <c r="I179" s="69"/>
      <c r="J179" s="45"/>
    </row>
    <row r="180" spans="1:10" ht="12.75" customHeight="1" x14ac:dyDescent="0.2">
      <c r="A180" s="68"/>
      <c r="B180" s="69"/>
      <c r="C180" s="69"/>
      <c r="D180" s="69"/>
      <c r="E180" s="69"/>
      <c r="F180" s="69"/>
      <c r="G180" s="69"/>
      <c r="H180" s="69"/>
      <c r="I180" s="69"/>
      <c r="J180" s="45"/>
    </row>
    <row r="181" spans="1:10" ht="12.75" customHeight="1" x14ac:dyDescent="0.2">
      <c r="A181" s="68"/>
      <c r="B181" s="69"/>
      <c r="C181" s="69"/>
      <c r="D181" s="69"/>
      <c r="E181" s="69"/>
      <c r="F181" s="69"/>
      <c r="G181" s="69"/>
      <c r="H181" s="69"/>
      <c r="I181" s="69"/>
      <c r="J181" s="45"/>
    </row>
    <row r="182" spans="1:10" x14ac:dyDescent="0.2">
      <c r="A182" s="44"/>
      <c r="J182" s="45"/>
    </row>
    <row r="183" spans="1:10" x14ac:dyDescent="0.2">
      <c r="A183" s="44"/>
      <c r="J183" s="45"/>
    </row>
    <row r="184" spans="1:10" x14ac:dyDescent="0.2">
      <c r="A184" s="44"/>
      <c r="J184" s="45"/>
    </row>
    <row r="185" spans="1:10" x14ac:dyDescent="0.2">
      <c r="A185" s="44"/>
      <c r="J185" s="45"/>
    </row>
    <row r="186" spans="1:10" ht="13.5" thickBot="1" x14ac:dyDescent="0.25">
      <c r="A186" s="46"/>
      <c r="B186" s="47"/>
      <c r="C186" s="47"/>
      <c r="D186" s="47"/>
      <c r="E186" s="47"/>
      <c r="F186" s="47"/>
      <c r="G186" s="47"/>
      <c r="H186" s="47"/>
      <c r="I186" s="47"/>
      <c r="J186" s="48">
        <f>J154+1</f>
        <v>6</v>
      </c>
    </row>
    <row r="187" spans="1:10" x14ac:dyDescent="0.2">
      <c r="A187" s="41"/>
      <c r="B187" s="42"/>
      <c r="C187" s="42"/>
      <c r="D187" s="43"/>
      <c r="E187" s="41"/>
      <c r="F187" s="42"/>
      <c r="G187" s="42"/>
      <c r="H187" s="42"/>
      <c r="I187" s="70" t="s">
        <v>31</v>
      </c>
      <c r="J187" s="71"/>
    </row>
    <row r="188" spans="1:10" x14ac:dyDescent="0.2">
      <c r="A188" s="65" t="s">
        <v>23</v>
      </c>
      <c r="B188" s="66"/>
      <c r="C188" s="66"/>
      <c r="D188" s="67"/>
      <c r="E188" s="74" t="str">
        <f>'Общие сведения дисциплины'!$B$15&amp;J216</f>
        <v>ЭКЗАМЕНАЦИОННЫЙ БИЛЕТ №7</v>
      </c>
      <c r="F188" s="75"/>
      <c r="G188" s="75"/>
      <c r="H188" s="75"/>
      <c r="I188" s="62" t="s">
        <v>32</v>
      </c>
      <c r="J188" s="64"/>
    </row>
    <row r="189" spans="1:10" x14ac:dyDescent="0.2">
      <c r="A189" s="44"/>
      <c r="D189" s="45"/>
      <c r="E189" s="44"/>
      <c r="I189" s="62" t="str">
        <f>"(протокол №"&amp;'Общие сведения дисциплины'!$B$8</f>
        <v>(протокол №1</v>
      </c>
      <c r="J189" s="64"/>
    </row>
    <row r="190" spans="1:10" x14ac:dyDescent="0.2">
      <c r="A190" s="84" t="s">
        <v>24</v>
      </c>
      <c r="B190" s="85"/>
      <c r="C190" s="85"/>
      <c r="D190" s="86"/>
      <c r="E190" s="62" t="s">
        <v>29</v>
      </c>
      <c r="F190" s="63"/>
      <c r="G190" s="63"/>
      <c r="H190" s="63"/>
      <c r="I190" s="44" t="str">
        <f>"от «"&amp;DAY('Общие сведения дисциплины'!$B$9)&amp;"» "&amp;VLOOKUP(MONTH('Общие сведения дисциплины'!$B$9),'Сл поле месяц'!$A$1:$B$12,2,0)&amp;" "&amp;YEAR('Общие сведения дисциплины'!$B$9)&amp;" г.)"</f>
        <v>от «24» августа 2023 г.)</v>
      </c>
      <c r="J190" s="45"/>
    </row>
    <row r="191" spans="1:10" ht="12.75" customHeight="1" x14ac:dyDescent="0.2">
      <c r="A191" s="62" t="s">
        <v>25</v>
      </c>
      <c r="B191" s="63"/>
      <c r="C191" s="63"/>
      <c r="D191" s="64"/>
      <c r="E191" s="76" t="str">
        <f>"«"&amp;'Общие сведения дисциплины'!$B$5&amp;"»"</f>
        <v>«Технологии и методы программирования»</v>
      </c>
      <c r="F191" s="77"/>
      <c r="G191" s="77"/>
      <c r="H191" s="77"/>
      <c r="I191" s="44"/>
      <c r="J191" s="45"/>
    </row>
    <row r="192" spans="1:10" x14ac:dyDescent="0.2">
      <c r="A192" s="62" t="s">
        <v>26</v>
      </c>
      <c r="B192" s="63"/>
      <c r="C192" s="63"/>
      <c r="D192" s="64"/>
      <c r="E192" s="76"/>
      <c r="F192" s="77"/>
      <c r="G192" s="77"/>
      <c r="H192" s="77"/>
      <c r="I192" s="62" t="s">
        <v>46</v>
      </c>
      <c r="J192" s="64"/>
    </row>
    <row r="193" spans="1:10" x14ac:dyDescent="0.2">
      <c r="A193" s="74" t="s">
        <v>27</v>
      </c>
      <c r="B193" s="75"/>
      <c r="C193" s="75"/>
      <c r="D193" s="80"/>
      <c r="E193" s="44"/>
      <c r="I193" s="44"/>
      <c r="J193" s="45"/>
    </row>
    <row r="194" spans="1:10" ht="12.75" customHeight="1" x14ac:dyDescent="0.2">
      <c r="A194" s="74" t="s">
        <v>28</v>
      </c>
      <c r="B194" s="75"/>
      <c r="C194" s="75"/>
      <c r="D194" s="80"/>
      <c r="E194" s="78" t="str">
        <f>'Общие сведения дисциплины'!$B$10&amp;" «"&amp;'Общие сведения дисциплины'!$B$11&amp;"»"</f>
        <v>10.03.01 «Информационная безопасность»</v>
      </c>
      <c r="F194" s="79"/>
      <c r="G194" s="79"/>
      <c r="H194" s="79"/>
      <c r="I194" s="44"/>
      <c r="J194" s="45"/>
    </row>
    <row r="195" spans="1:10" x14ac:dyDescent="0.2">
      <c r="A195" s="81" t="str">
        <f>'Общие сведения дисциплины'!$B$2</f>
        <v>Институт кибербезопасности ицифровых технологий</v>
      </c>
      <c r="B195" s="82"/>
      <c r="C195" s="82"/>
      <c r="D195" s="83"/>
      <c r="E195" s="78"/>
      <c r="F195" s="79"/>
      <c r="G195" s="79"/>
      <c r="H195" s="79"/>
      <c r="I195" s="62" t="s">
        <v>48</v>
      </c>
      <c r="J195" s="64"/>
    </row>
    <row r="196" spans="1:10" x14ac:dyDescent="0.2">
      <c r="A196" s="81"/>
      <c r="B196" s="82"/>
      <c r="C196" s="82"/>
      <c r="D196" s="83"/>
      <c r="E196" s="78"/>
      <c r="F196" s="79"/>
      <c r="G196" s="79"/>
      <c r="H196" s="79"/>
      <c r="I196" s="62" t="str">
        <f>'Общие сведения дисциплины'!$B$4</f>
        <v>О.В. Трубиенко</v>
      </c>
      <c r="J196" s="64"/>
    </row>
    <row r="197" spans="1:10" ht="12.75" customHeight="1" x14ac:dyDescent="0.2">
      <c r="A197" s="81" t="str">
        <f>"Кафедра "&amp;'Общие сведения дисциплины'!$B$3</f>
        <v>Кафедра КБ-2 «Информационно-аналитические системы кибербезопасности»</v>
      </c>
      <c r="B197" s="82"/>
      <c r="C197" s="82"/>
      <c r="D197" s="83"/>
      <c r="E197" s="44"/>
      <c r="I197" s="44"/>
      <c r="J197" s="45"/>
    </row>
    <row r="198" spans="1:10" x14ac:dyDescent="0.2">
      <c r="A198" s="81"/>
      <c r="B198" s="82"/>
      <c r="C198" s="82"/>
      <c r="D198" s="83"/>
      <c r="E198" s="62" t="str">
        <f>"Форма обучения: "&amp;'Общие сведения дисциплины'!$B$13</f>
        <v>Форма обучения: Очная</v>
      </c>
      <c r="F198" s="63"/>
      <c r="G198" s="63"/>
      <c r="H198" s="64"/>
      <c r="I198" s="62" t="str">
        <f>'Общие сведения дисциплины'!$B$14</f>
        <v>2023/2024</v>
      </c>
      <c r="J198" s="64"/>
    </row>
    <row r="199" spans="1:10" ht="13.5" thickBot="1" x14ac:dyDescent="0.25">
      <c r="A199" s="46"/>
      <c r="B199" s="47"/>
      <c r="C199" s="47"/>
      <c r="D199" s="48"/>
      <c r="E199" s="46"/>
      <c r="F199" s="47" t="str">
        <f>"Курс  "&amp;'Общие сведения дисциплины'!$B$6&amp;"           Семестр  "&amp;'Общие сведения дисциплины'!$B$7</f>
        <v>Курс  3           Семестр  5</v>
      </c>
      <c r="G199" s="47"/>
      <c r="H199" s="47"/>
      <c r="I199" s="72" t="s">
        <v>47</v>
      </c>
      <c r="J199" s="73"/>
    </row>
    <row r="200" spans="1:10" x14ac:dyDescent="0.2">
      <c r="A200" s="44"/>
      <c r="J200" s="45"/>
    </row>
    <row r="201" spans="1:10" ht="12.75" customHeight="1" x14ac:dyDescent="0.2">
      <c r="A201" s="68" t="s">
        <v>5</v>
      </c>
      <c r="B201" s="69" t="str">
        <f ca="1">INDIRECT((ADDRESS((3+J216),2,1,1,"Вопросы к экзамену")))</f>
        <v xml:space="preserve">Понятие числовых характеристик признаков. Мода, медиана, квантиль. </v>
      </c>
      <c r="C201" s="69"/>
      <c r="D201" s="69"/>
      <c r="E201" s="69"/>
      <c r="F201" s="69"/>
      <c r="G201" s="69"/>
      <c r="H201" s="69"/>
      <c r="I201" s="69"/>
      <c r="J201" s="45"/>
    </row>
    <row r="202" spans="1:10" ht="12.75" customHeight="1" x14ac:dyDescent="0.2">
      <c r="A202" s="68"/>
      <c r="B202" s="69"/>
      <c r="C202" s="69"/>
      <c r="D202" s="69"/>
      <c r="E202" s="69"/>
      <c r="F202" s="69"/>
      <c r="G202" s="69"/>
      <c r="H202" s="69"/>
      <c r="I202" s="69"/>
      <c r="J202" s="45"/>
    </row>
    <row r="203" spans="1:10" ht="12.75" customHeight="1" x14ac:dyDescent="0.2">
      <c r="A203" s="68"/>
      <c r="B203" s="69"/>
      <c r="C203" s="69"/>
      <c r="D203" s="69"/>
      <c r="E203" s="69"/>
      <c r="F203" s="69"/>
      <c r="G203" s="69"/>
      <c r="H203" s="69"/>
      <c r="I203" s="69"/>
      <c r="J203" s="45"/>
    </row>
    <row r="204" spans="1:10" ht="15.75" x14ac:dyDescent="0.25">
      <c r="A204" s="52"/>
      <c r="B204" s="51"/>
      <c r="C204" s="51"/>
      <c r="D204" s="51"/>
      <c r="E204" s="51"/>
      <c r="F204" s="51"/>
      <c r="G204" s="51"/>
      <c r="H204" s="51"/>
      <c r="I204" s="51"/>
      <c r="J204" s="45"/>
    </row>
    <row r="205" spans="1:10" ht="12.75" customHeight="1" x14ac:dyDescent="0.2">
      <c r="A205" s="68" t="s">
        <v>6</v>
      </c>
      <c r="B205" s="69" t="str">
        <f ca="1">INDIRECT((ADDRESS(33+J216,2,1,1,"Вопросы к экзамену")))</f>
        <v>Метод наименьших квадратов.</v>
      </c>
      <c r="C205" s="69"/>
      <c r="D205" s="69"/>
      <c r="E205" s="69"/>
      <c r="F205" s="69"/>
      <c r="G205" s="69"/>
      <c r="H205" s="69"/>
      <c r="I205" s="69"/>
      <c r="J205" s="45"/>
    </row>
    <row r="206" spans="1:10" ht="12.75" customHeight="1" x14ac:dyDescent="0.2">
      <c r="A206" s="68"/>
      <c r="B206" s="69"/>
      <c r="C206" s="69"/>
      <c r="D206" s="69"/>
      <c r="E206" s="69"/>
      <c r="F206" s="69"/>
      <c r="G206" s="69"/>
      <c r="H206" s="69"/>
      <c r="I206" s="69"/>
      <c r="J206" s="45"/>
    </row>
    <row r="207" spans="1:10" ht="12.75" customHeight="1" x14ac:dyDescent="0.2">
      <c r="A207" s="68"/>
      <c r="B207" s="69"/>
      <c r="C207" s="69"/>
      <c r="D207" s="69"/>
      <c r="E207" s="69"/>
      <c r="F207" s="69"/>
      <c r="G207" s="69"/>
      <c r="H207" s="69"/>
      <c r="I207" s="69"/>
      <c r="J207" s="45"/>
    </row>
    <row r="208" spans="1:10" ht="15.75" x14ac:dyDescent="0.25">
      <c r="A208" s="52"/>
      <c r="B208" s="51"/>
      <c r="C208" s="51"/>
      <c r="D208" s="51"/>
      <c r="E208" s="51"/>
      <c r="F208" s="51"/>
      <c r="G208" s="51"/>
      <c r="H208" s="51"/>
      <c r="I208" s="51"/>
      <c r="J208" s="45"/>
    </row>
    <row r="209" spans="1:10" ht="12.75" customHeight="1" x14ac:dyDescent="0.2">
      <c r="A209" s="68" t="s">
        <v>7</v>
      </c>
      <c r="B209" s="69" t="str">
        <f ca="1">INDIRECT((ADDRESS(66+J216,2,1,1,"Вопросы к экзамену")))</f>
        <v>Критерий Джини ветвления дерева решений.</v>
      </c>
      <c r="C209" s="69"/>
      <c r="D209" s="69"/>
      <c r="E209" s="69"/>
      <c r="F209" s="69"/>
      <c r="G209" s="69"/>
      <c r="H209" s="69"/>
      <c r="I209" s="69"/>
      <c r="J209" s="45"/>
    </row>
    <row r="210" spans="1:10" ht="12.75" customHeight="1" x14ac:dyDescent="0.2">
      <c r="A210" s="68"/>
      <c r="B210" s="69"/>
      <c r="C210" s="69"/>
      <c r="D210" s="69"/>
      <c r="E210" s="69"/>
      <c r="F210" s="69"/>
      <c r="G210" s="69"/>
      <c r="H210" s="69"/>
      <c r="I210" s="69"/>
      <c r="J210" s="45"/>
    </row>
    <row r="211" spans="1:10" ht="12.75" customHeight="1" x14ac:dyDescent="0.2">
      <c r="A211" s="68"/>
      <c r="B211" s="69"/>
      <c r="C211" s="69"/>
      <c r="D211" s="69"/>
      <c r="E211" s="69"/>
      <c r="F211" s="69"/>
      <c r="G211" s="69"/>
      <c r="H211" s="69"/>
      <c r="I211" s="69"/>
      <c r="J211" s="45"/>
    </row>
    <row r="212" spans="1:10" x14ac:dyDescent="0.2">
      <c r="A212" s="44"/>
      <c r="J212" s="45"/>
    </row>
    <row r="213" spans="1:10" x14ac:dyDescent="0.2">
      <c r="A213" s="44"/>
      <c r="J213" s="45"/>
    </row>
    <row r="214" spans="1:10" x14ac:dyDescent="0.2">
      <c r="A214" s="44"/>
      <c r="J214" s="45"/>
    </row>
    <row r="215" spans="1:10" x14ac:dyDescent="0.2">
      <c r="A215" s="44"/>
      <c r="J215" s="45"/>
    </row>
    <row r="216" spans="1:10" ht="13.5" thickBot="1" x14ac:dyDescent="0.25">
      <c r="A216" s="46"/>
      <c r="B216" s="47"/>
      <c r="C216" s="47"/>
      <c r="D216" s="47"/>
      <c r="E216" s="47"/>
      <c r="F216" s="47"/>
      <c r="G216" s="47"/>
      <c r="H216" s="47"/>
      <c r="I216" s="47"/>
      <c r="J216" s="48">
        <f>J186+1</f>
        <v>7</v>
      </c>
    </row>
    <row r="217" spans="1:10" x14ac:dyDescent="0.2">
      <c r="A217" s="40"/>
      <c r="B217" s="40"/>
      <c r="C217" s="40"/>
      <c r="D217" s="40"/>
      <c r="E217" s="40"/>
      <c r="F217" s="40"/>
      <c r="G217" s="40"/>
      <c r="H217" s="40"/>
      <c r="I217" s="40"/>
      <c r="J217" s="40"/>
    </row>
    <row r="218" spans="1:10" ht="13.5" thickBot="1" x14ac:dyDescent="0.25"/>
    <row r="219" spans="1:10" x14ac:dyDescent="0.2">
      <c r="A219" s="41"/>
      <c r="B219" s="42"/>
      <c r="C219" s="42"/>
      <c r="D219" s="43"/>
      <c r="E219" s="41"/>
      <c r="F219" s="42"/>
      <c r="G219" s="42"/>
      <c r="H219" s="42"/>
      <c r="I219" s="70" t="s">
        <v>31</v>
      </c>
      <c r="J219" s="71"/>
    </row>
    <row r="220" spans="1:10" x14ac:dyDescent="0.2">
      <c r="A220" s="65" t="s">
        <v>23</v>
      </c>
      <c r="B220" s="66"/>
      <c r="C220" s="66"/>
      <c r="D220" s="67"/>
      <c r="E220" s="74" t="str">
        <f>'Общие сведения дисциплины'!$B$15&amp;J248</f>
        <v>ЭКЗАМЕНАЦИОННЫЙ БИЛЕТ №8</v>
      </c>
      <c r="F220" s="75"/>
      <c r="G220" s="75"/>
      <c r="H220" s="75"/>
      <c r="I220" s="62" t="s">
        <v>32</v>
      </c>
      <c r="J220" s="64"/>
    </row>
    <row r="221" spans="1:10" x14ac:dyDescent="0.2">
      <c r="A221" s="44"/>
      <c r="D221" s="45"/>
      <c r="E221" s="44"/>
      <c r="I221" s="62" t="str">
        <f>"(протокол №"&amp;'Общие сведения дисциплины'!$B$8</f>
        <v>(протокол №1</v>
      </c>
      <c r="J221" s="64"/>
    </row>
    <row r="222" spans="1:10" x14ac:dyDescent="0.2">
      <c r="A222" s="84" t="s">
        <v>24</v>
      </c>
      <c r="B222" s="85"/>
      <c r="C222" s="85"/>
      <c r="D222" s="86"/>
      <c r="E222" s="62" t="s">
        <v>29</v>
      </c>
      <c r="F222" s="63"/>
      <c r="G222" s="63"/>
      <c r="H222" s="63"/>
      <c r="I222" s="44" t="str">
        <f>"от «"&amp;DAY('Общие сведения дисциплины'!$B$9)&amp;"» "&amp;VLOOKUP(MONTH('Общие сведения дисциплины'!$B$9),'Сл поле месяц'!$A$1:$B$12,2,0)&amp;" "&amp;YEAR('Общие сведения дисциплины'!$B$9)&amp;" г.)"</f>
        <v>от «24» августа 2023 г.)</v>
      </c>
      <c r="J222" s="45"/>
    </row>
    <row r="223" spans="1:10" ht="12.75" customHeight="1" x14ac:dyDescent="0.2">
      <c r="A223" s="62" t="s">
        <v>25</v>
      </c>
      <c r="B223" s="63"/>
      <c r="C223" s="63"/>
      <c r="D223" s="64"/>
      <c r="E223" s="76" t="str">
        <f>"«"&amp;'Общие сведения дисциплины'!$B$5&amp;"»"</f>
        <v>«Технологии и методы программирования»</v>
      </c>
      <c r="F223" s="77"/>
      <c r="G223" s="77"/>
      <c r="H223" s="77"/>
      <c r="I223" s="44"/>
      <c r="J223" s="45"/>
    </row>
    <row r="224" spans="1:10" x14ac:dyDescent="0.2">
      <c r="A224" s="62" t="s">
        <v>26</v>
      </c>
      <c r="B224" s="63"/>
      <c r="C224" s="63"/>
      <c r="D224" s="64"/>
      <c r="E224" s="76"/>
      <c r="F224" s="77"/>
      <c r="G224" s="77"/>
      <c r="H224" s="77"/>
      <c r="I224" s="62" t="s">
        <v>46</v>
      </c>
      <c r="J224" s="64"/>
    </row>
    <row r="225" spans="1:10" x14ac:dyDescent="0.2">
      <c r="A225" s="74" t="s">
        <v>27</v>
      </c>
      <c r="B225" s="75"/>
      <c r="C225" s="75"/>
      <c r="D225" s="80"/>
      <c r="E225" s="44"/>
      <c r="I225" s="44"/>
      <c r="J225" s="45"/>
    </row>
    <row r="226" spans="1:10" ht="12.75" customHeight="1" x14ac:dyDescent="0.2">
      <c r="A226" s="74" t="s">
        <v>28</v>
      </c>
      <c r="B226" s="75"/>
      <c r="C226" s="75"/>
      <c r="D226" s="80"/>
      <c r="E226" s="78" t="str">
        <f>'Общие сведения дисциплины'!$B$10&amp;" «"&amp;'Общие сведения дисциплины'!$B$11&amp;"»"</f>
        <v>10.03.01 «Информационная безопасность»</v>
      </c>
      <c r="F226" s="79"/>
      <c r="G226" s="79"/>
      <c r="H226" s="79"/>
      <c r="I226" s="44"/>
      <c r="J226" s="45"/>
    </row>
    <row r="227" spans="1:10" x14ac:dyDescent="0.2">
      <c r="A227" s="81" t="str">
        <f>'Общие сведения дисциплины'!$B$2</f>
        <v>Институт кибербезопасности ицифровых технологий</v>
      </c>
      <c r="B227" s="82"/>
      <c r="C227" s="82"/>
      <c r="D227" s="83"/>
      <c r="E227" s="78"/>
      <c r="F227" s="79"/>
      <c r="G227" s="79"/>
      <c r="H227" s="79"/>
      <c r="I227" s="62" t="s">
        <v>48</v>
      </c>
      <c r="J227" s="64"/>
    </row>
    <row r="228" spans="1:10" x14ac:dyDescent="0.2">
      <c r="A228" s="81"/>
      <c r="B228" s="82"/>
      <c r="C228" s="82"/>
      <c r="D228" s="83"/>
      <c r="E228" s="78"/>
      <c r="F228" s="79"/>
      <c r="G228" s="79"/>
      <c r="H228" s="79"/>
      <c r="I228" s="62" t="str">
        <f>'Общие сведения дисциплины'!$B$4</f>
        <v>О.В. Трубиенко</v>
      </c>
      <c r="J228" s="64"/>
    </row>
    <row r="229" spans="1:10" ht="12.75" customHeight="1" x14ac:dyDescent="0.2">
      <c r="A229" s="81" t="str">
        <f>"Кафедра "&amp;'Общие сведения дисциплины'!$B$3</f>
        <v>Кафедра КБ-2 «Информационно-аналитические системы кибербезопасности»</v>
      </c>
      <c r="B229" s="82"/>
      <c r="C229" s="82"/>
      <c r="D229" s="83"/>
      <c r="E229" s="44"/>
      <c r="I229" s="44"/>
      <c r="J229" s="45"/>
    </row>
    <row r="230" spans="1:10" x14ac:dyDescent="0.2">
      <c r="A230" s="81"/>
      <c r="B230" s="82"/>
      <c r="C230" s="82"/>
      <c r="D230" s="83"/>
      <c r="E230" s="62" t="str">
        <f>"Форма обучения: "&amp;'Общие сведения дисциплины'!$B$13</f>
        <v>Форма обучения: Очная</v>
      </c>
      <c r="F230" s="63"/>
      <c r="G230" s="63"/>
      <c r="H230" s="64"/>
      <c r="I230" s="62" t="str">
        <f>'Общие сведения дисциплины'!$B$14</f>
        <v>2023/2024</v>
      </c>
      <c r="J230" s="64"/>
    </row>
    <row r="231" spans="1:10" ht="13.5" thickBot="1" x14ac:dyDescent="0.25">
      <c r="A231" s="46"/>
      <c r="B231" s="47"/>
      <c r="C231" s="47"/>
      <c r="D231" s="48"/>
      <c r="E231" s="46"/>
      <c r="F231" s="47" t="str">
        <f>"Курс  "&amp;'Общие сведения дисциплины'!$B$6&amp;"           Семестр  "&amp;'Общие сведения дисциплины'!$B$7</f>
        <v>Курс  3           Семестр  5</v>
      </c>
      <c r="G231" s="47"/>
      <c r="H231" s="47"/>
      <c r="I231" s="72" t="s">
        <v>47</v>
      </c>
      <c r="J231" s="73"/>
    </row>
    <row r="232" spans="1:10" x14ac:dyDescent="0.2">
      <c r="A232" s="44"/>
      <c r="J232" s="45"/>
    </row>
    <row r="233" spans="1:10" ht="12.75" customHeight="1" x14ac:dyDescent="0.2">
      <c r="A233" s="68" t="s">
        <v>5</v>
      </c>
      <c r="B233" s="69" t="str">
        <f ca="1">INDIRECT((ADDRESS((3+J248),2,1,1,"Вопросы к экзамену")))</f>
        <v>Диаграмма рассеяния. Назначение. Процедура построения.</v>
      </c>
      <c r="C233" s="69"/>
      <c r="D233" s="69"/>
      <c r="E233" s="69"/>
      <c r="F233" s="69"/>
      <c r="G233" s="69"/>
      <c r="H233" s="69"/>
      <c r="I233" s="69"/>
      <c r="J233" s="45"/>
    </row>
    <row r="234" spans="1:10" ht="12.75" customHeight="1" x14ac:dyDescent="0.2">
      <c r="A234" s="68"/>
      <c r="B234" s="69"/>
      <c r="C234" s="69"/>
      <c r="D234" s="69"/>
      <c r="E234" s="69"/>
      <c r="F234" s="69"/>
      <c r="G234" s="69"/>
      <c r="H234" s="69"/>
      <c r="I234" s="69"/>
      <c r="J234" s="45"/>
    </row>
    <row r="235" spans="1:10" ht="12.75" customHeight="1" x14ac:dyDescent="0.2">
      <c r="A235" s="68"/>
      <c r="B235" s="69"/>
      <c r="C235" s="69"/>
      <c r="D235" s="69"/>
      <c r="E235" s="69"/>
      <c r="F235" s="69"/>
      <c r="G235" s="69"/>
      <c r="H235" s="69"/>
      <c r="I235" s="69"/>
      <c r="J235" s="45"/>
    </row>
    <row r="236" spans="1:10" ht="15.75" x14ac:dyDescent="0.25">
      <c r="A236" s="52"/>
      <c r="B236" s="51"/>
      <c r="C236" s="51"/>
      <c r="D236" s="51"/>
      <c r="E236" s="51"/>
      <c r="F236" s="51"/>
      <c r="G236" s="51"/>
      <c r="H236" s="51"/>
      <c r="I236" s="51"/>
      <c r="J236" s="45"/>
    </row>
    <row r="237" spans="1:10" ht="12.75" customHeight="1" x14ac:dyDescent="0.2">
      <c r="A237" s="68" t="s">
        <v>6</v>
      </c>
      <c r="B237" s="69" t="str">
        <f ca="1">INDIRECT((ADDRESS(33+J248,2,1,1,"Вопросы к экзамену")))</f>
        <v>Матричная форма записи модели множественной линейной регрессии.</v>
      </c>
      <c r="C237" s="69"/>
      <c r="D237" s="69"/>
      <c r="E237" s="69"/>
      <c r="F237" s="69"/>
      <c r="G237" s="69"/>
      <c r="H237" s="69"/>
      <c r="I237" s="69"/>
      <c r="J237" s="45"/>
    </row>
    <row r="238" spans="1:10" ht="12.75" customHeight="1" x14ac:dyDescent="0.2">
      <c r="A238" s="68"/>
      <c r="B238" s="69"/>
      <c r="C238" s="69"/>
      <c r="D238" s="69"/>
      <c r="E238" s="69"/>
      <c r="F238" s="69"/>
      <c r="G238" s="69"/>
      <c r="H238" s="69"/>
      <c r="I238" s="69"/>
      <c r="J238" s="45"/>
    </row>
    <row r="239" spans="1:10" ht="12.75" customHeight="1" x14ac:dyDescent="0.2">
      <c r="A239" s="68"/>
      <c r="B239" s="69"/>
      <c r="C239" s="69"/>
      <c r="D239" s="69"/>
      <c r="E239" s="69"/>
      <c r="F239" s="69"/>
      <c r="G239" s="69"/>
      <c r="H239" s="69"/>
      <c r="I239" s="69"/>
      <c r="J239" s="45"/>
    </row>
    <row r="240" spans="1:10" ht="15.75" x14ac:dyDescent="0.25">
      <c r="A240" s="52"/>
      <c r="B240" s="51"/>
      <c r="C240" s="51"/>
      <c r="D240" s="51"/>
      <c r="E240" s="51"/>
      <c r="F240" s="51"/>
      <c r="G240" s="51"/>
      <c r="H240" s="51"/>
      <c r="I240" s="51"/>
      <c r="J240" s="45"/>
    </row>
    <row r="241" spans="1:10" ht="12.75" customHeight="1" x14ac:dyDescent="0.2">
      <c r="A241" s="68" t="s">
        <v>7</v>
      </c>
      <c r="B241" s="69" t="str">
        <f ca="1">INDIRECT((ADDRESS(66+J248,2,1,1,"Вопросы к экзамену")))</f>
        <v>Класс DecisionTreeClassifier библиотеки sklearn. Характеристика гиперпараметров модели дерева решений. Основные атрибуты и методы.</v>
      </c>
      <c r="C241" s="69"/>
      <c r="D241" s="69"/>
      <c r="E241" s="69"/>
      <c r="F241" s="69"/>
      <c r="G241" s="69"/>
      <c r="H241" s="69"/>
      <c r="I241" s="69"/>
      <c r="J241" s="45"/>
    </row>
    <row r="242" spans="1:10" ht="12.75" customHeight="1" x14ac:dyDescent="0.2">
      <c r="A242" s="68"/>
      <c r="B242" s="69"/>
      <c r="C242" s="69"/>
      <c r="D242" s="69"/>
      <c r="E242" s="69"/>
      <c r="F242" s="69"/>
      <c r="G242" s="69"/>
      <c r="H242" s="69"/>
      <c r="I242" s="69"/>
      <c r="J242" s="45"/>
    </row>
    <row r="243" spans="1:10" ht="12.75" customHeight="1" x14ac:dyDescent="0.2">
      <c r="A243" s="68"/>
      <c r="B243" s="69"/>
      <c r="C243" s="69"/>
      <c r="D243" s="69"/>
      <c r="E243" s="69"/>
      <c r="F243" s="69"/>
      <c r="G243" s="69"/>
      <c r="H243" s="69"/>
      <c r="I243" s="69"/>
      <c r="J243" s="45"/>
    </row>
    <row r="244" spans="1:10" x14ac:dyDescent="0.2">
      <c r="A244" s="44"/>
      <c r="J244" s="45"/>
    </row>
    <row r="245" spans="1:10" x14ac:dyDescent="0.2">
      <c r="A245" s="44"/>
      <c r="J245" s="45"/>
    </row>
    <row r="246" spans="1:10" x14ac:dyDescent="0.2">
      <c r="A246" s="44"/>
      <c r="J246" s="45"/>
    </row>
    <row r="247" spans="1:10" x14ac:dyDescent="0.2">
      <c r="A247" s="44"/>
      <c r="J247" s="45"/>
    </row>
    <row r="248" spans="1:10" ht="13.5" thickBot="1" x14ac:dyDescent="0.25">
      <c r="A248" s="46"/>
      <c r="B248" s="47"/>
      <c r="C248" s="47"/>
      <c r="D248" s="47"/>
      <c r="E248" s="47"/>
      <c r="F248" s="47"/>
      <c r="G248" s="47"/>
      <c r="H248" s="47"/>
      <c r="I248" s="47"/>
      <c r="J248" s="48">
        <f>J216+1</f>
        <v>8</v>
      </c>
    </row>
    <row r="249" spans="1:10" x14ac:dyDescent="0.2">
      <c r="A249" s="41"/>
      <c r="B249" s="42"/>
      <c r="C249" s="42"/>
      <c r="D249" s="43"/>
      <c r="E249" s="41"/>
      <c r="F249" s="42"/>
      <c r="G249" s="42"/>
      <c r="H249" s="42"/>
      <c r="I249" s="70" t="s">
        <v>31</v>
      </c>
      <c r="J249" s="71"/>
    </row>
    <row r="250" spans="1:10" x14ac:dyDescent="0.2">
      <c r="A250" s="65" t="s">
        <v>23</v>
      </c>
      <c r="B250" s="66"/>
      <c r="C250" s="66"/>
      <c r="D250" s="67"/>
      <c r="E250" s="74" t="str">
        <f>'Общие сведения дисциплины'!$B$15&amp;J278</f>
        <v>ЭКЗАМЕНАЦИОННЫЙ БИЛЕТ №9</v>
      </c>
      <c r="F250" s="75"/>
      <c r="G250" s="75"/>
      <c r="H250" s="75"/>
      <c r="I250" s="62" t="s">
        <v>32</v>
      </c>
      <c r="J250" s="64"/>
    </row>
    <row r="251" spans="1:10" x14ac:dyDescent="0.2">
      <c r="A251" s="44"/>
      <c r="D251" s="45"/>
      <c r="E251" s="44"/>
      <c r="I251" s="62" t="str">
        <f>"(протокол №"&amp;'Общие сведения дисциплины'!$B$8</f>
        <v>(протокол №1</v>
      </c>
      <c r="J251" s="64"/>
    </row>
    <row r="252" spans="1:10" x14ac:dyDescent="0.2">
      <c r="A252" s="84" t="s">
        <v>24</v>
      </c>
      <c r="B252" s="85"/>
      <c r="C252" s="85"/>
      <c r="D252" s="86"/>
      <c r="E252" s="62" t="s">
        <v>29</v>
      </c>
      <c r="F252" s="63"/>
      <c r="G252" s="63"/>
      <c r="H252" s="63"/>
      <c r="I252" s="44" t="str">
        <f>"от «"&amp;DAY('Общие сведения дисциплины'!$B$9)&amp;"» "&amp;VLOOKUP(MONTH('Общие сведения дисциплины'!$B$9),'Сл поле месяц'!$A$1:$B$12,2,0)&amp;" "&amp;YEAR('Общие сведения дисциплины'!$B$9)&amp;" г.)"</f>
        <v>от «24» августа 2023 г.)</v>
      </c>
      <c r="J252" s="45"/>
    </row>
    <row r="253" spans="1:10" ht="12.75" customHeight="1" x14ac:dyDescent="0.2">
      <c r="A253" s="62" t="s">
        <v>25</v>
      </c>
      <c r="B253" s="63"/>
      <c r="C253" s="63"/>
      <c r="D253" s="64"/>
      <c r="E253" s="76" t="str">
        <f>"«"&amp;'Общие сведения дисциплины'!$B$5&amp;"»"</f>
        <v>«Технологии и методы программирования»</v>
      </c>
      <c r="F253" s="77"/>
      <c r="G253" s="77"/>
      <c r="H253" s="77"/>
      <c r="I253" s="44"/>
      <c r="J253" s="45"/>
    </row>
    <row r="254" spans="1:10" x14ac:dyDescent="0.2">
      <c r="A254" s="62" t="s">
        <v>26</v>
      </c>
      <c r="B254" s="63"/>
      <c r="C254" s="63"/>
      <c r="D254" s="64"/>
      <c r="E254" s="76"/>
      <c r="F254" s="77"/>
      <c r="G254" s="77"/>
      <c r="H254" s="77"/>
      <c r="I254" s="62" t="s">
        <v>46</v>
      </c>
      <c r="J254" s="64"/>
    </row>
    <row r="255" spans="1:10" x14ac:dyDescent="0.2">
      <c r="A255" s="74" t="s">
        <v>27</v>
      </c>
      <c r="B255" s="75"/>
      <c r="C255" s="75"/>
      <c r="D255" s="80"/>
      <c r="E255" s="44"/>
      <c r="I255" s="44"/>
      <c r="J255" s="45"/>
    </row>
    <row r="256" spans="1:10" ht="12.75" customHeight="1" x14ac:dyDescent="0.2">
      <c r="A256" s="74" t="s">
        <v>28</v>
      </c>
      <c r="B256" s="75"/>
      <c r="C256" s="75"/>
      <c r="D256" s="80"/>
      <c r="E256" s="78" t="str">
        <f>'Общие сведения дисциплины'!$B$10&amp;" «"&amp;'Общие сведения дисциплины'!$B$11&amp;"»"</f>
        <v>10.03.01 «Информационная безопасность»</v>
      </c>
      <c r="F256" s="79"/>
      <c r="G256" s="79"/>
      <c r="H256" s="79"/>
      <c r="I256" s="44"/>
      <c r="J256" s="45"/>
    </row>
    <row r="257" spans="1:10" x14ac:dyDescent="0.2">
      <c r="A257" s="81" t="str">
        <f>'Общие сведения дисциплины'!$B$2</f>
        <v>Институт кибербезопасности ицифровых технологий</v>
      </c>
      <c r="B257" s="82"/>
      <c r="C257" s="82"/>
      <c r="D257" s="83"/>
      <c r="E257" s="78"/>
      <c r="F257" s="79"/>
      <c r="G257" s="79"/>
      <c r="H257" s="79"/>
      <c r="I257" s="62" t="s">
        <v>48</v>
      </c>
      <c r="J257" s="64"/>
    </row>
    <row r="258" spans="1:10" x14ac:dyDescent="0.2">
      <c r="A258" s="81"/>
      <c r="B258" s="82"/>
      <c r="C258" s="82"/>
      <c r="D258" s="83"/>
      <c r="E258" s="78"/>
      <c r="F258" s="79"/>
      <c r="G258" s="79"/>
      <c r="H258" s="79"/>
      <c r="I258" s="62" t="str">
        <f>'Общие сведения дисциплины'!$B$4</f>
        <v>О.В. Трубиенко</v>
      </c>
      <c r="J258" s="64"/>
    </row>
    <row r="259" spans="1:10" ht="12.75" customHeight="1" x14ac:dyDescent="0.2">
      <c r="A259" s="81" t="str">
        <f>"Кафедра "&amp;'Общие сведения дисциплины'!$B$3</f>
        <v>Кафедра КБ-2 «Информационно-аналитические системы кибербезопасности»</v>
      </c>
      <c r="B259" s="82"/>
      <c r="C259" s="82"/>
      <c r="D259" s="83"/>
      <c r="E259" s="44"/>
      <c r="I259" s="44"/>
      <c r="J259" s="45"/>
    </row>
    <row r="260" spans="1:10" x14ac:dyDescent="0.2">
      <c r="A260" s="81"/>
      <c r="B260" s="82"/>
      <c r="C260" s="82"/>
      <c r="D260" s="83"/>
      <c r="E260" s="62" t="str">
        <f>"Форма обучения: "&amp;'Общие сведения дисциплины'!$B$13</f>
        <v>Форма обучения: Очная</v>
      </c>
      <c r="F260" s="63"/>
      <c r="G260" s="63"/>
      <c r="H260" s="64"/>
      <c r="I260" s="62" t="str">
        <f>'Общие сведения дисциплины'!$B$14</f>
        <v>2023/2024</v>
      </c>
      <c r="J260" s="64"/>
    </row>
    <row r="261" spans="1:10" ht="13.5" thickBot="1" x14ac:dyDescent="0.25">
      <c r="A261" s="46"/>
      <c r="B261" s="47"/>
      <c r="C261" s="47"/>
      <c r="D261" s="48"/>
      <c r="E261" s="46"/>
      <c r="F261" s="47" t="str">
        <f>"Курс  "&amp;'Общие сведения дисциплины'!$B$6&amp;"           Семестр  "&amp;'Общие сведения дисциплины'!$B$7</f>
        <v>Курс  3           Семестр  5</v>
      </c>
      <c r="G261" s="47"/>
      <c r="H261" s="47"/>
      <c r="I261" s="72" t="s">
        <v>47</v>
      </c>
      <c r="J261" s="73"/>
    </row>
    <row r="262" spans="1:10" x14ac:dyDescent="0.2">
      <c r="A262" s="44"/>
      <c r="J262" s="45"/>
    </row>
    <row r="263" spans="1:10" ht="12.75" customHeight="1" x14ac:dyDescent="0.2">
      <c r="A263" s="68" t="s">
        <v>5</v>
      </c>
      <c r="B263" s="69" t="str">
        <f ca="1">INDIRECT((ADDRESS((3+J278),2,1,1,"Вопросы к экзамену")))</f>
        <v>Диаграмма box plot. Назначение. Описание элментов.</v>
      </c>
      <c r="C263" s="69"/>
      <c r="D263" s="69"/>
      <c r="E263" s="69"/>
      <c r="F263" s="69"/>
      <c r="G263" s="69"/>
      <c r="H263" s="69"/>
      <c r="I263" s="69"/>
      <c r="J263" s="45"/>
    </row>
    <row r="264" spans="1:10" ht="12.75" customHeight="1" x14ac:dyDescent="0.2">
      <c r="A264" s="68"/>
      <c r="B264" s="69"/>
      <c r="C264" s="69"/>
      <c r="D264" s="69"/>
      <c r="E264" s="69"/>
      <c r="F264" s="69"/>
      <c r="G264" s="69"/>
      <c r="H264" s="69"/>
      <c r="I264" s="69"/>
      <c r="J264" s="45"/>
    </row>
    <row r="265" spans="1:10" ht="12.75" customHeight="1" x14ac:dyDescent="0.2">
      <c r="A265" s="68"/>
      <c r="B265" s="69"/>
      <c r="C265" s="69"/>
      <c r="D265" s="69"/>
      <c r="E265" s="69"/>
      <c r="F265" s="69"/>
      <c r="G265" s="69"/>
      <c r="H265" s="69"/>
      <c r="I265" s="69"/>
      <c r="J265" s="45"/>
    </row>
    <row r="266" spans="1:10" ht="15.75" x14ac:dyDescent="0.25">
      <c r="A266" s="52"/>
      <c r="B266" s="51"/>
      <c r="C266" s="51"/>
      <c r="D266" s="51"/>
      <c r="E266" s="51"/>
      <c r="F266" s="51"/>
      <c r="G266" s="51"/>
      <c r="H266" s="51"/>
      <c r="I266" s="51"/>
      <c r="J266" s="45"/>
    </row>
    <row r="267" spans="1:10" ht="12.75" customHeight="1" x14ac:dyDescent="0.2">
      <c r="A267" s="68" t="s">
        <v>6</v>
      </c>
      <c r="B267" s="69" t="str">
        <f ca="1">INDIRECT((ADDRESS(33+J278,2,1,1,"Вопросы к экзамену")))</f>
        <v>Определение коэффициентов регрессионных моделей методом градиентного спуска.</v>
      </c>
      <c r="C267" s="69"/>
      <c r="D267" s="69"/>
      <c r="E267" s="69"/>
      <c r="F267" s="69"/>
      <c r="G267" s="69"/>
      <c r="H267" s="69"/>
      <c r="I267" s="69"/>
      <c r="J267" s="45"/>
    </row>
    <row r="268" spans="1:10" ht="12.75" customHeight="1" x14ac:dyDescent="0.2">
      <c r="A268" s="68"/>
      <c r="B268" s="69"/>
      <c r="C268" s="69"/>
      <c r="D268" s="69"/>
      <c r="E268" s="69"/>
      <c r="F268" s="69"/>
      <c r="G268" s="69"/>
      <c r="H268" s="69"/>
      <c r="I268" s="69"/>
      <c r="J268" s="45"/>
    </row>
    <row r="269" spans="1:10" ht="12.75" customHeight="1" x14ac:dyDescent="0.2">
      <c r="A269" s="68"/>
      <c r="B269" s="69"/>
      <c r="C269" s="69"/>
      <c r="D269" s="69"/>
      <c r="E269" s="69"/>
      <c r="F269" s="69"/>
      <c r="G269" s="69"/>
      <c r="H269" s="69"/>
      <c r="I269" s="69"/>
      <c r="J269" s="45"/>
    </row>
    <row r="270" spans="1:10" ht="15.75" x14ac:dyDescent="0.25">
      <c r="A270" s="52"/>
      <c r="B270" s="51"/>
      <c r="C270" s="51"/>
      <c r="D270" s="51"/>
      <c r="E270" s="51"/>
      <c r="F270" s="51"/>
      <c r="G270" s="51"/>
      <c r="H270" s="51"/>
      <c r="I270" s="51"/>
      <c r="J270" s="45"/>
    </row>
    <row r="271" spans="1:10" ht="12.75" customHeight="1" x14ac:dyDescent="0.2">
      <c r="A271" s="68" t="s">
        <v>7</v>
      </c>
      <c r="B271" s="69" t="str">
        <f ca="1">INDIRECT((ADDRESS(66+J278,2,1,1,"Вопросы к экзамену")))</f>
        <v>Деревья решений для задачи регрессии. Процедура построения дерева.</v>
      </c>
      <c r="C271" s="69"/>
      <c r="D271" s="69"/>
      <c r="E271" s="69"/>
      <c r="F271" s="69"/>
      <c r="G271" s="69"/>
      <c r="H271" s="69"/>
      <c r="I271" s="69"/>
      <c r="J271" s="45"/>
    </row>
    <row r="272" spans="1:10" ht="12.75" customHeight="1" x14ac:dyDescent="0.2">
      <c r="A272" s="68"/>
      <c r="B272" s="69"/>
      <c r="C272" s="69"/>
      <c r="D272" s="69"/>
      <c r="E272" s="69"/>
      <c r="F272" s="69"/>
      <c r="G272" s="69"/>
      <c r="H272" s="69"/>
      <c r="I272" s="69"/>
      <c r="J272" s="45"/>
    </row>
    <row r="273" spans="1:10" ht="12.75" customHeight="1" x14ac:dyDescent="0.2">
      <c r="A273" s="68"/>
      <c r="B273" s="69"/>
      <c r="C273" s="69"/>
      <c r="D273" s="69"/>
      <c r="E273" s="69"/>
      <c r="F273" s="69"/>
      <c r="G273" s="69"/>
      <c r="H273" s="69"/>
      <c r="I273" s="69"/>
      <c r="J273" s="45"/>
    </row>
    <row r="274" spans="1:10" x14ac:dyDescent="0.2">
      <c r="A274" s="44"/>
      <c r="J274" s="45"/>
    </row>
    <row r="275" spans="1:10" x14ac:dyDescent="0.2">
      <c r="A275" s="44"/>
      <c r="J275" s="45"/>
    </row>
    <row r="276" spans="1:10" x14ac:dyDescent="0.2">
      <c r="A276" s="44"/>
      <c r="J276" s="45"/>
    </row>
    <row r="277" spans="1:10" x14ac:dyDescent="0.2">
      <c r="A277" s="44"/>
      <c r="J277" s="45"/>
    </row>
    <row r="278" spans="1:10" ht="13.5" thickBot="1" x14ac:dyDescent="0.25">
      <c r="A278" s="46"/>
      <c r="B278" s="47"/>
      <c r="C278" s="47"/>
      <c r="D278" s="47"/>
      <c r="E278" s="47"/>
      <c r="F278" s="47"/>
      <c r="G278" s="47"/>
      <c r="H278" s="47"/>
      <c r="I278" s="47"/>
      <c r="J278" s="48">
        <f>J248+1</f>
        <v>9</v>
      </c>
    </row>
    <row r="279" spans="1:10" x14ac:dyDescent="0.2">
      <c r="A279" s="40"/>
      <c r="B279" s="40"/>
      <c r="C279" s="40"/>
      <c r="D279" s="40"/>
      <c r="E279" s="40"/>
      <c r="F279" s="40"/>
      <c r="G279" s="40"/>
      <c r="H279" s="40"/>
      <c r="I279" s="40"/>
      <c r="J279" s="40"/>
    </row>
    <row r="280" spans="1:10" ht="13.5" thickBot="1" x14ac:dyDescent="0.25"/>
    <row r="281" spans="1:10" x14ac:dyDescent="0.2">
      <c r="A281" s="41"/>
      <c r="B281" s="42"/>
      <c r="C281" s="42"/>
      <c r="D281" s="43"/>
      <c r="E281" s="41"/>
      <c r="F281" s="42"/>
      <c r="G281" s="42"/>
      <c r="H281" s="42"/>
      <c r="I281" s="70" t="s">
        <v>31</v>
      </c>
      <c r="J281" s="71"/>
    </row>
    <row r="282" spans="1:10" x14ac:dyDescent="0.2">
      <c r="A282" s="65" t="s">
        <v>23</v>
      </c>
      <c r="B282" s="66"/>
      <c r="C282" s="66"/>
      <c r="D282" s="67"/>
      <c r="E282" s="74" t="str">
        <f>'Общие сведения дисциплины'!$B$15&amp;J310</f>
        <v>ЭКЗАМЕНАЦИОННЫЙ БИЛЕТ №10</v>
      </c>
      <c r="F282" s="75"/>
      <c r="G282" s="75"/>
      <c r="H282" s="75"/>
      <c r="I282" s="62" t="s">
        <v>32</v>
      </c>
      <c r="J282" s="64"/>
    </row>
    <row r="283" spans="1:10" x14ac:dyDescent="0.2">
      <c r="A283" s="44"/>
      <c r="D283" s="45"/>
      <c r="E283" s="44"/>
      <c r="I283" s="62" t="str">
        <f>"(протокол №"&amp;'Общие сведения дисциплины'!$B$8</f>
        <v>(протокол №1</v>
      </c>
      <c r="J283" s="64"/>
    </row>
    <row r="284" spans="1:10" x14ac:dyDescent="0.2">
      <c r="A284" s="84" t="s">
        <v>24</v>
      </c>
      <c r="B284" s="85"/>
      <c r="C284" s="85"/>
      <c r="D284" s="86"/>
      <c r="E284" s="62" t="s">
        <v>29</v>
      </c>
      <c r="F284" s="63"/>
      <c r="G284" s="63"/>
      <c r="H284" s="63"/>
      <c r="I284" s="44" t="str">
        <f>"от «"&amp;DAY('Общие сведения дисциплины'!$B$9)&amp;"» "&amp;VLOOKUP(MONTH('Общие сведения дисциплины'!$B$9),'Сл поле месяц'!$A$1:$B$12,2,0)&amp;" "&amp;YEAR('Общие сведения дисциплины'!$B$9)&amp;" г.)"</f>
        <v>от «24» августа 2023 г.)</v>
      </c>
      <c r="J284" s="45"/>
    </row>
    <row r="285" spans="1:10" ht="12.75" customHeight="1" x14ac:dyDescent="0.2">
      <c r="A285" s="62" t="s">
        <v>25</v>
      </c>
      <c r="B285" s="63"/>
      <c r="C285" s="63"/>
      <c r="D285" s="64"/>
      <c r="E285" s="76" t="str">
        <f>"«"&amp;'Общие сведения дисциплины'!$B$5&amp;"»"</f>
        <v>«Технологии и методы программирования»</v>
      </c>
      <c r="F285" s="77"/>
      <c r="G285" s="77"/>
      <c r="H285" s="77"/>
      <c r="I285" s="44"/>
      <c r="J285" s="45"/>
    </row>
    <row r="286" spans="1:10" x14ac:dyDescent="0.2">
      <c r="A286" s="62" t="s">
        <v>26</v>
      </c>
      <c r="B286" s="63"/>
      <c r="C286" s="63"/>
      <c r="D286" s="64"/>
      <c r="E286" s="76"/>
      <c r="F286" s="77"/>
      <c r="G286" s="77"/>
      <c r="H286" s="77"/>
      <c r="I286" s="62" t="s">
        <v>46</v>
      </c>
      <c r="J286" s="64"/>
    </row>
    <row r="287" spans="1:10" x14ac:dyDescent="0.2">
      <c r="A287" s="74" t="s">
        <v>27</v>
      </c>
      <c r="B287" s="75"/>
      <c r="C287" s="75"/>
      <c r="D287" s="80"/>
      <c r="E287" s="44"/>
      <c r="I287" s="44"/>
      <c r="J287" s="45"/>
    </row>
    <row r="288" spans="1:10" ht="12.75" customHeight="1" x14ac:dyDescent="0.2">
      <c r="A288" s="74" t="s">
        <v>28</v>
      </c>
      <c r="B288" s="75"/>
      <c r="C288" s="75"/>
      <c r="D288" s="80"/>
      <c r="E288" s="78" t="str">
        <f>'Общие сведения дисциплины'!$B$10&amp;" «"&amp;'Общие сведения дисциплины'!$B$11&amp;"»"</f>
        <v>10.03.01 «Информационная безопасность»</v>
      </c>
      <c r="F288" s="79"/>
      <c r="G288" s="79"/>
      <c r="H288" s="79"/>
      <c r="I288" s="44"/>
      <c r="J288" s="45"/>
    </row>
    <row r="289" spans="1:10" x14ac:dyDescent="0.2">
      <c r="A289" s="81" t="str">
        <f>'Общие сведения дисциплины'!$B$2</f>
        <v>Институт кибербезопасности ицифровых технологий</v>
      </c>
      <c r="B289" s="82"/>
      <c r="C289" s="82"/>
      <c r="D289" s="83"/>
      <c r="E289" s="78"/>
      <c r="F289" s="79"/>
      <c r="G289" s="79"/>
      <c r="H289" s="79"/>
      <c r="I289" s="62" t="s">
        <v>48</v>
      </c>
      <c r="J289" s="64"/>
    </row>
    <row r="290" spans="1:10" x14ac:dyDescent="0.2">
      <c r="A290" s="81"/>
      <c r="B290" s="82"/>
      <c r="C290" s="82"/>
      <c r="D290" s="83"/>
      <c r="E290" s="78"/>
      <c r="F290" s="79"/>
      <c r="G290" s="79"/>
      <c r="H290" s="79"/>
      <c r="I290" s="62" t="str">
        <f>'Общие сведения дисциплины'!$B$4</f>
        <v>О.В. Трубиенко</v>
      </c>
      <c r="J290" s="64"/>
    </row>
    <row r="291" spans="1:10" ht="12.75" customHeight="1" x14ac:dyDescent="0.2">
      <c r="A291" s="81" t="str">
        <f>"Кафедра "&amp;'Общие сведения дисциплины'!$B$3</f>
        <v>Кафедра КБ-2 «Информационно-аналитические системы кибербезопасности»</v>
      </c>
      <c r="B291" s="82"/>
      <c r="C291" s="82"/>
      <c r="D291" s="83"/>
      <c r="E291" s="44"/>
      <c r="I291" s="44"/>
      <c r="J291" s="45"/>
    </row>
    <row r="292" spans="1:10" x14ac:dyDescent="0.2">
      <c r="A292" s="81"/>
      <c r="B292" s="82"/>
      <c r="C292" s="82"/>
      <c r="D292" s="83"/>
      <c r="E292" s="62" t="str">
        <f>"Форма обучения: "&amp;'Общие сведения дисциплины'!$B$13</f>
        <v>Форма обучения: Очная</v>
      </c>
      <c r="F292" s="63"/>
      <c r="G292" s="63"/>
      <c r="H292" s="64"/>
      <c r="I292" s="62" t="str">
        <f>'Общие сведения дисциплины'!$B$14</f>
        <v>2023/2024</v>
      </c>
      <c r="J292" s="64"/>
    </row>
    <row r="293" spans="1:10" ht="13.5" thickBot="1" x14ac:dyDescent="0.25">
      <c r="A293" s="46"/>
      <c r="B293" s="47"/>
      <c r="C293" s="47"/>
      <c r="D293" s="48"/>
      <c r="E293" s="46"/>
      <c r="F293" s="47" t="str">
        <f>"Курс  "&amp;'Общие сведения дисциплины'!$B$6&amp;"           Семестр  "&amp;'Общие сведения дисциплины'!$B$7</f>
        <v>Курс  3           Семестр  5</v>
      </c>
      <c r="G293" s="47"/>
      <c r="H293" s="47"/>
      <c r="I293" s="72" t="s">
        <v>47</v>
      </c>
      <c r="J293" s="73"/>
    </row>
    <row r="294" spans="1:10" x14ac:dyDescent="0.2">
      <c r="A294" s="44"/>
      <c r="J294" s="45"/>
    </row>
    <row r="295" spans="1:10" ht="12.75" customHeight="1" x14ac:dyDescent="0.2">
      <c r="A295" s="68" t="s">
        <v>5</v>
      </c>
      <c r="B295" s="69" t="str">
        <f ca="1">INDIRECT((ADDRESS((3+J310),2,1,1,"Вопросы к экзамену")))</f>
        <v>Гистограмма. Назначение. Процедура построения.</v>
      </c>
      <c r="C295" s="69"/>
      <c r="D295" s="69"/>
      <c r="E295" s="69"/>
      <c r="F295" s="69"/>
      <c r="G295" s="69"/>
      <c r="H295" s="69"/>
      <c r="I295" s="69"/>
      <c r="J295" s="45"/>
    </row>
    <row r="296" spans="1:10" ht="12.75" customHeight="1" x14ac:dyDescent="0.2">
      <c r="A296" s="68"/>
      <c r="B296" s="69"/>
      <c r="C296" s="69"/>
      <c r="D296" s="69"/>
      <c r="E296" s="69"/>
      <c r="F296" s="69"/>
      <c r="G296" s="69"/>
      <c r="H296" s="69"/>
      <c r="I296" s="69"/>
      <c r="J296" s="45"/>
    </row>
    <row r="297" spans="1:10" ht="12.75" customHeight="1" x14ac:dyDescent="0.2">
      <c r="A297" s="68"/>
      <c r="B297" s="69"/>
      <c r="C297" s="69"/>
      <c r="D297" s="69"/>
      <c r="E297" s="69"/>
      <c r="F297" s="69"/>
      <c r="G297" s="69"/>
      <c r="H297" s="69"/>
      <c r="I297" s="69"/>
      <c r="J297" s="45"/>
    </row>
    <row r="298" spans="1:10" ht="15.75" x14ac:dyDescent="0.25">
      <c r="A298" s="52"/>
      <c r="B298" s="51"/>
      <c r="C298" s="51"/>
      <c r="D298" s="51"/>
      <c r="E298" s="51"/>
      <c r="F298" s="51"/>
      <c r="G298" s="51"/>
      <c r="H298" s="51"/>
      <c r="I298" s="51"/>
      <c r="J298" s="45"/>
    </row>
    <row r="299" spans="1:10" ht="12.75" customHeight="1" x14ac:dyDescent="0.2">
      <c r="A299" s="68" t="s">
        <v>6</v>
      </c>
      <c r="B299" s="69" t="str">
        <f ca="1">INDIRECT((ADDRESS(33+J310,2,1,1,"Вопросы к экзамену")))</f>
        <v>Функционалы качества (функции потерь) регрессионных моделей.</v>
      </c>
      <c r="C299" s="69"/>
      <c r="D299" s="69"/>
      <c r="E299" s="69"/>
      <c r="F299" s="69"/>
      <c r="G299" s="69"/>
      <c r="H299" s="69"/>
      <c r="I299" s="69"/>
      <c r="J299" s="45"/>
    </row>
    <row r="300" spans="1:10" ht="12.75" customHeight="1" x14ac:dyDescent="0.2">
      <c r="A300" s="68"/>
      <c r="B300" s="69"/>
      <c r="C300" s="69"/>
      <c r="D300" s="69"/>
      <c r="E300" s="69"/>
      <c r="F300" s="69"/>
      <c r="G300" s="69"/>
      <c r="H300" s="69"/>
      <c r="I300" s="69"/>
      <c r="J300" s="45"/>
    </row>
    <row r="301" spans="1:10" ht="12.75" customHeight="1" x14ac:dyDescent="0.2">
      <c r="A301" s="68"/>
      <c r="B301" s="69"/>
      <c r="C301" s="69"/>
      <c r="D301" s="69"/>
      <c r="E301" s="69"/>
      <c r="F301" s="69"/>
      <c r="G301" s="69"/>
      <c r="H301" s="69"/>
      <c r="I301" s="69"/>
      <c r="J301" s="45"/>
    </row>
    <row r="302" spans="1:10" ht="15.75" x14ac:dyDescent="0.25">
      <c r="A302" s="52"/>
      <c r="B302" s="51"/>
      <c r="C302" s="51"/>
      <c r="D302" s="51"/>
      <c r="E302" s="51"/>
      <c r="F302" s="51"/>
      <c r="G302" s="51"/>
      <c r="H302" s="51"/>
      <c r="I302" s="51"/>
      <c r="J302" s="45"/>
    </row>
    <row r="303" spans="1:10" ht="12.75" customHeight="1" x14ac:dyDescent="0.2">
      <c r="A303" s="68" t="s">
        <v>7</v>
      </c>
      <c r="B303" s="69" t="str">
        <f ca="1">INDIRECT((ADDRESS(66+J310,2,1,1,"Вопросы к экзамену")))</f>
        <v xml:space="preserve">Понятие, назначение и процедура построения валидационных кривых. </v>
      </c>
      <c r="C303" s="69"/>
      <c r="D303" s="69"/>
      <c r="E303" s="69"/>
      <c r="F303" s="69"/>
      <c r="G303" s="69"/>
      <c r="H303" s="69"/>
      <c r="I303" s="69"/>
      <c r="J303" s="45"/>
    </row>
    <row r="304" spans="1:10" ht="12.75" customHeight="1" x14ac:dyDescent="0.2">
      <c r="A304" s="68"/>
      <c r="B304" s="69"/>
      <c r="C304" s="69"/>
      <c r="D304" s="69"/>
      <c r="E304" s="69"/>
      <c r="F304" s="69"/>
      <c r="G304" s="69"/>
      <c r="H304" s="69"/>
      <c r="I304" s="69"/>
      <c r="J304" s="45"/>
    </row>
    <row r="305" spans="1:10" ht="12.75" customHeight="1" x14ac:dyDescent="0.2">
      <c r="A305" s="68"/>
      <c r="B305" s="69"/>
      <c r="C305" s="69"/>
      <c r="D305" s="69"/>
      <c r="E305" s="69"/>
      <c r="F305" s="69"/>
      <c r="G305" s="69"/>
      <c r="H305" s="69"/>
      <c r="I305" s="69"/>
      <c r="J305" s="45"/>
    </row>
    <row r="306" spans="1:10" x14ac:dyDescent="0.2">
      <c r="A306" s="44"/>
      <c r="J306" s="45"/>
    </row>
    <row r="307" spans="1:10" x14ac:dyDescent="0.2">
      <c r="A307" s="44"/>
      <c r="J307" s="45"/>
    </row>
    <row r="308" spans="1:10" x14ac:dyDescent="0.2">
      <c r="A308" s="44"/>
      <c r="J308" s="45"/>
    </row>
    <row r="309" spans="1:10" x14ac:dyDescent="0.2">
      <c r="A309" s="44"/>
      <c r="J309" s="45"/>
    </row>
    <row r="310" spans="1:10" ht="13.5" thickBot="1" x14ac:dyDescent="0.25">
      <c r="A310" s="46"/>
      <c r="B310" s="47"/>
      <c r="C310" s="47"/>
      <c r="D310" s="47"/>
      <c r="E310" s="47"/>
      <c r="F310" s="47"/>
      <c r="G310" s="47"/>
      <c r="H310" s="47"/>
      <c r="I310" s="47"/>
      <c r="J310" s="48">
        <f>J278+1</f>
        <v>10</v>
      </c>
    </row>
    <row r="311" spans="1:10" x14ac:dyDescent="0.2">
      <c r="A311" s="41"/>
      <c r="B311" s="42"/>
      <c r="C311" s="42"/>
      <c r="D311" s="43"/>
      <c r="E311" s="41"/>
      <c r="F311" s="42"/>
      <c r="G311" s="42"/>
      <c r="H311" s="42"/>
      <c r="I311" s="70" t="s">
        <v>31</v>
      </c>
      <c r="J311" s="71"/>
    </row>
    <row r="312" spans="1:10" x14ac:dyDescent="0.2">
      <c r="A312" s="65" t="s">
        <v>23</v>
      </c>
      <c r="B312" s="66"/>
      <c r="C312" s="66"/>
      <c r="D312" s="67"/>
      <c r="E312" s="74" t="str">
        <f>'Общие сведения дисциплины'!$B$15&amp;J340</f>
        <v>ЭКЗАМЕНАЦИОННЫЙ БИЛЕТ №11</v>
      </c>
      <c r="F312" s="75"/>
      <c r="G312" s="75"/>
      <c r="H312" s="75"/>
      <c r="I312" s="62" t="s">
        <v>32</v>
      </c>
      <c r="J312" s="64"/>
    </row>
    <row r="313" spans="1:10" x14ac:dyDescent="0.2">
      <c r="A313" s="44"/>
      <c r="D313" s="45"/>
      <c r="E313" s="44"/>
      <c r="I313" s="62" t="str">
        <f>"(протокол №"&amp;'Общие сведения дисциплины'!$B$8</f>
        <v>(протокол №1</v>
      </c>
      <c r="J313" s="64"/>
    </row>
    <row r="314" spans="1:10" x14ac:dyDescent="0.2">
      <c r="A314" s="84" t="s">
        <v>24</v>
      </c>
      <c r="B314" s="85"/>
      <c r="C314" s="85"/>
      <c r="D314" s="86"/>
      <c r="E314" s="62" t="s">
        <v>29</v>
      </c>
      <c r="F314" s="63"/>
      <c r="G314" s="63"/>
      <c r="H314" s="63"/>
      <c r="I314" s="44" t="str">
        <f>"от «"&amp;DAY('Общие сведения дисциплины'!$B$9)&amp;"» "&amp;VLOOKUP(MONTH('Общие сведения дисциплины'!$B$9),'Сл поле месяц'!$A$1:$B$12,2,0)&amp;" "&amp;YEAR('Общие сведения дисциплины'!$B$9)&amp;" г.)"</f>
        <v>от «24» августа 2023 г.)</v>
      </c>
      <c r="J314" s="45"/>
    </row>
    <row r="315" spans="1:10" ht="12.75" customHeight="1" x14ac:dyDescent="0.2">
      <c r="A315" s="62" t="s">
        <v>25</v>
      </c>
      <c r="B315" s="63"/>
      <c r="C315" s="63"/>
      <c r="D315" s="64"/>
      <c r="E315" s="76" t="str">
        <f>"«"&amp;'Общие сведения дисциплины'!$B$5&amp;"»"</f>
        <v>«Технологии и методы программирования»</v>
      </c>
      <c r="F315" s="77"/>
      <c r="G315" s="77"/>
      <c r="H315" s="77"/>
      <c r="I315" s="44"/>
      <c r="J315" s="45"/>
    </row>
    <row r="316" spans="1:10" x14ac:dyDescent="0.2">
      <c r="A316" s="62" t="s">
        <v>26</v>
      </c>
      <c r="B316" s="63"/>
      <c r="C316" s="63"/>
      <c r="D316" s="64"/>
      <c r="E316" s="76"/>
      <c r="F316" s="77"/>
      <c r="G316" s="77"/>
      <c r="H316" s="77"/>
      <c r="I316" s="62" t="s">
        <v>46</v>
      </c>
      <c r="J316" s="64"/>
    </row>
    <row r="317" spans="1:10" x14ac:dyDescent="0.2">
      <c r="A317" s="74" t="s">
        <v>27</v>
      </c>
      <c r="B317" s="75"/>
      <c r="C317" s="75"/>
      <c r="D317" s="80"/>
      <c r="E317" s="44"/>
      <c r="I317" s="44"/>
      <c r="J317" s="45"/>
    </row>
    <row r="318" spans="1:10" ht="12.75" customHeight="1" x14ac:dyDescent="0.2">
      <c r="A318" s="74" t="s">
        <v>28</v>
      </c>
      <c r="B318" s="75"/>
      <c r="C318" s="75"/>
      <c r="D318" s="80"/>
      <c r="E318" s="78" t="str">
        <f>'Общие сведения дисциплины'!$B$10&amp;" «"&amp;'Общие сведения дисциплины'!$B$11&amp;"»"</f>
        <v>10.03.01 «Информационная безопасность»</v>
      </c>
      <c r="F318" s="79"/>
      <c r="G318" s="79"/>
      <c r="H318" s="79"/>
      <c r="I318" s="44"/>
      <c r="J318" s="45"/>
    </row>
    <row r="319" spans="1:10" x14ac:dyDescent="0.2">
      <c r="A319" s="81" t="str">
        <f>'Общие сведения дисциплины'!$B$2</f>
        <v>Институт кибербезопасности ицифровых технологий</v>
      </c>
      <c r="B319" s="82"/>
      <c r="C319" s="82"/>
      <c r="D319" s="83"/>
      <c r="E319" s="78"/>
      <c r="F319" s="79"/>
      <c r="G319" s="79"/>
      <c r="H319" s="79"/>
      <c r="I319" s="62" t="s">
        <v>48</v>
      </c>
      <c r="J319" s="64"/>
    </row>
    <row r="320" spans="1:10" x14ac:dyDescent="0.2">
      <c r="A320" s="81"/>
      <c r="B320" s="82"/>
      <c r="C320" s="82"/>
      <c r="D320" s="83"/>
      <c r="E320" s="78"/>
      <c r="F320" s="79"/>
      <c r="G320" s="79"/>
      <c r="H320" s="79"/>
      <c r="I320" s="62" t="str">
        <f>'Общие сведения дисциплины'!$B$4</f>
        <v>О.В. Трубиенко</v>
      </c>
      <c r="J320" s="64"/>
    </row>
    <row r="321" spans="1:10" ht="12.75" customHeight="1" x14ac:dyDescent="0.2">
      <c r="A321" s="81" t="str">
        <f>"Кафедра "&amp;'Общие сведения дисциплины'!$B$3</f>
        <v>Кафедра КБ-2 «Информационно-аналитические системы кибербезопасности»</v>
      </c>
      <c r="B321" s="82"/>
      <c r="C321" s="82"/>
      <c r="D321" s="83"/>
      <c r="E321" s="44"/>
      <c r="I321" s="44"/>
      <c r="J321" s="45"/>
    </row>
    <row r="322" spans="1:10" x14ac:dyDescent="0.2">
      <c r="A322" s="81"/>
      <c r="B322" s="82"/>
      <c r="C322" s="82"/>
      <c r="D322" s="83"/>
      <c r="E322" s="62" t="str">
        <f>"Форма обучения: "&amp;'Общие сведения дисциплины'!$B$13</f>
        <v>Форма обучения: Очная</v>
      </c>
      <c r="F322" s="63"/>
      <c r="G322" s="63"/>
      <c r="H322" s="64"/>
      <c r="I322" s="62" t="str">
        <f>'Общие сведения дисциплины'!$B$14</f>
        <v>2023/2024</v>
      </c>
      <c r="J322" s="64"/>
    </row>
    <row r="323" spans="1:10" ht="13.5" thickBot="1" x14ac:dyDescent="0.25">
      <c r="A323" s="46"/>
      <c r="B323" s="47"/>
      <c r="C323" s="47"/>
      <c r="D323" s="48"/>
      <c r="E323" s="46"/>
      <c r="F323" s="47" t="str">
        <f>"Курс  "&amp;'Общие сведения дисциплины'!$B$6&amp;"           Семестр  "&amp;'Общие сведения дисциплины'!$B$7</f>
        <v>Курс  3           Семестр  5</v>
      </c>
      <c r="G323" s="47"/>
      <c r="H323" s="47"/>
      <c r="I323" s="72" t="s">
        <v>47</v>
      </c>
      <c r="J323" s="73"/>
    </row>
    <row r="324" spans="1:10" x14ac:dyDescent="0.2">
      <c r="A324" s="44"/>
      <c r="J324" s="45"/>
    </row>
    <row r="325" spans="1:10" ht="12.75" customHeight="1" x14ac:dyDescent="0.2">
      <c r="A325" s="68" t="s">
        <v>5</v>
      </c>
      <c r="B325" s="69" t="str">
        <f ca="1">INDIRECT((ADDRESS((3+J340),2,1,1,"Вопросы к экзамену")))</f>
        <v>Понятие и показатели корреляционной зависимости количественных признаков.</v>
      </c>
      <c r="C325" s="69"/>
      <c r="D325" s="69"/>
      <c r="E325" s="69"/>
      <c r="F325" s="69"/>
      <c r="G325" s="69"/>
      <c r="H325" s="69"/>
      <c r="I325" s="69"/>
      <c r="J325" s="45"/>
    </row>
    <row r="326" spans="1:10" ht="12.75" customHeight="1" x14ac:dyDescent="0.2">
      <c r="A326" s="68"/>
      <c r="B326" s="69"/>
      <c r="C326" s="69"/>
      <c r="D326" s="69"/>
      <c r="E326" s="69"/>
      <c r="F326" s="69"/>
      <c r="G326" s="69"/>
      <c r="H326" s="69"/>
      <c r="I326" s="69"/>
      <c r="J326" s="45"/>
    </row>
    <row r="327" spans="1:10" ht="12.75" customHeight="1" x14ac:dyDescent="0.2">
      <c r="A327" s="68"/>
      <c r="B327" s="69"/>
      <c r="C327" s="69"/>
      <c r="D327" s="69"/>
      <c r="E327" s="69"/>
      <c r="F327" s="69"/>
      <c r="G327" s="69"/>
      <c r="H327" s="69"/>
      <c r="I327" s="69"/>
      <c r="J327" s="45"/>
    </row>
    <row r="328" spans="1:10" ht="15.75" x14ac:dyDescent="0.25">
      <c r="A328" s="52"/>
      <c r="B328" s="51"/>
      <c r="C328" s="51"/>
      <c r="D328" s="51"/>
      <c r="E328" s="51"/>
      <c r="F328" s="51"/>
      <c r="G328" s="51"/>
      <c r="H328" s="51"/>
      <c r="I328" s="51"/>
      <c r="J328" s="45"/>
    </row>
    <row r="329" spans="1:10" ht="12.75" customHeight="1" x14ac:dyDescent="0.2">
      <c r="A329" s="68" t="s">
        <v>6</v>
      </c>
      <c r="B329" s="69" t="str">
        <f ca="1">INDIRECT((ADDRESS(33+J340,2,1,1,"Вопросы к экзамену")))</f>
        <v>Метрики качества регрессионных моделей.</v>
      </c>
      <c r="C329" s="69"/>
      <c r="D329" s="69"/>
      <c r="E329" s="69"/>
      <c r="F329" s="69"/>
      <c r="G329" s="69"/>
      <c r="H329" s="69"/>
      <c r="I329" s="69"/>
      <c r="J329" s="45"/>
    </row>
    <row r="330" spans="1:10" ht="12.75" customHeight="1" x14ac:dyDescent="0.2">
      <c r="A330" s="68"/>
      <c r="B330" s="69"/>
      <c r="C330" s="69"/>
      <c r="D330" s="69"/>
      <c r="E330" s="69"/>
      <c r="F330" s="69"/>
      <c r="G330" s="69"/>
      <c r="H330" s="69"/>
      <c r="I330" s="69"/>
      <c r="J330" s="45"/>
    </row>
    <row r="331" spans="1:10" ht="12.75" customHeight="1" x14ac:dyDescent="0.2">
      <c r="A331" s="68"/>
      <c r="B331" s="69"/>
      <c r="C331" s="69"/>
      <c r="D331" s="69"/>
      <c r="E331" s="69"/>
      <c r="F331" s="69"/>
      <c r="G331" s="69"/>
      <c r="H331" s="69"/>
      <c r="I331" s="69"/>
      <c r="J331" s="45"/>
    </row>
    <row r="332" spans="1:10" ht="15.75" x14ac:dyDescent="0.25">
      <c r="A332" s="52"/>
      <c r="B332" s="51"/>
      <c r="C332" s="51"/>
      <c r="D332" s="51"/>
      <c r="E332" s="51"/>
      <c r="F332" s="51"/>
      <c r="G332" s="51"/>
      <c r="H332" s="51"/>
      <c r="I332" s="51"/>
      <c r="J332" s="45"/>
    </row>
    <row r="333" spans="1:10" ht="12.75" customHeight="1" x14ac:dyDescent="0.2">
      <c r="A333" s="68" t="s">
        <v>7</v>
      </c>
      <c r="B333" s="69" t="str">
        <f ca="1">INDIRECT((ADDRESS(66+J340,2,1,1,"Вопросы к экзамену")))</f>
        <v xml:space="preserve">Понятие, назначение и процедура построения кривых обучения. </v>
      </c>
      <c r="C333" s="69"/>
      <c r="D333" s="69"/>
      <c r="E333" s="69"/>
      <c r="F333" s="69"/>
      <c r="G333" s="69"/>
      <c r="H333" s="69"/>
      <c r="I333" s="69"/>
      <c r="J333" s="45"/>
    </row>
    <row r="334" spans="1:10" ht="12.75" customHeight="1" x14ac:dyDescent="0.2">
      <c r="A334" s="68"/>
      <c r="B334" s="69"/>
      <c r="C334" s="69"/>
      <c r="D334" s="69"/>
      <c r="E334" s="69"/>
      <c r="F334" s="69"/>
      <c r="G334" s="69"/>
      <c r="H334" s="69"/>
      <c r="I334" s="69"/>
      <c r="J334" s="45"/>
    </row>
    <row r="335" spans="1:10" ht="12.75" customHeight="1" x14ac:dyDescent="0.2">
      <c r="A335" s="68"/>
      <c r="B335" s="69"/>
      <c r="C335" s="69"/>
      <c r="D335" s="69"/>
      <c r="E335" s="69"/>
      <c r="F335" s="69"/>
      <c r="G335" s="69"/>
      <c r="H335" s="69"/>
      <c r="I335" s="69"/>
      <c r="J335" s="45"/>
    </row>
    <row r="336" spans="1:10" x14ac:dyDescent="0.2">
      <c r="A336" s="44"/>
      <c r="J336" s="45"/>
    </row>
    <row r="337" spans="1:10" x14ac:dyDescent="0.2">
      <c r="A337" s="44"/>
      <c r="J337" s="45"/>
    </row>
    <row r="338" spans="1:10" x14ac:dyDescent="0.2">
      <c r="A338" s="44"/>
      <c r="J338" s="45"/>
    </row>
    <row r="339" spans="1:10" x14ac:dyDescent="0.2">
      <c r="A339" s="44"/>
      <c r="J339" s="45"/>
    </row>
    <row r="340" spans="1:10" ht="13.5" thickBot="1" x14ac:dyDescent="0.25">
      <c r="A340" s="46"/>
      <c r="B340" s="47"/>
      <c r="C340" s="47"/>
      <c r="D340" s="47"/>
      <c r="E340" s="47"/>
      <c r="F340" s="47"/>
      <c r="G340" s="47"/>
      <c r="H340" s="47"/>
      <c r="I340" s="47"/>
      <c r="J340" s="48">
        <f>J310+1</f>
        <v>11</v>
      </c>
    </row>
    <row r="341" spans="1:10" x14ac:dyDescent="0.2">
      <c r="A341" s="40"/>
      <c r="B341" s="40"/>
      <c r="C341" s="40"/>
      <c r="D341" s="40"/>
      <c r="E341" s="40"/>
      <c r="F341" s="40"/>
      <c r="G341" s="40"/>
      <c r="H341" s="40"/>
      <c r="I341" s="40"/>
      <c r="J341" s="40"/>
    </row>
    <row r="342" spans="1:10" ht="13.5" thickBot="1" x14ac:dyDescent="0.25"/>
    <row r="343" spans="1:10" x14ac:dyDescent="0.2">
      <c r="A343" s="41"/>
      <c r="B343" s="42"/>
      <c r="C343" s="42"/>
      <c r="D343" s="43"/>
      <c r="E343" s="41"/>
      <c r="F343" s="42"/>
      <c r="G343" s="42"/>
      <c r="H343" s="42"/>
      <c r="I343" s="70" t="s">
        <v>31</v>
      </c>
      <c r="J343" s="71"/>
    </row>
    <row r="344" spans="1:10" x14ac:dyDescent="0.2">
      <c r="A344" s="65" t="s">
        <v>23</v>
      </c>
      <c r="B344" s="66"/>
      <c r="C344" s="66"/>
      <c r="D344" s="67"/>
      <c r="E344" s="74" t="str">
        <f>'Общие сведения дисциплины'!$B$15&amp;J372</f>
        <v>ЭКЗАМЕНАЦИОННЫЙ БИЛЕТ №12</v>
      </c>
      <c r="F344" s="75"/>
      <c r="G344" s="75"/>
      <c r="H344" s="75"/>
      <c r="I344" s="62" t="s">
        <v>32</v>
      </c>
      <c r="J344" s="64"/>
    </row>
    <row r="345" spans="1:10" x14ac:dyDescent="0.2">
      <c r="A345" s="44"/>
      <c r="D345" s="45"/>
      <c r="E345" s="44"/>
      <c r="I345" s="62" t="str">
        <f>"(протокол №"&amp;'Общие сведения дисциплины'!$B$8</f>
        <v>(протокол №1</v>
      </c>
      <c r="J345" s="64"/>
    </row>
    <row r="346" spans="1:10" x14ac:dyDescent="0.2">
      <c r="A346" s="84" t="s">
        <v>24</v>
      </c>
      <c r="B346" s="85"/>
      <c r="C346" s="85"/>
      <c r="D346" s="86"/>
      <c r="E346" s="62" t="s">
        <v>29</v>
      </c>
      <c r="F346" s="63"/>
      <c r="G346" s="63"/>
      <c r="H346" s="63"/>
      <c r="I346" s="44" t="str">
        <f>"от «"&amp;DAY('Общие сведения дисциплины'!$B$9)&amp;"» "&amp;VLOOKUP(MONTH('Общие сведения дисциплины'!$B$9),'Сл поле месяц'!$A$1:$B$12,2,0)&amp;" "&amp;YEAR('Общие сведения дисциплины'!$B$9)&amp;" г.)"</f>
        <v>от «24» августа 2023 г.)</v>
      </c>
      <c r="J346" s="45"/>
    </row>
    <row r="347" spans="1:10" ht="12.75" customHeight="1" x14ac:dyDescent="0.2">
      <c r="A347" s="62" t="s">
        <v>25</v>
      </c>
      <c r="B347" s="63"/>
      <c r="C347" s="63"/>
      <c r="D347" s="64"/>
      <c r="E347" s="76" t="str">
        <f>"«"&amp;'Общие сведения дисциплины'!$B$5&amp;"»"</f>
        <v>«Технологии и методы программирования»</v>
      </c>
      <c r="F347" s="77"/>
      <c r="G347" s="77"/>
      <c r="H347" s="77"/>
      <c r="I347" s="44"/>
      <c r="J347" s="45"/>
    </row>
    <row r="348" spans="1:10" x14ac:dyDescent="0.2">
      <c r="A348" s="62" t="s">
        <v>26</v>
      </c>
      <c r="B348" s="63"/>
      <c r="C348" s="63"/>
      <c r="D348" s="64"/>
      <c r="E348" s="76"/>
      <c r="F348" s="77"/>
      <c r="G348" s="77"/>
      <c r="H348" s="77"/>
      <c r="I348" s="62" t="s">
        <v>46</v>
      </c>
      <c r="J348" s="64"/>
    </row>
    <row r="349" spans="1:10" x14ac:dyDescent="0.2">
      <c r="A349" s="74" t="s">
        <v>27</v>
      </c>
      <c r="B349" s="75"/>
      <c r="C349" s="75"/>
      <c r="D349" s="80"/>
      <c r="E349" s="44"/>
      <c r="I349" s="44"/>
      <c r="J349" s="45"/>
    </row>
    <row r="350" spans="1:10" ht="12.75" customHeight="1" x14ac:dyDescent="0.2">
      <c r="A350" s="74" t="s">
        <v>28</v>
      </c>
      <c r="B350" s="75"/>
      <c r="C350" s="75"/>
      <c r="D350" s="80"/>
      <c r="E350" s="78" t="str">
        <f>'Общие сведения дисциплины'!$B$10&amp;" «"&amp;'Общие сведения дисциплины'!$B$11&amp;"»"</f>
        <v>10.03.01 «Информационная безопасность»</v>
      </c>
      <c r="F350" s="79"/>
      <c r="G350" s="79"/>
      <c r="H350" s="79"/>
      <c r="I350" s="44"/>
      <c r="J350" s="45"/>
    </row>
    <row r="351" spans="1:10" x14ac:dyDescent="0.2">
      <c r="A351" s="81" t="str">
        <f>'Общие сведения дисциплины'!$B$2</f>
        <v>Институт кибербезопасности ицифровых технологий</v>
      </c>
      <c r="B351" s="82"/>
      <c r="C351" s="82"/>
      <c r="D351" s="83"/>
      <c r="E351" s="78"/>
      <c r="F351" s="79"/>
      <c r="G351" s="79"/>
      <c r="H351" s="79"/>
      <c r="I351" s="62" t="s">
        <v>48</v>
      </c>
      <c r="J351" s="64"/>
    </row>
    <row r="352" spans="1:10" x14ac:dyDescent="0.2">
      <c r="A352" s="81"/>
      <c r="B352" s="82"/>
      <c r="C352" s="82"/>
      <c r="D352" s="83"/>
      <c r="E352" s="78"/>
      <c r="F352" s="79"/>
      <c r="G352" s="79"/>
      <c r="H352" s="79"/>
      <c r="I352" s="62" t="str">
        <f>'Общие сведения дисциплины'!$B$4</f>
        <v>О.В. Трубиенко</v>
      </c>
      <c r="J352" s="64"/>
    </row>
    <row r="353" spans="1:10" ht="12.75" customHeight="1" x14ac:dyDescent="0.2">
      <c r="A353" s="81" t="str">
        <f>"Кафедра "&amp;'Общие сведения дисциплины'!$B$3</f>
        <v>Кафедра КБ-2 «Информационно-аналитические системы кибербезопасности»</v>
      </c>
      <c r="B353" s="82"/>
      <c r="C353" s="82"/>
      <c r="D353" s="83"/>
      <c r="E353" s="44"/>
      <c r="I353" s="44"/>
      <c r="J353" s="45"/>
    </row>
    <row r="354" spans="1:10" x14ac:dyDescent="0.2">
      <c r="A354" s="81"/>
      <c r="B354" s="82"/>
      <c r="C354" s="82"/>
      <c r="D354" s="83"/>
      <c r="E354" s="62" t="str">
        <f>"Форма обучения: "&amp;'Общие сведения дисциплины'!$B$13</f>
        <v>Форма обучения: Очная</v>
      </c>
      <c r="F354" s="63"/>
      <c r="G354" s="63"/>
      <c r="H354" s="64"/>
      <c r="I354" s="62" t="str">
        <f>'Общие сведения дисциплины'!$B$14</f>
        <v>2023/2024</v>
      </c>
      <c r="J354" s="64"/>
    </row>
    <row r="355" spans="1:10" ht="13.5" thickBot="1" x14ac:dyDescent="0.25">
      <c r="A355" s="46"/>
      <c r="B355" s="47"/>
      <c r="C355" s="47"/>
      <c r="D355" s="48"/>
      <c r="E355" s="46"/>
      <c r="F355" s="47" t="str">
        <f>"Курс  "&amp;'Общие сведения дисциплины'!$B$6&amp;"           Семестр  "&amp;'Общие сведения дисциплины'!$B$7</f>
        <v>Курс  3           Семестр  5</v>
      </c>
      <c r="G355" s="47"/>
      <c r="H355" s="47"/>
      <c r="I355" s="72" t="s">
        <v>47</v>
      </c>
      <c r="J355" s="73"/>
    </row>
    <row r="356" spans="1:10" x14ac:dyDescent="0.2">
      <c r="A356" s="44"/>
      <c r="J356" s="45"/>
    </row>
    <row r="357" spans="1:10" ht="12.75" customHeight="1" x14ac:dyDescent="0.2">
      <c r="A357" s="68" t="s">
        <v>5</v>
      </c>
      <c r="B357" s="69" t="str">
        <f ca="1">INDIRECT((ADDRESS((3+J372),2,1,1,"Вопросы к экзамену")))</f>
        <v>Основные задачи подготовки данных для машинного обучения. Дубликаты в данных.</v>
      </c>
      <c r="C357" s="69"/>
      <c r="D357" s="69"/>
      <c r="E357" s="69"/>
      <c r="F357" s="69"/>
      <c r="G357" s="69"/>
      <c r="H357" s="69"/>
      <c r="I357" s="69"/>
      <c r="J357" s="45"/>
    </row>
    <row r="358" spans="1:10" ht="12.75" customHeight="1" x14ac:dyDescent="0.2">
      <c r="A358" s="68"/>
      <c r="B358" s="69"/>
      <c r="C358" s="69"/>
      <c r="D358" s="69"/>
      <c r="E358" s="69"/>
      <c r="F358" s="69"/>
      <c r="G358" s="69"/>
      <c r="H358" s="69"/>
      <c r="I358" s="69"/>
      <c r="J358" s="45"/>
    </row>
    <row r="359" spans="1:10" ht="12.75" customHeight="1" x14ac:dyDescent="0.2">
      <c r="A359" s="68"/>
      <c r="B359" s="69"/>
      <c r="C359" s="69"/>
      <c r="D359" s="69"/>
      <c r="E359" s="69"/>
      <c r="F359" s="69"/>
      <c r="G359" s="69"/>
      <c r="H359" s="69"/>
      <c r="I359" s="69"/>
      <c r="J359" s="45"/>
    </row>
    <row r="360" spans="1:10" ht="15.75" x14ac:dyDescent="0.25">
      <c r="A360" s="52"/>
      <c r="B360" s="51"/>
      <c r="C360" s="51"/>
      <c r="D360" s="51"/>
      <c r="E360" s="51"/>
      <c r="F360" s="51"/>
      <c r="G360" s="51"/>
      <c r="H360" s="51"/>
      <c r="I360" s="51"/>
      <c r="J360" s="45"/>
    </row>
    <row r="361" spans="1:10" ht="12.75" customHeight="1" x14ac:dyDescent="0.2">
      <c r="A361" s="68" t="s">
        <v>6</v>
      </c>
      <c r="B361" s="69" t="str">
        <f ca="1">INDIRECT((ADDRESS(33+J372,2,1,1,"Вопросы к экзамену")))</f>
        <v xml:space="preserve">Коэффициент детерминации. Назначение, свойства, интерпретация. </v>
      </c>
      <c r="C361" s="69"/>
      <c r="D361" s="69"/>
      <c r="E361" s="69"/>
      <c r="F361" s="69"/>
      <c r="G361" s="69"/>
      <c r="H361" s="69"/>
      <c r="I361" s="69"/>
      <c r="J361" s="45"/>
    </row>
    <row r="362" spans="1:10" ht="12.75" customHeight="1" x14ac:dyDescent="0.2">
      <c r="A362" s="68"/>
      <c r="B362" s="69"/>
      <c r="C362" s="69"/>
      <c r="D362" s="69"/>
      <c r="E362" s="69"/>
      <c r="F362" s="69"/>
      <c r="G362" s="69"/>
      <c r="H362" s="69"/>
      <c r="I362" s="69"/>
      <c r="J362" s="45"/>
    </row>
    <row r="363" spans="1:10" ht="12.75" customHeight="1" x14ac:dyDescent="0.2">
      <c r="A363" s="68"/>
      <c r="B363" s="69"/>
      <c r="C363" s="69"/>
      <c r="D363" s="69"/>
      <c r="E363" s="69"/>
      <c r="F363" s="69"/>
      <c r="G363" s="69"/>
      <c r="H363" s="69"/>
      <c r="I363" s="69"/>
      <c r="J363" s="45"/>
    </row>
    <row r="364" spans="1:10" ht="15.75" x14ac:dyDescent="0.25">
      <c r="A364" s="52"/>
      <c r="B364" s="51"/>
      <c r="C364" s="51"/>
      <c r="D364" s="51"/>
      <c r="E364" s="51"/>
      <c r="F364" s="51"/>
      <c r="G364" s="51"/>
      <c r="H364" s="51"/>
      <c r="I364" s="51"/>
      <c r="J364" s="45"/>
    </row>
    <row r="365" spans="1:10" ht="12.75" customHeight="1" x14ac:dyDescent="0.2">
      <c r="A365" s="68" t="s">
        <v>7</v>
      </c>
      <c r="B365" s="69" t="str">
        <f ca="1">INDIRECT((ADDRESS(66+J372,2,1,1,"Вопросы к экзамену")))</f>
        <v>Поиск оптимальных гиперпараметров модели машинного обучения на сетке. Класс GridSearchCV библиотеки sklearn. Основные атрибуты и методы.</v>
      </c>
      <c r="C365" s="69"/>
      <c r="D365" s="69"/>
      <c r="E365" s="69"/>
      <c r="F365" s="69"/>
      <c r="G365" s="69"/>
      <c r="H365" s="69"/>
      <c r="I365" s="69"/>
      <c r="J365" s="45"/>
    </row>
    <row r="366" spans="1:10" ht="12.75" customHeight="1" x14ac:dyDescent="0.2">
      <c r="A366" s="68"/>
      <c r="B366" s="69"/>
      <c r="C366" s="69"/>
      <c r="D366" s="69"/>
      <c r="E366" s="69"/>
      <c r="F366" s="69"/>
      <c r="G366" s="69"/>
      <c r="H366" s="69"/>
      <c r="I366" s="69"/>
      <c r="J366" s="45"/>
    </row>
    <row r="367" spans="1:10" ht="12.75" customHeight="1" x14ac:dyDescent="0.2">
      <c r="A367" s="68"/>
      <c r="B367" s="69"/>
      <c r="C367" s="69"/>
      <c r="D367" s="69"/>
      <c r="E367" s="69"/>
      <c r="F367" s="69"/>
      <c r="G367" s="69"/>
      <c r="H367" s="69"/>
      <c r="I367" s="69"/>
      <c r="J367" s="45"/>
    </row>
    <row r="368" spans="1:10" x14ac:dyDescent="0.2">
      <c r="A368" s="44"/>
      <c r="J368" s="45"/>
    </row>
    <row r="369" spans="1:10" x14ac:dyDescent="0.2">
      <c r="A369" s="44"/>
      <c r="J369" s="45"/>
    </row>
    <row r="370" spans="1:10" x14ac:dyDescent="0.2">
      <c r="A370" s="44"/>
      <c r="J370" s="45"/>
    </row>
    <row r="371" spans="1:10" x14ac:dyDescent="0.2">
      <c r="A371" s="44"/>
      <c r="J371" s="45"/>
    </row>
    <row r="372" spans="1:10" ht="13.5" thickBot="1" x14ac:dyDescent="0.25">
      <c r="A372" s="46"/>
      <c r="B372" s="47"/>
      <c r="C372" s="47"/>
      <c r="D372" s="47"/>
      <c r="E372" s="47"/>
      <c r="F372" s="47"/>
      <c r="G372" s="47"/>
      <c r="H372" s="47"/>
      <c r="I372" s="47"/>
      <c r="J372" s="48">
        <f>J340+1</f>
        <v>12</v>
      </c>
    </row>
    <row r="373" spans="1:10" x14ac:dyDescent="0.2">
      <c r="A373" s="41"/>
      <c r="B373" s="42"/>
      <c r="C373" s="42"/>
      <c r="D373" s="43"/>
      <c r="E373" s="41"/>
      <c r="F373" s="42"/>
      <c r="G373" s="42"/>
      <c r="H373" s="42"/>
      <c r="I373" s="70" t="s">
        <v>31</v>
      </c>
      <c r="J373" s="71"/>
    </row>
    <row r="374" spans="1:10" x14ac:dyDescent="0.2">
      <c r="A374" s="65" t="s">
        <v>23</v>
      </c>
      <c r="B374" s="66"/>
      <c r="C374" s="66"/>
      <c r="D374" s="67"/>
      <c r="E374" s="74" t="str">
        <f>'Общие сведения дисциплины'!$B$15&amp;J402</f>
        <v>ЭКЗАМЕНАЦИОННЫЙ БИЛЕТ №13</v>
      </c>
      <c r="F374" s="75"/>
      <c r="G374" s="75"/>
      <c r="H374" s="75"/>
      <c r="I374" s="62" t="s">
        <v>32</v>
      </c>
      <c r="J374" s="64"/>
    </row>
    <row r="375" spans="1:10" x14ac:dyDescent="0.2">
      <c r="A375" s="44"/>
      <c r="D375" s="45"/>
      <c r="E375" s="44"/>
      <c r="I375" s="62" t="str">
        <f>"(протокол №"&amp;'Общие сведения дисциплины'!$B$8</f>
        <v>(протокол №1</v>
      </c>
      <c r="J375" s="64"/>
    </row>
    <row r="376" spans="1:10" x14ac:dyDescent="0.2">
      <c r="A376" s="84" t="s">
        <v>24</v>
      </c>
      <c r="B376" s="85"/>
      <c r="C376" s="85"/>
      <c r="D376" s="86"/>
      <c r="E376" s="62" t="s">
        <v>29</v>
      </c>
      <c r="F376" s="63"/>
      <c r="G376" s="63"/>
      <c r="H376" s="63"/>
      <c r="I376" s="44" t="str">
        <f>"от «"&amp;DAY('Общие сведения дисциплины'!$B$9)&amp;"» "&amp;VLOOKUP(MONTH('Общие сведения дисциплины'!$B$9),'Сл поле месяц'!$A$1:$B$12,2,0)&amp;" "&amp;YEAR('Общие сведения дисциплины'!$B$9)&amp;" г.)"</f>
        <v>от «24» августа 2023 г.)</v>
      </c>
      <c r="J376" s="45"/>
    </row>
    <row r="377" spans="1:10" ht="12.75" customHeight="1" x14ac:dyDescent="0.2">
      <c r="A377" s="62" t="s">
        <v>25</v>
      </c>
      <c r="B377" s="63"/>
      <c r="C377" s="63"/>
      <c r="D377" s="64"/>
      <c r="E377" s="76" t="str">
        <f>"«"&amp;'Общие сведения дисциплины'!$B$5&amp;"»"</f>
        <v>«Технологии и методы программирования»</v>
      </c>
      <c r="F377" s="77"/>
      <c r="G377" s="77"/>
      <c r="H377" s="77"/>
      <c r="I377" s="44"/>
      <c r="J377" s="45"/>
    </row>
    <row r="378" spans="1:10" x14ac:dyDescent="0.2">
      <c r="A378" s="62" t="s">
        <v>26</v>
      </c>
      <c r="B378" s="63"/>
      <c r="C378" s="63"/>
      <c r="D378" s="64"/>
      <c r="E378" s="76"/>
      <c r="F378" s="77"/>
      <c r="G378" s="77"/>
      <c r="H378" s="77"/>
      <c r="I378" s="62" t="s">
        <v>46</v>
      </c>
      <c r="J378" s="64"/>
    </row>
    <row r="379" spans="1:10" x14ac:dyDescent="0.2">
      <c r="A379" s="74" t="s">
        <v>27</v>
      </c>
      <c r="B379" s="75"/>
      <c r="C379" s="75"/>
      <c r="D379" s="80"/>
      <c r="E379" s="44"/>
      <c r="I379" s="44"/>
      <c r="J379" s="45"/>
    </row>
    <row r="380" spans="1:10" ht="12.75" customHeight="1" x14ac:dyDescent="0.2">
      <c r="A380" s="74" t="s">
        <v>28</v>
      </c>
      <c r="B380" s="75"/>
      <c r="C380" s="75"/>
      <c r="D380" s="80"/>
      <c r="E380" s="78" t="str">
        <f>'Общие сведения дисциплины'!$B$10&amp;" «"&amp;'Общие сведения дисциплины'!$B$11&amp;"»"</f>
        <v>10.03.01 «Информационная безопасность»</v>
      </c>
      <c r="F380" s="79"/>
      <c r="G380" s="79"/>
      <c r="H380" s="79"/>
      <c r="I380" s="44"/>
      <c r="J380" s="45"/>
    </row>
    <row r="381" spans="1:10" x14ac:dyDescent="0.2">
      <c r="A381" s="81" t="str">
        <f>'Общие сведения дисциплины'!$B$2</f>
        <v>Институт кибербезопасности ицифровых технологий</v>
      </c>
      <c r="B381" s="82"/>
      <c r="C381" s="82"/>
      <c r="D381" s="83"/>
      <c r="E381" s="78"/>
      <c r="F381" s="79"/>
      <c r="G381" s="79"/>
      <c r="H381" s="79"/>
      <c r="I381" s="62" t="s">
        <v>48</v>
      </c>
      <c r="J381" s="64"/>
    </row>
    <row r="382" spans="1:10" x14ac:dyDescent="0.2">
      <c r="A382" s="81"/>
      <c r="B382" s="82"/>
      <c r="C382" s="82"/>
      <c r="D382" s="83"/>
      <c r="E382" s="78"/>
      <c r="F382" s="79"/>
      <c r="G382" s="79"/>
      <c r="H382" s="79"/>
      <c r="I382" s="62" t="str">
        <f>'Общие сведения дисциплины'!$B$4</f>
        <v>О.В. Трубиенко</v>
      </c>
      <c r="J382" s="64"/>
    </row>
    <row r="383" spans="1:10" ht="12.75" customHeight="1" x14ac:dyDescent="0.2">
      <c r="A383" s="81" t="str">
        <f>"Кафедра "&amp;'Общие сведения дисциплины'!$B$3</f>
        <v>Кафедра КБ-2 «Информационно-аналитические системы кибербезопасности»</v>
      </c>
      <c r="B383" s="82"/>
      <c r="C383" s="82"/>
      <c r="D383" s="83"/>
      <c r="E383" s="44"/>
      <c r="I383" s="44"/>
      <c r="J383" s="45"/>
    </row>
    <row r="384" spans="1:10" x14ac:dyDescent="0.2">
      <c r="A384" s="81"/>
      <c r="B384" s="82"/>
      <c r="C384" s="82"/>
      <c r="D384" s="83"/>
      <c r="E384" s="62" t="str">
        <f>"Форма обучения: "&amp;'Общие сведения дисциплины'!$B$13</f>
        <v>Форма обучения: Очная</v>
      </c>
      <c r="F384" s="63"/>
      <c r="G384" s="63"/>
      <c r="H384" s="64"/>
      <c r="I384" s="62" t="str">
        <f>'Общие сведения дисциплины'!$B$14</f>
        <v>2023/2024</v>
      </c>
      <c r="J384" s="64"/>
    </row>
    <row r="385" spans="1:10" ht="13.5" thickBot="1" x14ac:dyDescent="0.25">
      <c r="A385" s="46"/>
      <c r="B385" s="47"/>
      <c r="C385" s="47"/>
      <c r="D385" s="48"/>
      <c r="E385" s="46"/>
      <c r="F385" s="47" t="str">
        <f>"Курс  "&amp;'Общие сведения дисциплины'!$B$6&amp;"           Семестр  "&amp;'Общие сведения дисциплины'!$B$7</f>
        <v>Курс  3           Семестр  5</v>
      </c>
      <c r="G385" s="47"/>
      <c r="H385" s="47"/>
      <c r="I385" s="72" t="s">
        <v>47</v>
      </c>
      <c r="J385" s="73"/>
    </row>
    <row r="386" spans="1:10" x14ac:dyDescent="0.2">
      <c r="A386" s="44"/>
      <c r="J386" s="45"/>
    </row>
    <row r="387" spans="1:10" ht="12.75" customHeight="1" x14ac:dyDescent="0.2">
      <c r="A387" s="68" t="s">
        <v>5</v>
      </c>
      <c r="B387" s="69" t="str">
        <f ca="1">INDIRECT((ADDRESS((3+J402),2,1,1,"Вопросы к экзамену")))</f>
        <v>Пропущенные значения в данных. Способы восстановления пропусков в количественных признаках.</v>
      </c>
      <c r="C387" s="69"/>
      <c r="D387" s="69"/>
      <c r="E387" s="69"/>
      <c r="F387" s="69"/>
      <c r="G387" s="69"/>
      <c r="H387" s="69"/>
      <c r="I387" s="69"/>
      <c r="J387" s="45"/>
    </row>
    <row r="388" spans="1:10" ht="12.75" customHeight="1" x14ac:dyDescent="0.2">
      <c r="A388" s="68"/>
      <c r="B388" s="69"/>
      <c r="C388" s="69"/>
      <c r="D388" s="69"/>
      <c r="E388" s="69"/>
      <c r="F388" s="69"/>
      <c r="G388" s="69"/>
      <c r="H388" s="69"/>
      <c r="I388" s="69"/>
      <c r="J388" s="45"/>
    </row>
    <row r="389" spans="1:10" ht="12.75" customHeight="1" x14ac:dyDescent="0.2">
      <c r="A389" s="68"/>
      <c r="B389" s="69"/>
      <c r="C389" s="69"/>
      <c r="D389" s="69"/>
      <c r="E389" s="69"/>
      <c r="F389" s="69"/>
      <c r="G389" s="69"/>
      <c r="H389" s="69"/>
      <c r="I389" s="69"/>
      <c r="J389" s="45"/>
    </row>
    <row r="390" spans="1:10" ht="15.75" x14ac:dyDescent="0.25">
      <c r="A390" s="52"/>
      <c r="B390" s="51"/>
      <c r="C390" s="51"/>
      <c r="D390" s="51"/>
      <c r="E390" s="51"/>
      <c r="F390" s="51"/>
      <c r="G390" s="51"/>
      <c r="H390" s="51"/>
      <c r="I390" s="51"/>
      <c r="J390" s="45"/>
    </row>
    <row r="391" spans="1:10" ht="12.75" customHeight="1" x14ac:dyDescent="0.2">
      <c r="A391" s="68" t="s">
        <v>6</v>
      </c>
      <c r="B391" s="69" t="str">
        <f ca="1">INDIRECT((ADDRESS(33+J402,2,1,1,"Вопросы к экзамену")))</f>
        <v>Понятия недообучения и переобучения регрессонных моделей. Причины, способы определения.</v>
      </c>
      <c r="C391" s="69"/>
      <c r="D391" s="69"/>
      <c r="E391" s="69"/>
      <c r="F391" s="69"/>
      <c r="G391" s="69"/>
      <c r="H391" s="69"/>
      <c r="I391" s="69"/>
      <c r="J391" s="45"/>
    </row>
    <row r="392" spans="1:10" ht="12.75" customHeight="1" x14ac:dyDescent="0.2">
      <c r="A392" s="68"/>
      <c r="B392" s="69"/>
      <c r="C392" s="69"/>
      <c r="D392" s="69"/>
      <c r="E392" s="69"/>
      <c r="F392" s="69"/>
      <c r="G392" s="69"/>
      <c r="H392" s="69"/>
      <c r="I392" s="69"/>
      <c r="J392" s="45"/>
    </row>
    <row r="393" spans="1:10" ht="12.75" customHeight="1" x14ac:dyDescent="0.2">
      <c r="A393" s="68"/>
      <c r="B393" s="69"/>
      <c r="C393" s="69"/>
      <c r="D393" s="69"/>
      <c r="E393" s="69"/>
      <c r="F393" s="69"/>
      <c r="G393" s="69"/>
      <c r="H393" s="69"/>
      <c r="I393" s="69"/>
      <c r="J393" s="45"/>
    </row>
    <row r="394" spans="1:10" ht="15.75" x14ac:dyDescent="0.25">
      <c r="A394" s="52"/>
      <c r="B394" s="51"/>
      <c r="C394" s="51"/>
      <c r="D394" s="51"/>
      <c r="E394" s="51"/>
      <c r="F394" s="51"/>
      <c r="G394" s="51"/>
      <c r="H394" s="51"/>
      <c r="I394" s="51"/>
      <c r="J394" s="45"/>
    </row>
    <row r="395" spans="1:10" ht="12.75" customHeight="1" x14ac:dyDescent="0.2">
      <c r="A395" s="68" t="s">
        <v>7</v>
      </c>
      <c r="B395" s="69" t="str">
        <f ca="1">INDIRECT((ADDRESS(66+J402,2,1,1,"Вопросы к экзамену")))</f>
        <v>Модель логистической регрессии. Понятие и процедура построения разделяющей границы.</v>
      </c>
      <c r="C395" s="69"/>
      <c r="D395" s="69"/>
      <c r="E395" s="69"/>
      <c r="F395" s="69"/>
      <c r="G395" s="69"/>
      <c r="H395" s="69"/>
      <c r="I395" s="69"/>
      <c r="J395" s="45"/>
    </row>
    <row r="396" spans="1:10" ht="12.75" customHeight="1" x14ac:dyDescent="0.2">
      <c r="A396" s="68"/>
      <c r="B396" s="69"/>
      <c r="C396" s="69"/>
      <c r="D396" s="69"/>
      <c r="E396" s="69"/>
      <c r="F396" s="69"/>
      <c r="G396" s="69"/>
      <c r="H396" s="69"/>
      <c r="I396" s="69"/>
      <c r="J396" s="45"/>
    </row>
    <row r="397" spans="1:10" ht="12.75" customHeight="1" x14ac:dyDescent="0.2">
      <c r="A397" s="68"/>
      <c r="B397" s="69"/>
      <c r="C397" s="69"/>
      <c r="D397" s="69"/>
      <c r="E397" s="69"/>
      <c r="F397" s="69"/>
      <c r="G397" s="69"/>
      <c r="H397" s="69"/>
      <c r="I397" s="69"/>
      <c r="J397" s="45"/>
    </row>
    <row r="398" spans="1:10" x14ac:dyDescent="0.2">
      <c r="A398" s="44"/>
      <c r="J398" s="45"/>
    </row>
    <row r="399" spans="1:10" x14ac:dyDescent="0.2">
      <c r="A399" s="44"/>
      <c r="J399" s="45"/>
    </row>
    <row r="400" spans="1:10" x14ac:dyDescent="0.2">
      <c r="A400" s="44"/>
      <c r="J400" s="45"/>
    </row>
    <row r="401" spans="1:10" x14ac:dyDescent="0.2">
      <c r="A401" s="44"/>
      <c r="J401" s="45"/>
    </row>
    <row r="402" spans="1:10" ht="13.5" thickBot="1" x14ac:dyDescent="0.25">
      <c r="A402" s="46"/>
      <c r="B402" s="47"/>
      <c r="C402" s="47"/>
      <c r="D402" s="47"/>
      <c r="E402" s="47"/>
      <c r="F402" s="47"/>
      <c r="G402" s="47"/>
      <c r="H402" s="47"/>
      <c r="I402" s="47"/>
      <c r="J402" s="48">
        <f>J372+1</f>
        <v>13</v>
      </c>
    </row>
    <row r="403" spans="1:10" x14ac:dyDescent="0.2">
      <c r="A403" s="40"/>
      <c r="B403" s="40"/>
      <c r="C403" s="40"/>
      <c r="D403" s="40"/>
      <c r="E403" s="40"/>
      <c r="F403" s="40"/>
      <c r="G403" s="40"/>
      <c r="H403" s="40"/>
      <c r="I403" s="40"/>
      <c r="J403" s="40"/>
    </row>
    <row r="404" spans="1:10" ht="13.5" thickBot="1" x14ac:dyDescent="0.25"/>
    <row r="405" spans="1:10" x14ac:dyDescent="0.2">
      <c r="A405" s="41"/>
      <c r="B405" s="42"/>
      <c r="C405" s="42"/>
      <c r="D405" s="43"/>
      <c r="E405" s="41"/>
      <c r="F405" s="42"/>
      <c r="G405" s="42"/>
      <c r="H405" s="42"/>
      <c r="I405" s="70" t="s">
        <v>31</v>
      </c>
      <c r="J405" s="71"/>
    </row>
    <row r="406" spans="1:10" x14ac:dyDescent="0.2">
      <c r="A406" s="65" t="s">
        <v>23</v>
      </c>
      <c r="B406" s="66"/>
      <c r="C406" s="66"/>
      <c r="D406" s="67"/>
      <c r="E406" s="74" t="str">
        <f>'Общие сведения дисциплины'!$B$15&amp;J434</f>
        <v>ЭКЗАМЕНАЦИОННЫЙ БИЛЕТ №14</v>
      </c>
      <c r="F406" s="75"/>
      <c r="G406" s="75"/>
      <c r="H406" s="75"/>
      <c r="I406" s="62" t="s">
        <v>32</v>
      </c>
      <c r="J406" s="64"/>
    </row>
    <row r="407" spans="1:10" x14ac:dyDescent="0.2">
      <c r="A407" s="44"/>
      <c r="D407" s="45"/>
      <c r="E407" s="44"/>
      <c r="I407" s="62" t="str">
        <f>"(протокол №"&amp;'Общие сведения дисциплины'!$B$8</f>
        <v>(протокол №1</v>
      </c>
      <c r="J407" s="64"/>
    </row>
    <row r="408" spans="1:10" x14ac:dyDescent="0.2">
      <c r="A408" s="84" t="s">
        <v>24</v>
      </c>
      <c r="B408" s="85"/>
      <c r="C408" s="85"/>
      <c r="D408" s="86"/>
      <c r="E408" s="62" t="s">
        <v>29</v>
      </c>
      <c r="F408" s="63"/>
      <c r="G408" s="63"/>
      <c r="H408" s="63"/>
      <c r="I408" s="44" t="str">
        <f>"от «"&amp;DAY('Общие сведения дисциплины'!$B$9)&amp;"» "&amp;VLOOKUP(MONTH('Общие сведения дисциплины'!$B$9),'Сл поле месяц'!$A$1:$B$12,2,0)&amp;" "&amp;YEAR('Общие сведения дисциплины'!$B$9)&amp;" г.)"</f>
        <v>от «24» августа 2023 г.)</v>
      </c>
      <c r="J408" s="45"/>
    </row>
    <row r="409" spans="1:10" ht="12.75" customHeight="1" x14ac:dyDescent="0.2">
      <c r="A409" s="62" t="s">
        <v>25</v>
      </c>
      <c r="B409" s="63"/>
      <c r="C409" s="63"/>
      <c r="D409" s="64"/>
      <c r="E409" s="76" t="str">
        <f>"«"&amp;'Общие сведения дисциплины'!$B$5&amp;"»"</f>
        <v>«Технологии и методы программирования»</v>
      </c>
      <c r="F409" s="77"/>
      <c r="G409" s="77"/>
      <c r="H409" s="77"/>
      <c r="I409" s="44"/>
      <c r="J409" s="45"/>
    </row>
    <row r="410" spans="1:10" x14ac:dyDescent="0.2">
      <c r="A410" s="62" t="s">
        <v>26</v>
      </c>
      <c r="B410" s="63"/>
      <c r="C410" s="63"/>
      <c r="D410" s="64"/>
      <c r="E410" s="76"/>
      <c r="F410" s="77"/>
      <c r="G410" s="77"/>
      <c r="H410" s="77"/>
      <c r="I410" s="62" t="s">
        <v>46</v>
      </c>
      <c r="J410" s="64"/>
    </row>
    <row r="411" spans="1:10" x14ac:dyDescent="0.2">
      <c r="A411" s="74" t="s">
        <v>27</v>
      </c>
      <c r="B411" s="75"/>
      <c r="C411" s="75"/>
      <c r="D411" s="80"/>
      <c r="E411" s="44"/>
      <c r="I411" s="44"/>
      <c r="J411" s="45"/>
    </row>
    <row r="412" spans="1:10" ht="12.75" customHeight="1" x14ac:dyDescent="0.2">
      <c r="A412" s="74" t="s">
        <v>28</v>
      </c>
      <c r="B412" s="75"/>
      <c r="C412" s="75"/>
      <c r="D412" s="80"/>
      <c r="E412" s="78" t="str">
        <f>'Общие сведения дисциплины'!$B$10&amp;" «"&amp;'Общие сведения дисциплины'!$B$11&amp;"»"</f>
        <v>10.03.01 «Информационная безопасность»</v>
      </c>
      <c r="F412" s="79"/>
      <c r="G412" s="79"/>
      <c r="H412" s="79"/>
      <c r="I412" s="44"/>
      <c r="J412" s="45"/>
    </row>
    <row r="413" spans="1:10" x14ac:dyDescent="0.2">
      <c r="A413" s="81" t="str">
        <f>'Общие сведения дисциплины'!$B$2</f>
        <v>Институт кибербезопасности ицифровых технологий</v>
      </c>
      <c r="B413" s="82"/>
      <c r="C413" s="82"/>
      <c r="D413" s="83"/>
      <c r="E413" s="78"/>
      <c r="F413" s="79"/>
      <c r="G413" s="79"/>
      <c r="H413" s="79"/>
      <c r="I413" s="62" t="s">
        <v>48</v>
      </c>
      <c r="J413" s="64"/>
    </row>
    <row r="414" spans="1:10" x14ac:dyDescent="0.2">
      <c r="A414" s="81"/>
      <c r="B414" s="82"/>
      <c r="C414" s="82"/>
      <c r="D414" s="83"/>
      <c r="E414" s="78"/>
      <c r="F414" s="79"/>
      <c r="G414" s="79"/>
      <c r="H414" s="79"/>
      <c r="I414" s="62" t="str">
        <f>'Общие сведения дисциплины'!$B$4</f>
        <v>О.В. Трубиенко</v>
      </c>
      <c r="J414" s="64"/>
    </row>
    <row r="415" spans="1:10" ht="12.75" customHeight="1" x14ac:dyDescent="0.2">
      <c r="A415" s="81" t="str">
        <f>"Кафедра "&amp;'Общие сведения дисциплины'!$B$3</f>
        <v>Кафедра КБ-2 «Информационно-аналитические системы кибербезопасности»</v>
      </c>
      <c r="B415" s="82"/>
      <c r="C415" s="82"/>
      <c r="D415" s="83"/>
      <c r="E415" s="44"/>
      <c r="I415" s="44"/>
      <c r="J415" s="45"/>
    </row>
    <row r="416" spans="1:10" x14ac:dyDescent="0.2">
      <c r="A416" s="81"/>
      <c r="B416" s="82"/>
      <c r="C416" s="82"/>
      <c r="D416" s="83"/>
      <c r="E416" s="62" t="str">
        <f>"Форма обучения: "&amp;'Общие сведения дисциплины'!$B$13</f>
        <v>Форма обучения: Очная</v>
      </c>
      <c r="F416" s="63"/>
      <c r="G416" s="63"/>
      <c r="H416" s="64"/>
      <c r="I416" s="62" t="str">
        <f>'Общие сведения дисциплины'!$B$14</f>
        <v>2023/2024</v>
      </c>
      <c r="J416" s="64"/>
    </row>
    <row r="417" spans="1:10" ht="13.5" thickBot="1" x14ac:dyDescent="0.25">
      <c r="A417" s="46"/>
      <c r="B417" s="47"/>
      <c r="C417" s="47"/>
      <c r="D417" s="48"/>
      <c r="E417" s="46"/>
      <c r="F417" s="47" t="str">
        <f>"Курс  "&amp;'Общие сведения дисциплины'!$B$6&amp;"           Семестр  "&amp;'Общие сведения дисциплины'!$B$7</f>
        <v>Курс  3           Семестр  5</v>
      </c>
      <c r="G417" s="47"/>
      <c r="H417" s="47"/>
      <c r="I417" s="72" t="s">
        <v>47</v>
      </c>
      <c r="J417" s="73"/>
    </row>
    <row r="418" spans="1:10" x14ac:dyDescent="0.2">
      <c r="A418" s="44"/>
      <c r="J418" s="45"/>
    </row>
    <row r="419" spans="1:10" ht="12.75" customHeight="1" x14ac:dyDescent="0.2">
      <c r="A419" s="68" t="s">
        <v>5</v>
      </c>
      <c r="B419" s="69" t="str">
        <f ca="1">INDIRECT((ADDRESS((3+J434),2,1,1,"Вопросы к экзамену")))</f>
        <v>Выбросы и аномалии. Способы выявления. Подходы к обработке.</v>
      </c>
      <c r="C419" s="69"/>
      <c r="D419" s="69"/>
      <c r="E419" s="69"/>
      <c r="F419" s="69"/>
      <c r="G419" s="69"/>
      <c r="H419" s="69"/>
      <c r="I419" s="69"/>
      <c r="J419" s="45"/>
    </row>
    <row r="420" spans="1:10" ht="12.75" customHeight="1" x14ac:dyDescent="0.2">
      <c r="A420" s="68"/>
      <c r="B420" s="69"/>
      <c r="C420" s="69"/>
      <c r="D420" s="69"/>
      <c r="E420" s="69"/>
      <c r="F420" s="69"/>
      <c r="G420" s="69"/>
      <c r="H420" s="69"/>
      <c r="I420" s="69"/>
      <c r="J420" s="45"/>
    </row>
    <row r="421" spans="1:10" ht="12.75" customHeight="1" x14ac:dyDescent="0.2">
      <c r="A421" s="68"/>
      <c r="B421" s="69"/>
      <c r="C421" s="69"/>
      <c r="D421" s="69"/>
      <c r="E421" s="69"/>
      <c r="F421" s="69"/>
      <c r="G421" s="69"/>
      <c r="H421" s="69"/>
      <c r="I421" s="69"/>
      <c r="J421" s="45"/>
    </row>
    <row r="422" spans="1:10" ht="15.75" x14ac:dyDescent="0.25">
      <c r="A422" s="52"/>
      <c r="B422" s="51"/>
      <c r="C422" s="51"/>
      <c r="D422" s="51"/>
      <c r="E422" s="51"/>
      <c r="F422" s="51"/>
      <c r="G422" s="51"/>
      <c r="H422" s="51"/>
      <c r="I422" s="51"/>
      <c r="J422" s="45"/>
    </row>
    <row r="423" spans="1:10" ht="12.75" customHeight="1" x14ac:dyDescent="0.2">
      <c r="A423" s="68" t="s">
        <v>6</v>
      </c>
      <c r="B423" s="69" t="str">
        <f ca="1">INDIRECT((ADDRESS(33+J434,2,1,1,"Вопросы к экзамену")))</f>
        <v>Понятие и назначение регуляризции регрессионных моделей. Виды регуляризации.</v>
      </c>
      <c r="C423" s="69"/>
      <c r="D423" s="69"/>
      <c r="E423" s="69"/>
      <c r="F423" s="69"/>
      <c r="G423" s="69"/>
      <c r="H423" s="69"/>
      <c r="I423" s="69"/>
      <c r="J423" s="45"/>
    </row>
    <row r="424" spans="1:10" ht="12.75" customHeight="1" x14ac:dyDescent="0.2">
      <c r="A424" s="68"/>
      <c r="B424" s="69"/>
      <c r="C424" s="69"/>
      <c r="D424" s="69"/>
      <c r="E424" s="69"/>
      <c r="F424" s="69"/>
      <c r="G424" s="69"/>
      <c r="H424" s="69"/>
      <c r="I424" s="69"/>
      <c r="J424" s="45"/>
    </row>
    <row r="425" spans="1:10" ht="12.75" customHeight="1" x14ac:dyDescent="0.2">
      <c r="A425" s="68"/>
      <c r="B425" s="69"/>
      <c r="C425" s="69"/>
      <c r="D425" s="69"/>
      <c r="E425" s="69"/>
      <c r="F425" s="69"/>
      <c r="G425" s="69"/>
      <c r="H425" s="69"/>
      <c r="I425" s="69"/>
      <c r="J425" s="45"/>
    </row>
    <row r="426" spans="1:10" ht="15.75" x14ac:dyDescent="0.25">
      <c r="A426" s="52"/>
      <c r="B426" s="51"/>
      <c r="C426" s="51"/>
      <c r="D426" s="51"/>
      <c r="E426" s="51"/>
      <c r="F426" s="51"/>
      <c r="G426" s="51"/>
      <c r="H426" s="51"/>
      <c r="I426" s="51"/>
      <c r="J426" s="45"/>
    </row>
    <row r="427" spans="1:10" ht="12.75" customHeight="1" x14ac:dyDescent="0.2">
      <c r="A427" s="68" t="s">
        <v>7</v>
      </c>
      <c r="B427" s="69" t="str">
        <f ca="1">INDIRECT((ADDRESS(66+J434,2,1,1,"Вопросы к экзамену")))</f>
        <v>Деревья решений. Оценивание важности признаков. Метод Permutation feature importance.</v>
      </c>
      <c r="C427" s="69"/>
      <c r="D427" s="69"/>
      <c r="E427" s="69"/>
      <c r="F427" s="69"/>
      <c r="G427" s="69"/>
      <c r="H427" s="69"/>
      <c r="I427" s="69"/>
      <c r="J427" s="45"/>
    </row>
    <row r="428" spans="1:10" ht="12.75" customHeight="1" x14ac:dyDescent="0.2">
      <c r="A428" s="68"/>
      <c r="B428" s="69"/>
      <c r="C428" s="69"/>
      <c r="D428" s="69"/>
      <c r="E428" s="69"/>
      <c r="F428" s="69"/>
      <c r="G428" s="69"/>
      <c r="H428" s="69"/>
      <c r="I428" s="69"/>
      <c r="J428" s="45"/>
    </row>
    <row r="429" spans="1:10" ht="12.75" customHeight="1" x14ac:dyDescent="0.2">
      <c r="A429" s="68"/>
      <c r="B429" s="69"/>
      <c r="C429" s="69"/>
      <c r="D429" s="69"/>
      <c r="E429" s="69"/>
      <c r="F429" s="69"/>
      <c r="G429" s="69"/>
      <c r="H429" s="69"/>
      <c r="I429" s="69"/>
      <c r="J429" s="45"/>
    </row>
    <row r="430" spans="1:10" x14ac:dyDescent="0.2">
      <c r="A430" s="44"/>
      <c r="J430" s="45"/>
    </row>
    <row r="431" spans="1:10" x14ac:dyDescent="0.2">
      <c r="A431" s="44"/>
      <c r="J431" s="45"/>
    </row>
    <row r="432" spans="1:10" x14ac:dyDescent="0.2">
      <c r="A432" s="44"/>
      <c r="J432" s="45"/>
    </row>
    <row r="433" spans="1:10" x14ac:dyDescent="0.2">
      <c r="A433" s="44"/>
      <c r="J433" s="45"/>
    </row>
    <row r="434" spans="1:10" ht="13.5" thickBot="1" x14ac:dyDescent="0.25">
      <c r="A434" s="46"/>
      <c r="B434" s="47"/>
      <c r="C434" s="47"/>
      <c r="D434" s="47"/>
      <c r="E434" s="47"/>
      <c r="F434" s="47"/>
      <c r="G434" s="47"/>
      <c r="H434" s="47"/>
      <c r="I434" s="47"/>
      <c r="J434" s="48">
        <f>J402+1</f>
        <v>14</v>
      </c>
    </row>
    <row r="435" spans="1:10" x14ac:dyDescent="0.2">
      <c r="A435" s="41"/>
      <c r="B435" s="42"/>
      <c r="C435" s="42"/>
      <c r="D435" s="43"/>
      <c r="E435" s="41"/>
      <c r="F435" s="42"/>
      <c r="G435" s="42"/>
      <c r="H435" s="42"/>
      <c r="I435" s="70" t="s">
        <v>31</v>
      </c>
      <c r="J435" s="71"/>
    </row>
    <row r="436" spans="1:10" x14ac:dyDescent="0.2">
      <c r="A436" s="65" t="s">
        <v>23</v>
      </c>
      <c r="B436" s="66"/>
      <c r="C436" s="66"/>
      <c r="D436" s="67"/>
      <c r="E436" s="74" t="str">
        <f>'Общие сведения дисциплины'!$B$15&amp;J464</f>
        <v>ЭКЗАМЕНАЦИОННЫЙ БИЛЕТ №15</v>
      </c>
      <c r="F436" s="75"/>
      <c r="G436" s="75"/>
      <c r="H436" s="75"/>
      <c r="I436" s="62" t="s">
        <v>32</v>
      </c>
      <c r="J436" s="64"/>
    </row>
    <row r="437" spans="1:10" x14ac:dyDescent="0.2">
      <c r="A437" s="44"/>
      <c r="D437" s="45"/>
      <c r="E437" s="44"/>
      <c r="I437" s="62" t="str">
        <f>"(протокол №"&amp;'Общие сведения дисциплины'!$B$8</f>
        <v>(протокол №1</v>
      </c>
      <c r="J437" s="64"/>
    </row>
    <row r="438" spans="1:10" x14ac:dyDescent="0.2">
      <c r="A438" s="84" t="s">
        <v>24</v>
      </c>
      <c r="B438" s="85"/>
      <c r="C438" s="85"/>
      <c r="D438" s="86"/>
      <c r="E438" s="62" t="s">
        <v>29</v>
      </c>
      <c r="F438" s="63"/>
      <c r="G438" s="63"/>
      <c r="H438" s="63"/>
      <c r="I438" s="44" t="str">
        <f>"от «"&amp;DAY('Общие сведения дисциплины'!$B$9)&amp;"» "&amp;VLOOKUP(MONTH('Общие сведения дисциплины'!$B$9),'Сл поле месяц'!$A$1:$B$12,2,0)&amp;" "&amp;YEAR('Общие сведения дисциплины'!$B$9)&amp;" г.)"</f>
        <v>от «24» августа 2023 г.)</v>
      </c>
      <c r="J438" s="45"/>
    </row>
    <row r="439" spans="1:10" ht="12.75" customHeight="1" x14ac:dyDescent="0.2">
      <c r="A439" s="62" t="s">
        <v>25</v>
      </c>
      <c r="B439" s="63"/>
      <c r="C439" s="63"/>
      <c r="D439" s="64"/>
      <c r="E439" s="76" t="str">
        <f>"«"&amp;'Общие сведения дисциплины'!$B$5&amp;"»"</f>
        <v>«Технологии и методы программирования»</v>
      </c>
      <c r="F439" s="77"/>
      <c r="G439" s="77"/>
      <c r="H439" s="77"/>
      <c r="I439" s="44"/>
      <c r="J439" s="45"/>
    </row>
    <row r="440" spans="1:10" x14ac:dyDescent="0.2">
      <c r="A440" s="62" t="s">
        <v>26</v>
      </c>
      <c r="B440" s="63"/>
      <c r="C440" s="63"/>
      <c r="D440" s="64"/>
      <c r="E440" s="76"/>
      <c r="F440" s="77"/>
      <c r="G440" s="77"/>
      <c r="H440" s="77"/>
      <c r="I440" s="62" t="s">
        <v>46</v>
      </c>
      <c r="J440" s="64"/>
    </row>
    <row r="441" spans="1:10" x14ac:dyDescent="0.2">
      <c r="A441" s="74" t="s">
        <v>27</v>
      </c>
      <c r="B441" s="75"/>
      <c r="C441" s="75"/>
      <c r="D441" s="80"/>
      <c r="E441" s="44"/>
      <c r="I441" s="44"/>
      <c r="J441" s="45"/>
    </row>
    <row r="442" spans="1:10" ht="12.75" customHeight="1" x14ac:dyDescent="0.2">
      <c r="A442" s="74" t="s">
        <v>28</v>
      </c>
      <c r="B442" s="75"/>
      <c r="C442" s="75"/>
      <c r="D442" s="80"/>
      <c r="E442" s="78" t="str">
        <f>'Общие сведения дисциплины'!$B$10&amp;" «"&amp;'Общие сведения дисциплины'!$B$11&amp;"»"</f>
        <v>10.03.01 «Информационная безопасность»</v>
      </c>
      <c r="F442" s="79"/>
      <c r="G442" s="79"/>
      <c r="H442" s="79"/>
      <c r="I442" s="44"/>
      <c r="J442" s="45"/>
    </row>
    <row r="443" spans="1:10" x14ac:dyDescent="0.2">
      <c r="A443" s="81" t="str">
        <f>'Общие сведения дисциплины'!$B$2</f>
        <v>Институт кибербезопасности ицифровых технологий</v>
      </c>
      <c r="B443" s="82"/>
      <c r="C443" s="82"/>
      <c r="D443" s="83"/>
      <c r="E443" s="78"/>
      <c r="F443" s="79"/>
      <c r="G443" s="79"/>
      <c r="H443" s="79"/>
      <c r="I443" s="62" t="s">
        <v>48</v>
      </c>
      <c r="J443" s="64"/>
    </row>
    <row r="444" spans="1:10" x14ac:dyDescent="0.2">
      <c r="A444" s="81"/>
      <c r="B444" s="82"/>
      <c r="C444" s="82"/>
      <c r="D444" s="83"/>
      <c r="E444" s="78"/>
      <c r="F444" s="79"/>
      <c r="G444" s="79"/>
      <c r="H444" s="79"/>
      <c r="I444" s="62" t="str">
        <f>'Общие сведения дисциплины'!$B$4</f>
        <v>О.В. Трубиенко</v>
      </c>
      <c r="J444" s="64"/>
    </row>
    <row r="445" spans="1:10" ht="12.75" customHeight="1" x14ac:dyDescent="0.2">
      <c r="A445" s="81" t="str">
        <f>"Кафедра "&amp;'Общие сведения дисциплины'!$B$3</f>
        <v>Кафедра КБ-2 «Информационно-аналитические системы кибербезопасности»</v>
      </c>
      <c r="B445" s="82"/>
      <c r="C445" s="82"/>
      <c r="D445" s="83"/>
      <c r="E445" s="44"/>
      <c r="I445" s="44"/>
      <c r="J445" s="45"/>
    </row>
    <row r="446" spans="1:10" x14ac:dyDescent="0.2">
      <c r="A446" s="81"/>
      <c r="B446" s="82"/>
      <c r="C446" s="82"/>
      <c r="D446" s="83"/>
      <c r="E446" s="62" t="str">
        <f>"Форма обучения: "&amp;'Общие сведения дисциплины'!$B$13</f>
        <v>Форма обучения: Очная</v>
      </c>
      <c r="F446" s="63"/>
      <c r="G446" s="63"/>
      <c r="H446" s="64"/>
      <c r="I446" s="62" t="str">
        <f>'Общие сведения дисциплины'!$B$14</f>
        <v>2023/2024</v>
      </c>
      <c r="J446" s="64"/>
    </row>
    <row r="447" spans="1:10" ht="13.5" thickBot="1" x14ac:dyDescent="0.25">
      <c r="A447" s="46"/>
      <c r="B447" s="47"/>
      <c r="C447" s="47"/>
      <c r="D447" s="48"/>
      <c r="E447" s="46"/>
      <c r="F447" s="47" t="str">
        <f>"Курс  "&amp;'Общие сведения дисциплины'!$B$6&amp;"           Семестр  "&amp;'Общие сведения дисциплины'!$B$7</f>
        <v>Курс  3           Семестр  5</v>
      </c>
      <c r="G447" s="47"/>
      <c r="H447" s="47"/>
      <c r="I447" s="72" t="s">
        <v>47</v>
      </c>
      <c r="J447" s="73"/>
    </row>
    <row r="448" spans="1:10" x14ac:dyDescent="0.2">
      <c r="A448" s="44"/>
      <c r="J448" s="45"/>
    </row>
    <row r="449" spans="1:10" ht="12.75" customHeight="1" x14ac:dyDescent="0.2">
      <c r="A449" s="68" t="s">
        <v>5</v>
      </c>
      <c r="B449" s="69" t="str">
        <f ca="1">INDIRECT((ADDRESS((3+J464),2,1,1,"Вопросы к экзамену")))</f>
        <v>Понятия генеральной и выборочной совокупностей.  Преимущества выборочного метода.</v>
      </c>
      <c r="C449" s="69"/>
      <c r="D449" s="69"/>
      <c r="E449" s="69"/>
      <c r="F449" s="69"/>
      <c r="G449" s="69"/>
      <c r="H449" s="69"/>
      <c r="I449" s="69"/>
      <c r="J449" s="45"/>
    </row>
    <row r="450" spans="1:10" ht="12.75" customHeight="1" x14ac:dyDescent="0.2">
      <c r="A450" s="68"/>
      <c r="B450" s="69"/>
      <c r="C450" s="69"/>
      <c r="D450" s="69"/>
      <c r="E450" s="69"/>
      <c r="F450" s="69"/>
      <c r="G450" s="69"/>
      <c r="H450" s="69"/>
      <c r="I450" s="69"/>
      <c r="J450" s="45"/>
    </row>
    <row r="451" spans="1:10" ht="12.75" customHeight="1" x14ac:dyDescent="0.2">
      <c r="A451" s="68"/>
      <c r="B451" s="69"/>
      <c r="C451" s="69"/>
      <c r="D451" s="69"/>
      <c r="E451" s="69"/>
      <c r="F451" s="69"/>
      <c r="G451" s="69"/>
      <c r="H451" s="69"/>
      <c r="I451" s="69"/>
      <c r="J451" s="45"/>
    </row>
    <row r="452" spans="1:10" ht="15.75" x14ac:dyDescent="0.25">
      <c r="A452" s="52"/>
      <c r="B452" s="51"/>
      <c r="C452" s="51"/>
      <c r="D452" s="51"/>
      <c r="E452" s="51"/>
      <c r="F452" s="51"/>
      <c r="G452" s="51"/>
      <c r="H452" s="51"/>
      <c r="I452" s="51"/>
      <c r="J452" s="45"/>
    </row>
    <row r="453" spans="1:10" ht="12.75" customHeight="1" x14ac:dyDescent="0.2">
      <c r="A453" s="68" t="s">
        <v>6</v>
      </c>
      <c r="B453" s="69" t="str">
        <f ca="1">INDIRECT((ADDRESS(33+J464,2,1,1,"Вопросы к экзамену")))</f>
        <v>Метрики качества классификации. Accuracy. Выражение для расчета. Свойства. Недостатки.</v>
      </c>
      <c r="C453" s="69"/>
      <c r="D453" s="69"/>
      <c r="E453" s="69"/>
      <c r="F453" s="69"/>
      <c r="G453" s="69"/>
      <c r="H453" s="69"/>
      <c r="I453" s="69"/>
      <c r="J453" s="45"/>
    </row>
    <row r="454" spans="1:10" ht="12.75" customHeight="1" x14ac:dyDescent="0.2">
      <c r="A454" s="68"/>
      <c r="B454" s="69"/>
      <c r="C454" s="69"/>
      <c r="D454" s="69"/>
      <c r="E454" s="69"/>
      <c r="F454" s="69"/>
      <c r="G454" s="69"/>
      <c r="H454" s="69"/>
      <c r="I454" s="69"/>
      <c r="J454" s="45"/>
    </row>
    <row r="455" spans="1:10" ht="12.75" customHeight="1" x14ac:dyDescent="0.2">
      <c r="A455" s="68"/>
      <c r="B455" s="69"/>
      <c r="C455" s="69"/>
      <c r="D455" s="69"/>
      <c r="E455" s="69"/>
      <c r="F455" s="69"/>
      <c r="G455" s="69"/>
      <c r="H455" s="69"/>
      <c r="I455" s="69"/>
      <c r="J455" s="45"/>
    </row>
    <row r="456" spans="1:10" ht="15.75" x14ac:dyDescent="0.25">
      <c r="A456" s="52"/>
      <c r="B456" s="51"/>
      <c r="C456" s="51"/>
      <c r="D456" s="51"/>
      <c r="E456" s="51"/>
      <c r="F456" s="51"/>
      <c r="G456" s="51"/>
      <c r="H456" s="51"/>
      <c r="I456" s="51"/>
      <c r="J456" s="45"/>
    </row>
    <row r="457" spans="1:10" ht="12.75" customHeight="1" x14ac:dyDescent="0.2">
      <c r="A457" s="68" t="s">
        <v>7</v>
      </c>
      <c r="B457" s="69" t="str">
        <f ca="1">INDIRECT((ADDRESS(66+J464,2,1,1,"Вопросы к экзамену")))</f>
        <v>Деревья решений. Понятие прироста информации. Общее выражение для расчета.</v>
      </c>
      <c r="C457" s="69"/>
      <c r="D457" s="69"/>
      <c r="E457" s="69"/>
      <c r="F457" s="69"/>
      <c r="G457" s="69"/>
      <c r="H457" s="69"/>
      <c r="I457" s="69"/>
      <c r="J457" s="45"/>
    </row>
    <row r="458" spans="1:10" ht="12.75" customHeight="1" x14ac:dyDescent="0.2">
      <c r="A458" s="68"/>
      <c r="B458" s="69"/>
      <c r="C458" s="69"/>
      <c r="D458" s="69"/>
      <c r="E458" s="69"/>
      <c r="F458" s="69"/>
      <c r="G458" s="69"/>
      <c r="H458" s="69"/>
      <c r="I458" s="69"/>
      <c r="J458" s="45"/>
    </row>
    <row r="459" spans="1:10" ht="12.75" customHeight="1" x14ac:dyDescent="0.2">
      <c r="A459" s="68"/>
      <c r="B459" s="69"/>
      <c r="C459" s="69"/>
      <c r="D459" s="69"/>
      <c r="E459" s="69"/>
      <c r="F459" s="69"/>
      <c r="G459" s="69"/>
      <c r="H459" s="69"/>
      <c r="I459" s="69"/>
      <c r="J459" s="45"/>
    </row>
    <row r="460" spans="1:10" x14ac:dyDescent="0.2">
      <c r="A460" s="44"/>
      <c r="J460" s="45"/>
    </row>
    <row r="461" spans="1:10" x14ac:dyDescent="0.2">
      <c r="A461" s="44"/>
      <c r="J461" s="45"/>
    </row>
    <row r="462" spans="1:10" x14ac:dyDescent="0.2">
      <c r="A462" s="44"/>
      <c r="J462" s="45"/>
    </row>
    <row r="463" spans="1:10" x14ac:dyDescent="0.2">
      <c r="A463" s="44"/>
      <c r="J463" s="45"/>
    </row>
    <row r="464" spans="1:10" ht="13.5" thickBot="1" x14ac:dyDescent="0.25">
      <c r="A464" s="46"/>
      <c r="B464" s="47"/>
      <c r="C464" s="47"/>
      <c r="D464" s="47"/>
      <c r="E464" s="47"/>
      <c r="F464" s="47"/>
      <c r="G464" s="47"/>
      <c r="H464" s="47"/>
      <c r="I464" s="47"/>
      <c r="J464" s="48">
        <f>J434+1</f>
        <v>15</v>
      </c>
    </row>
    <row r="465" spans="1:10" x14ac:dyDescent="0.2">
      <c r="A465" s="40"/>
      <c r="B465" s="40"/>
      <c r="C465" s="40"/>
      <c r="D465" s="40"/>
      <c r="E465" s="40"/>
      <c r="F465" s="40"/>
      <c r="G465" s="40"/>
      <c r="H465" s="40"/>
      <c r="I465" s="40"/>
      <c r="J465" s="40"/>
    </row>
    <row r="466" spans="1:10" ht="13.5" thickBot="1" x14ac:dyDescent="0.25"/>
    <row r="467" spans="1:10" x14ac:dyDescent="0.2">
      <c r="A467" s="41"/>
      <c r="B467" s="42"/>
      <c r="C467" s="42"/>
      <c r="D467" s="43"/>
      <c r="E467" s="41"/>
      <c r="F467" s="42"/>
      <c r="G467" s="42"/>
      <c r="H467" s="42"/>
      <c r="I467" s="70" t="s">
        <v>31</v>
      </c>
      <c r="J467" s="71"/>
    </row>
    <row r="468" spans="1:10" x14ac:dyDescent="0.2">
      <c r="A468" s="65" t="s">
        <v>23</v>
      </c>
      <c r="B468" s="66"/>
      <c r="C468" s="66"/>
      <c r="D468" s="67"/>
      <c r="E468" s="74" t="str">
        <f>'Общие сведения дисциплины'!$B$15&amp;J496</f>
        <v>ЭКЗАМЕНАЦИОННЫЙ БИЛЕТ №16</v>
      </c>
      <c r="F468" s="75"/>
      <c r="G468" s="75"/>
      <c r="H468" s="75"/>
      <c r="I468" s="62" t="s">
        <v>32</v>
      </c>
      <c r="J468" s="64"/>
    </row>
    <row r="469" spans="1:10" x14ac:dyDescent="0.2">
      <c r="A469" s="44"/>
      <c r="D469" s="45"/>
      <c r="E469" s="44"/>
      <c r="I469" s="62" t="str">
        <f>"(протокол №"&amp;'Общие сведения дисциплины'!$B$8</f>
        <v>(протокол №1</v>
      </c>
      <c r="J469" s="64"/>
    </row>
    <row r="470" spans="1:10" x14ac:dyDescent="0.2">
      <c r="A470" s="84" t="s">
        <v>24</v>
      </c>
      <c r="B470" s="85"/>
      <c r="C470" s="85"/>
      <c r="D470" s="86"/>
      <c r="E470" s="62" t="s">
        <v>29</v>
      </c>
      <c r="F470" s="63"/>
      <c r="G470" s="63"/>
      <c r="H470" s="63"/>
      <c r="I470" s="44" t="str">
        <f>"от «"&amp;DAY('Общие сведения дисциплины'!$B$9)&amp;"» "&amp;VLOOKUP(MONTH('Общие сведения дисциплины'!$B$9),'Сл поле месяц'!$A$1:$B$12,2,0)&amp;" "&amp;YEAR('Общие сведения дисциплины'!$B$9)&amp;" г.)"</f>
        <v>от «24» августа 2023 г.)</v>
      </c>
      <c r="J470" s="45"/>
    </row>
    <row r="471" spans="1:10" ht="12.75" customHeight="1" x14ac:dyDescent="0.2">
      <c r="A471" s="62" t="s">
        <v>25</v>
      </c>
      <c r="B471" s="63"/>
      <c r="C471" s="63"/>
      <c r="D471" s="64"/>
      <c r="E471" s="76" t="str">
        <f>"«"&amp;'Общие сведения дисциплины'!$B$5&amp;"»"</f>
        <v>«Технологии и методы программирования»</v>
      </c>
      <c r="F471" s="77"/>
      <c r="G471" s="77"/>
      <c r="H471" s="77"/>
      <c r="I471" s="44"/>
      <c r="J471" s="45"/>
    </row>
    <row r="472" spans="1:10" x14ac:dyDescent="0.2">
      <c r="A472" s="62" t="s">
        <v>26</v>
      </c>
      <c r="B472" s="63"/>
      <c r="C472" s="63"/>
      <c r="D472" s="64"/>
      <c r="E472" s="76"/>
      <c r="F472" s="77"/>
      <c r="G472" s="77"/>
      <c r="H472" s="77"/>
      <c r="I472" s="62" t="s">
        <v>46</v>
      </c>
      <c r="J472" s="64"/>
    </row>
    <row r="473" spans="1:10" x14ac:dyDescent="0.2">
      <c r="A473" s="74" t="s">
        <v>27</v>
      </c>
      <c r="B473" s="75"/>
      <c r="C473" s="75"/>
      <c r="D473" s="80"/>
      <c r="E473" s="44"/>
      <c r="I473" s="44"/>
      <c r="J473" s="45"/>
    </row>
    <row r="474" spans="1:10" ht="12.75" customHeight="1" x14ac:dyDescent="0.2">
      <c r="A474" s="74" t="s">
        <v>28</v>
      </c>
      <c r="B474" s="75"/>
      <c r="C474" s="75"/>
      <c r="D474" s="80"/>
      <c r="E474" s="78" t="str">
        <f>'Общие сведения дисциплины'!$B$10&amp;" «"&amp;'Общие сведения дисциплины'!$B$11&amp;"»"</f>
        <v>10.03.01 «Информационная безопасность»</v>
      </c>
      <c r="F474" s="79"/>
      <c r="G474" s="79"/>
      <c r="H474" s="79"/>
      <c r="I474" s="44"/>
      <c r="J474" s="45"/>
    </row>
    <row r="475" spans="1:10" x14ac:dyDescent="0.2">
      <c r="A475" s="81" t="str">
        <f>'Общие сведения дисциплины'!$B$2</f>
        <v>Институт кибербезопасности ицифровых технологий</v>
      </c>
      <c r="B475" s="82"/>
      <c r="C475" s="82"/>
      <c r="D475" s="83"/>
      <c r="E475" s="78"/>
      <c r="F475" s="79"/>
      <c r="G475" s="79"/>
      <c r="H475" s="79"/>
      <c r="I475" s="62" t="s">
        <v>48</v>
      </c>
      <c r="J475" s="64"/>
    </row>
    <row r="476" spans="1:10" x14ac:dyDescent="0.2">
      <c r="A476" s="81"/>
      <c r="B476" s="82"/>
      <c r="C476" s="82"/>
      <c r="D476" s="83"/>
      <c r="E476" s="78"/>
      <c r="F476" s="79"/>
      <c r="G476" s="79"/>
      <c r="H476" s="79"/>
      <c r="I476" s="62" t="str">
        <f>'Общие сведения дисциплины'!$B$4</f>
        <v>О.В. Трубиенко</v>
      </c>
      <c r="J476" s="64"/>
    </row>
    <row r="477" spans="1:10" ht="12.75" customHeight="1" x14ac:dyDescent="0.2">
      <c r="A477" s="81" t="str">
        <f>"Кафедра "&amp;'Общие сведения дисциплины'!$B$3</f>
        <v>Кафедра КБ-2 «Информационно-аналитические системы кибербезопасности»</v>
      </c>
      <c r="B477" s="82"/>
      <c r="C477" s="82"/>
      <c r="D477" s="83"/>
      <c r="E477" s="44"/>
      <c r="I477" s="44"/>
      <c r="J477" s="45"/>
    </row>
    <row r="478" spans="1:10" x14ac:dyDescent="0.2">
      <c r="A478" s="81"/>
      <c r="B478" s="82"/>
      <c r="C478" s="82"/>
      <c r="D478" s="83"/>
      <c r="E478" s="62" t="str">
        <f>"Форма обучения: "&amp;'Общие сведения дисциплины'!$B$13</f>
        <v>Форма обучения: Очная</v>
      </c>
      <c r="F478" s="63"/>
      <c r="G478" s="63"/>
      <c r="H478" s="64"/>
      <c r="I478" s="62" t="str">
        <f>'Общие сведения дисциплины'!$B$14</f>
        <v>2023/2024</v>
      </c>
      <c r="J478" s="64"/>
    </row>
    <row r="479" spans="1:10" ht="13.5" thickBot="1" x14ac:dyDescent="0.25">
      <c r="A479" s="46"/>
      <c r="B479" s="47"/>
      <c r="C479" s="47"/>
      <c r="D479" s="48"/>
      <c r="E479" s="46"/>
      <c r="F479" s="47" t="str">
        <f>"Курс  "&amp;'Общие сведения дисциплины'!$B$6&amp;"           Семестр  "&amp;'Общие сведения дисциплины'!$B$7</f>
        <v>Курс  3           Семестр  5</v>
      </c>
      <c r="G479" s="47"/>
      <c r="H479" s="47"/>
      <c r="I479" s="72" t="s">
        <v>47</v>
      </c>
      <c r="J479" s="73"/>
    </row>
    <row r="480" spans="1:10" x14ac:dyDescent="0.2">
      <c r="A480" s="44"/>
      <c r="J480" s="45"/>
    </row>
    <row r="481" spans="1:10" ht="12.75" customHeight="1" x14ac:dyDescent="0.2">
      <c r="A481" s="68" t="s">
        <v>5</v>
      </c>
      <c r="B481" s="69" t="str">
        <f ca="1">INDIRECT((ADDRESS((3+J496),2,1,1,"Вопросы к экзамену")))</f>
        <v>Понятие масштабирования данных. Проедура стандартизации данных.</v>
      </c>
      <c r="C481" s="69"/>
      <c r="D481" s="69"/>
      <c r="E481" s="69"/>
      <c r="F481" s="69"/>
      <c r="G481" s="69"/>
      <c r="H481" s="69"/>
      <c r="I481" s="69"/>
      <c r="J481" s="45"/>
    </row>
    <row r="482" spans="1:10" ht="12.75" customHeight="1" x14ac:dyDescent="0.2">
      <c r="A482" s="68"/>
      <c r="B482" s="69"/>
      <c r="C482" s="69"/>
      <c r="D482" s="69"/>
      <c r="E482" s="69"/>
      <c r="F482" s="69"/>
      <c r="G482" s="69"/>
      <c r="H482" s="69"/>
      <c r="I482" s="69"/>
      <c r="J482" s="45"/>
    </row>
    <row r="483" spans="1:10" ht="12.75" customHeight="1" x14ac:dyDescent="0.2">
      <c r="A483" s="68"/>
      <c r="B483" s="69"/>
      <c r="C483" s="69"/>
      <c r="D483" s="69"/>
      <c r="E483" s="69"/>
      <c r="F483" s="69"/>
      <c r="G483" s="69"/>
      <c r="H483" s="69"/>
      <c r="I483" s="69"/>
      <c r="J483" s="45"/>
    </row>
    <row r="484" spans="1:10" ht="15.75" x14ac:dyDescent="0.25">
      <c r="A484" s="52"/>
      <c r="B484" s="51"/>
      <c r="C484" s="51"/>
      <c r="D484" s="51"/>
      <c r="E484" s="51"/>
      <c r="F484" s="51"/>
      <c r="G484" s="51"/>
      <c r="H484" s="51"/>
      <c r="I484" s="51"/>
      <c r="J484" s="45"/>
    </row>
    <row r="485" spans="1:10" ht="12.75" customHeight="1" x14ac:dyDescent="0.2">
      <c r="A485" s="68" t="s">
        <v>6</v>
      </c>
      <c r="B485" s="69" t="str">
        <f ca="1">INDIRECT((ADDRESS(33+J496,2,1,1,"Вопросы к экзамену")))</f>
        <v>Метрики качества классификации. Precision (точность). Выражение для расчета. Свойства.</v>
      </c>
      <c r="C485" s="69"/>
      <c r="D485" s="69"/>
      <c r="E485" s="69"/>
      <c r="F485" s="69"/>
      <c r="G485" s="69"/>
      <c r="H485" s="69"/>
      <c r="I485" s="69"/>
      <c r="J485" s="45"/>
    </row>
    <row r="486" spans="1:10" ht="12.75" customHeight="1" x14ac:dyDescent="0.2">
      <c r="A486" s="68"/>
      <c r="B486" s="69"/>
      <c r="C486" s="69"/>
      <c r="D486" s="69"/>
      <c r="E486" s="69"/>
      <c r="F486" s="69"/>
      <c r="G486" s="69"/>
      <c r="H486" s="69"/>
      <c r="I486" s="69"/>
      <c r="J486" s="45"/>
    </row>
    <row r="487" spans="1:10" ht="12.75" customHeight="1" x14ac:dyDescent="0.2">
      <c r="A487" s="68"/>
      <c r="B487" s="69"/>
      <c r="C487" s="69"/>
      <c r="D487" s="69"/>
      <c r="E487" s="69"/>
      <c r="F487" s="69"/>
      <c r="G487" s="69"/>
      <c r="H487" s="69"/>
      <c r="I487" s="69"/>
      <c r="J487" s="45"/>
    </row>
    <row r="488" spans="1:10" ht="15.75" x14ac:dyDescent="0.25">
      <c r="A488" s="52"/>
      <c r="B488" s="51"/>
      <c r="C488" s="51"/>
      <c r="D488" s="51"/>
      <c r="E488" s="51"/>
      <c r="F488" s="51"/>
      <c r="G488" s="51"/>
      <c r="H488" s="51"/>
      <c r="I488" s="51"/>
      <c r="J488" s="45"/>
    </row>
    <row r="489" spans="1:10" ht="12.75" customHeight="1" x14ac:dyDescent="0.2">
      <c r="A489" s="68" t="s">
        <v>7</v>
      </c>
      <c r="B489" s="69" t="str">
        <f ca="1">INDIRECT((ADDRESS(66+J496,2,1,1,"Вопросы к экзамену")))</f>
        <v>Критерий ветвления дерева решений в задачах регрессии.</v>
      </c>
      <c r="C489" s="69"/>
      <c r="D489" s="69"/>
      <c r="E489" s="69"/>
      <c r="F489" s="69"/>
      <c r="G489" s="69"/>
      <c r="H489" s="69"/>
      <c r="I489" s="69"/>
      <c r="J489" s="45"/>
    </row>
    <row r="490" spans="1:10" ht="12.75" customHeight="1" x14ac:dyDescent="0.2">
      <c r="A490" s="68"/>
      <c r="B490" s="69"/>
      <c r="C490" s="69"/>
      <c r="D490" s="69"/>
      <c r="E490" s="69"/>
      <c r="F490" s="69"/>
      <c r="G490" s="69"/>
      <c r="H490" s="69"/>
      <c r="I490" s="69"/>
      <c r="J490" s="45"/>
    </row>
    <row r="491" spans="1:10" ht="12.75" customHeight="1" x14ac:dyDescent="0.2">
      <c r="A491" s="68"/>
      <c r="B491" s="69"/>
      <c r="C491" s="69"/>
      <c r="D491" s="69"/>
      <c r="E491" s="69"/>
      <c r="F491" s="69"/>
      <c r="G491" s="69"/>
      <c r="H491" s="69"/>
      <c r="I491" s="69"/>
      <c r="J491" s="45"/>
    </row>
    <row r="492" spans="1:10" x14ac:dyDescent="0.2">
      <c r="A492" s="44"/>
      <c r="J492" s="45"/>
    </row>
    <row r="493" spans="1:10" x14ac:dyDescent="0.2">
      <c r="A493" s="44"/>
      <c r="J493" s="45"/>
    </row>
    <row r="494" spans="1:10" x14ac:dyDescent="0.2">
      <c r="A494" s="44"/>
      <c r="J494" s="45"/>
    </row>
    <row r="495" spans="1:10" x14ac:dyDescent="0.2">
      <c r="A495" s="44"/>
      <c r="J495" s="45"/>
    </row>
    <row r="496" spans="1:10" ht="13.5" thickBot="1" x14ac:dyDescent="0.25">
      <c r="A496" s="46"/>
      <c r="B496" s="47"/>
      <c r="C496" s="47"/>
      <c r="D496" s="47"/>
      <c r="E496" s="47"/>
      <c r="F496" s="47"/>
      <c r="G496" s="47"/>
      <c r="H496" s="47"/>
      <c r="I496" s="47"/>
      <c r="J496" s="48">
        <f>J464+1</f>
        <v>16</v>
      </c>
    </row>
    <row r="497" spans="1:10" x14ac:dyDescent="0.2">
      <c r="A497" s="41"/>
      <c r="B497" s="42"/>
      <c r="C497" s="42"/>
      <c r="D497" s="43"/>
      <c r="E497" s="41"/>
      <c r="F497" s="42"/>
      <c r="G497" s="42"/>
      <c r="H497" s="42"/>
      <c r="I497" s="70" t="s">
        <v>31</v>
      </c>
      <c r="J497" s="71"/>
    </row>
    <row r="498" spans="1:10" x14ac:dyDescent="0.2">
      <c r="A498" s="65" t="s">
        <v>23</v>
      </c>
      <c r="B498" s="66"/>
      <c r="C498" s="66"/>
      <c r="D498" s="67"/>
      <c r="E498" s="74" t="str">
        <f>'Общие сведения дисциплины'!$B$15&amp;J526</f>
        <v>ЭКЗАМЕНАЦИОННЫЙ БИЛЕТ №17</v>
      </c>
      <c r="F498" s="75"/>
      <c r="G498" s="75"/>
      <c r="H498" s="75"/>
      <c r="I498" s="62" t="s">
        <v>32</v>
      </c>
      <c r="J498" s="64"/>
    </row>
    <row r="499" spans="1:10" x14ac:dyDescent="0.2">
      <c r="A499" s="44"/>
      <c r="D499" s="45"/>
      <c r="E499" s="44"/>
      <c r="I499" s="62" t="str">
        <f>"(протокол №"&amp;'Общие сведения дисциплины'!$B$8</f>
        <v>(протокол №1</v>
      </c>
      <c r="J499" s="64"/>
    </row>
    <row r="500" spans="1:10" x14ac:dyDescent="0.2">
      <c r="A500" s="84" t="s">
        <v>24</v>
      </c>
      <c r="B500" s="85"/>
      <c r="C500" s="85"/>
      <c r="D500" s="86"/>
      <c r="E500" s="62" t="s">
        <v>29</v>
      </c>
      <c r="F500" s="63"/>
      <c r="G500" s="63"/>
      <c r="H500" s="63"/>
      <c r="I500" s="44" t="str">
        <f>"от «"&amp;DAY('Общие сведения дисциплины'!$B$9)&amp;"» "&amp;VLOOKUP(MONTH('Общие сведения дисциплины'!$B$9),'Сл поле месяц'!$A$1:$B$12,2,0)&amp;" "&amp;YEAR('Общие сведения дисциплины'!$B$9)&amp;" г.)"</f>
        <v>от «24» августа 2023 г.)</v>
      </c>
      <c r="J500" s="45"/>
    </row>
    <row r="501" spans="1:10" ht="12.75" customHeight="1" x14ac:dyDescent="0.2">
      <c r="A501" s="62" t="s">
        <v>25</v>
      </c>
      <c r="B501" s="63"/>
      <c r="C501" s="63"/>
      <c r="D501" s="64"/>
      <c r="E501" s="76" t="str">
        <f>"«"&amp;'Общие сведения дисциплины'!$B$5&amp;"»"</f>
        <v>«Технологии и методы программирования»</v>
      </c>
      <c r="F501" s="77"/>
      <c r="G501" s="77"/>
      <c r="H501" s="77"/>
      <c r="I501" s="44"/>
      <c r="J501" s="45"/>
    </row>
    <row r="502" spans="1:10" x14ac:dyDescent="0.2">
      <c r="A502" s="62" t="s">
        <v>26</v>
      </c>
      <c r="B502" s="63"/>
      <c r="C502" s="63"/>
      <c r="D502" s="64"/>
      <c r="E502" s="76"/>
      <c r="F502" s="77"/>
      <c r="G502" s="77"/>
      <c r="H502" s="77"/>
      <c r="I502" s="62" t="s">
        <v>46</v>
      </c>
      <c r="J502" s="64"/>
    </row>
    <row r="503" spans="1:10" x14ac:dyDescent="0.2">
      <c r="A503" s="74" t="s">
        <v>27</v>
      </c>
      <c r="B503" s="75"/>
      <c r="C503" s="75"/>
      <c r="D503" s="80"/>
      <c r="E503" s="44"/>
      <c r="I503" s="44"/>
      <c r="J503" s="45"/>
    </row>
    <row r="504" spans="1:10" ht="12.75" customHeight="1" x14ac:dyDescent="0.2">
      <c r="A504" s="74" t="s">
        <v>28</v>
      </c>
      <c r="B504" s="75"/>
      <c r="C504" s="75"/>
      <c r="D504" s="80"/>
      <c r="E504" s="78" t="str">
        <f>'Общие сведения дисциплины'!$B$10&amp;" «"&amp;'Общие сведения дисциплины'!$B$11&amp;"»"</f>
        <v>10.03.01 «Информационная безопасность»</v>
      </c>
      <c r="F504" s="79"/>
      <c r="G504" s="79"/>
      <c r="H504" s="79"/>
      <c r="I504" s="44"/>
      <c r="J504" s="45"/>
    </row>
    <row r="505" spans="1:10" x14ac:dyDescent="0.2">
      <c r="A505" s="81" t="str">
        <f>'Общие сведения дисциплины'!$B$2</f>
        <v>Институт кибербезопасности ицифровых технологий</v>
      </c>
      <c r="B505" s="82"/>
      <c r="C505" s="82"/>
      <c r="D505" s="83"/>
      <c r="E505" s="78"/>
      <c r="F505" s="79"/>
      <c r="G505" s="79"/>
      <c r="H505" s="79"/>
      <c r="I505" s="62" t="s">
        <v>48</v>
      </c>
      <c r="J505" s="64"/>
    </row>
    <row r="506" spans="1:10" x14ac:dyDescent="0.2">
      <c r="A506" s="81"/>
      <c r="B506" s="82"/>
      <c r="C506" s="82"/>
      <c r="D506" s="83"/>
      <c r="E506" s="78"/>
      <c r="F506" s="79"/>
      <c r="G506" s="79"/>
      <c r="H506" s="79"/>
      <c r="I506" s="62" t="str">
        <f>'Общие сведения дисциплины'!$B$4</f>
        <v>О.В. Трубиенко</v>
      </c>
      <c r="J506" s="64"/>
    </row>
    <row r="507" spans="1:10" ht="12.75" customHeight="1" x14ac:dyDescent="0.2">
      <c r="A507" s="81" t="str">
        <f>"Кафедра "&amp;'Общие сведения дисциплины'!$B$3</f>
        <v>Кафедра КБ-2 «Информационно-аналитические системы кибербезопасности»</v>
      </c>
      <c r="B507" s="82"/>
      <c r="C507" s="82"/>
      <c r="D507" s="83"/>
      <c r="E507" s="44"/>
      <c r="I507" s="44"/>
      <c r="J507" s="45"/>
    </row>
    <row r="508" spans="1:10" x14ac:dyDescent="0.2">
      <c r="A508" s="81"/>
      <c r="B508" s="82"/>
      <c r="C508" s="82"/>
      <c r="D508" s="83"/>
      <c r="E508" s="62" t="str">
        <f>"Форма обучения: "&amp;'Общие сведения дисциплины'!$B$13</f>
        <v>Форма обучения: Очная</v>
      </c>
      <c r="F508" s="63"/>
      <c r="G508" s="63"/>
      <c r="H508" s="64"/>
      <c r="I508" s="62" t="str">
        <f>'Общие сведения дисциплины'!$B$14</f>
        <v>2023/2024</v>
      </c>
      <c r="J508" s="64"/>
    </row>
    <row r="509" spans="1:10" ht="13.5" thickBot="1" x14ac:dyDescent="0.25">
      <c r="A509" s="46"/>
      <c r="B509" s="47"/>
      <c r="C509" s="47"/>
      <c r="D509" s="48"/>
      <c r="E509" s="46"/>
      <c r="F509" s="47" t="str">
        <f>"Курс  "&amp;'Общие сведения дисциплины'!$B$6&amp;"           Семестр  "&amp;'Общие сведения дисциплины'!$B$7</f>
        <v>Курс  3           Семестр  5</v>
      </c>
      <c r="G509" s="47"/>
      <c r="H509" s="47"/>
      <c r="I509" s="72" t="s">
        <v>47</v>
      </c>
      <c r="J509" s="73"/>
    </row>
    <row r="510" spans="1:10" x14ac:dyDescent="0.2">
      <c r="A510" s="44"/>
      <c r="J510" s="45"/>
    </row>
    <row r="511" spans="1:10" ht="12.75" customHeight="1" x14ac:dyDescent="0.2">
      <c r="A511" s="68" t="s">
        <v>5</v>
      </c>
      <c r="B511" s="69" t="str">
        <f ca="1">INDIRECT((ADDRESS((3+J526),2,1,1,"Вопросы к экзамену")))</f>
        <v>Понятие масштабирования данных. Способы нормализации данных.</v>
      </c>
      <c r="C511" s="69"/>
      <c r="D511" s="69"/>
      <c r="E511" s="69"/>
      <c r="F511" s="69"/>
      <c r="G511" s="69"/>
      <c r="H511" s="69"/>
      <c r="I511" s="69"/>
      <c r="J511" s="45"/>
    </row>
    <row r="512" spans="1:10" ht="12.75" customHeight="1" x14ac:dyDescent="0.2">
      <c r="A512" s="68"/>
      <c r="B512" s="69"/>
      <c r="C512" s="69"/>
      <c r="D512" s="69"/>
      <c r="E512" s="69"/>
      <c r="F512" s="69"/>
      <c r="G512" s="69"/>
      <c r="H512" s="69"/>
      <c r="I512" s="69"/>
      <c r="J512" s="45"/>
    </row>
    <row r="513" spans="1:10" ht="12.75" customHeight="1" x14ac:dyDescent="0.2">
      <c r="A513" s="68"/>
      <c r="B513" s="69"/>
      <c r="C513" s="69"/>
      <c r="D513" s="69"/>
      <c r="E513" s="69"/>
      <c r="F513" s="69"/>
      <c r="G513" s="69"/>
      <c r="H513" s="69"/>
      <c r="I513" s="69"/>
      <c r="J513" s="45"/>
    </row>
    <row r="514" spans="1:10" ht="15.75" x14ac:dyDescent="0.25">
      <c r="A514" s="52"/>
      <c r="B514" s="51"/>
      <c r="C514" s="51"/>
      <c r="D514" s="51"/>
      <c r="E514" s="51"/>
      <c r="F514" s="51"/>
      <c r="G514" s="51"/>
      <c r="H514" s="51"/>
      <c r="I514" s="51"/>
      <c r="J514" s="45"/>
    </row>
    <row r="515" spans="1:10" ht="12.75" customHeight="1" x14ac:dyDescent="0.2">
      <c r="A515" s="68" t="s">
        <v>6</v>
      </c>
      <c r="B515" s="69" t="str">
        <f ca="1">INDIRECT((ADDRESS(33+J526,2,1,1,"Вопросы к экзамену")))</f>
        <v>Метрики качества классификации. Recall (полнота). Выражение для расчета. Свойства.</v>
      </c>
      <c r="C515" s="69"/>
      <c r="D515" s="69"/>
      <c r="E515" s="69"/>
      <c r="F515" s="69"/>
      <c r="G515" s="69"/>
      <c r="H515" s="69"/>
      <c r="I515" s="69"/>
      <c r="J515" s="45"/>
    </row>
    <row r="516" spans="1:10" ht="12.75" customHeight="1" x14ac:dyDescent="0.2">
      <c r="A516" s="68"/>
      <c r="B516" s="69"/>
      <c r="C516" s="69"/>
      <c r="D516" s="69"/>
      <c r="E516" s="69"/>
      <c r="F516" s="69"/>
      <c r="G516" s="69"/>
      <c r="H516" s="69"/>
      <c r="I516" s="69"/>
      <c r="J516" s="45"/>
    </row>
    <row r="517" spans="1:10" ht="12.75" customHeight="1" x14ac:dyDescent="0.2">
      <c r="A517" s="68"/>
      <c r="B517" s="69"/>
      <c r="C517" s="69"/>
      <c r="D517" s="69"/>
      <c r="E517" s="69"/>
      <c r="F517" s="69"/>
      <c r="G517" s="69"/>
      <c r="H517" s="69"/>
      <c r="I517" s="69"/>
      <c r="J517" s="45"/>
    </row>
    <row r="518" spans="1:10" ht="15.75" x14ac:dyDescent="0.25">
      <c r="A518" s="52"/>
      <c r="B518" s="51"/>
      <c r="C518" s="51"/>
      <c r="D518" s="51"/>
      <c r="E518" s="51"/>
      <c r="F518" s="51"/>
      <c r="G518" s="51"/>
      <c r="H518" s="51"/>
      <c r="I518" s="51"/>
      <c r="J518" s="45"/>
    </row>
    <row r="519" spans="1:10" ht="12.75" customHeight="1" x14ac:dyDescent="0.2">
      <c r="A519" s="68" t="s">
        <v>7</v>
      </c>
      <c r="B519" s="69" t="str">
        <f ca="1">INDIRECT((ADDRESS(66+J526,2,1,1,"Вопросы к экзамену")))</f>
        <v>Класс KMeans библиотеки sklearn. Характеристика гиперпараметров модели k-средних. Основные атрибуты и методы.</v>
      </c>
      <c r="C519" s="69"/>
      <c r="D519" s="69"/>
      <c r="E519" s="69"/>
      <c r="F519" s="69"/>
      <c r="G519" s="69"/>
      <c r="H519" s="69"/>
      <c r="I519" s="69"/>
      <c r="J519" s="45"/>
    </row>
    <row r="520" spans="1:10" ht="12.75" customHeight="1" x14ac:dyDescent="0.2">
      <c r="A520" s="68"/>
      <c r="B520" s="69"/>
      <c r="C520" s="69"/>
      <c r="D520" s="69"/>
      <c r="E520" s="69"/>
      <c r="F520" s="69"/>
      <c r="G520" s="69"/>
      <c r="H520" s="69"/>
      <c r="I520" s="69"/>
      <c r="J520" s="45"/>
    </row>
    <row r="521" spans="1:10" ht="12.75" customHeight="1" x14ac:dyDescent="0.2">
      <c r="A521" s="68"/>
      <c r="B521" s="69"/>
      <c r="C521" s="69"/>
      <c r="D521" s="69"/>
      <c r="E521" s="69"/>
      <c r="F521" s="69"/>
      <c r="G521" s="69"/>
      <c r="H521" s="69"/>
      <c r="I521" s="69"/>
      <c r="J521" s="45"/>
    </row>
    <row r="522" spans="1:10" x14ac:dyDescent="0.2">
      <c r="A522" s="44"/>
      <c r="J522" s="45"/>
    </row>
    <row r="523" spans="1:10" x14ac:dyDescent="0.2">
      <c r="A523" s="44"/>
      <c r="J523" s="45"/>
    </row>
    <row r="524" spans="1:10" x14ac:dyDescent="0.2">
      <c r="A524" s="44"/>
      <c r="J524" s="45"/>
    </row>
    <row r="525" spans="1:10" x14ac:dyDescent="0.2">
      <c r="A525" s="44"/>
      <c r="J525" s="45"/>
    </row>
    <row r="526" spans="1:10" ht="13.5" thickBot="1" x14ac:dyDescent="0.25">
      <c r="A526" s="46"/>
      <c r="B526" s="47"/>
      <c r="C526" s="47"/>
      <c r="D526" s="47"/>
      <c r="E526" s="47"/>
      <c r="F526" s="47"/>
      <c r="G526" s="47"/>
      <c r="H526" s="47"/>
      <c r="I526" s="47"/>
      <c r="J526" s="48">
        <f>J496+1</f>
        <v>17</v>
      </c>
    </row>
    <row r="527" spans="1:10" x14ac:dyDescent="0.2">
      <c r="A527" s="40"/>
      <c r="B527" s="40"/>
      <c r="C527" s="40"/>
      <c r="D527" s="40"/>
      <c r="E527" s="40"/>
      <c r="F527" s="40"/>
      <c r="G527" s="40"/>
      <c r="H527" s="40"/>
      <c r="I527" s="40"/>
      <c r="J527" s="40"/>
    </row>
    <row r="528" spans="1:10" ht="13.5" thickBot="1" x14ac:dyDescent="0.25"/>
    <row r="529" spans="1:10" x14ac:dyDescent="0.2">
      <c r="A529" s="41"/>
      <c r="B529" s="42"/>
      <c r="C529" s="42"/>
      <c r="D529" s="43"/>
      <c r="E529" s="41"/>
      <c r="F529" s="42"/>
      <c r="G529" s="42"/>
      <c r="H529" s="42"/>
      <c r="I529" s="70" t="s">
        <v>31</v>
      </c>
      <c r="J529" s="71"/>
    </row>
    <row r="530" spans="1:10" x14ac:dyDescent="0.2">
      <c r="A530" s="65" t="s">
        <v>23</v>
      </c>
      <c r="B530" s="66"/>
      <c r="C530" s="66"/>
      <c r="D530" s="67"/>
      <c r="E530" s="74" t="str">
        <f>'Общие сведения дисциплины'!$B$15&amp;J558</f>
        <v>ЭКЗАМЕНАЦИОННЫЙ БИЛЕТ №18</v>
      </c>
      <c r="F530" s="75"/>
      <c r="G530" s="75"/>
      <c r="H530" s="75"/>
      <c r="I530" s="62" t="s">
        <v>32</v>
      </c>
      <c r="J530" s="64"/>
    </row>
    <row r="531" spans="1:10" x14ac:dyDescent="0.2">
      <c r="A531" s="44"/>
      <c r="D531" s="45"/>
      <c r="E531" s="44"/>
      <c r="I531" s="62" t="str">
        <f>"(протокол №"&amp;'Общие сведения дисциплины'!$B$8</f>
        <v>(протокол №1</v>
      </c>
      <c r="J531" s="64"/>
    </row>
    <row r="532" spans="1:10" x14ac:dyDescent="0.2">
      <c r="A532" s="84" t="s">
        <v>24</v>
      </c>
      <c r="B532" s="85"/>
      <c r="C532" s="85"/>
      <c r="D532" s="86"/>
      <c r="E532" s="62" t="s">
        <v>29</v>
      </c>
      <c r="F532" s="63"/>
      <c r="G532" s="63"/>
      <c r="H532" s="63"/>
      <c r="I532" s="44" t="str">
        <f>"от «"&amp;DAY('Общие сведения дисциплины'!$B$9)&amp;"» "&amp;VLOOKUP(MONTH('Общие сведения дисциплины'!$B$9),'Сл поле месяц'!$A$1:$B$12,2,0)&amp;" "&amp;YEAR('Общие сведения дисциплины'!$B$9)&amp;" г.)"</f>
        <v>от «24» августа 2023 г.)</v>
      </c>
      <c r="J532" s="45"/>
    </row>
    <row r="533" spans="1:10" ht="12.75" customHeight="1" x14ac:dyDescent="0.2">
      <c r="A533" s="62" t="s">
        <v>25</v>
      </c>
      <c r="B533" s="63"/>
      <c r="C533" s="63"/>
      <c r="D533" s="64"/>
      <c r="E533" s="76" t="str">
        <f>"«"&amp;'Общие сведения дисциплины'!$B$5&amp;"»"</f>
        <v>«Технологии и методы программирования»</v>
      </c>
      <c r="F533" s="77"/>
      <c r="G533" s="77"/>
      <c r="H533" s="77"/>
      <c r="I533" s="44"/>
      <c r="J533" s="45"/>
    </row>
    <row r="534" spans="1:10" x14ac:dyDescent="0.2">
      <c r="A534" s="62" t="s">
        <v>26</v>
      </c>
      <c r="B534" s="63"/>
      <c r="C534" s="63"/>
      <c r="D534" s="64"/>
      <c r="E534" s="76"/>
      <c r="F534" s="77"/>
      <c r="G534" s="77"/>
      <c r="H534" s="77"/>
      <c r="I534" s="62" t="s">
        <v>46</v>
      </c>
      <c r="J534" s="64"/>
    </row>
    <row r="535" spans="1:10" x14ac:dyDescent="0.2">
      <c r="A535" s="74" t="s">
        <v>27</v>
      </c>
      <c r="B535" s="75"/>
      <c r="C535" s="75"/>
      <c r="D535" s="80"/>
      <c r="E535" s="44"/>
      <c r="I535" s="44"/>
      <c r="J535" s="45"/>
    </row>
    <row r="536" spans="1:10" ht="12.75" customHeight="1" x14ac:dyDescent="0.2">
      <c r="A536" s="74" t="s">
        <v>28</v>
      </c>
      <c r="B536" s="75"/>
      <c r="C536" s="75"/>
      <c r="D536" s="80"/>
      <c r="E536" s="78" t="str">
        <f>'Общие сведения дисциплины'!$B$10&amp;" «"&amp;'Общие сведения дисциплины'!$B$11&amp;"»"</f>
        <v>10.03.01 «Информационная безопасность»</v>
      </c>
      <c r="F536" s="79"/>
      <c r="G536" s="79"/>
      <c r="H536" s="79"/>
      <c r="I536" s="44"/>
      <c r="J536" s="45"/>
    </row>
    <row r="537" spans="1:10" x14ac:dyDescent="0.2">
      <c r="A537" s="81" t="str">
        <f>'Общие сведения дисциплины'!$B$2</f>
        <v>Институт кибербезопасности ицифровых технологий</v>
      </c>
      <c r="B537" s="82"/>
      <c r="C537" s="82"/>
      <c r="D537" s="83"/>
      <c r="E537" s="78"/>
      <c r="F537" s="79"/>
      <c r="G537" s="79"/>
      <c r="H537" s="79"/>
      <c r="I537" s="62" t="s">
        <v>48</v>
      </c>
      <c r="J537" s="64"/>
    </row>
    <row r="538" spans="1:10" x14ac:dyDescent="0.2">
      <c r="A538" s="81"/>
      <c r="B538" s="82"/>
      <c r="C538" s="82"/>
      <c r="D538" s="83"/>
      <c r="E538" s="78"/>
      <c r="F538" s="79"/>
      <c r="G538" s="79"/>
      <c r="H538" s="79"/>
      <c r="I538" s="62" t="str">
        <f>'Общие сведения дисциплины'!$B$4</f>
        <v>О.В. Трубиенко</v>
      </c>
      <c r="J538" s="64"/>
    </row>
    <row r="539" spans="1:10" ht="12.75" customHeight="1" x14ac:dyDescent="0.2">
      <c r="A539" s="81" t="str">
        <f>"Кафедра "&amp;'Общие сведения дисциплины'!$B$3</f>
        <v>Кафедра КБ-2 «Информационно-аналитические системы кибербезопасности»</v>
      </c>
      <c r="B539" s="82"/>
      <c r="C539" s="82"/>
      <c r="D539" s="83"/>
      <c r="E539" s="44"/>
      <c r="I539" s="44"/>
      <c r="J539" s="45"/>
    </row>
    <row r="540" spans="1:10" x14ac:dyDescent="0.2">
      <c r="A540" s="81"/>
      <c r="B540" s="82"/>
      <c r="C540" s="82"/>
      <c r="D540" s="83"/>
      <c r="E540" s="62" t="str">
        <f>"Форма обучения: "&amp;'Общие сведения дисциплины'!$B$13</f>
        <v>Форма обучения: Очная</v>
      </c>
      <c r="F540" s="63"/>
      <c r="G540" s="63"/>
      <c r="H540" s="64"/>
      <c r="I540" s="62" t="str">
        <f>'Общие сведения дисциплины'!$B$14</f>
        <v>2023/2024</v>
      </c>
      <c r="J540" s="64"/>
    </row>
    <row r="541" spans="1:10" ht="13.5" thickBot="1" x14ac:dyDescent="0.25">
      <c r="A541" s="46"/>
      <c r="B541" s="47"/>
      <c r="C541" s="47"/>
      <c r="D541" s="48"/>
      <c r="E541" s="46"/>
      <c r="F541" s="47" t="str">
        <f>"Курс  "&amp;'Общие сведения дисциплины'!$B$6&amp;"           Семестр  "&amp;'Общие сведения дисциплины'!$B$7</f>
        <v>Курс  3           Семестр  5</v>
      </c>
      <c r="G541" s="47"/>
      <c r="H541" s="47"/>
      <c r="I541" s="72" t="s">
        <v>47</v>
      </c>
      <c r="J541" s="73"/>
    </row>
    <row r="542" spans="1:10" x14ac:dyDescent="0.2">
      <c r="A542" s="44"/>
      <c r="J542" s="45"/>
    </row>
    <row r="543" spans="1:10" ht="12.75" customHeight="1" x14ac:dyDescent="0.2">
      <c r="A543" s="68" t="s">
        <v>5</v>
      </c>
      <c r="B543" s="69" t="str">
        <f ca="1">INDIRECT((ADDRESS((3+J558),2,1,1,"Вопросы к экзамену")))</f>
        <v xml:space="preserve">Способы кодирования категориальных признаков. </v>
      </c>
      <c r="C543" s="69"/>
      <c r="D543" s="69"/>
      <c r="E543" s="69"/>
      <c r="F543" s="69"/>
      <c r="G543" s="69"/>
      <c r="H543" s="69"/>
      <c r="I543" s="69"/>
      <c r="J543" s="45"/>
    </row>
    <row r="544" spans="1:10" ht="12.75" customHeight="1" x14ac:dyDescent="0.2">
      <c r="A544" s="68"/>
      <c r="B544" s="69"/>
      <c r="C544" s="69"/>
      <c r="D544" s="69"/>
      <c r="E544" s="69"/>
      <c r="F544" s="69"/>
      <c r="G544" s="69"/>
      <c r="H544" s="69"/>
      <c r="I544" s="69"/>
      <c r="J544" s="45"/>
    </row>
    <row r="545" spans="1:10" ht="12.75" customHeight="1" x14ac:dyDescent="0.2">
      <c r="A545" s="68"/>
      <c r="B545" s="69"/>
      <c r="C545" s="69"/>
      <c r="D545" s="69"/>
      <c r="E545" s="69"/>
      <c r="F545" s="69"/>
      <c r="G545" s="69"/>
      <c r="H545" s="69"/>
      <c r="I545" s="69"/>
      <c r="J545" s="45"/>
    </row>
    <row r="546" spans="1:10" ht="15.75" x14ac:dyDescent="0.25">
      <c r="A546" s="52"/>
      <c r="B546" s="51"/>
      <c r="C546" s="51"/>
      <c r="D546" s="51"/>
      <c r="E546" s="51"/>
      <c r="F546" s="51"/>
      <c r="G546" s="51"/>
      <c r="H546" s="51"/>
      <c r="I546" s="51"/>
      <c r="J546" s="45"/>
    </row>
    <row r="547" spans="1:10" ht="12.75" customHeight="1" x14ac:dyDescent="0.2">
      <c r="A547" s="68" t="s">
        <v>6</v>
      </c>
      <c r="B547" s="69" t="str">
        <f ca="1">INDIRECT((ADDRESS(33+J558,2,1,1,"Вопросы к экзамену")))</f>
        <v>Метрики качества классификации. F-мера. Выражение для расчета. Свойства.</v>
      </c>
      <c r="C547" s="69"/>
      <c r="D547" s="69"/>
      <c r="E547" s="69"/>
      <c r="F547" s="69"/>
      <c r="G547" s="69"/>
      <c r="H547" s="69"/>
      <c r="I547" s="69"/>
      <c r="J547" s="45"/>
    </row>
    <row r="548" spans="1:10" ht="12.75" customHeight="1" x14ac:dyDescent="0.2">
      <c r="A548" s="68"/>
      <c r="B548" s="69"/>
      <c r="C548" s="69"/>
      <c r="D548" s="69"/>
      <c r="E548" s="69"/>
      <c r="F548" s="69"/>
      <c r="G548" s="69"/>
      <c r="H548" s="69"/>
      <c r="I548" s="69"/>
      <c r="J548" s="45"/>
    </row>
    <row r="549" spans="1:10" ht="12.75" customHeight="1" x14ac:dyDescent="0.2">
      <c r="A549" s="68"/>
      <c r="B549" s="69"/>
      <c r="C549" s="69"/>
      <c r="D549" s="69"/>
      <c r="E549" s="69"/>
      <c r="F549" s="69"/>
      <c r="G549" s="69"/>
      <c r="H549" s="69"/>
      <c r="I549" s="69"/>
      <c r="J549" s="45"/>
    </row>
    <row r="550" spans="1:10" ht="15.75" x14ac:dyDescent="0.25">
      <c r="A550" s="52"/>
      <c r="B550" s="51"/>
      <c r="C550" s="51"/>
      <c r="D550" s="51"/>
      <c r="E550" s="51"/>
      <c r="F550" s="51"/>
      <c r="G550" s="51"/>
      <c r="H550" s="51"/>
      <c r="I550" s="51"/>
      <c r="J550" s="45"/>
    </row>
    <row r="551" spans="1:10" ht="12.75" customHeight="1" x14ac:dyDescent="0.2">
      <c r="A551" s="68" t="s">
        <v>7</v>
      </c>
      <c r="B551" s="69" t="str">
        <f ca="1">INDIRECT((ADDRESS(66+J558,2,1,1,"Вопросы к экзамену")))</f>
        <v>Понятия смещения и разброса в моделях машинного обучения.</v>
      </c>
      <c r="C551" s="69"/>
      <c r="D551" s="69"/>
      <c r="E551" s="69"/>
      <c r="F551" s="69"/>
      <c r="G551" s="69"/>
      <c r="H551" s="69"/>
      <c r="I551" s="69"/>
      <c r="J551" s="45"/>
    </row>
    <row r="552" spans="1:10" ht="12.75" customHeight="1" x14ac:dyDescent="0.2">
      <c r="A552" s="68"/>
      <c r="B552" s="69"/>
      <c r="C552" s="69"/>
      <c r="D552" s="69"/>
      <c r="E552" s="69"/>
      <c r="F552" s="69"/>
      <c r="G552" s="69"/>
      <c r="H552" s="69"/>
      <c r="I552" s="69"/>
      <c r="J552" s="45"/>
    </row>
    <row r="553" spans="1:10" ht="12.75" customHeight="1" x14ac:dyDescent="0.2">
      <c r="A553" s="68"/>
      <c r="B553" s="69"/>
      <c r="C553" s="69"/>
      <c r="D553" s="69"/>
      <c r="E553" s="69"/>
      <c r="F553" s="69"/>
      <c r="G553" s="69"/>
      <c r="H553" s="69"/>
      <c r="I553" s="69"/>
      <c r="J553" s="45"/>
    </row>
    <row r="554" spans="1:10" x14ac:dyDescent="0.2">
      <c r="A554" s="44"/>
      <c r="J554" s="45"/>
    </row>
    <row r="555" spans="1:10" x14ac:dyDescent="0.2">
      <c r="A555" s="44"/>
      <c r="J555" s="45"/>
    </row>
    <row r="556" spans="1:10" x14ac:dyDescent="0.2">
      <c r="A556" s="44"/>
      <c r="J556" s="45"/>
    </row>
    <row r="557" spans="1:10" x14ac:dyDescent="0.2">
      <c r="A557" s="44"/>
      <c r="J557" s="45"/>
    </row>
    <row r="558" spans="1:10" ht="13.5" thickBot="1" x14ac:dyDescent="0.25">
      <c r="A558" s="46"/>
      <c r="B558" s="47"/>
      <c r="C558" s="47"/>
      <c r="D558" s="47"/>
      <c r="E558" s="47"/>
      <c r="F558" s="47"/>
      <c r="G558" s="47"/>
      <c r="H558" s="47"/>
      <c r="I558" s="47"/>
      <c r="J558" s="48">
        <f>J526+1</f>
        <v>18</v>
      </c>
    </row>
    <row r="559" spans="1:10" x14ac:dyDescent="0.2">
      <c r="A559" s="41"/>
      <c r="B559" s="42"/>
      <c r="C559" s="42"/>
      <c r="D559" s="43"/>
      <c r="E559" s="41"/>
      <c r="F559" s="42"/>
      <c r="G559" s="42"/>
      <c r="H559" s="42"/>
      <c r="I559" s="70" t="s">
        <v>31</v>
      </c>
      <c r="J559" s="71"/>
    </row>
    <row r="560" spans="1:10" x14ac:dyDescent="0.2">
      <c r="A560" s="65" t="s">
        <v>23</v>
      </c>
      <c r="B560" s="66"/>
      <c r="C560" s="66"/>
      <c r="D560" s="67"/>
      <c r="E560" s="74" t="str">
        <f>'Общие сведения дисциплины'!$B$15&amp;J588</f>
        <v>ЭКЗАМЕНАЦИОННЫЙ БИЛЕТ №19</v>
      </c>
      <c r="F560" s="75"/>
      <c r="G560" s="75"/>
      <c r="H560" s="75"/>
      <c r="I560" s="62" t="s">
        <v>32</v>
      </c>
      <c r="J560" s="64"/>
    </row>
    <row r="561" spans="1:10" x14ac:dyDescent="0.2">
      <c r="A561" s="44"/>
      <c r="D561" s="45"/>
      <c r="E561" s="44"/>
      <c r="I561" s="62" t="str">
        <f>"(протокол №"&amp;'Общие сведения дисциплины'!$B$8</f>
        <v>(протокол №1</v>
      </c>
      <c r="J561" s="64"/>
    </row>
    <row r="562" spans="1:10" x14ac:dyDescent="0.2">
      <c r="A562" s="84" t="s">
        <v>24</v>
      </c>
      <c r="B562" s="85"/>
      <c r="C562" s="85"/>
      <c r="D562" s="86"/>
      <c r="E562" s="62" t="s">
        <v>29</v>
      </c>
      <c r="F562" s="63"/>
      <c r="G562" s="63"/>
      <c r="H562" s="63"/>
      <c r="I562" s="44" t="str">
        <f>"от «"&amp;DAY('Общие сведения дисциплины'!$B$9)&amp;"» "&amp;VLOOKUP(MONTH('Общие сведения дисциплины'!$B$9),'Сл поле месяц'!$A$1:$B$12,2,0)&amp;" "&amp;YEAR('Общие сведения дисциплины'!$B$9)&amp;" г.)"</f>
        <v>от «24» августа 2023 г.)</v>
      </c>
      <c r="J562" s="45"/>
    </row>
    <row r="563" spans="1:10" ht="12.75" customHeight="1" x14ac:dyDescent="0.2">
      <c r="A563" s="62" t="s">
        <v>25</v>
      </c>
      <c r="B563" s="63"/>
      <c r="C563" s="63"/>
      <c r="D563" s="64"/>
      <c r="E563" s="76" t="str">
        <f>"«"&amp;'Общие сведения дисциплины'!$B$5&amp;"»"</f>
        <v>«Технологии и методы программирования»</v>
      </c>
      <c r="F563" s="77"/>
      <c r="G563" s="77"/>
      <c r="H563" s="77"/>
      <c r="I563" s="44"/>
      <c r="J563" s="45"/>
    </row>
    <row r="564" spans="1:10" x14ac:dyDescent="0.2">
      <c r="A564" s="62" t="s">
        <v>26</v>
      </c>
      <c r="B564" s="63"/>
      <c r="C564" s="63"/>
      <c r="D564" s="64"/>
      <c r="E564" s="76"/>
      <c r="F564" s="77"/>
      <c r="G564" s="77"/>
      <c r="H564" s="77"/>
      <c r="I564" s="62" t="s">
        <v>46</v>
      </c>
      <c r="J564" s="64"/>
    </row>
    <row r="565" spans="1:10" x14ac:dyDescent="0.2">
      <c r="A565" s="74" t="s">
        <v>27</v>
      </c>
      <c r="B565" s="75"/>
      <c r="C565" s="75"/>
      <c r="D565" s="80"/>
      <c r="E565" s="44"/>
      <c r="I565" s="44"/>
      <c r="J565" s="45"/>
    </row>
    <row r="566" spans="1:10" ht="12.75" customHeight="1" x14ac:dyDescent="0.2">
      <c r="A566" s="74" t="s">
        <v>28</v>
      </c>
      <c r="B566" s="75"/>
      <c r="C566" s="75"/>
      <c r="D566" s="80"/>
      <c r="E566" s="78" t="str">
        <f>'Общие сведения дисциплины'!$B$10&amp;" «"&amp;'Общие сведения дисциплины'!$B$11&amp;"»"</f>
        <v>10.03.01 «Информационная безопасность»</v>
      </c>
      <c r="F566" s="79"/>
      <c r="G566" s="79"/>
      <c r="H566" s="79"/>
      <c r="I566" s="44"/>
      <c r="J566" s="45"/>
    </row>
    <row r="567" spans="1:10" x14ac:dyDescent="0.2">
      <c r="A567" s="81" t="str">
        <f>'Общие сведения дисциплины'!$B$2</f>
        <v>Институт кибербезопасности ицифровых технологий</v>
      </c>
      <c r="B567" s="82"/>
      <c r="C567" s="82"/>
      <c r="D567" s="83"/>
      <c r="E567" s="78"/>
      <c r="F567" s="79"/>
      <c r="G567" s="79"/>
      <c r="H567" s="79"/>
      <c r="I567" s="62" t="s">
        <v>48</v>
      </c>
      <c r="J567" s="64"/>
    </row>
    <row r="568" spans="1:10" x14ac:dyDescent="0.2">
      <c r="A568" s="81"/>
      <c r="B568" s="82"/>
      <c r="C568" s="82"/>
      <c r="D568" s="83"/>
      <c r="E568" s="78"/>
      <c r="F568" s="79"/>
      <c r="G568" s="79"/>
      <c r="H568" s="79"/>
      <c r="I568" s="62" t="str">
        <f>'Общие сведения дисциплины'!$B$4</f>
        <v>О.В. Трубиенко</v>
      </c>
      <c r="J568" s="64"/>
    </row>
    <row r="569" spans="1:10" ht="12.75" customHeight="1" x14ac:dyDescent="0.2">
      <c r="A569" s="81" t="str">
        <f>"Кафедра "&amp;'Общие сведения дисциплины'!$B$3</f>
        <v>Кафедра КБ-2 «Информационно-аналитические системы кибербезопасности»</v>
      </c>
      <c r="B569" s="82"/>
      <c r="C569" s="82"/>
      <c r="D569" s="83"/>
      <c r="E569" s="44"/>
      <c r="I569" s="44"/>
      <c r="J569" s="45"/>
    </row>
    <row r="570" spans="1:10" x14ac:dyDescent="0.2">
      <c r="A570" s="81"/>
      <c r="B570" s="82"/>
      <c r="C570" s="82"/>
      <c r="D570" s="83"/>
      <c r="E570" s="62" t="str">
        <f>"Форма обучения: "&amp;'Общие сведения дисциплины'!$B$13</f>
        <v>Форма обучения: Очная</v>
      </c>
      <c r="F570" s="63"/>
      <c r="G570" s="63"/>
      <c r="H570" s="64"/>
      <c r="I570" s="62" t="str">
        <f>'Общие сведения дисциплины'!$B$14</f>
        <v>2023/2024</v>
      </c>
      <c r="J570" s="64"/>
    </row>
    <row r="571" spans="1:10" ht="13.5" thickBot="1" x14ac:dyDescent="0.25">
      <c r="A571" s="46"/>
      <c r="B571" s="47"/>
      <c r="C571" s="47"/>
      <c r="D571" s="48"/>
      <c r="E571" s="46"/>
      <c r="F571" s="47" t="str">
        <f>"Курс  "&amp;'Общие сведения дисциплины'!$B$6&amp;"           Семестр  "&amp;'Общие сведения дисциплины'!$B$7</f>
        <v>Курс  3           Семестр  5</v>
      </c>
      <c r="G571" s="47"/>
      <c r="H571" s="47"/>
      <c r="I571" s="72" t="s">
        <v>47</v>
      </c>
      <c r="J571" s="73"/>
    </row>
    <row r="572" spans="1:10" x14ac:dyDescent="0.2">
      <c r="A572" s="44"/>
      <c r="J572" s="45"/>
    </row>
    <row r="573" spans="1:10" ht="12.75" customHeight="1" x14ac:dyDescent="0.2">
      <c r="A573" s="68" t="s">
        <v>5</v>
      </c>
      <c r="B573" s="69" t="str">
        <f ca="1">INDIRECT((ADDRESS((3+J588),2,1,1,"Вопросы к экзамену")))</f>
        <v xml:space="preserve">Назначение и постановка задачи кластерного анализа данных. </v>
      </c>
      <c r="C573" s="69"/>
      <c r="D573" s="69"/>
      <c r="E573" s="69"/>
      <c r="F573" s="69"/>
      <c r="G573" s="69"/>
      <c r="H573" s="69"/>
      <c r="I573" s="69"/>
      <c r="J573" s="45"/>
    </row>
    <row r="574" spans="1:10" ht="12.75" customHeight="1" x14ac:dyDescent="0.2">
      <c r="A574" s="68"/>
      <c r="B574" s="69"/>
      <c r="C574" s="69"/>
      <c r="D574" s="69"/>
      <c r="E574" s="69"/>
      <c r="F574" s="69"/>
      <c r="G574" s="69"/>
      <c r="H574" s="69"/>
      <c r="I574" s="69"/>
      <c r="J574" s="45"/>
    </row>
    <row r="575" spans="1:10" ht="12.75" customHeight="1" x14ac:dyDescent="0.2">
      <c r="A575" s="68"/>
      <c r="B575" s="69"/>
      <c r="C575" s="69"/>
      <c r="D575" s="69"/>
      <c r="E575" s="69"/>
      <c r="F575" s="69"/>
      <c r="G575" s="69"/>
      <c r="H575" s="69"/>
      <c r="I575" s="69"/>
      <c r="J575" s="45"/>
    </row>
    <row r="576" spans="1:10" ht="15.75" x14ac:dyDescent="0.25">
      <c r="A576" s="52"/>
      <c r="B576" s="51"/>
      <c r="C576" s="51"/>
      <c r="D576" s="51"/>
      <c r="E576" s="51"/>
      <c r="F576" s="51"/>
      <c r="G576" s="51"/>
      <c r="H576" s="51"/>
      <c r="I576" s="51"/>
      <c r="J576" s="45"/>
    </row>
    <row r="577" spans="1:10" ht="12.75" customHeight="1" x14ac:dyDescent="0.2">
      <c r="A577" s="68" t="s">
        <v>6</v>
      </c>
      <c r="B577" s="69" t="str">
        <f ca="1">INDIRECT((ADDRESS(33+J588,2,1,1,"Вопросы к экзамену")))</f>
        <v>Метрики качества классификации. Матрица ошибок. Характеристика элементов.</v>
      </c>
      <c r="C577" s="69"/>
      <c r="D577" s="69"/>
      <c r="E577" s="69"/>
      <c r="F577" s="69"/>
      <c r="G577" s="69"/>
      <c r="H577" s="69"/>
      <c r="I577" s="69"/>
      <c r="J577" s="45"/>
    </row>
    <row r="578" spans="1:10" ht="12.75" customHeight="1" x14ac:dyDescent="0.2">
      <c r="A578" s="68"/>
      <c r="B578" s="69"/>
      <c r="C578" s="69"/>
      <c r="D578" s="69"/>
      <c r="E578" s="69"/>
      <c r="F578" s="69"/>
      <c r="G578" s="69"/>
      <c r="H578" s="69"/>
      <c r="I578" s="69"/>
      <c r="J578" s="45"/>
    </row>
    <row r="579" spans="1:10" ht="12.75" customHeight="1" x14ac:dyDescent="0.2">
      <c r="A579" s="68"/>
      <c r="B579" s="69"/>
      <c r="C579" s="69"/>
      <c r="D579" s="69"/>
      <c r="E579" s="69"/>
      <c r="F579" s="69"/>
      <c r="G579" s="69"/>
      <c r="H579" s="69"/>
      <c r="I579" s="69"/>
      <c r="J579" s="45"/>
    </row>
    <row r="580" spans="1:10" ht="15.75" x14ac:dyDescent="0.25">
      <c r="A580" s="52"/>
      <c r="B580" s="51"/>
      <c r="C580" s="51"/>
      <c r="D580" s="51"/>
      <c r="E580" s="51"/>
      <c r="F580" s="51"/>
      <c r="G580" s="51"/>
      <c r="H580" s="51"/>
      <c r="I580" s="51"/>
      <c r="J580" s="45"/>
    </row>
    <row r="581" spans="1:10" ht="12.75" customHeight="1" x14ac:dyDescent="0.2">
      <c r="A581" s="68" t="s">
        <v>7</v>
      </c>
      <c r="B581" s="69" t="str">
        <f ca="1">INDIRECT((ADDRESS(66+J588,2,1,1,"Вопросы к экзамену")))</f>
        <v>Понятие и процедура реализации бэггинга.</v>
      </c>
      <c r="C581" s="69"/>
      <c r="D581" s="69"/>
      <c r="E581" s="69"/>
      <c r="F581" s="69"/>
      <c r="G581" s="69"/>
      <c r="H581" s="69"/>
      <c r="I581" s="69"/>
      <c r="J581" s="45"/>
    </row>
    <row r="582" spans="1:10" ht="12.75" customHeight="1" x14ac:dyDescent="0.2">
      <c r="A582" s="68"/>
      <c r="B582" s="69"/>
      <c r="C582" s="69"/>
      <c r="D582" s="69"/>
      <c r="E582" s="69"/>
      <c r="F582" s="69"/>
      <c r="G582" s="69"/>
      <c r="H582" s="69"/>
      <c r="I582" s="69"/>
      <c r="J582" s="45"/>
    </row>
    <row r="583" spans="1:10" ht="12.75" customHeight="1" x14ac:dyDescent="0.2">
      <c r="A583" s="68"/>
      <c r="B583" s="69"/>
      <c r="C583" s="69"/>
      <c r="D583" s="69"/>
      <c r="E583" s="69"/>
      <c r="F583" s="69"/>
      <c r="G583" s="69"/>
      <c r="H583" s="69"/>
      <c r="I583" s="69"/>
      <c r="J583" s="45"/>
    </row>
    <row r="584" spans="1:10" x14ac:dyDescent="0.2">
      <c r="A584" s="44"/>
      <c r="J584" s="45"/>
    </row>
    <row r="585" spans="1:10" x14ac:dyDescent="0.2">
      <c r="A585" s="44"/>
      <c r="J585" s="45"/>
    </row>
    <row r="586" spans="1:10" x14ac:dyDescent="0.2">
      <c r="A586" s="44"/>
      <c r="J586" s="45"/>
    </row>
    <row r="587" spans="1:10" x14ac:dyDescent="0.2">
      <c r="A587" s="44"/>
      <c r="J587" s="45"/>
    </row>
    <row r="588" spans="1:10" ht="13.5" thickBot="1" x14ac:dyDescent="0.25">
      <c r="A588" s="46"/>
      <c r="B588" s="47"/>
      <c r="C588" s="47"/>
      <c r="D588" s="47"/>
      <c r="E588" s="47"/>
      <c r="F588" s="47"/>
      <c r="G588" s="47"/>
      <c r="H588" s="47"/>
      <c r="I588" s="47"/>
      <c r="J588" s="48">
        <f>J558+1</f>
        <v>19</v>
      </c>
    </row>
    <row r="589" spans="1:10" x14ac:dyDescent="0.2">
      <c r="A589" s="40"/>
      <c r="B589" s="40"/>
      <c r="C589" s="40"/>
      <c r="D589" s="40"/>
      <c r="E589" s="40"/>
      <c r="F589" s="40"/>
      <c r="G589" s="40"/>
      <c r="H589" s="40"/>
      <c r="I589" s="40"/>
      <c r="J589" s="40"/>
    </row>
    <row r="590" spans="1:10" ht="13.5" thickBot="1" x14ac:dyDescent="0.25"/>
    <row r="591" spans="1:10" x14ac:dyDescent="0.2">
      <c r="A591" s="41"/>
      <c r="B591" s="42"/>
      <c r="C591" s="42"/>
      <c r="D591" s="43"/>
      <c r="E591" s="41"/>
      <c r="F591" s="42"/>
      <c r="G591" s="42"/>
      <c r="H591" s="42"/>
      <c r="I591" s="70" t="s">
        <v>31</v>
      </c>
      <c r="J591" s="71"/>
    </row>
    <row r="592" spans="1:10" x14ac:dyDescent="0.2">
      <c r="A592" s="65" t="s">
        <v>23</v>
      </c>
      <c r="B592" s="66"/>
      <c r="C592" s="66"/>
      <c r="D592" s="67"/>
      <c r="E592" s="74" t="str">
        <f>'Общие сведения дисциплины'!$B$15&amp;J620</f>
        <v>ЭКЗАМЕНАЦИОННЫЙ БИЛЕТ №20</v>
      </c>
      <c r="F592" s="75"/>
      <c r="G592" s="75"/>
      <c r="H592" s="75"/>
      <c r="I592" s="62" t="s">
        <v>32</v>
      </c>
      <c r="J592" s="64"/>
    </row>
    <row r="593" spans="1:10" x14ac:dyDescent="0.2">
      <c r="A593" s="44"/>
      <c r="D593" s="45"/>
      <c r="E593" s="44"/>
      <c r="I593" s="62" t="str">
        <f>"(протокол №"&amp;'Общие сведения дисциплины'!$B$8</f>
        <v>(протокол №1</v>
      </c>
      <c r="J593" s="64"/>
    </row>
    <row r="594" spans="1:10" x14ac:dyDescent="0.2">
      <c r="A594" s="84" t="s">
        <v>24</v>
      </c>
      <c r="B594" s="85"/>
      <c r="C594" s="85"/>
      <c r="D594" s="86"/>
      <c r="E594" s="62" t="s">
        <v>29</v>
      </c>
      <c r="F594" s="63"/>
      <c r="G594" s="63"/>
      <c r="H594" s="63"/>
      <c r="I594" s="44" t="str">
        <f>"от «"&amp;DAY('Общие сведения дисциплины'!$B$9)&amp;"» "&amp;VLOOKUP(MONTH('Общие сведения дисциплины'!$B$9),'Сл поле месяц'!$A$1:$B$12,2,0)&amp;" "&amp;YEAR('Общие сведения дисциплины'!$B$9)&amp;" г.)"</f>
        <v>от «24» августа 2023 г.)</v>
      </c>
      <c r="J594" s="45"/>
    </row>
    <row r="595" spans="1:10" ht="12.75" customHeight="1" x14ac:dyDescent="0.2">
      <c r="A595" s="62" t="s">
        <v>25</v>
      </c>
      <c r="B595" s="63"/>
      <c r="C595" s="63"/>
      <c r="D595" s="64"/>
      <c r="E595" s="76" t="str">
        <f>"«"&amp;'Общие сведения дисциплины'!$B$5&amp;"»"</f>
        <v>«Технологии и методы программирования»</v>
      </c>
      <c r="F595" s="77"/>
      <c r="G595" s="77"/>
      <c r="H595" s="77"/>
      <c r="I595" s="44"/>
      <c r="J595" s="45"/>
    </row>
    <row r="596" spans="1:10" x14ac:dyDescent="0.2">
      <c r="A596" s="62" t="s">
        <v>26</v>
      </c>
      <c r="B596" s="63"/>
      <c r="C596" s="63"/>
      <c r="D596" s="64"/>
      <c r="E596" s="76"/>
      <c r="F596" s="77"/>
      <c r="G596" s="77"/>
      <c r="H596" s="77"/>
      <c r="I596" s="62" t="s">
        <v>46</v>
      </c>
      <c r="J596" s="64"/>
    </row>
    <row r="597" spans="1:10" x14ac:dyDescent="0.2">
      <c r="A597" s="74" t="s">
        <v>27</v>
      </c>
      <c r="B597" s="75"/>
      <c r="C597" s="75"/>
      <c r="D597" s="80"/>
      <c r="E597" s="44"/>
      <c r="I597" s="44"/>
      <c r="J597" s="45"/>
    </row>
    <row r="598" spans="1:10" ht="12.75" customHeight="1" x14ac:dyDescent="0.2">
      <c r="A598" s="74" t="s">
        <v>28</v>
      </c>
      <c r="B598" s="75"/>
      <c r="C598" s="75"/>
      <c r="D598" s="80"/>
      <c r="E598" s="78" t="str">
        <f>'Общие сведения дисциплины'!$B$10&amp;" «"&amp;'Общие сведения дисциплины'!$B$11&amp;"»"</f>
        <v>10.03.01 «Информационная безопасность»</v>
      </c>
      <c r="F598" s="79"/>
      <c r="G598" s="79"/>
      <c r="H598" s="79"/>
      <c r="I598" s="44"/>
      <c r="J598" s="45"/>
    </row>
    <row r="599" spans="1:10" x14ac:dyDescent="0.2">
      <c r="A599" s="81" t="str">
        <f>'Общие сведения дисциплины'!$B$2</f>
        <v>Институт кибербезопасности ицифровых технологий</v>
      </c>
      <c r="B599" s="82"/>
      <c r="C599" s="82"/>
      <c r="D599" s="83"/>
      <c r="E599" s="78"/>
      <c r="F599" s="79"/>
      <c r="G599" s="79"/>
      <c r="H599" s="79"/>
      <c r="I599" s="62" t="s">
        <v>48</v>
      </c>
      <c r="J599" s="64"/>
    </row>
    <row r="600" spans="1:10" x14ac:dyDescent="0.2">
      <c r="A600" s="81"/>
      <c r="B600" s="82"/>
      <c r="C600" s="82"/>
      <c r="D600" s="83"/>
      <c r="E600" s="78"/>
      <c r="F600" s="79"/>
      <c r="G600" s="79"/>
      <c r="H600" s="79"/>
      <c r="I600" s="62" t="str">
        <f>'Общие сведения дисциплины'!$B$4</f>
        <v>О.В. Трубиенко</v>
      </c>
      <c r="J600" s="64"/>
    </row>
    <row r="601" spans="1:10" ht="12.75" customHeight="1" x14ac:dyDescent="0.2">
      <c r="A601" s="81" t="str">
        <f>"Кафедра "&amp;'Общие сведения дисциплины'!$B$3</f>
        <v>Кафедра КБ-2 «Информационно-аналитические системы кибербезопасности»</v>
      </c>
      <c r="B601" s="82"/>
      <c r="C601" s="82"/>
      <c r="D601" s="83"/>
      <c r="E601" s="44"/>
      <c r="I601" s="44"/>
      <c r="J601" s="45"/>
    </row>
    <row r="602" spans="1:10" x14ac:dyDescent="0.2">
      <c r="A602" s="81"/>
      <c r="B602" s="82"/>
      <c r="C602" s="82"/>
      <c r="D602" s="83"/>
      <c r="E602" s="62" t="str">
        <f>"Форма обучения: "&amp;'Общие сведения дисциплины'!$B$13</f>
        <v>Форма обучения: Очная</v>
      </c>
      <c r="F602" s="63"/>
      <c r="G602" s="63"/>
      <c r="H602" s="64"/>
      <c r="I602" s="62" t="str">
        <f>'Общие сведения дисциплины'!$B$14</f>
        <v>2023/2024</v>
      </c>
      <c r="J602" s="64"/>
    </row>
    <row r="603" spans="1:10" ht="13.5" thickBot="1" x14ac:dyDescent="0.25">
      <c r="A603" s="46"/>
      <c r="B603" s="47"/>
      <c r="C603" s="47"/>
      <c r="D603" s="48"/>
      <c r="E603" s="46"/>
      <c r="F603" s="47" t="str">
        <f>"Курс  "&amp;'Общие сведения дисциплины'!$B$6&amp;"           Семестр  "&amp;'Общие сведения дисциплины'!$B$7</f>
        <v>Курс  3           Семестр  5</v>
      </c>
      <c r="G603" s="47"/>
      <c r="H603" s="47"/>
      <c r="I603" s="72" t="s">
        <v>47</v>
      </c>
      <c r="J603" s="73"/>
    </row>
    <row r="604" spans="1:10" x14ac:dyDescent="0.2">
      <c r="A604" s="44"/>
      <c r="J604" s="45"/>
    </row>
    <row r="605" spans="1:10" ht="12.75" customHeight="1" x14ac:dyDescent="0.2">
      <c r="A605" s="68" t="s">
        <v>5</v>
      </c>
      <c r="B605" s="69" t="str">
        <f ca="1">INDIRECT((ADDRESS((3+J620),2,1,1,"Вопросы к экзамену")))</f>
        <v>Цели кластеризации данных. Сложности решения задачи кластеризации.</v>
      </c>
      <c r="C605" s="69"/>
      <c r="D605" s="69"/>
      <c r="E605" s="69"/>
      <c r="F605" s="69"/>
      <c r="G605" s="69"/>
      <c r="H605" s="69"/>
      <c r="I605" s="69"/>
      <c r="J605" s="45"/>
    </row>
    <row r="606" spans="1:10" ht="12.75" customHeight="1" x14ac:dyDescent="0.2">
      <c r="A606" s="68"/>
      <c r="B606" s="69"/>
      <c r="C606" s="69"/>
      <c r="D606" s="69"/>
      <c r="E606" s="69"/>
      <c r="F606" s="69"/>
      <c r="G606" s="69"/>
      <c r="H606" s="69"/>
      <c r="I606" s="69"/>
      <c r="J606" s="45"/>
    </row>
    <row r="607" spans="1:10" ht="12.75" customHeight="1" x14ac:dyDescent="0.2">
      <c r="A607" s="68"/>
      <c r="B607" s="69"/>
      <c r="C607" s="69"/>
      <c r="D607" s="69"/>
      <c r="E607" s="69"/>
      <c r="F607" s="69"/>
      <c r="G607" s="69"/>
      <c r="H607" s="69"/>
      <c r="I607" s="69"/>
      <c r="J607" s="45"/>
    </row>
    <row r="608" spans="1:10" ht="15.75" x14ac:dyDescent="0.25">
      <c r="A608" s="52"/>
      <c r="B608" s="51"/>
      <c r="C608" s="51"/>
      <c r="D608" s="51"/>
      <c r="E608" s="51"/>
      <c r="F608" s="51"/>
      <c r="G608" s="51"/>
      <c r="H608" s="51"/>
      <c r="I608" s="51"/>
      <c r="J608" s="45"/>
    </row>
    <row r="609" spans="1:10" ht="12.75" customHeight="1" x14ac:dyDescent="0.2">
      <c r="A609" s="68" t="s">
        <v>6</v>
      </c>
      <c r="B609" s="69" t="str">
        <f ca="1">INDIRECT((ADDRESS(33+J620,2,1,1,"Вопросы к экзамену")))</f>
        <v>Понятие положительного класса. Ошибки ложного срабатывания и ложной тревоги.</v>
      </c>
      <c r="C609" s="69"/>
      <c r="D609" s="69"/>
      <c r="E609" s="69"/>
      <c r="F609" s="69"/>
      <c r="G609" s="69"/>
      <c r="H609" s="69"/>
      <c r="I609" s="69"/>
      <c r="J609" s="45"/>
    </row>
    <row r="610" spans="1:10" ht="12.75" customHeight="1" x14ac:dyDescent="0.2">
      <c r="A610" s="68"/>
      <c r="B610" s="69"/>
      <c r="C610" s="69"/>
      <c r="D610" s="69"/>
      <c r="E610" s="69"/>
      <c r="F610" s="69"/>
      <c r="G610" s="69"/>
      <c r="H610" s="69"/>
      <c r="I610" s="69"/>
      <c r="J610" s="45"/>
    </row>
    <row r="611" spans="1:10" ht="12.75" customHeight="1" x14ac:dyDescent="0.2">
      <c r="A611" s="68"/>
      <c r="B611" s="69"/>
      <c r="C611" s="69"/>
      <c r="D611" s="69"/>
      <c r="E611" s="69"/>
      <c r="F611" s="69"/>
      <c r="G611" s="69"/>
      <c r="H611" s="69"/>
      <c r="I611" s="69"/>
      <c r="J611" s="45"/>
    </row>
    <row r="612" spans="1:10" ht="15.75" x14ac:dyDescent="0.25">
      <c r="A612" s="52"/>
      <c r="B612" s="51"/>
      <c r="C612" s="51"/>
      <c r="D612" s="51"/>
      <c r="E612" s="51"/>
      <c r="F612" s="51"/>
      <c r="G612" s="51"/>
      <c r="H612" s="51"/>
      <c r="I612" s="51"/>
      <c r="J612" s="45"/>
    </row>
    <row r="613" spans="1:10" ht="12.75" customHeight="1" x14ac:dyDescent="0.2">
      <c r="A613" s="68" t="s">
        <v>7</v>
      </c>
      <c r="B613" s="69" t="str">
        <f ca="1">INDIRECT((ADDRESS(66+J620,2,1,1,"Вопросы к экзамену")))</f>
        <v>Понятие и процедура реализации бутстрэпа.</v>
      </c>
      <c r="C613" s="69"/>
      <c r="D613" s="69"/>
      <c r="E613" s="69"/>
      <c r="F613" s="69"/>
      <c r="G613" s="69"/>
      <c r="H613" s="69"/>
      <c r="I613" s="69"/>
      <c r="J613" s="45"/>
    </row>
    <row r="614" spans="1:10" ht="12.75" customHeight="1" x14ac:dyDescent="0.2">
      <c r="A614" s="68"/>
      <c r="B614" s="69"/>
      <c r="C614" s="69"/>
      <c r="D614" s="69"/>
      <c r="E614" s="69"/>
      <c r="F614" s="69"/>
      <c r="G614" s="69"/>
      <c r="H614" s="69"/>
      <c r="I614" s="69"/>
      <c r="J614" s="45"/>
    </row>
    <row r="615" spans="1:10" ht="12.75" customHeight="1" x14ac:dyDescent="0.2">
      <c r="A615" s="68"/>
      <c r="B615" s="69"/>
      <c r="C615" s="69"/>
      <c r="D615" s="69"/>
      <c r="E615" s="69"/>
      <c r="F615" s="69"/>
      <c r="G615" s="69"/>
      <c r="H615" s="69"/>
      <c r="I615" s="69"/>
      <c r="J615" s="45"/>
    </row>
    <row r="616" spans="1:10" x14ac:dyDescent="0.2">
      <c r="A616" s="44"/>
      <c r="J616" s="45"/>
    </row>
    <row r="617" spans="1:10" x14ac:dyDescent="0.2">
      <c r="A617" s="44"/>
      <c r="J617" s="45"/>
    </row>
    <row r="618" spans="1:10" x14ac:dyDescent="0.2">
      <c r="A618" s="44"/>
      <c r="J618" s="45"/>
    </row>
    <row r="619" spans="1:10" x14ac:dyDescent="0.2">
      <c r="A619" s="44"/>
      <c r="J619" s="45"/>
    </row>
    <row r="620" spans="1:10" ht="13.5" thickBot="1" x14ac:dyDescent="0.25">
      <c r="A620" s="46"/>
      <c r="B620" s="47"/>
      <c r="C620" s="47"/>
      <c r="D620" s="47"/>
      <c r="E620" s="47"/>
      <c r="F620" s="47"/>
      <c r="G620" s="47"/>
      <c r="H620" s="47"/>
      <c r="I620" s="47"/>
      <c r="J620" s="48">
        <f>J588+1</f>
        <v>20</v>
      </c>
    </row>
    <row r="621" spans="1:10" x14ac:dyDescent="0.2">
      <c r="A621" s="41"/>
      <c r="B621" s="42"/>
      <c r="C621" s="42"/>
      <c r="D621" s="43"/>
      <c r="E621" s="41"/>
      <c r="F621" s="42"/>
      <c r="G621" s="42"/>
      <c r="H621" s="42"/>
      <c r="I621" s="70" t="s">
        <v>31</v>
      </c>
      <c r="J621" s="71"/>
    </row>
    <row r="622" spans="1:10" x14ac:dyDescent="0.2">
      <c r="A622" s="65" t="s">
        <v>23</v>
      </c>
      <c r="B622" s="66"/>
      <c r="C622" s="66"/>
      <c r="D622" s="67"/>
      <c r="E622" s="74" t="str">
        <f>'Общие сведения дисциплины'!$B$15&amp;J650</f>
        <v>ЭКЗАМЕНАЦИОННЫЙ БИЛЕТ №21</v>
      </c>
      <c r="F622" s="75"/>
      <c r="G622" s="75"/>
      <c r="H622" s="75"/>
      <c r="I622" s="62" t="s">
        <v>32</v>
      </c>
      <c r="J622" s="64"/>
    </row>
    <row r="623" spans="1:10" x14ac:dyDescent="0.2">
      <c r="A623" s="44"/>
      <c r="D623" s="45"/>
      <c r="E623" s="44"/>
      <c r="I623" s="62" t="str">
        <f>"(протокол №"&amp;'Общие сведения дисциплины'!$B$8</f>
        <v>(протокол №1</v>
      </c>
      <c r="J623" s="64"/>
    </row>
    <row r="624" spans="1:10" x14ac:dyDescent="0.2">
      <c r="A624" s="84" t="s">
        <v>24</v>
      </c>
      <c r="B624" s="85"/>
      <c r="C624" s="85"/>
      <c r="D624" s="86"/>
      <c r="E624" s="62" t="s">
        <v>29</v>
      </c>
      <c r="F624" s="63"/>
      <c r="G624" s="63"/>
      <c r="H624" s="63"/>
      <c r="I624" s="44" t="str">
        <f>"от «"&amp;DAY('Общие сведения дисциплины'!$B$9)&amp;"» "&amp;VLOOKUP(MONTH('Общие сведения дисциплины'!$B$9),'Сл поле месяц'!$A$1:$B$12,2,0)&amp;" "&amp;YEAR('Общие сведения дисциплины'!$B$9)&amp;" г.)"</f>
        <v>от «24» августа 2023 г.)</v>
      </c>
      <c r="J624" s="45"/>
    </row>
    <row r="625" spans="1:10" ht="12.75" customHeight="1" x14ac:dyDescent="0.2">
      <c r="A625" s="62" t="s">
        <v>25</v>
      </c>
      <c r="B625" s="63"/>
      <c r="C625" s="63"/>
      <c r="D625" s="64"/>
      <c r="E625" s="76" t="str">
        <f>"«"&amp;'Общие сведения дисциплины'!$B$5&amp;"»"</f>
        <v>«Технологии и методы программирования»</v>
      </c>
      <c r="F625" s="77"/>
      <c r="G625" s="77"/>
      <c r="H625" s="77"/>
      <c r="I625" s="44"/>
      <c r="J625" s="45"/>
    </row>
    <row r="626" spans="1:10" x14ac:dyDescent="0.2">
      <c r="A626" s="62" t="s">
        <v>26</v>
      </c>
      <c r="B626" s="63"/>
      <c r="C626" s="63"/>
      <c r="D626" s="64"/>
      <c r="E626" s="76"/>
      <c r="F626" s="77"/>
      <c r="G626" s="77"/>
      <c r="H626" s="77"/>
      <c r="I626" s="62" t="s">
        <v>46</v>
      </c>
      <c r="J626" s="64"/>
    </row>
    <row r="627" spans="1:10" x14ac:dyDescent="0.2">
      <c r="A627" s="74" t="s">
        <v>27</v>
      </c>
      <c r="B627" s="75"/>
      <c r="C627" s="75"/>
      <c r="D627" s="80"/>
      <c r="E627" s="44"/>
      <c r="I627" s="44"/>
      <c r="J627" s="45"/>
    </row>
    <row r="628" spans="1:10" ht="12.75" customHeight="1" x14ac:dyDescent="0.2">
      <c r="A628" s="74" t="s">
        <v>28</v>
      </c>
      <c r="B628" s="75"/>
      <c r="C628" s="75"/>
      <c r="D628" s="80"/>
      <c r="E628" s="78" t="str">
        <f>'Общие сведения дисциплины'!$B$10&amp;" «"&amp;'Общие сведения дисциплины'!$B$11&amp;"»"</f>
        <v>10.03.01 «Информационная безопасность»</v>
      </c>
      <c r="F628" s="79"/>
      <c r="G628" s="79"/>
      <c r="H628" s="79"/>
      <c r="I628" s="44"/>
      <c r="J628" s="45"/>
    </row>
    <row r="629" spans="1:10" x14ac:dyDescent="0.2">
      <c r="A629" s="81" t="str">
        <f>'Общие сведения дисциплины'!$B$2</f>
        <v>Институт кибербезопасности ицифровых технологий</v>
      </c>
      <c r="B629" s="82"/>
      <c r="C629" s="82"/>
      <c r="D629" s="83"/>
      <c r="E629" s="78"/>
      <c r="F629" s="79"/>
      <c r="G629" s="79"/>
      <c r="H629" s="79"/>
      <c r="I629" s="62" t="s">
        <v>48</v>
      </c>
      <c r="J629" s="64"/>
    </row>
    <row r="630" spans="1:10" x14ac:dyDescent="0.2">
      <c r="A630" s="81"/>
      <c r="B630" s="82"/>
      <c r="C630" s="82"/>
      <c r="D630" s="83"/>
      <c r="E630" s="78"/>
      <c r="F630" s="79"/>
      <c r="G630" s="79"/>
      <c r="H630" s="79"/>
      <c r="I630" s="62" t="str">
        <f>'Общие сведения дисциплины'!$B$4</f>
        <v>О.В. Трубиенко</v>
      </c>
      <c r="J630" s="64"/>
    </row>
    <row r="631" spans="1:10" ht="12.75" customHeight="1" x14ac:dyDescent="0.2">
      <c r="A631" s="81" t="str">
        <f>"Кафедра "&amp;'Общие сведения дисциплины'!$B$3</f>
        <v>Кафедра КБ-2 «Информационно-аналитические системы кибербезопасности»</v>
      </c>
      <c r="B631" s="82"/>
      <c r="C631" s="82"/>
      <c r="D631" s="83"/>
      <c r="E631" s="44"/>
      <c r="I631" s="44"/>
      <c r="J631" s="45"/>
    </row>
    <row r="632" spans="1:10" x14ac:dyDescent="0.2">
      <c r="A632" s="81"/>
      <c r="B632" s="82"/>
      <c r="C632" s="82"/>
      <c r="D632" s="83"/>
      <c r="E632" s="62" t="str">
        <f>"Форма обучения: "&amp;'Общие сведения дисциплины'!$B$13</f>
        <v>Форма обучения: Очная</v>
      </c>
      <c r="F632" s="63"/>
      <c r="G632" s="63"/>
      <c r="H632" s="64"/>
      <c r="I632" s="62" t="str">
        <f>'Общие сведения дисциплины'!$B$14</f>
        <v>2023/2024</v>
      </c>
      <c r="J632" s="64"/>
    </row>
    <row r="633" spans="1:10" ht="13.5" thickBot="1" x14ac:dyDescent="0.25">
      <c r="A633" s="46"/>
      <c r="B633" s="47"/>
      <c r="C633" s="47"/>
      <c r="D633" s="48"/>
      <c r="E633" s="46"/>
      <c r="F633" s="47" t="str">
        <f>"Курс  "&amp;'Общие сведения дисциплины'!$B$6&amp;"           Семестр  "&amp;'Общие сведения дисциплины'!$B$7</f>
        <v>Курс  3           Семестр  5</v>
      </c>
      <c r="G633" s="47"/>
      <c r="H633" s="47"/>
      <c r="I633" s="72" t="s">
        <v>47</v>
      </c>
      <c r="J633" s="73"/>
    </row>
    <row r="634" spans="1:10" x14ac:dyDescent="0.2">
      <c r="A634" s="44"/>
      <c r="J634" s="45"/>
    </row>
    <row r="635" spans="1:10" ht="12.75" customHeight="1" x14ac:dyDescent="0.2">
      <c r="A635" s="68" t="s">
        <v>5</v>
      </c>
      <c r="B635" s="69" t="str">
        <f ca="1">INDIRECT((ADDRESS((3+J650),2,1,1,"Вопросы к экзамену")))</f>
        <v xml:space="preserve">Алгоритм метода k-средних (k-means). </v>
      </c>
      <c r="C635" s="69"/>
      <c r="D635" s="69"/>
      <c r="E635" s="69"/>
      <c r="F635" s="69"/>
      <c r="G635" s="69"/>
      <c r="H635" s="69"/>
      <c r="I635" s="69"/>
      <c r="J635" s="45"/>
    </row>
    <row r="636" spans="1:10" ht="12.75" customHeight="1" x14ac:dyDescent="0.2">
      <c r="A636" s="68"/>
      <c r="B636" s="69"/>
      <c r="C636" s="69"/>
      <c r="D636" s="69"/>
      <c r="E636" s="69"/>
      <c r="F636" s="69"/>
      <c r="G636" s="69"/>
      <c r="H636" s="69"/>
      <c r="I636" s="69"/>
      <c r="J636" s="45"/>
    </row>
    <row r="637" spans="1:10" ht="12.75" customHeight="1" x14ac:dyDescent="0.2">
      <c r="A637" s="68"/>
      <c r="B637" s="69"/>
      <c r="C637" s="69"/>
      <c r="D637" s="69"/>
      <c r="E637" s="69"/>
      <c r="F637" s="69"/>
      <c r="G637" s="69"/>
      <c r="H637" s="69"/>
      <c r="I637" s="69"/>
      <c r="J637" s="45"/>
    </row>
    <row r="638" spans="1:10" ht="15.75" x14ac:dyDescent="0.25">
      <c r="A638" s="52"/>
      <c r="B638" s="51"/>
      <c r="C638" s="51"/>
      <c r="D638" s="51"/>
      <c r="E638" s="51"/>
      <c r="F638" s="51"/>
      <c r="G638" s="51"/>
      <c r="H638" s="51"/>
      <c r="I638" s="51"/>
      <c r="J638" s="45"/>
    </row>
    <row r="639" spans="1:10" ht="12.75" customHeight="1" x14ac:dyDescent="0.2">
      <c r="A639" s="68" t="s">
        <v>6</v>
      </c>
      <c r="B639" s="69" t="str">
        <f ca="1">INDIRECT((ADDRESS(33+J650,2,1,1,"Вопросы к экзамену")))</f>
        <v xml:space="preserve">Метрики качества классификации. Микроусреднение (micro). Назначение. Выражения для расчета. </v>
      </c>
      <c r="C639" s="69"/>
      <c r="D639" s="69"/>
      <c r="E639" s="69"/>
      <c r="F639" s="69"/>
      <c r="G639" s="69"/>
      <c r="H639" s="69"/>
      <c r="I639" s="69"/>
      <c r="J639" s="45"/>
    </row>
    <row r="640" spans="1:10" ht="12.75" customHeight="1" x14ac:dyDescent="0.2">
      <c r="A640" s="68"/>
      <c r="B640" s="69"/>
      <c r="C640" s="69"/>
      <c r="D640" s="69"/>
      <c r="E640" s="69"/>
      <c r="F640" s="69"/>
      <c r="G640" s="69"/>
      <c r="H640" s="69"/>
      <c r="I640" s="69"/>
      <c r="J640" s="45"/>
    </row>
    <row r="641" spans="1:10" ht="12.75" customHeight="1" x14ac:dyDescent="0.2">
      <c r="A641" s="68"/>
      <c r="B641" s="69"/>
      <c r="C641" s="69"/>
      <c r="D641" s="69"/>
      <c r="E641" s="69"/>
      <c r="F641" s="69"/>
      <c r="G641" s="69"/>
      <c r="H641" s="69"/>
      <c r="I641" s="69"/>
      <c r="J641" s="45"/>
    </row>
    <row r="642" spans="1:10" ht="15.75" x14ac:dyDescent="0.25">
      <c r="A642" s="52"/>
      <c r="B642" s="51"/>
      <c r="C642" s="51"/>
      <c r="D642" s="51"/>
      <c r="E642" s="51"/>
      <c r="F642" s="51"/>
      <c r="G642" s="51"/>
      <c r="H642" s="51"/>
      <c r="I642" s="51"/>
      <c r="J642" s="45"/>
    </row>
    <row r="643" spans="1:10" ht="12.75" customHeight="1" x14ac:dyDescent="0.2">
      <c r="A643" s="68" t="s">
        <v>7</v>
      </c>
      <c r="B643" s="69" t="str">
        <f ca="1">INDIRECT((ADDRESS(66+J650,2,1,1,"Вопросы к экзамену")))</f>
        <v>Модель случайного леса. Процедура реализации.</v>
      </c>
      <c r="C643" s="69"/>
      <c r="D643" s="69"/>
      <c r="E643" s="69"/>
      <c r="F643" s="69"/>
      <c r="G643" s="69"/>
      <c r="H643" s="69"/>
      <c r="I643" s="69"/>
      <c r="J643" s="45"/>
    </row>
    <row r="644" spans="1:10" ht="12.75" customHeight="1" x14ac:dyDescent="0.2">
      <c r="A644" s="68"/>
      <c r="B644" s="69"/>
      <c r="C644" s="69"/>
      <c r="D644" s="69"/>
      <c r="E644" s="69"/>
      <c r="F644" s="69"/>
      <c r="G644" s="69"/>
      <c r="H644" s="69"/>
      <c r="I644" s="69"/>
      <c r="J644" s="45"/>
    </row>
    <row r="645" spans="1:10" ht="12.75" customHeight="1" x14ac:dyDescent="0.2">
      <c r="A645" s="68"/>
      <c r="B645" s="69"/>
      <c r="C645" s="69"/>
      <c r="D645" s="69"/>
      <c r="E645" s="69"/>
      <c r="F645" s="69"/>
      <c r="G645" s="69"/>
      <c r="H645" s="69"/>
      <c r="I645" s="69"/>
      <c r="J645" s="45"/>
    </row>
    <row r="646" spans="1:10" x14ac:dyDescent="0.2">
      <c r="A646" s="44"/>
      <c r="J646" s="45"/>
    </row>
    <row r="647" spans="1:10" x14ac:dyDescent="0.2">
      <c r="A647" s="44"/>
      <c r="J647" s="45"/>
    </row>
    <row r="648" spans="1:10" x14ac:dyDescent="0.2">
      <c r="A648" s="44"/>
      <c r="J648" s="45"/>
    </row>
    <row r="649" spans="1:10" x14ac:dyDescent="0.2">
      <c r="A649" s="44"/>
      <c r="J649" s="45"/>
    </row>
    <row r="650" spans="1:10" ht="13.5" thickBot="1" x14ac:dyDescent="0.25">
      <c r="A650" s="46"/>
      <c r="B650" s="47"/>
      <c r="C650" s="47"/>
      <c r="D650" s="47"/>
      <c r="E650" s="47"/>
      <c r="F650" s="47"/>
      <c r="G650" s="47"/>
      <c r="H650" s="47"/>
      <c r="I650" s="47"/>
      <c r="J650" s="48">
        <f>J620+1</f>
        <v>21</v>
      </c>
    </row>
    <row r="651" spans="1:10" x14ac:dyDescent="0.2">
      <c r="A651" s="40"/>
      <c r="B651" s="40"/>
      <c r="C651" s="40"/>
      <c r="D651" s="40"/>
      <c r="E651" s="40"/>
      <c r="F651" s="40"/>
      <c r="G651" s="40"/>
      <c r="H651" s="40"/>
      <c r="I651" s="40"/>
      <c r="J651" s="40"/>
    </row>
    <row r="652" spans="1:10" ht="13.5" thickBot="1" x14ac:dyDescent="0.25"/>
    <row r="653" spans="1:10" x14ac:dyDescent="0.2">
      <c r="A653" s="41"/>
      <c r="B653" s="42"/>
      <c r="C653" s="42"/>
      <c r="D653" s="43"/>
      <c r="E653" s="41"/>
      <c r="F653" s="42"/>
      <c r="G653" s="42"/>
      <c r="H653" s="42"/>
      <c r="I653" s="70" t="s">
        <v>31</v>
      </c>
      <c r="J653" s="71"/>
    </row>
    <row r="654" spans="1:10" x14ac:dyDescent="0.2">
      <c r="A654" s="65" t="s">
        <v>23</v>
      </c>
      <c r="B654" s="66"/>
      <c r="C654" s="66"/>
      <c r="D654" s="67"/>
      <c r="E654" s="74" t="str">
        <f>'Общие сведения дисциплины'!$B$15&amp;J682</f>
        <v>ЭКЗАМЕНАЦИОННЫЙ БИЛЕТ №22</v>
      </c>
      <c r="F654" s="75"/>
      <c r="G654" s="75"/>
      <c r="H654" s="75"/>
      <c r="I654" s="62" t="s">
        <v>32</v>
      </c>
      <c r="J654" s="64"/>
    </row>
    <row r="655" spans="1:10" x14ac:dyDescent="0.2">
      <c r="A655" s="44"/>
      <c r="D655" s="45"/>
      <c r="E655" s="44"/>
      <c r="I655" s="62" t="str">
        <f>"(протокол №"&amp;'Общие сведения дисциплины'!$B$8</f>
        <v>(протокол №1</v>
      </c>
      <c r="J655" s="64"/>
    </row>
    <row r="656" spans="1:10" x14ac:dyDescent="0.2">
      <c r="A656" s="84" t="s">
        <v>24</v>
      </c>
      <c r="B656" s="85"/>
      <c r="C656" s="85"/>
      <c r="D656" s="86"/>
      <c r="E656" s="62" t="s">
        <v>29</v>
      </c>
      <c r="F656" s="63"/>
      <c r="G656" s="63"/>
      <c r="H656" s="63"/>
      <c r="I656" s="44" t="str">
        <f>"от «"&amp;DAY('Общие сведения дисциплины'!$B$9)&amp;"» "&amp;VLOOKUP(MONTH('Общие сведения дисциплины'!$B$9),'Сл поле месяц'!$A$1:$B$12,2,0)&amp;" "&amp;YEAR('Общие сведения дисциплины'!$B$9)&amp;" г.)"</f>
        <v>от «24» августа 2023 г.)</v>
      </c>
      <c r="J656" s="45"/>
    </row>
    <row r="657" spans="1:10" ht="12.75" customHeight="1" x14ac:dyDescent="0.2">
      <c r="A657" s="62" t="s">
        <v>25</v>
      </c>
      <c r="B657" s="63"/>
      <c r="C657" s="63"/>
      <c r="D657" s="64"/>
      <c r="E657" s="76" t="str">
        <f>"«"&amp;'Общие сведения дисциплины'!$B$5&amp;"»"</f>
        <v>«Технологии и методы программирования»</v>
      </c>
      <c r="F657" s="77"/>
      <c r="G657" s="77"/>
      <c r="H657" s="77"/>
      <c r="I657" s="44"/>
      <c r="J657" s="45"/>
    </row>
    <row r="658" spans="1:10" x14ac:dyDescent="0.2">
      <c r="A658" s="62" t="s">
        <v>26</v>
      </c>
      <c r="B658" s="63"/>
      <c r="C658" s="63"/>
      <c r="D658" s="64"/>
      <c r="E658" s="76"/>
      <c r="F658" s="77"/>
      <c r="G658" s="77"/>
      <c r="H658" s="77"/>
      <c r="I658" s="62" t="s">
        <v>46</v>
      </c>
      <c r="J658" s="64"/>
    </row>
    <row r="659" spans="1:10" x14ac:dyDescent="0.2">
      <c r="A659" s="74" t="s">
        <v>27</v>
      </c>
      <c r="B659" s="75"/>
      <c r="C659" s="75"/>
      <c r="D659" s="80"/>
      <c r="E659" s="44"/>
      <c r="I659" s="44"/>
      <c r="J659" s="45"/>
    </row>
    <row r="660" spans="1:10" ht="12.75" customHeight="1" x14ac:dyDescent="0.2">
      <c r="A660" s="74" t="s">
        <v>28</v>
      </c>
      <c r="B660" s="75"/>
      <c r="C660" s="75"/>
      <c r="D660" s="80"/>
      <c r="E660" s="78" t="str">
        <f>'Общие сведения дисциплины'!$B$10&amp;" «"&amp;'Общие сведения дисциплины'!$B$11&amp;"»"</f>
        <v>10.03.01 «Информационная безопасность»</v>
      </c>
      <c r="F660" s="79"/>
      <c r="G660" s="79"/>
      <c r="H660" s="79"/>
      <c r="I660" s="44"/>
      <c r="J660" s="45"/>
    </row>
    <row r="661" spans="1:10" x14ac:dyDescent="0.2">
      <c r="A661" s="81" t="str">
        <f>'Общие сведения дисциплины'!$B$2</f>
        <v>Институт кибербезопасности ицифровых технологий</v>
      </c>
      <c r="B661" s="82"/>
      <c r="C661" s="82"/>
      <c r="D661" s="83"/>
      <c r="E661" s="78"/>
      <c r="F661" s="79"/>
      <c r="G661" s="79"/>
      <c r="H661" s="79"/>
      <c r="I661" s="62" t="s">
        <v>48</v>
      </c>
      <c r="J661" s="64"/>
    </row>
    <row r="662" spans="1:10" x14ac:dyDescent="0.2">
      <c r="A662" s="81"/>
      <c r="B662" s="82"/>
      <c r="C662" s="82"/>
      <c r="D662" s="83"/>
      <c r="E662" s="78"/>
      <c r="F662" s="79"/>
      <c r="G662" s="79"/>
      <c r="H662" s="79"/>
      <c r="I662" s="62" t="str">
        <f>'Общие сведения дисциплины'!$B$4</f>
        <v>О.В. Трубиенко</v>
      </c>
      <c r="J662" s="64"/>
    </row>
    <row r="663" spans="1:10" ht="12.75" customHeight="1" x14ac:dyDescent="0.2">
      <c r="A663" s="81" t="str">
        <f>"Кафедра "&amp;'Общие сведения дисциплины'!$B$3</f>
        <v>Кафедра КБ-2 «Информационно-аналитические системы кибербезопасности»</v>
      </c>
      <c r="B663" s="82"/>
      <c r="C663" s="82"/>
      <c r="D663" s="83"/>
      <c r="E663" s="44"/>
      <c r="I663" s="44"/>
      <c r="J663" s="45"/>
    </row>
    <row r="664" spans="1:10" x14ac:dyDescent="0.2">
      <c r="A664" s="81"/>
      <c r="B664" s="82"/>
      <c r="C664" s="82"/>
      <c r="D664" s="83"/>
      <c r="E664" s="62" t="str">
        <f>"Форма обучения: "&amp;'Общие сведения дисциплины'!$B$13</f>
        <v>Форма обучения: Очная</v>
      </c>
      <c r="F664" s="63"/>
      <c r="G664" s="63"/>
      <c r="H664" s="64"/>
      <c r="I664" s="62" t="str">
        <f>'Общие сведения дисциплины'!$B$14</f>
        <v>2023/2024</v>
      </c>
      <c r="J664" s="64"/>
    </row>
    <row r="665" spans="1:10" ht="13.5" thickBot="1" x14ac:dyDescent="0.25">
      <c r="A665" s="46"/>
      <c r="B665" s="47"/>
      <c r="C665" s="47"/>
      <c r="D665" s="48"/>
      <c r="E665" s="46"/>
      <c r="F665" s="47" t="str">
        <f>"Курс  "&amp;'Общие сведения дисциплины'!$B$6&amp;"           Семестр  "&amp;'Общие сведения дисциплины'!$B$7</f>
        <v>Курс  3           Семестр  5</v>
      </c>
      <c r="G665" s="47"/>
      <c r="H665" s="47"/>
      <c r="I665" s="72" t="s">
        <v>47</v>
      </c>
      <c r="J665" s="73"/>
    </row>
    <row r="666" spans="1:10" x14ac:dyDescent="0.2">
      <c r="A666" s="44"/>
      <c r="J666" s="45"/>
    </row>
    <row r="667" spans="1:10" ht="12.75" customHeight="1" x14ac:dyDescent="0.2">
      <c r="A667" s="68" t="s">
        <v>5</v>
      </c>
      <c r="B667" s="69" t="str">
        <f ca="1">INDIRECT((ADDRESS((3+J682),2,1,1,"Вопросы к экзамену")))</f>
        <v xml:space="preserve">Достоинтства и недостатки метода k-средних (k-means). </v>
      </c>
      <c r="C667" s="69"/>
      <c r="D667" s="69"/>
      <c r="E667" s="69"/>
      <c r="F667" s="69"/>
      <c r="G667" s="69"/>
      <c r="H667" s="69"/>
      <c r="I667" s="69"/>
      <c r="J667" s="45"/>
    </row>
    <row r="668" spans="1:10" ht="12.75" customHeight="1" x14ac:dyDescent="0.2">
      <c r="A668" s="68"/>
      <c r="B668" s="69"/>
      <c r="C668" s="69"/>
      <c r="D668" s="69"/>
      <c r="E668" s="69"/>
      <c r="F668" s="69"/>
      <c r="G668" s="69"/>
      <c r="H668" s="69"/>
      <c r="I668" s="69"/>
      <c r="J668" s="45"/>
    </row>
    <row r="669" spans="1:10" ht="12.75" customHeight="1" x14ac:dyDescent="0.2">
      <c r="A669" s="68"/>
      <c r="B669" s="69"/>
      <c r="C669" s="69"/>
      <c r="D669" s="69"/>
      <c r="E669" s="69"/>
      <c r="F669" s="69"/>
      <c r="G669" s="69"/>
      <c r="H669" s="69"/>
      <c r="I669" s="69"/>
      <c r="J669" s="45"/>
    </row>
    <row r="670" spans="1:10" ht="15.75" x14ac:dyDescent="0.25">
      <c r="A670" s="52"/>
      <c r="B670" s="51"/>
      <c r="C670" s="51"/>
      <c r="D670" s="51"/>
      <c r="E670" s="51"/>
      <c r="F670" s="51"/>
      <c r="G670" s="51"/>
      <c r="H670" s="51"/>
      <c r="I670" s="51"/>
      <c r="J670" s="45"/>
    </row>
    <row r="671" spans="1:10" ht="12.75" customHeight="1" x14ac:dyDescent="0.2">
      <c r="A671" s="68" t="s">
        <v>6</v>
      </c>
      <c r="B671" s="69" t="str">
        <f ca="1">INDIRECT((ADDRESS(33+J682,2,1,1,"Вопросы к экзамену")))</f>
        <v xml:space="preserve">Метрики качества классификации. Макроусреднение (macro). Назначение. Выражения для расчета. </v>
      </c>
      <c r="C671" s="69"/>
      <c r="D671" s="69"/>
      <c r="E671" s="69"/>
      <c r="F671" s="69"/>
      <c r="G671" s="69"/>
      <c r="H671" s="69"/>
      <c r="I671" s="69"/>
      <c r="J671" s="45"/>
    </row>
    <row r="672" spans="1:10" ht="12.75" customHeight="1" x14ac:dyDescent="0.2">
      <c r="A672" s="68"/>
      <c r="B672" s="69"/>
      <c r="C672" s="69"/>
      <c r="D672" s="69"/>
      <c r="E672" s="69"/>
      <c r="F672" s="69"/>
      <c r="G672" s="69"/>
      <c r="H672" s="69"/>
      <c r="I672" s="69"/>
      <c r="J672" s="45"/>
    </row>
    <row r="673" spans="1:10" ht="12.75" customHeight="1" x14ac:dyDescent="0.2">
      <c r="A673" s="68"/>
      <c r="B673" s="69"/>
      <c r="C673" s="69"/>
      <c r="D673" s="69"/>
      <c r="E673" s="69"/>
      <c r="F673" s="69"/>
      <c r="G673" s="69"/>
      <c r="H673" s="69"/>
      <c r="I673" s="69"/>
      <c r="J673" s="45"/>
    </row>
    <row r="674" spans="1:10" ht="15.75" x14ac:dyDescent="0.25">
      <c r="A674" s="52"/>
      <c r="B674" s="51"/>
      <c r="C674" s="51"/>
      <c r="D674" s="51"/>
      <c r="E674" s="51"/>
      <c r="F674" s="51"/>
      <c r="G674" s="51"/>
      <c r="H674" s="51"/>
      <c r="I674" s="51"/>
      <c r="J674" s="45"/>
    </row>
    <row r="675" spans="1:10" ht="12.75" customHeight="1" x14ac:dyDescent="0.2">
      <c r="A675" s="68" t="s">
        <v>7</v>
      </c>
      <c r="B675" s="69" t="str">
        <f ca="1">INDIRECT((ADDRESS(66+J682,2,1,1,"Вопросы к экзамену")))</f>
        <v>Классы  dendrogram, linkage, fcluster библиотеки scipy. Назначение. Входные и выходные данные.</v>
      </c>
      <c r="C675" s="69"/>
      <c r="D675" s="69"/>
      <c r="E675" s="69"/>
      <c r="F675" s="69"/>
      <c r="G675" s="69"/>
      <c r="H675" s="69"/>
      <c r="I675" s="69"/>
      <c r="J675" s="45"/>
    </row>
    <row r="676" spans="1:10" ht="12.75" customHeight="1" x14ac:dyDescent="0.2">
      <c r="A676" s="68"/>
      <c r="B676" s="69"/>
      <c r="C676" s="69"/>
      <c r="D676" s="69"/>
      <c r="E676" s="69"/>
      <c r="F676" s="69"/>
      <c r="G676" s="69"/>
      <c r="H676" s="69"/>
      <c r="I676" s="69"/>
      <c r="J676" s="45"/>
    </row>
    <row r="677" spans="1:10" ht="12.75" customHeight="1" x14ac:dyDescent="0.2">
      <c r="A677" s="68"/>
      <c r="B677" s="69"/>
      <c r="C677" s="69"/>
      <c r="D677" s="69"/>
      <c r="E677" s="69"/>
      <c r="F677" s="69"/>
      <c r="G677" s="69"/>
      <c r="H677" s="69"/>
      <c r="I677" s="69"/>
      <c r="J677" s="45"/>
    </row>
    <row r="678" spans="1:10" x14ac:dyDescent="0.2">
      <c r="A678" s="44"/>
      <c r="J678" s="45"/>
    </row>
    <row r="679" spans="1:10" x14ac:dyDescent="0.2">
      <c r="A679" s="44"/>
      <c r="J679" s="45"/>
    </row>
    <row r="680" spans="1:10" x14ac:dyDescent="0.2">
      <c r="A680" s="44"/>
      <c r="J680" s="45"/>
    </row>
    <row r="681" spans="1:10" x14ac:dyDescent="0.2">
      <c r="A681" s="44"/>
      <c r="J681" s="45"/>
    </row>
    <row r="682" spans="1:10" ht="13.5" thickBot="1" x14ac:dyDescent="0.25">
      <c r="A682" s="46"/>
      <c r="B682" s="47"/>
      <c r="C682" s="47"/>
      <c r="D682" s="47"/>
      <c r="E682" s="47"/>
      <c r="F682" s="47"/>
      <c r="G682" s="47"/>
      <c r="H682" s="47"/>
      <c r="I682" s="47"/>
      <c r="J682" s="48">
        <f>J650+1</f>
        <v>22</v>
      </c>
    </row>
    <row r="683" spans="1:10" x14ac:dyDescent="0.2">
      <c r="A683" s="41"/>
      <c r="B683" s="42"/>
      <c r="C683" s="42"/>
      <c r="D683" s="43"/>
      <c r="E683" s="41"/>
      <c r="F683" s="42"/>
      <c r="G683" s="42"/>
      <c r="H683" s="42"/>
      <c r="I683" s="70" t="s">
        <v>31</v>
      </c>
      <c r="J683" s="71"/>
    </row>
    <row r="684" spans="1:10" x14ac:dyDescent="0.2">
      <c r="A684" s="65" t="s">
        <v>23</v>
      </c>
      <c r="B684" s="66"/>
      <c r="C684" s="66"/>
      <c r="D684" s="67"/>
      <c r="E684" s="74" t="str">
        <f>'Общие сведения дисциплины'!$B$15&amp;J712</f>
        <v>ЭКЗАМЕНАЦИОННЫЙ БИЛЕТ №23</v>
      </c>
      <c r="F684" s="75"/>
      <c r="G684" s="75"/>
      <c r="H684" s="75"/>
      <c r="I684" s="62" t="s">
        <v>32</v>
      </c>
      <c r="J684" s="64"/>
    </row>
    <row r="685" spans="1:10" x14ac:dyDescent="0.2">
      <c r="A685" s="44"/>
      <c r="D685" s="45"/>
      <c r="E685" s="44"/>
      <c r="I685" s="62" t="str">
        <f>"(протокол №"&amp;'Общие сведения дисциплины'!$B$8</f>
        <v>(протокол №1</v>
      </c>
      <c r="J685" s="64"/>
    </row>
    <row r="686" spans="1:10" x14ac:dyDescent="0.2">
      <c r="A686" s="84" t="s">
        <v>24</v>
      </c>
      <c r="B686" s="85"/>
      <c r="C686" s="85"/>
      <c r="D686" s="86"/>
      <c r="E686" s="62" t="s">
        <v>29</v>
      </c>
      <c r="F686" s="63"/>
      <c r="G686" s="63"/>
      <c r="H686" s="63"/>
      <c r="I686" s="44" t="str">
        <f>"от «"&amp;DAY('Общие сведения дисциплины'!$B$9)&amp;"» "&amp;VLOOKUP(MONTH('Общие сведения дисциплины'!$B$9),'Сл поле месяц'!$A$1:$B$12,2,0)&amp;" "&amp;YEAR('Общие сведения дисциплины'!$B$9)&amp;" г.)"</f>
        <v>от «24» августа 2023 г.)</v>
      </c>
      <c r="J686" s="45"/>
    </row>
    <row r="687" spans="1:10" ht="12.75" customHeight="1" x14ac:dyDescent="0.2">
      <c r="A687" s="62" t="s">
        <v>25</v>
      </c>
      <c r="B687" s="63"/>
      <c r="C687" s="63"/>
      <c r="D687" s="64"/>
      <c r="E687" s="76" t="str">
        <f>"«"&amp;'Общие сведения дисциплины'!$B$5&amp;"»"</f>
        <v>«Технологии и методы программирования»</v>
      </c>
      <c r="F687" s="77"/>
      <c r="G687" s="77"/>
      <c r="H687" s="77"/>
      <c r="I687" s="44"/>
      <c r="J687" s="45"/>
    </row>
    <row r="688" spans="1:10" x14ac:dyDescent="0.2">
      <c r="A688" s="62" t="s">
        <v>26</v>
      </c>
      <c r="B688" s="63"/>
      <c r="C688" s="63"/>
      <c r="D688" s="64"/>
      <c r="E688" s="76"/>
      <c r="F688" s="77"/>
      <c r="G688" s="77"/>
      <c r="H688" s="77"/>
      <c r="I688" s="62" t="s">
        <v>46</v>
      </c>
      <c r="J688" s="64"/>
    </row>
    <row r="689" spans="1:10" x14ac:dyDescent="0.2">
      <c r="A689" s="74" t="s">
        <v>27</v>
      </c>
      <c r="B689" s="75"/>
      <c r="C689" s="75"/>
      <c r="D689" s="80"/>
      <c r="E689" s="44"/>
      <c r="I689" s="44"/>
      <c r="J689" s="45"/>
    </row>
    <row r="690" spans="1:10" ht="12.75" customHeight="1" x14ac:dyDescent="0.2">
      <c r="A690" s="74" t="s">
        <v>28</v>
      </c>
      <c r="B690" s="75"/>
      <c r="C690" s="75"/>
      <c r="D690" s="80"/>
      <c r="E690" s="78" t="str">
        <f>'Общие сведения дисциплины'!$B$10&amp;" «"&amp;'Общие сведения дисциплины'!$B$11&amp;"»"</f>
        <v>10.03.01 «Информационная безопасность»</v>
      </c>
      <c r="F690" s="79"/>
      <c r="G690" s="79"/>
      <c r="H690" s="79"/>
      <c r="I690" s="44"/>
      <c r="J690" s="45"/>
    </row>
    <row r="691" spans="1:10" x14ac:dyDescent="0.2">
      <c r="A691" s="81" t="str">
        <f>'Общие сведения дисциплины'!$B$2</f>
        <v>Институт кибербезопасности ицифровых технологий</v>
      </c>
      <c r="B691" s="82"/>
      <c r="C691" s="82"/>
      <c r="D691" s="83"/>
      <c r="E691" s="78"/>
      <c r="F691" s="79"/>
      <c r="G691" s="79"/>
      <c r="H691" s="79"/>
      <c r="I691" s="62" t="s">
        <v>48</v>
      </c>
      <c r="J691" s="64"/>
    </row>
    <row r="692" spans="1:10" x14ac:dyDescent="0.2">
      <c r="A692" s="81"/>
      <c r="B692" s="82"/>
      <c r="C692" s="82"/>
      <c r="D692" s="83"/>
      <c r="E692" s="78"/>
      <c r="F692" s="79"/>
      <c r="G692" s="79"/>
      <c r="H692" s="79"/>
      <c r="I692" s="62" t="str">
        <f>'Общие сведения дисциплины'!$B$4</f>
        <v>О.В. Трубиенко</v>
      </c>
      <c r="J692" s="64"/>
    </row>
    <row r="693" spans="1:10" ht="12.75" customHeight="1" x14ac:dyDescent="0.2">
      <c r="A693" s="81" t="str">
        <f>"Кафедра "&amp;'Общие сведения дисциплины'!$B$3</f>
        <v>Кафедра КБ-2 «Информационно-аналитические системы кибербезопасности»</v>
      </c>
      <c r="B693" s="82"/>
      <c r="C693" s="82"/>
      <c r="D693" s="83"/>
      <c r="E693" s="44"/>
      <c r="I693" s="44"/>
      <c r="J693" s="45"/>
    </row>
    <row r="694" spans="1:10" x14ac:dyDescent="0.2">
      <c r="A694" s="81"/>
      <c r="B694" s="82"/>
      <c r="C694" s="82"/>
      <c r="D694" s="83"/>
      <c r="E694" s="62" t="str">
        <f>"Форма обучения: "&amp;'Общие сведения дисциплины'!$B$13</f>
        <v>Форма обучения: Очная</v>
      </c>
      <c r="F694" s="63"/>
      <c r="G694" s="63"/>
      <c r="H694" s="64"/>
      <c r="I694" s="62" t="str">
        <f>'Общие сведения дисциплины'!$B$14</f>
        <v>2023/2024</v>
      </c>
      <c r="J694" s="64"/>
    </row>
    <row r="695" spans="1:10" ht="13.5" thickBot="1" x14ac:dyDescent="0.25">
      <c r="A695" s="46"/>
      <c r="B695" s="47"/>
      <c r="C695" s="47"/>
      <c r="D695" s="48"/>
      <c r="E695" s="46"/>
      <c r="F695" s="47" t="str">
        <f>"Курс  "&amp;'Общие сведения дисциплины'!$B$6&amp;"           Семестр  "&amp;'Общие сведения дисциплины'!$B$7</f>
        <v>Курс  3           Семестр  5</v>
      </c>
      <c r="G695" s="47"/>
      <c r="H695" s="47"/>
      <c r="I695" s="72" t="s">
        <v>47</v>
      </c>
      <c r="J695" s="73"/>
    </row>
    <row r="696" spans="1:10" x14ac:dyDescent="0.2">
      <c r="A696" s="44"/>
      <c r="J696" s="45"/>
    </row>
    <row r="697" spans="1:10" ht="12.75" customHeight="1" x14ac:dyDescent="0.2">
      <c r="A697" s="68" t="s">
        <v>5</v>
      </c>
      <c r="B697" s="69" t="str">
        <f ca="1">INDIRECT((ADDRESS((3+J712),2,1,1,"Вопросы к экзамену")))</f>
        <v>Метрики качества кластеризации. Среднее внутрикластерное растояние.</v>
      </c>
      <c r="C697" s="69"/>
      <c r="D697" s="69"/>
      <c r="E697" s="69"/>
      <c r="F697" s="69"/>
      <c r="G697" s="69"/>
      <c r="H697" s="69"/>
      <c r="I697" s="69"/>
      <c r="J697" s="45"/>
    </row>
    <row r="698" spans="1:10" ht="12.75" customHeight="1" x14ac:dyDescent="0.2">
      <c r="A698" s="68"/>
      <c r="B698" s="69"/>
      <c r="C698" s="69"/>
      <c r="D698" s="69"/>
      <c r="E698" s="69"/>
      <c r="F698" s="69"/>
      <c r="G698" s="69"/>
      <c r="H698" s="69"/>
      <c r="I698" s="69"/>
      <c r="J698" s="45"/>
    </row>
    <row r="699" spans="1:10" ht="12.75" customHeight="1" x14ac:dyDescent="0.2">
      <c r="A699" s="68"/>
      <c r="B699" s="69"/>
      <c r="C699" s="69"/>
      <c r="D699" s="69"/>
      <c r="E699" s="69"/>
      <c r="F699" s="69"/>
      <c r="G699" s="69"/>
      <c r="H699" s="69"/>
      <c r="I699" s="69"/>
      <c r="J699" s="45"/>
    </row>
    <row r="700" spans="1:10" ht="15.75" x14ac:dyDescent="0.25">
      <c r="A700" s="52"/>
      <c r="B700" s="51"/>
      <c r="C700" s="51"/>
      <c r="D700" s="51"/>
      <c r="E700" s="51"/>
      <c r="F700" s="51"/>
      <c r="G700" s="51"/>
      <c r="H700" s="51"/>
      <c r="I700" s="51"/>
      <c r="J700" s="45"/>
    </row>
    <row r="701" spans="1:10" ht="12.75" customHeight="1" x14ac:dyDescent="0.2">
      <c r="A701" s="68" t="s">
        <v>6</v>
      </c>
      <c r="B701" s="69" t="str">
        <f ca="1">INDIRECT((ADDRESS(33+J712,2,1,1,"Вопросы к экзамену")))</f>
        <v xml:space="preserve">Метрики качества классификации. Взвешенное усреднение (Weighted). Назначение. Выражения для расчета. </v>
      </c>
      <c r="C701" s="69"/>
      <c r="D701" s="69"/>
      <c r="E701" s="69"/>
      <c r="F701" s="69"/>
      <c r="G701" s="69"/>
      <c r="H701" s="69"/>
      <c r="I701" s="69"/>
      <c r="J701" s="45"/>
    </row>
    <row r="702" spans="1:10" ht="12.75" customHeight="1" x14ac:dyDescent="0.2">
      <c r="A702" s="68"/>
      <c r="B702" s="69"/>
      <c r="C702" s="69"/>
      <c r="D702" s="69"/>
      <c r="E702" s="69"/>
      <c r="F702" s="69"/>
      <c r="G702" s="69"/>
      <c r="H702" s="69"/>
      <c r="I702" s="69"/>
      <c r="J702" s="45"/>
    </row>
    <row r="703" spans="1:10" ht="12.75" customHeight="1" x14ac:dyDescent="0.2">
      <c r="A703" s="68"/>
      <c r="B703" s="69"/>
      <c r="C703" s="69"/>
      <c r="D703" s="69"/>
      <c r="E703" s="69"/>
      <c r="F703" s="69"/>
      <c r="G703" s="69"/>
      <c r="H703" s="69"/>
      <c r="I703" s="69"/>
      <c r="J703" s="45"/>
    </row>
    <row r="704" spans="1:10" ht="15.75" x14ac:dyDescent="0.25">
      <c r="A704" s="52"/>
      <c r="B704" s="51"/>
      <c r="C704" s="51"/>
      <c r="D704" s="51"/>
      <c r="E704" s="51"/>
      <c r="F704" s="51"/>
      <c r="G704" s="51"/>
      <c r="H704" s="51"/>
      <c r="I704" s="51"/>
      <c r="J704" s="45"/>
    </row>
    <row r="705" spans="1:10" ht="12.75" customHeight="1" x14ac:dyDescent="0.2">
      <c r="A705" s="68" t="s">
        <v>7</v>
      </c>
      <c r="B705" s="69" t="str">
        <f ca="1">INDIRECT((ADDRESS(66+J712,2,1,1,"Вопросы к экзамену")))</f>
        <v>Класс RandomForestClassifier библиотеки sklearn. Характеристика гиперпараметров модели случайного леса. Основные атрибуты и методы.</v>
      </c>
      <c r="C705" s="69"/>
      <c r="D705" s="69"/>
      <c r="E705" s="69"/>
      <c r="F705" s="69"/>
      <c r="G705" s="69"/>
      <c r="H705" s="69"/>
      <c r="I705" s="69"/>
      <c r="J705" s="45"/>
    </row>
    <row r="706" spans="1:10" ht="12.75" customHeight="1" x14ac:dyDescent="0.2">
      <c r="A706" s="68"/>
      <c r="B706" s="69"/>
      <c r="C706" s="69"/>
      <c r="D706" s="69"/>
      <c r="E706" s="69"/>
      <c r="F706" s="69"/>
      <c r="G706" s="69"/>
      <c r="H706" s="69"/>
      <c r="I706" s="69"/>
      <c r="J706" s="45"/>
    </row>
    <row r="707" spans="1:10" ht="12.75" customHeight="1" x14ac:dyDescent="0.2">
      <c r="A707" s="68"/>
      <c r="B707" s="69"/>
      <c r="C707" s="69"/>
      <c r="D707" s="69"/>
      <c r="E707" s="69"/>
      <c r="F707" s="69"/>
      <c r="G707" s="69"/>
      <c r="H707" s="69"/>
      <c r="I707" s="69"/>
      <c r="J707" s="45"/>
    </row>
    <row r="708" spans="1:10" x14ac:dyDescent="0.2">
      <c r="A708" s="44"/>
      <c r="J708" s="45"/>
    </row>
    <row r="709" spans="1:10" x14ac:dyDescent="0.2">
      <c r="A709" s="44"/>
      <c r="J709" s="45"/>
    </row>
    <row r="710" spans="1:10" x14ac:dyDescent="0.2">
      <c r="A710" s="44"/>
      <c r="J710" s="45"/>
    </row>
    <row r="711" spans="1:10" x14ac:dyDescent="0.2">
      <c r="A711" s="44"/>
      <c r="J711" s="45"/>
    </row>
    <row r="712" spans="1:10" ht="13.5" thickBot="1" x14ac:dyDescent="0.25">
      <c r="A712" s="46"/>
      <c r="B712" s="47"/>
      <c r="C712" s="47"/>
      <c r="D712" s="47"/>
      <c r="E712" s="47"/>
      <c r="F712" s="47"/>
      <c r="G712" s="47"/>
      <c r="H712" s="47"/>
      <c r="I712" s="47"/>
      <c r="J712" s="48">
        <f>J682+1</f>
        <v>23</v>
      </c>
    </row>
    <row r="713" spans="1:10" x14ac:dyDescent="0.2">
      <c r="A713" s="40"/>
      <c r="B713" s="40"/>
      <c r="C713" s="40"/>
      <c r="D713" s="40"/>
      <c r="E713" s="40"/>
      <c r="F713" s="40"/>
      <c r="G713" s="40"/>
      <c r="H713" s="40"/>
      <c r="I713" s="40"/>
      <c r="J713" s="40"/>
    </row>
    <row r="714" spans="1:10" ht="13.5" thickBot="1" x14ac:dyDescent="0.25"/>
    <row r="715" spans="1:10" x14ac:dyDescent="0.2">
      <c r="A715" s="41"/>
      <c r="B715" s="42"/>
      <c r="C715" s="42"/>
      <c r="D715" s="43"/>
      <c r="E715" s="41"/>
      <c r="F715" s="42"/>
      <c r="G715" s="42"/>
      <c r="H715" s="42"/>
      <c r="I715" s="70" t="s">
        <v>31</v>
      </c>
      <c r="J715" s="71"/>
    </row>
    <row r="716" spans="1:10" x14ac:dyDescent="0.2">
      <c r="A716" s="65" t="s">
        <v>23</v>
      </c>
      <c r="B716" s="66"/>
      <c r="C716" s="66"/>
      <c r="D716" s="67"/>
      <c r="E716" s="74" t="str">
        <f>'Общие сведения дисциплины'!$B$15&amp;J744</f>
        <v>ЭКЗАМЕНАЦИОННЫЙ БИЛЕТ №24</v>
      </c>
      <c r="F716" s="75"/>
      <c r="G716" s="75"/>
      <c r="H716" s="75"/>
      <c r="I716" s="62" t="s">
        <v>32</v>
      </c>
      <c r="J716" s="64"/>
    </row>
    <row r="717" spans="1:10" x14ac:dyDescent="0.2">
      <c r="A717" s="44"/>
      <c r="D717" s="45"/>
      <c r="E717" s="44"/>
      <c r="I717" s="62" t="str">
        <f>"(протокол №"&amp;'Общие сведения дисциплины'!$B$8</f>
        <v>(протокол №1</v>
      </c>
      <c r="J717" s="64"/>
    </row>
    <row r="718" spans="1:10" x14ac:dyDescent="0.2">
      <c r="A718" s="84" t="s">
        <v>24</v>
      </c>
      <c r="B718" s="85"/>
      <c r="C718" s="85"/>
      <c r="D718" s="86"/>
      <c r="E718" s="62" t="s">
        <v>29</v>
      </c>
      <c r="F718" s="63"/>
      <c r="G718" s="63"/>
      <c r="H718" s="63"/>
      <c r="I718" s="44" t="str">
        <f>"от «"&amp;DAY('Общие сведения дисциплины'!$B$9)&amp;"» "&amp;VLOOKUP(MONTH('Общие сведения дисциплины'!$B$9),'Сл поле месяц'!$A$1:$B$12,2,0)&amp;" "&amp;YEAR('Общие сведения дисциплины'!$B$9)&amp;" г.)"</f>
        <v>от «24» августа 2023 г.)</v>
      </c>
      <c r="J718" s="45"/>
    </row>
    <row r="719" spans="1:10" ht="12.75" customHeight="1" x14ac:dyDescent="0.2">
      <c r="A719" s="62" t="s">
        <v>25</v>
      </c>
      <c r="B719" s="63"/>
      <c r="C719" s="63"/>
      <c r="D719" s="64"/>
      <c r="E719" s="76" t="str">
        <f>"«"&amp;'Общие сведения дисциплины'!$B$5&amp;"»"</f>
        <v>«Технологии и методы программирования»</v>
      </c>
      <c r="F719" s="77"/>
      <c r="G719" s="77"/>
      <c r="H719" s="77"/>
      <c r="I719" s="44"/>
      <c r="J719" s="45"/>
    </row>
    <row r="720" spans="1:10" x14ac:dyDescent="0.2">
      <c r="A720" s="62" t="s">
        <v>26</v>
      </c>
      <c r="B720" s="63"/>
      <c r="C720" s="63"/>
      <c r="D720" s="64"/>
      <c r="E720" s="76"/>
      <c r="F720" s="77"/>
      <c r="G720" s="77"/>
      <c r="H720" s="77"/>
      <c r="I720" s="62" t="s">
        <v>46</v>
      </c>
      <c r="J720" s="64"/>
    </row>
    <row r="721" spans="1:10" x14ac:dyDescent="0.2">
      <c r="A721" s="74" t="s">
        <v>27</v>
      </c>
      <c r="B721" s="75"/>
      <c r="C721" s="75"/>
      <c r="D721" s="80"/>
      <c r="E721" s="44"/>
      <c r="I721" s="44"/>
      <c r="J721" s="45"/>
    </row>
    <row r="722" spans="1:10" ht="12.75" customHeight="1" x14ac:dyDescent="0.2">
      <c r="A722" s="74" t="s">
        <v>28</v>
      </c>
      <c r="B722" s="75"/>
      <c r="C722" s="75"/>
      <c r="D722" s="80"/>
      <c r="E722" s="78" t="str">
        <f>'Общие сведения дисциплины'!$B$10&amp;" «"&amp;'Общие сведения дисциплины'!$B$11&amp;"»"</f>
        <v>10.03.01 «Информационная безопасность»</v>
      </c>
      <c r="F722" s="79"/>
      <c r="G722" s="79"/>
      <c r="H722" s="79"/>
      <c r="I722" s="44"/>
      <c r="J722" s="45"/>
    </row>
    <row r="723" spans="1:10" x14ac:dyDescent="0.2">
      <c r="A723" s="81" t="str">
        <f>'Общие сведения дисциплины'!$B$2</f>
        <v>Институт кибербезопасности ицифровых технологий</v>
      </c>
      <c r="B723" s="82"/>
      <c r="C723" s="82"/>
      <c r="D723" s="83"/>
      <c r="E723" s="78"/>
      <c r="F723" s="79"/>
      <c r="G723" s="79"/>
      <c r="H723" s="79"/>
      <c r="I723" s="62" t="s">
        <v>48</v>
      </c>
      <c r="J723" s="64"/>
    </row>
    <row r="724" spans="1:10" x14ac:dyDescent="0.2">
      <c r="A724" s="81"/>
      <c r="B724" s="82"/>
      <c r="C724" s="82"/>
      <c r="D724" s="83"/>
      <c r="E724" s="78"/>
      <c r="F724" s="79"/>
      <c r="G724" s="79"/>
      <c r="H724" s="79"/>
      <c r="I724" s="62" t="str">
        <f>'Общие сведения дисциплины'!$B$4</f>
        <v>О.В. Трубиенко</v>
      </c>
      <c r="J724" s="64"/>
    </row>
    <row r="725" spans="1:10" ht="12.75" customHeight="1" x14ac:dyDescent="0.2">
      <c r="A725" s="81" t="str">
        <f>"Кафедра "&amp;'Общие сведения дисциплины'!$B$3</f>
        <v>Кафедра КБ-2 «Информационно-аналитические системы кибербезопасности»</v>
      </c>
      <c r="B725" s="82"/>
      <c r="C725" s="82"/>
      <c r="D725" s="83"/>
      <c r="E725" s="44"/>
      <c r="I725" s="44"/>
      <c r="J725" s="45"/>
    </row>
    <row r="726" spans="1:10" x14ac:dyDescent="0.2">
      <c r="A726" s="81"/>
      <c r="B726" s="82"/>
      <c r="C726" s="82"/>
      <c r="D726" s="83"/>
      <c r="E726" s="62" t="str">
        <f>"Форма обучения: "&amp;'Общие сведения дисциплины'!$B$13</f>
        <v>Форма обучения: Очная</v>
      </c>
      <c r="F726" s="63"/>
      <c r="G726" s="63"/>
      <c r="H726" s="64"/>
      <c r="I726" s="62" t="str">
        <f>'Общие сведения дисциплины'!$B$14</f>
        <v>2023/2024</v>
      </c>
      <c r="J726" s="64"/>
    </row>
    <row r="727" spans="1:10" ht="13.5" thickBot="1" x14ac:dyDescent="0.25">
      <c r="A727" s="46"/>
      <c r="B727" s="47"/>
      <c r="C727" s="47"/>
      <c r="D727" s="48"/>
      <c r="E727" s="46"/>
      <c r="F727" s="47" t="str">
        <f>"Курс  "&amp;'Общие сведения дисциплины'!$B$6&amp;"           Семестр  "&amp;'Общие сведения дисциплины'!$B$7</f>
        <v>Курс  3           Семестр  5</v>
      </c>
      <c r="G727" s="47"/>
      <c r="H727" s="47"/>
      <c r="I727" s="72" t="s">
        <v>47</v>
      </c>
      <c r="J727" s="73"/>
    </row>
    <row r="728" spans="1:10" x14ac:dyDescent="0.2">
      <c r="A728" s="44"/>
      <c r="J728" s="45"/>
    </row>
    <row r="729" spans="1:10" ht="12.75" customHeight="1" x14ac:dyDescent="0.2">
      <c r="A729" s="68" t="s">
        <v>5</v>
      </c>
      <c r="B729" s="69" t="str">
        <f ca="1">INDIRECT((ADDRESS((3+J744),2,1,1,"Вопросы к экзамену")))</f>
        <v>Метрики качества кластеризации.Среднее межкластерное расстояние.</v>
      </c>
      <c r="C729" s="69"/>
      <c r="D729" s="69"/>
      <c r="E729" s="69"/>
      <c r="F729" s="69"/>
      <c r="G729" s="69"/>
      <c r="H729" s="69"/>
      <c r="I729" s="69"/>
      <c r="J729" s="45"/>
    </row>
    <row r="730" spans="1:10" ht="12.75" customHeight="1" x14ac:dyDescent="0.2">
      <c r="A730" s="68"/>
      <c r="B730" s="69"/>
      <c r="C730" s="69"/>
      <c r="D730" s="69"/>
      <c r="E730" s="69"/>
      <c r="F730" s="69"/>
      <c r="G730" s="69"/>
      <c r="H730" s="69"/>
      <c r="I730" s="69"/>
      <c r="J730" s="45"/>
    </row>
    <row r="731" spans="1:10" ht="12.75" customHeight="1" x14ac:dyDescent="0.2">
      <c r="A731" s="68"/>
      <c r="B731" s="69"/>
      <c r="C731" s="69"/>
      <c r="D731" s="69"/>
      <c r="E731" s="69"/>
      <c r="F731" s="69"/>
      <c r="G731" s="69"/>
      <c r="H731" s="69"/>
      <c r="I731" s="69"/>
      <c r="J731" s="45"/>
    </row>
    <row r="732" spans="1:10" ht="15.75" x14ac:dyDescent="0.25">
      <c r="A732" s="52"/>
      <c r="B732" s="51"/>
      <c r="C732" s="51"/>
      <c r="D732" s="51"/>
      <c r="E732" s="51"/>
      <c r="F732" s="51"/>
      <c r="G732" s="51"/>
      <c r="H732" s="51"/>
      <c r="I732" s="51"/>
      <c r="J732" s="45"/>
    </row>
    <row r="733" spans="1:10" ht="12.75" customHeight="1" x14ac:dyDescent="0.2">
      <c r="A733" s="68" t="s">
        <v>6</v>
      </c>
      <c r="B733" s="69" t="str">
        <f ca="1">INDIRECT((ADDRESS(33+J744,2,1,1,"Вопросы к экзамену")))</f>
        <v xml:space="preserve">Метрики качества классификации. TPR (True Positive Rate). Выражение для расчета. </v>
      </c>
      <c r="C733" s="69"/>
      <c r="D733" s="69"/>
      <c r="E733" s="69"/>
      <c r="F733" s="69"/>
      <c r="G733" s="69"/>
      <c r="H733" s="69"/>
      <c r="I733" s="69"/>
      <c r="J733" s="45"/>
    </row>
    <row r="734" spans="1:10" ht="12.75" customHeight="1" x14ac:dyDescent="0.2">
      <c r="A734" s="68"/>
      <c r="B734" s="69"/>
      <c r="C734" s="69"/>
      <c r="D734" s="69"/>
      <c r="E734" s="69"/>
      <c r="F734" s="69"/>
      <c r="G734" s="69"/>
      <c r="H734" s="69"/>
      <c r="I734" s="69"/>
      <c r="J734" s="45"/>
    </row>
    <row r="735" spans="1:10" ht="12.75" customHeight="1" x14ac:dyDescent="0.2">
      <c r="A735" s="68"/>
      <c r="B735" s="69"/>
      <c r="C735" s="69"/>
      <c r="D735" s="69"/>
      <c r="E735" s="69"/>
      <c r="F735" s="69"/>
      <c r="G735" s="69"/>
      <c r="H735" s="69"/>
      <c r="I735" s="69"/>
      <c r="J735" s="45"/>
    </row>
    <row r="736" spans="1:10" ht="15.75" x14ac:dyDescent="0.25">
      <c r="A736" s="52"/>
      <c r="B736" s="51"/>
      <c r="C736" s="51"/>
      <c r="D736" s="51"/>
      <c r="E736" s="51"/>
      <c r="F736" s="51"/>
      <c r="G736" s="51"/>
      <c r="H736" s="51"/>
      <c r="I736" s="51"/>
      <c r="J736" s="45"/>
    </row>
    <row r="737" spans="1:10" ht="12.75" customHeight="1" x14ac:dyDescent="0.2">
      <c r="A737" s="68" t="s">
        <v>7</v>
      </c>
      <c r="B737" s="69" t="str">
        <f ca="1">INDIRECT((ADDRESS(66+J744,2,1,1,"Вопросы к экзамену")))</f>
        <v>Классы precision_score, recall_score, f1_score библиотеки sklearn. Назначение. Входные и выходные данные. Основные атрибуты и методы.</v>
      </c>
      <c r="C737" s="69"/>
      <c r="D737" s="69"/>
      <c r="E737" s="69"/>
      <c r="F737" s="69"/>
      <c r="G737" s="69"/>
      <c r="H737" s="69"/>
      <c r="I737" s="69"/>
      <c r="J737" s="45"/>
    </row>
    <row r="738" spans="1:10" ht="12.75" customHeight="1" x14ac:dyDescent="0.2">
      <c r="A738" s="68"/>
      <c r="B738" s="69"/>
      <c r="C738" s="69"/>
      <c r="D738" s="69"/>
      <c r="E738" s="69"/>
      <c r="F738" s="69"/>
      <c r="G738" s="69"/>
      <c r="H738" s="69"/>
      <c r="I738" s="69"/>
      <c r="J738" s="45"/>
    </row>
    <row r="739" spans="1:10" ht="12.75" customHeight="1" x14ac:dyDescent="0.2">
      <c r="A739" s="68"/>
      <c r="B739" s="69"/>
      <c r="C739" s="69"/>
      <c r="D739" s="69"/>
      <c r="E739" s="69"/>
      <c r="F739" s="69"/>
      <c r="G739" s="69"/>
      <c r="H739" s="69"/>
      <c r="I739" s="69"/>
      <c r="J739" s="45"/>
    </row>
    <row r="740" spans="1:10" x14ac:dyDescent="0.2">
      <c r="A740" s="44"/>
      <c r="J740" s="45"/>
    </row>
    <row r="741" spans="1:10" x14ac:dyDescent="0.2">
      <c r="A741" s="44"/>
      <c r="J741" s="45"/>
    </row>
    <row r="742" spans="1:10" x14ac:dyDescent="0.2">
      <c r="A742" s="44"/>
      <c r="J742" s="45"/>
    </row>
    <row r="743" spans="1:10" x14ac:dyDescent="0.2">
      <c r="A743" s="44"/>
      <c r="J743" s="45"/>
    </row>
    <row r="744" spans="1:10" ht="13.5" thickBot="1" x14ac:dyDescent="0.25">
      <c r="A744" s="46"/>
      <c r="B744" s="47"/>
      <c r="C744" s="47"/>
      <c r="D744" s="47"/>
      <c r="E744" s="47"/>
      <c r="F744" s="47"/>
      <c r="G744" s="47"/>
      <c r="H744" s="47"/>
      <c r="I744" s="47"/>
      <c r="J744" s="48">
        <f>J712+1</f>
        <v>24</v>
      </c>
    </row>
    <row r="745" spans="1:10" x14ac:dyDescent="0.2">
      <c r="A745" s="41"/>
      <c r="B745" s="42"/>
      <c r="C745" s="42"/>
      <c r="D745" s="43"/>
      <c r="E745" s="41"/>
      <c r="F745" s="42"/>
      <c r="G745" s="42"/>
      <c r="H745" s="42"/>
      <c r="I745" s="70" t="s">
        <v>31</v>
      </c>
      <c r="J745" s="71"/>
    </row>
    <row r="746" spans="1:10" x14ac:dyDescent="0.2">
      <c r="A746" s="65" t="s">
        <v>23</v>
      </c>
      <c r="B746" s="66"/>
      <c r="C746" s="66"/>
      <c r="D746" s="67"/>
      <c r="E746" s="74" t="str">
        <f>'Общие сведения дисциплины'!$B$15&amp;J774</f>
        <v>ЭКЗАМЕНАЦИОННЫЙ БИЛЕТ №25</v>
      </c>
      <c r="F746" s="75"/>
      <c r="G746" s="75"/>
      <c r="H746" s="75"/>
      <c r="I746" s="62" t="s">
        <v>32</v>
      </c>
      <c r="J746" s="64"/>
    </row>
    <row r="747" spans="1:10" x14ac:dyDescent="0.2">
      <c r="A747" s="44"/>
      <c r="D747" s="45"/>
      <c r="E747" s="44"/>
      <c r="I747" s="62" t="str">
        <f>"(протокол №"&amp;'Общие сведения дисциплины'!$B$8</f>
        <v>(протокол №1</v>
      </c>
      <c r="J747" s="64"/>
    </row>
    <row r="748" spans="1:10" x14ac:dyDescent="0.2">
      <c r="A748" s="84" t="s">
        <v>24</v>
      </c>
      <c r="B748" s="85"/>
      <c r="C748" s="85"/>
      <c r="D748" s="86"/>
      <c r="E748" s="62" t="s">
        <v>29</v>
      </c>
      <c r="F748" s="63"/>
      <c r="G748" s="63"/>
      <c r="H748" s="63"/>
      <c r="I748" s="44" t="str">
        <f>"от «"&amp;DAY('Общие сведения дисциплины'!$B$9)&amp;"» "&amp;VLOOKUP(MONTH('Общие сведения дисциплины'!$B$9),'Сл поле месяц'!$A$1:$B$12,2,0)&amp;" "&amp;YEAR('Общие сведения дисциплины'!$B$9)&amp;" г.)"</f>
        <v>от «24» августа 2023 г.)</v>
      </c>
      <c r="J748" s="45"/>
    </row>
    <row r="749" spans="1:10" ht="12.75" customHeight="1" x14ac:dyDescent="0.2">
      <c r="A749" s="62" t="s">
        <v>25</v>
      </c>
      <c r="B749" s="63"/>
      <c r="C749" s="63"/>
      <c r="D749" s="64"/>
      <c r="E749" s="76" t="str">
        <f>"«"&amp;'Общие сведения дисциплины'!$B$5&amp;"»"</f>
        <v>«Технологии и методы программирования»</v>
      </c>
      <c r="F749" s="77"/>
      <c r="G749" s="77"/>
      <c r="H749" s="77"/>
      <c r="I749" s="44"/>
      <c r="J749" s="45"/>
    </row>
    <row r="750" spans="1:10" x14ac:dyDescent="0.2">
      <c r="A750" s="62" t="s">
        <v>26</v>
      </c>
      <c r="B750" s="63"/>
      <c r="C750" s="63"/>
      <c r="D750" s="64"/>
      <c r="E750" s="76"/>
      <c r="F750" s="77"/>
      <c r="G750" s="77"/>
      <c r="H750" s="77"/>
      <c r="I750" s="62" t="s">
        <v>46</v>
      </c>
      <c r="J750" s="64"/>
    </row>
    <row r="751" spans="1:10" x14ac:dyDescent="0.2">
      <c r="A751" s="74" t="s">
        <v>27</v>
      </c>
      <c r="B751" s="75"/>
      <c r="C751" s="75"/>
      <c r="D751" s="80"/>
      <c r="E751" s="44"/>
      <c r="I751" s="44"/>
      <c r="J751" s="45"/>
    </row>
    <row r="752" spans="1:10" ht="12.75" customHeight="1" x14ac:dyDescent="0.2">
      <c r="A752" s="74" t="s">
        <v>28</v>
      </c>
      <c r="B752" s="75"/>
      <c r="C752" s="75"/>
      <c r="D752" s="80"/>
      <c r="E752" s="78" t="str">
        <f>'Общие сведения дисциплины'!$B$10&amp;" «"&amp;'Общие сведения дисциплины'!$B$11&amp;"»"</f>
        <v>10.03.01 «Информационная безопасность»</v>
      </c>
      <c r="F752" s="79"/>
      <c r="G752" s="79"/>
      <c r="H752" s="79"/>
      <c r="I752" s="44"/>
      <c r="J752" s="45"/>
    </row>
    <row r="753" spans="1:10" x14ac:dyDescent="0.2">
      <c r="A753" s="81" t="str">
        <f>'Общие сведения дисциплины'!$B$2</f>
        <v>Институт кибербезопасности ицифровых технологий</v>
      </c>
      <c r="B753" s="82"/>
      <c r="C753" s="82"/>
      <c r="D753" s="83"/>
      <c r="E753" s="78"/>
      <c r="F753" s="79"/>
      <c r="G753" s="79"/>
      <c r="H753" s="79"/>
      <c r="I753" s="62" t="s">
        <v>48</v>
      </c>
      <c r="J753" s="64"/>
    </row>
    <row r="754" spans="1:10" x14ac:dyDescent="0.2">
      <c r="A754" s="81"/>
      <c r="B754" s="82"/>
      <c r="C754" s="82"/>
      <c r="D754" s="83"/>
      <c r="E754" s="78"/>
      <c r="F754" s="79"/>
      <c r="G754" s="79"/>
      <c r="H754" s="79"/>
      <c r="I754" s="62" t="str">
        <f>'Общие сведения дисциплины'!$B$4</f>
        <v>О.В. Трубиенко</v>
      </c>
      <c r="J754" s="64"/>
    </row>
    <row r="755" spans="1:10" ht="12.75" customHeight="1" x14ac:dyDescent="0.2">
      <c r="A755" s="81" t="str">
        <f>"Кафедра "&amp;'Общие сведения дисциплины'!$B$3</f>
        <v>Кафедра КБ-2 «Информационно-аналитические системы кибербезопасности»</v>
      </c>
      <c r="B755" s="82"/>
      <c r="C755" s="82"/>
      <c r="D755" s="83"/>
      <c r="E755" s="44"/>
      <c r="I755" s="44"/>
      <c r="J755" s="45"/>
    </row>
    <row r="756" spans="1:10" x14ac:dyDescent="0.2">
      <c r="A756" s="81"/>
      <c r="B756" s="82"/>
      <c r="C756" s="82"/>
      <c r="D756" s="83"/>
      <c r="E756" s="62" t="str">
        <f>"Форма обучения: "&amp;'Общие сведения дисциплины'!$B$13</f>
        <v>Форма обучения: Очная</v>
      </c>
      <c r="F756" s="63"/>
      <c r="G756" s="63"/>
      <c r="H756" s="64"/>
      <c r="I756" s="62" t="str">
        <f>'Общие сведения дисциплины'!$B$14</f>
        <v>2023/2024</v>
      </c>
      <c r="J756" s="64"/>
    </row>
    <row r="757" spans="1:10" ht="13.5" thickBot="1" x14ac:dyDescent="0.25">
      <c r="A757" s="46"/>
      <c r="B757" s="47"/>
      <c r="C757" s="47"/>
      <c r="D757" s="48"/>
      <c r="E757" s="46"/>
      <c r="F757" s="47" t="str">
        <f>"Курс  "&amp;'Общие сведения дисциплины'!$B$6&amp;"           Семестр  "&amp;'Общие сведения дисциплины'!$B$7</f>
        <v>Курс  3           Семестр  5</v>
      </c>
      <c r="G757" s="47"/>
      <c r="H757" s="47"/>
      <c r="I757" s="72" t="s">
        <v>47</v>
      </c>
      <c r="J757" s="73"/>
    </row>
    <row r="758" spans="1:10" x14ac:dyDescent="0.2">
      <c r="A758" s="44"/>
      <c r="J758" s="45"/>
    </row>
    <row r="759" spans="1:10" ht="12.75" customHeight="1" x14ac:dyDescent="0.2">
      <c r="A759" s="68" t="s">
        <v>5</v>
      </c>
      <c r="B759" s="69" t="str">
        <f ca="1">INDIRECT((ADDRESS((3+J774),2,1,1,"Вопросы к экзамену")))</f>
        <v>Определение количества кластеров. Метод локтя.</v>
      </c>
      <c r="C759" s="69"/>
      <c r="D759" s="69"/>
      <c r="E759" s="69"/>
      <c r="F759" s="69"/>
      <c r="G759" s="69"/>
      <c r="H759" s="69"/>
      <c r="I759" s="69"/>
      <c r="J759" s="45"/>
    </row>
    <row r="760" spans="1:10" ht="12.75" customHeight="1" x14ac:dyDescent="0.2">
      <c r="A760" s="68"/>
      <c r="B760" s="69"/>
      <c r="C760" s="69"/>
      <c r="D760" s="69"/>
      <c r="E760" s="69"/>
      <c r="F760" s="69"/>
      <c r="G760" s="69"/>
      <c r="H760" s="69"/>
      <c r="I760" s="69"/>
      <c r="J760" s="45"/>
    </row>
    <row r="761" spans="1:10" ht="12.75" customHeight="1" x14ac:dyDescent="0.2">
      <c r="A761" s="68"/>
      <c r="B761" s="69"/>
      <c r="C761" s="69"/>
      <c r="D761" s="69"/>
      <c r="E761" s="69"/>
      <c r="F761" s="69"/>
      <c r="G761" s="69"/>
      <c r="H761" s="69"/>
      <c r="I761" s="69"/>
      <c r="J761" s="45"/>
    </row>
    <row r="762" spans="1:10" ht="15.75" x14ac:dyDescent="0.25">
      <c r="A762" s="52"/>
      <c r="B762" s="51"/>
      <c r="C762" s="51"/>
      <c r="D762" s="51"/>
      <c r="E762" s="51"/>
      <c r="F762" s="51"/>
      <c r="G762" s="51"/>
      <c r="H762" s="51"/>
      <c r="I762" s="51"/>
      <c r="J762" s="45"/>
    </row>
    <row r="763" spans="1:10" ht="12.75" customHeight="1" x14ac:dyDescent="0.2">
      <c r="A763" s="68" t="s">
        <v>6</v>
      </c>
      <c r="B763" s="69" t="str">
        <f ca="1">INDIRECT((ADDRESS(33+J774,2,1,1,"Вопросы к экзамену")))</f>
        <v>ROC-кривая. Назначение. Процедура построения. Определение оптимального порога.</v>
      </c>
      <c r="C763" s="69"/>
      <c r="D763" s="69"/>
      <c r="E763" s="69"/>
      <c r="F763" s="69"/>
      <c r="G763" s="69"/>
      <c r="H763" s="69"/>
      <c r="I763" s="69"/>
      <c r="J763" s="45"/>
    </row>
    <row r="764" spans="1:10" ht="12.75" customHeight="1" x14ac:dyDescent="0.2">
      <c r="A764" s="68"/>
      <c r="B764" s="69"/>
      <c r="C764" s="69"/>
      <c r="D764" s="69"/>
      <c r="E764" s="69"/>
      <c r="F764" s="69"/>
      <c r="G764" s="69"/>
      <c r="H764" s="69"/>
      <c r="I764" s="69"/>
      <c r="J764" s="45"/>
    </row>
    <row r="765" spans="1:10" ht="12.75" customHeight="1" x14ac:dyDescent="0.2">
      <c r="A765" s="68"/>
      <c r="B765" s="69"/>
      <c r="C765" s="69"/>
      <c r="D765" s="69"/>
      <c r="E765" s="69"/>
      <c r="F765" s="69"/>
      <c r="G765" s="69"/>
      <c r="H765" s="69"/>
      <c r="I765" s="69"/>
      <c r="J765" s="45"/>
    </row>
    <row r="766" spans="1:10" ht="15.75" x14ac:dyDescent="0.25">
      <c r="A766" s="52"/>
      <c r="B766" s="51"/>
      <c r="C766" s="51"/>
      <c r="D766" s="51"/>
      <c r="E766" s="51"/>
      <c r="F766" s="51"/>
      <c r="G766" s="51"/>
      <c r="H766" s="51"/>
      <c r="I766" s="51"/>
      <c r="J766" s="45"/>
    </row>
    <row r="767" spans="1:10" ht="12.75" customHeight="1" x14ac:dyDescent="0.2">
      <c r="A767" s="68" t="s">
        <v>7</v>
      </c>
      <c r="B767" s="69" t="str">
        <f ca="1">INDIRECT((ADDRESS(66+J774,2,1,1,"Вопросы к экзамену")))</f>
        <v>Способы восстановления пропусков в категориальных признаках.</v>
      </c>
      <c r="C767" s="69"/>
      <c r="D767" s="69"/>
      <c r="E767" s="69"/>
      <c r="F767" s="69"/>
      <c r="G767" s="69"/>
      <c r="H767" s="69"/>
      <c r="I767" s="69"/>
      <c r="J767" s="45"/>
    </row>
    <row r="768" spans="1:10" ht="12.75" customHeight="1" x14ac:dyDescent="0.2">
      <c r="A768" s="68"/>
      <c r="B768" s="69"/>
      <c r="C768" s="69"/>
      <c r="D768" s="69"/>
      <c r="E768" s="69"/>
      <c r="F768" s="69"/>
      <c r="G768" s="69"/>
      <c r="H768" s="69"/>
      <c r="I768" s="69"/>
      <c r="J768" s="45"/>
    </row>
    <row r="769" spans="1:10" ht="12.75" customHeight="1" x14ac:dyDescent="0.2">
      <c r="A769" s="68"/>
      <c r="B769" s="69"/>
      <c r="C769" s="69"/>
      <c r="D769" s="69"/>
      <c r="E769" s="69"/>
      <c r="F769" s="69"/>
      <c r="G769" s="69"/>
      <c r="H769" s="69"/>
      <c r="I769" s="69"/>
      <c r="J769" s="45"/>
    </row>
    <row r="770" spans="1:10" x14ac:dyDescent="0.2">
      <c r="A770" s="44"/>
      <c r="J770" s="45"/>
    </row>
    <row r="771" spans="1:10" x14ac:dyDescent="0.2">
      <c r="A771" s="44"/>
      <c r="J771" s="45"/>
    </row>
    <row r="772" spans="1:10" x14ac:dyDescent="0.2">
      <c r="A772" s="44"/>
      <c r="J772" s="45"/>
    </row>
    <row r="773" spans="1:10" x14ac:dyDescent="0.2">
      <c r="A773" s="44"/>
      <c r="J773" s="45"/>
    </row>
    <row r="774" spans="1:10" ht="13.5" thickBot="1" x14ac:dyDescent="0.25">
      <c r="A774" s="46"/>
      <c r="B774" s="47"/>
      <c r="C774" s="47"/>
      <c r="D774" s="47"/>
      <c r="E774" s="47"/>
      <c r="F774" s="47"/>
      <c r="G774" s="47"/>
      <c r="H774" s="47"/>
      <c r="I774" s="47"/>
      <c r="J774" s="48">
        <f>J744+1</f>
        <v>25</v>
      </c>
    </row>
    <row r="775" spans="1:10" x14ac:dyDescent="0.2">
      <c r="A775" s="40"/>
      <c r="B775" s="40"/>
      <c r="C775" s="40"/>
      <c r="D775" s="40"/>
      <c r="E775" s="40"/>
      <c r="F775" s="40"/>
      <c r="G775" s="40"/>
      <c r="H775" s="40"/>
      <c r="I775" s="40"/>
      <c r="J775" s="40"/>
    </row>
    <row r="776" spans="1:10" ht="13.5" thickBot="1" x14ac:dyDescent="0.25"/>
    <row r="777" spans="1:10" x14ac:dyDescent="0.2">
      <c r="A777" s="41"/>
      <c r="B777" s="42"/>
      <c r="C777" s="42"/>
      <c r="D777" s="43"/>
      <c r="E777" s="41"/>
      <c r="F777" s="42"/>
      <c r="G777" s="42"/>
      <c r="H777" s="42"/>
      <c r="I777" s="70" t="s">
        <v>31</v>
      </c>
      <c r="J777" s="71"/>
    </row>
    <row r="778" spans="1:10" x14ac:dyDescent="0.2">
      <c r="A778" s="65" t="s">
        <v>23</v>
      </c>
      <c r="B778" s="66"/>
      <c r="C778" s="66"/>
      <c r="D778" s="67"/>
      <c r="E778" s="74" t="str">
        <f>'Общие сведения дисциплины'!$B$15&amp;J806</f>
        <v>ЭКЗАМЕНАЦИОННЫЙ БИЛЕТ №26</v>
      </c>
      <c r="F778" s="75"/>
      <c r="G778" s="75"/>
      <c r="H778" s="75"/>
      <c r="I778" s="62" t="s">
        <v>32</v>
      </c>
      <c r="J778" s="64"/>
    </row>
    <row r="779" spans="1:10" x14ac:dyDescent="0.2">
      <c r="A779" s="44"/>
      <c r="D779" s="45"/>
      <c r="E779" s="44"/>
      <c r="I779" s="62" t="str">
        <f>"(протокол №"&amp;'Общие сведения дисциплины'!$B$8</f>
        <v>(протокол №1</v>
      </c>
      <c r="J779" s="64"/>
    </row>
    <row r="780" spans="1:10" x14ac:dyDescent="0.2">
      <c r="A780" s="84" t="s">
        <v>24</v>
      </c>
      <c r="B780" s="85"/>
      <c r="C780" s="85"/>
      <c r="D780" s="86"/>
      <c r="E780" s="62" t="s">
        <v>29</v>
      </c>
      <c r="F780" s="63"/>
      <c r="G780" s="63"/>
      <c r="H780" s="63"/>
      <c r="I780" s="44" t="str">
        <f>"от «"&amp;DAY('Общие сведения дисциплины'!$B$9)&amp;"» "&amp;VLOOKUP(MONTH('Общие сведения дисциплины'!$B$9),'Сл поле месяц'!$A$1:$B$12,2,0)&amp;" "&amp;YEAR('Общие сведения дисциплины'!$B$9)&amp;" г.)"</f>
        <v>от «24» августа 2023 г.)</v>
      </c>
      <c r="J780" s="45"/>
    </row>
    <row r="781" spans="1:10" ht="12.75" customHeight="1" x14ac:dyDescent="0.2">
      <c r="A781" s="62" t="s">
        <v>25</v>
      </c>
      <c r="B781" s="63"/>
      <c r="C781" s="63"/>
      <c r="D781" s="64"/>
      <c r="E781" s="76" t="str">
        <f>"«"&amp;'Общие сведения дисциплины'!$B$5&amp;"»"</f>
        <v>«Технологии и методы программирования»</v>
      </c>
      <c r="F781" s="77"/>
      <c r="G781" s="77"/>
      <c r="H781" s="77"/>
      <c r="I781" s="44"/>
      <c r="J781" s="45"/>
    </row>
    <row r="782" spans="1:10" x14ac:dyDescent="0.2">
      <c r="A782" s="62" t="s">
        <v>26</v>
      </c>
      <c r="B782" s="63"/>
      <c r="C782" s="63"/>
      <c r="D782" s="64"/>
      <c r="E782" s="76"/>
      <c r="F782" s="77"/>
      <c r="G782" s="77"/>
      <c r="H782" s="77"/>
      <c r="I782" s="62" t="s">
        <v>46</v>
      </c>
      <c r="J782" s="64"/>
    </row>
    <row r="783" spans="1:10" x14ac:dyDescent="0.2">
      <c r="A783" s="74" t="s">
        <v>27</v>
      </c>
      <c r="B783" s="75"/>
      <c r="C783" s="75"/>
      <c r="D783" s="80"/>
      <c r="E783" s="44"/>
      <c r="I783" s="44"/>
      <c r="J783" s="45"/>
    </row>
    <row r="784" spans="1:10" ht="12.75" customHeight="1" x14ac:dyDescent="0.2">
      <c r="A784" s="74" t="s">
        <v>28</v>
      </c>
      <c r="B784" s="75"/>
      <c r="C784" s="75"/>
      <c r="D784" s="80"/>
      <c r="E784" s="78" t="str">
        <f>'Общие сведения дисциплины'!$B$10&amp;" «"&amp;'Общие сведения дисциплины'!$B$11&amp;"»"</f>
        <v>10.03.01 «Информационная безопасность»</v>
      </c>
      <c r="F784" s="79"/>
      <c r="G784" s="79"/>
      <c r="H784" s="79"/>
      <c r="I784" s="44"/>
      <c r="J784" s="45"/>
    </row>
    <row r="785" spans="1:10" x14ac:dyDescent="0.2">
      <c r="A785" s="81" t="str">
        <f>'Общие сведения дисциплины'!$B$2</f>
        <v>Институт кибербезопасности ицифровых технологий</v>
      </c>
      <c r="B785" s="82"/>
      <c r="C785" s="82"/>
      <c r="D785" s="83"/>
      <c r="E785" s="78"/>
      <c r="F785" s="79"/>
      <c r="G785" s="79"/>
      <c r="H785" s="79"/>
      <c r="I785" s="62" t="s">
        <v>48</v>
      </c>
      <c r="J785" s="64"/>
    </row>
    <row r="786" spans="1:10" x14ac:dyDescent="0.2">
      <c r="A786" s="81"/>
      <c r="B786" s="82"/>
      <c r="C786" s="82"/>
      <c r="D786" s="83"/>
      <c r="E786" s="78"/>
      <c r="F786" s="79"/>
      <c r="G786" s="79"/>
      <c r="H786" s="79"/>
      <c r="I786" s="62" t="str">
        <f>'Общие сведения дисциплины'!$B$4</f>
        <v>О.В. Трубиенко</v>
      </c>
      <c r="J786" s="64"/>
    </row>
    <row r="787" spans="1:10" ht="12.75" customHeight="1" x14ac:dyDescent="0.2">
      <c r="A787" s="81" t="str">
        <f>"Кафедра "&amp;'Общие сведения дисциплины'!$B$3</f>
        <v>Кафедра КБ-2 «Информационно-аналитические системы кибербезопасности»</v>
      </c>
      <c r="B787" s="82"/>
      <c r="C787" s="82"/>
      <c r="D787" s="83"/>
      <c r="E787" s="44"/>
      <c r="I787" s="44"/>
      <c r="J787" s="45"/>
    </row>
    <row r="788" spans="1:10" x14ac:dyDescent="0.2">
      <c r="A788" s="81"/>
      <c r="B788" s="82"/>
      <c r="C788" s="82"/>
      <c r="D788" s="83"/>
      <c r="E788" s="62" t="str">
        <f>"Форма обучения: "&amp;'Общие сведения дисциплины'!$B$13</f>
        <v>Форма обучения: Очная</v>
      </c>
      <c r="F788" s="63"/>
      <c r="G788" s="63"/>
      <c r="H788" s="64"/>
      <c r="I788" s="62" t="str">
        <f>'Общие сведения дисциплины'!$B$14</f>
        <v>2023/2024</v>
      </c>
      <c r="J788" s="64"/>
    </row>
    <row r="789" spans="1:10" ht="13.5" thickBot="1" x14ac:dyDescent="0.25">
      <c r="A789" s="46"/>
      <c r="B789" s="47"/>
      <c r="C789" s="47"/>
      <c r="D789" s="48"/>
      <c r="E789" s="46"/>
      <c r="F789" s="47" t="str">
        <f>"Курс  "&amp;'Общие сведения дисциплины'!$B$6&amp;"           Семестр  "&amp;'Общие сведения дисциплины'!$B$7</f>
        <v>Курс  3           Семестр  5</v>
      </c>
      <c r="G789" s="47"/>
      <c r="H789" s="47"/>
      <c r="I789" s="72" t="s">
        <v>47</v>
      </c>
      <c r="J789" s="73"/>
    </row>
    <row r="790" spans="1:10" x14ac:dyDescent="0.2">
      <c r="A790" s="44"/>
      <c r="J790" s="45"/>
    </row>
    <row r="791" spans="1:10" ht="12.75" customHeight="1" x14ac:dyDescent="0.2">
      <c r="A791" s="68" t="s">
        <v>5</v>
      </c>
      <c r="B791" s="69" t="str">
        <f ca="1">INDIRECT((ADDRESS((3+J806),2,1,1,"Вопросы к экзамену")))</f>
        <v>Определение количества кластеров. Метод силуэта.</v>
      </c>
      <c r="C791" s="69"/>
      <c r="D791" s="69"/>
      <c r="E791" s="69"/>
      <c r="F791" s="69"/>
      <c r="G791" s="69"/>
      <c r="H791" s="69"/>
      <c r="I791" s="69"/>
      <c r="J791" s="45"/>
    </row>
    <row r="792" spans="1:10" ht="12.75" customHeight="1" x14ac:dyDescent="0.2">
      <c r="A792" s="68"/>
      <c r="B792" s="69"/>
      <c r="C792" s="69"/>
      <c r="D792" s="69"/>
      <c r="E792" s="69"/>
      <c r="F792" s="69"/>
      <c r="G792" s="69"/>
      <c r="H792" s="69"/>
      <c r="I792" s="69"/>
      <c r="J792" s="45"/>
    </row>
    <row r="793" spans="1:10" ht="12.75" customHeight="1" x14ac:dyDescent="0.2">
      <c r="A793" s="68"/>
      <c r="B793" s="69"/>
      <c r="C793" s="69"/>
      <c r="D793" s="69"/>
      <c r="E793" s="69"/>
      <c r="F793" s="69"/>
      <c r="G793" s="69"/>
      <c r="H793" s="69"/>
      <c r="I793" s="69"/>
      <c r="J793" s="45"/>
    </row>
    <row r="794" spans="1:10" ht="15.75" x14ac:dyDescent="0.25">
      <c r="A794" s="52"/>
      <c r="B794" s="51"/>
      <c r="C794" s="51"/>
      <c r="D794" s="51"/>
      <c r="E794" s="51"/>
      <c r="F794" s="51"/>
      <c r="G794" s="51"/>
      <c r="H794" s="51"/>
      <c r="I794" s="51"/>
      <c r="J794" s="45"/>
    </row>
    <row r="795" spans="1:10" ht="12.75" customHeight="1" x14ac:dyDescent="0.2">
      <c r="A795" s="68" t="s">
        <v>6</v>
      </c>
      <c r="B795" s="69" t="str">
        <f ca="1">INDIRECT((ADDRESS(33+J806,2,1,1,"Вопросы к экзамену")))</f>
        <v xml:space="preserve">Метрики качества классификации. FPR (False Positive Rate). Выражение для расчета. </v>
      </c>
      <c r="C795" s="69"/>
      <c r="D795" s="69"/>
      <c r="E795" s="69"/>
      <c r="F795" s="69"/>
      <c r="G795" s="69"/>
      <c r="H795" s="69"/>
      <c r="I795" s="69"/>
      <c r="J795" s="45"/>
    </row>
    <row r="796" spans="1:10" ht="12.75" customHeight="1" x14ac:dyDescent="0.2">
      <c r="A796" s="68"/>
      <c r="B796" s="69"/>
      <c r="C796" s="69"/>
      <c r="D796" s="69"/>
      <c r="E796" s="69"/>
      <c r="F796" s="69"/>
      <c r="G796" s="69"/>
      <c r="H796" s="69"/>
      <c r="I796" s="69"/>
      <c r="J796" s="45"/>
    </row>
    <row r="797" spans="1:10" ht="12.75" customHeight="1" x14ac:dyDescent="0.2">
      <c r="A797" s="68"/>
      <c r="B797" s="69"/>
      <c r="C797" s="69"/>
      <c r="D797" s="69"/>
      <c r="E797" s="69"/>
      <c r="F797" s="69"/>
      <c r="G797" s="69"/>
      <c r="H797" s="69"/>
      <c r="I797" s="69"/>
      <c r="J797" s="45"/>
    </row>
    <row r="798" spans="1:10" ht="15.75" x14ac:dyDescent="0.25">
      <c r="A798" s="52"/>
      <c r="B798" s="51"/>
      <c r="C798" s="51"/>
      <c r="D798" s="51"/>
      <c r="E798" s="51"/>
      <c r="F798" s="51"/>
      <c r="G798" s="51"/>
      <c r="H798" s="51"/>
      <c r="I798" s="51"/>
      <c r="J798" s="45"/>
    </row>
    <row r="799" spans="1:10" ht="12.75" customHeight="1" x14ac:dyDescent="0.2">
      <c r="A799" s="68" t="s">
        <v>7</v>
      </c>
      <c r="B799" s="69" t="str">
        <f ca="1">INDIRECT((ADDRESS(66+J806,2,1,1,"Вопросы к экзамену")))</f>
        <v>Класс LinearRegression библиотеки sklearn. Характеристика гиперпараметров модели регрессии. Основные атрибуты и методы.</v>
      </c>
      <c r="C799" s="69"/>
      <c r="D799" s="69"/>
      <c r="E799" s="69"/>
      <c r="F799" s="69"/>
      <c r="G799" s="69"/>
      <c r="H799" s="69"/>
      <c r="I799" s="69"/>
      <c r="J799" s="45"/>
    </row>
    <row r="800" spans="1:10" ht="12.75" customHeight="1" x14ac:dyDescent="0.2">
      <c r="A800" s="68"/>
      <c r="B800" s="69"/>
      <c r="C800" s="69"/>
      <c r="D800" s="69"/>
      <c r="E800" s="69"/>
      <c r="F800" s="69"/>
      <c r="G800" s="69"/>
      <c r="H800" s="69"/>
      <c r="I800" s="69"/>
      <c r="J800" s="45"/>
    </row>
    <row r="801" spans="1:10" ht="12.75" customHeight="1" x14ac:dyDescent="0.2">
      <c r="A801" s="68"/>
      <c r="B801" s="69"/>
      <c r="C801" s="69"/>
      <c r="D801" s="69"/>
      <c r="E801" s="69"/>
      <c r="F801" s="69"/>
      <c r="G801" s="69"/>
      <c r="H801" s="69"/>
      <c r="I801" s="69"/>
      <c r="J801" s="45"/>
    </row>
    <row r="802" spans="1:10" x14ac:dyDescent="0.2">
      <c r="A802" s="44"/>
      <c r="J802" s="45"/>
    </row>
    <row r="803" spans="1:10" x14ac:dyDescent="0.2">
      <c r="A803" s="44"/>
      <c r="J803" s="45"/>
    </row>
    <row r="804" spans="1:10" x14ac:dyDescent="0.2">
      <c r="A804" s="44"/>
      <c r="J804" s="45"/>
    </row>
    <row r="805" spans="1:10" x14ac:dyDescent="0.2">
      <c r="A805" s="44"/>
      <c r="J805" s="45"/>
    </row>
    <row r="806" spans="1:10" ht="13.5" thickBot="1" x14ac:dyDescent="0.25">
      <c r="A806" s="46"/>
      <c r="B806" s="47"/>
      <c r="C806" s="47"/>
      <c r="D806" s="47"/>
      <c r="E806" s="47"/>
      <c r="F806" s="47"/>
      <c r="G806" s="47"/>
      <c r="H806" s="47"/>
      <c r="I806" s="47"/>
      <c r="J806" s="48">
        <f>J774+1</f>
        <v>26</v>
      </c>
    </row>
    <row r="807" spans="1:10" x14ac:dyDescent="0.2">
      <c r="A807" s="41"/>
      <c r="B807" s="42"/>
      <c r="C807" s="42"/>
      <c r="D807" s="43"/>
      <c r="E807" s="41"/>
      <c r="F807" s="42"/>
      <c r="G807" s="42"/>
      <c r="H807" s="42"/>
      <c r="I807" s="70" t="s">
        <v>31</v>
      </c>
      <c r="J807" s="71"/>
    </row>
    <row r="808" spans="1:10" x14ac:dyDescent="0.2">
      <c r="A808" s="65" t="s">
        <v>23</v>
      </c>
      <c r="B808" s="66"/>
      <c r="C808" s="66"/>
      <c r="D808" s="67"/>
      <c r="E808" s="74" t="str">
        <f>'Общие сведения дисциплины'!$B$15&amp;J836</f>
        <v>ЭКЗАМЕНАЦИОННЫЙ БИЛЕТ №27</v>
      </c>
      <c r="F808" s="75"/>
      <c r="G808" s="75"/>
      <c r="H808" s="75"/>
      <c r="I808" s="62" t="s">
        <v>32</v>
      </c>
      <c r="J808" s="64"/>
    </row>
    <row r="809" spans="1:10" x14ac:dyDescent="0.2">
      <c r="A809" s="44"/>
      <c r="D809" s="45"/>
      <c r="E809" s="44"/>
      <c r="I809" s="62" t="str">
        <f>"(протокол №"&amp;'Общие сведения дисциплины'!$B$8</f>
        <v>(протокол №1</v>
      </c>
      <c r="J809" s="64"/>
    </row>
    <row r="810" spans="1:10" x14ac:dyDescent="0.2">
      <c r="A810" s="84" t="s">
        <v>24</v>
      </c>
      <c r="B810" s="85"/>
      <c r="C810" s="85"/>
      <c r="D810" s="86"/>
      <c r="E810" s="62" t="s">
        <v>29</v>
      </c>
      <c r="F810" s="63"/>
      <c r="G810" s="63"/>
      <c r="H810" s="63"/>
      <c r="I810" s="44" t="str">
        <f>"от «"&amp;DAY('Общие сведения дисциплины'!$B$9)&amp;"» "&amp;VLOOKUP(MONTH('Общие сведения дисциплины'!$B$9),'Сл поле месяц'!$A$1:$B$12,2,0)&amp;" "&amp;YEAR('Общие сведения дисциплины'!$B$9)&amp;" г.)"</f>
        <v>от «24» августа 2023 г.)</v>
      </c>
      <c r="J810" s="45"/>
    </row>
    <row r="811" spans="1:10" ht="12.75" customHeight="1" x14ac:dyDescent="0.2">
      <c r="A811" s="62" t="s">
        <v>25</v>
      </c>
      <c r="B811" s="63"/>
      <c r="C811" s="63"/>
      <c r="D811" s="64"/>
      <c r="E811" s="76" t="str">
        <f>"«"&amp;'Общие сведения дисциплины'!$B$5&amp;"»"</f>
        <v>«Технологии и методы программирования»</v>
      </c>
      <c r="F811" s="77"/>
      <c r="G811" s="77"/>
      <c r="H811" s="77"/>
      <c r="I811" s="44"/>
      <c r="J811" s="45"/>
    </row>
    <row r="812" spans="1:10" x14ac:dyDescent="0.2">
      <c r="A812" s="62" t="s">
        <v>26</v>
      </c>
      <c r="B812" s="63"/>
      <c r="C812" s="63"/>
      <c r="D812" s="64"/>
      <c r="E812" s="76"/>
      <c r="F812" s="77"/>
      <c r="G812" s="77"/>
      <c r="H812" s="77"/>
      <c r="I812" s="62" t="s">
        <v>46</v>
      </c>
      <c r="J812" s="64"/>
    </row>
    <row r="813" spans="1:10" x14ac:dyDescent="0.2">
      <c r="A813" s="74" t="s">
        <v>27</v>
      </c>
      <c r="B813" s="75"/>
      <c r="C813" s="75"/>
      <c r="D813" s="80"/>
      <c r="E813" s="44"/>
      <c r="I813" s="44"/>
      <c r="J813" s="45"/>
    </row>
    <row r="814" spans="1:10" ht="12.75" customHeight="1" x14ac:dyDescent="0.2">
      <c r="A814" s="74" t="s">
        <v>28</v>
      </c>
      <c r="B814" s="75"/>
      <c r="C814" s="75"/>
      <c r="D814" s="80"/>
      <c r="E814" s="78" t="str">
        <f>'Общие сведения дисциплины'!$B$10&amp;" «"&amp;'Общие сведения дисциплины'!$B$11&amp;"»"</f>
        <v>10.03.01 «Информационная безопасность»</v>
      </c>
      <c r="F814" s="79"/>
      <c r="G814" s="79"/>
      <c r="H814" s="79"/>
      <c r="I814" s="44"/>
      <c r="J814" s="45"/>
    </row>
    <row r="815" spans="1:10" x14ac:dyDescent="0.2">
      <c r="A815" s="81" t="str">
        <f>'Общие сведения дисциплины'!$B$2</f>
        <v>Институт кибербезопасности ицифровых технологий</v>
      </c>
      <c r="B815" s="82"/>
      <c r="C815" s="82"/>
      <c r="D815" s="83"/>
      <c r="E815" s="78"/>
      <c r="F815" s="79"/>
      <c r="G815" s="79"/>
      <c r="H815" s="79"/>
      <c r="I815" s="62" t="s">
        <v>48</v>
      </c>
      <c r="J815" s="64"/>
    </row>
    <row r="816" spans="1:10" x14ac:dyDescent="0.2">
      <c r="A816" s="81"/>
      <c r="B816" s="82"/>
      <c r="C816" s="82"/>
      <c r="D816" s="83"/>
      <c r="E816" s="78"/>
      <c r="F816" s="79"/>
      <c r="G816" s="79"/>
      <c r="H816" s="79"/>
      <c r="I816" s="62" t="str">
        <f>'Общие сведения дисциплины'!$B$4</f>
        <v>О.В. Трубиенко</v>
      </c>
      <c r="J816" s="64"/>
    </row>
    <row r="817" spans="1:10" ht="12.75" customHeight="1" x14ac:dyDescent="0.2">
      <c r="A817" s="81" t="str">
        <f>"Кафедра "&amp;'Общие сведения дисциплины'!$B$3</f>
        <v>Кафедра КБ-2 «Информационно-аналитические системы кибербезопасности»</v>
      </c>
      <c r="B817" s="82"/>
      <c r="C817" s="82"/>
      <c r="D817" s="83"/>
      <c r="E817" s="44"/>
      <c r="I817" s="44"/>
      <c r="J817" s="45"/>
    </row>
    <row r="818" spans="1:10" x14ac:dyDescent="0.2">
      <c r="A818" s="81"/>
      <c r="B818" s="82"/>
      <c r="C818" s="82"/>
      <c r="D818" s="83"/>
      <c r="E818" s="62" t="str">
        <f>"Форма обучения: "&amp;'Общие сведения дисциплины'!$B$13</f>
        <v>Форма обучения: Очная</v>
      </c>
      <c r="F818" s="63"/>
      <c r="G818" s="63"/>
      <c r="H818" s="64"/>
      <c r="I818" s="62" t="str">
        <f>'Общие сведения дисциплины'!$B$14</f>
        <v>2023/2024</v>
      </c>
      <c r="J818" s="64"/>
    </row>
    <row r="819" spans="1:10" ht="13.5" thickBot="1" x14ac:dyDescent="0.25">
      <c r="A819" s="46"/>
      <c r="B819" s="47"/>
      <c r="C819" s="47"/>
      <c r="D819" s="48"/>
      <c r="E819" s="46"/>
      <c r="F819" s="47" t="str">
        <f>"Курс  "&amp;'Общие сведения дисциплины'!$B$6&amp;"           Семестр  "&amp;'Общие сведения дисциплины'!$B$7</f>
        <v>Курс  3           Семестр  5</v>
      </c>
      <c r="G819" s="47"/>
      <c r="H819" s="47"/>
      <c r="I819" s="72" t="s">
        <v>47</v>
      </c>
      <c r="J819" s="73"/>
    </row>
    <row r="820" spans="1:10" x14ac:dyDescent="0.2">
      <c r="A820" s="44"/>
      <c r="J820" s="45"/>
    </row>
    <row r="821" spans="1:10" ht="12.75" customHeight="1" x14ac:dyDescent="0.2">
      <c r="A821" s="68" t="s">
        <v>5</v>
      </c>
      <c r="B821" s="69" t="str">
        <f ca="1">INDIRECT((ADDRESS((3+J836),2,1,1,"Вопросы к экзамену")))</f>
        <v>Алгоритм иерархической агломеративной кластеризации.</v>
      </c>
      <c r="C821" s="69"/>
      <c r="D821" s="69"/>
      <c r="E821" s="69"/>
      <c r="F821" s="69"/>
      <c r="G821" s="69"/>
      <c r="H821" s="69"/>
      <c r="I821" s="69"/>
      <c r="J821" s="45"/>
    </row>
    <row r="822" spans="1:10" ht="12.75" customHeight="1" x14ac:dyDescent="0.2">
      <c r="A822" s="68"/>
      <c r="B822" s="69"/>
      <c r="C822" s="69"/>
      <c r="D822" s="69"/>
      <c r="E822" s="69"/>
      <c r="F822" s="69"/>
      <c r="G822" s="69"/>
      <c r="H822" s="69"/>
      <c r="I822" s="69"/>
      <c r="J822" s="45"/>
    </row>
    <row r="823" spans="1:10" ht="12.75" customHeight="1" x14ac:dyDescent="0.2">
      <c r="A823" s="68"/>
      <c r="B823" s="69"/>
      <c r="C823" s="69"/>
      <c r="D823" s="69"/>
      <c r="E823" s="69"/>
      <c r="F823" s="69"/>
      <c r="G823" s="69"/>
      <c r="H823" s="69"/>
      <c r="I823" s="69"/>
      <c r="J823" s="45"/>
    </row>
    <row r="824" spans="1:10" ht="15.75" x14ac:dyDescent="0.25">
      <c r="A824" s="52"/>
      <c r="B824" s="51"/>
      <c r="C824" s="51"/>
      <c r="D824" s="51"/>
      <c r="E824" s="51"/>
      <c r="F824" s="51"/>
      <c r="G824" s="51"/>
      <c r="H824" s="51"/>
      <c r="I824" s="51"/>
      <c r="J824" s="45"/>
    </row>
    <row r="825" spans="1:10" ht="12.75" customHeight="1" x14ac:dyDescent="0.2">
      <c r="A825" s="68" t="s">
        <v>6</v>
      </c>
      <c r="B825" s="69" t="str">
        <f ca="1">INDIRECT((ADDRESS(33+J836,2,1,1,"Вопросы к экзамену")))</f>
        <v xml:space="preserve">Бинаризация количественных признаков. </v>
      </c>
      <c r="C825" s="69"/>
      <c r="D825" s="69"/>
      <c r="E825" s="69"/>
      <c r="F825" s="69"/>
      <c r="G825" s="69"/>
      <c r="H825" s="69"/>
      <c r="I825" s="69"/>
      <c r="J825" s="45"/>
    </row>
    <row r="826" spans="1:10" ht="12.75" customHeight="1" x14ac:dyDescent="0.2">
      <c r="A826" s="68"/>
      <c r="B826" s="69"/>
      <c r="C826" s="69"/>
      <c r="D826" s="69"/>
      <c r="E826" s="69"/>
      <c r="F826" s="69"/>
      <c r="G826" s="69"/>
      <c r="H826" s="69"/>
      <c r="I826" s="69"/>
      <c r="J826" s="45"/>
    </row>
    <row r="827" spans="1:10" ht="12.75" customHeight="1" x14ac:dyDescent="0.2">
      <c r="A827" s="68"/>
      <c r="B827" s="69"/>
      <c r="C827" s="69"/>
      <c r="D827" s="69"/>
      <c r="E827" s="69"/>
      <c r="F827" s="69"/>
      <c r="G827" s="69"/>
      <c r="H827" s="69"/>
      <c r="I827" s="69"/>
      <c r="J827" s="45"/>
    </row>
    <row r="828" spans="1:10" ht="15.75" x14ac:dyDescent="0.25">
      <c r="A828" s="52"/>
      <c r="B828" s="51"/>
      <c r="C828" s="51"/>
      <c r="D828" s="51"/>
      <c r="E828" s="51"/>
      <c r="F828" s="51"/>
      <c r="G828" s="51"/>
      <c r="H828" s="51"/>
      <c r="I828" s="51"/>
      <c r="J828" s="45"/>
    </row>
    <row r="829" spans="1:10" ht="12.75" customHeight="1" x14ac:dyDescent="0.2">
      <c r="A829" s="68" t="s">
        <v>7</v>
      </c>
      <c r="B829" s="69" t="str">
        <f ca="1">INDIRECT((ADDRESS(66+J836,2,1,1,"Вопросы к экзамену")))</f>
        <v>Градиентный бустинг. Общая характеристика метода.</v>
      </c>
      <c r="C829" s="69"/>
      <c r="D829" s="69"/>
      <c r="E829" s="69"/>
      <c r="F829" s="69"/>
      <c r="G829" s="69"/>
      <c r="H829" s="69"/>
      <c r="I829" s="69"/>
      <c r="J829" s="45"/>
    </row>
    <row r="830" spans="1:10" ht="12.75" customHeight="1" x14ac:dyDescent="0.2">
      <c r="A830" s="68"/>
      <c r="B830" s="69"/>
      <c r="C830" s="69"/>
      <c r="D830" s="69"/>
      <c r="E830" s="69"/>
      <c r="F830" s="69"/>
      <c r="G830" s="69"/>
      <c r="H830" s="69"/>
      <c r="I830" s="69"/>
      <c r="J830" s="45"/>
    </row>
    <row r="831" spans="1:10" ht="12.75" customHeight="1" x14ac:dyDescent="0.2">
      <c r="A831" s="68"/>
      <c r="B831" s="69"/>
      <c r="C831" s="69"/>
      <c r="D831" s="69"/>
      <c r="E831" s="69"/>
      <c r="F831" s="69"/>
      <c r="G831" s="69"/>
      <c r="H831" s="69"/>
      <c r="I831" s="69"/>
      <c r="J831" s="45"/>
    </row>
    <row r="832" spans="1:10" x14ac:dyDescent="0.2">
      <c r="A832" s="44"/>
      <c r="J832" s="45"/>
    </row>
    <row r="833" spans="1:10" x14ac:dyDescent="0.2">
      <c r="A833" s="44"/>
      <c r="J833" s="45"/>
    </row>
    <row r="834" spans="1:10" x14ac:dyDescent="0.2">
      <c r="A834" s="44"/>
      <c r="J834" s="45"/>
    </row>
    <row r="835" spans="1:10" x14ac:dyDescent="0.2">
      <c r="A835" s="44"/>
      <c r="J835" s="45"/>
    </row>
    <row r="836" spans="1:10" ht="13.5" thickBot="1" x14ac:dyDescent="0.25">
      <c r="A836" s="46"/>
      <c r="B836" s="47"/>
      <c r="C836" s="47"/>
      <c r="D836" s="47"/>
      <c r="E836" s="47"/>
      <c r="F836" s="47"/>
      <c r="G836" s="47"/>
      <c r="H836" s="47"/>
      <c r="I836" s="47"/>
      <c r="J836" s="48">
        <f>J806+1</f>
        <v>27</v>
      </c>
    </row>
    <row r="837" spans="1:10" x14ac:dyDescent="0.2">
      <c r="A837" s="40"/>
      <c r="B837" s="40"/>
      <c r="C837" s="40"/>
      <c r="D837" s="40"/>
      <c r="E837" s="40"/>
      <c r="F837" s="40"/>
      <c r="G837" s="40"/>
      <c r="H837" s="40"/>
      <c r="I837" s="40"/>
      <c r="J837" s="40"/>
    </row>
    <row r="838" spans="1:10" ht="13.5" thickBot="1" x14ac:dyDescent="0.25"/>
    <row r="839" spans="1:10" x14ac:dyDescent="0.2">
      <c r="A839" s="41"/>
      <c r="B839" s="42"/>
      <c r="C839" s="42"/>
      <c r="D839" s="43"/>
      <c r="E839" s="41"/>
      <c r="F839" s="42"/>
      <c r="G839" s="42"/>
      <c r="H839" s="42"/>
      <c r="I839" s="70" t="s">
        <v>31</v>
      </c>
      <c r="J839" s="71"/>
    </row>
    <row r="840" spans="1:10" x14ac:dyDescent="0.2">
      <c r="A840" s="65" t="s">
        <v>23</v>
      </c>
      <c r="B840" s="66"/>
      <c r="C840" s="66"/>
      <c r="D840" s="67"/>
      <c r="E840" s="74" t="str">
        <f>'Общие сведения дисциплины'!$B$15&amp;J868</f>
        <v>ЭКЗАМЕНАЦИОННЫЙ БИЛЕТ №28</v>
      </c>
      <c r="F840" s="75"/>
      <c r="G840" s="75"/>
      <c r="H840" s="75"/>
      <c r="I840" s="62" t="s">
        <v>32</v>
      </c>
      <c r="J840" s="64"/>
    </row>
    <row r="841" spans="1:10" x14ac:dyDescent="0.2">
      <c r="A841" s="44"/>
      <c r="D841" s="45"/>
      <c r="E841" s="44"/>
      <c r="I841" s="62" t="str">
        <f>"(протокол №"&amp;'Общие сведения дисциплины'!$B$8</f>
        <v>(протокол №1</v>
      </c>
      <c r="J841" s="64"/>
    </row>
    <row r="842" spans="1:10" x14ac:dyDescent="0.2">
      <c r="A842" s="84" t="s">
        <v>24</v>
      </c>
      <c r="B842" s="85"/>
      <c r="C842" s="85"/>
      <c r="D842" s="86"/>
      <c r="E842" s="62" t="s">
        <v>29</v>
      </c>
      <c r="F842" s="63"/>
      <c r="G842" s="63"/>
      <c r="H842" s="63"/>
      <c r="I842" s="44" t="str">
        <f>"от «"&amp;DAY('Общие сведения дисциплины'!$B$9)&amp;"» "&amp;VLOOKUP(MONTH('Общие сведения дисциплины'!$B$9),'Сл поле месяц'!$A$1:$B$12,2,0)&amp;" "&amp;YEAR('Общие сведения дисциплины'!$B$9)&amp;" г.)"</f>
        <v>от «24» августа 2023 г.)</v>
      </c>
      <c r="J842" s="45"/>
    </row>
    <row r="843" spans="1:10" ht="12.75" customHeight="1" x14ac:dyDescent="0.2">
      <c r="A843" s="62" t="s">
        <v>25</v>
      </c>
      <c r="B843" s="63"/>
      <c r="C843" s="63"/>
      <c r="D843" s="64"/>
      <c r="E843" s="76" t="str">
        <f>"«"&amp;'Общие сведения дисциплины'!$B$5&amp;"»"</f>
        <v>«Технологии и методы программирования»</v>
      </c>
      <c r="F843" s="77"/>
      <c r="G843" s="77"/>
      <c r="H843" s="77"/>
      <c r="I843" s="44"/>
      <c r="J843" s="45"/>
    </row>
    <row r="844" spans="1:10" x14ac:dyDescent="0.2">
      <c r="A844" s="62" t="s">
        <v>26</v>
      </c>
      <c r="B844" s="63"/>
      <c r="C844" s="63"/>
      <c r="D844" s="64"/>
      <c r="E844" s="76"/>
      <c r="F844" s="77"/>
      <c r="G844" s="77"/>
      <c r="H844" s="77"/>
      <c r="I844" s="62" t="s">
        <v>46</v>
      </c>
      <c r="J844" s="64"/>
    </row>
    <row r="845" spans="1:10" x14ac:dyDescent="0.2">
      <c r="A845" s="74" t="s">
        <v>27</v>
      </c>
      <c r="B845" s="75"/>
      <c r="C845" s="75"/>
      <c r="D845" s="80"/>
      <c r="E845" s="44"/>
      <c r="I845" s="44"/>
      <c r="J845" s="45"/>
    </row>
    <row r="846" spans="1:10" ht="12.75" customHeight="1" x14ac:dyDescent="0.2">
      <c r="A846" s="74" t="s">
        <v>28</v>
      </c>
      <c r="B846" s="75"/>
      <c r="C846" s="75"/>
      <c r="D846" s="80"/>
      <c r="E846" s="78" t="str">
        <f>'Общие сведения дисциплины'!$B$10&amp;" «"&amp;'Общие сведения дисциплины'!$B$11&amp;"»"</f>
        <v>10.03.01 «Информационная безопасность»</v>
      </c>
      <c r="F846" s="79"/>
      <c r="G846" s="79"/>
      <c r="H846" s="79"/>
      <c r="I846" s="44"/>
      <c r="J846" s="45"/>
    </row>
    <row r="847" spans="1:10" x14ac:dyDescent="0.2">
      <c r="A847" s="81" t="str">
        <f>'Общие сведения дисциплины'!$B$2</f>
        <v>Институт кибербезопасности ицифровых технологий</v>
      </c>
      <c r="B847" s="82"/>
      <c r="C847" s="82"/>
      <c r="D847" s="83"/>
      <c r="E847" s="78"/>
      <c r="F847" s="79"/>
      <c r="G847" s="79"/>
      <c r="H847" s="79"/>
      <c r="I847" s="62" t="s">
        <v>48</v>
      </c>
      <c r="J847" s="64"/>
    </row>
    <row r="848" spans="1:10" x14ac:dyDescent="0.2">
      <c r="A848" s="81"/>
      <c r="B848" s="82"/>
      <c r="C848" s="82"/>
      <c r="D848" s="83"/>
      <c r="E848" s="78"/>
      <c r="F848" s="79"/>
      <c r="G848" s="79"/>
      <c r="H848" s="79"/>
      <c r="I848" s="62" t="str">
        <f>'Общие сведения дисциплины'!$B$4</f>
        <v>О.В. Трубиенко</v>
      </c>
      <c r="J848" s="64"/>
    </row>
    <row r="849" spans="1:10" ht="12.75" customHeight="1" x14ac:dyDescent="0.2">
      <c r="A849" s="81" t="str">
        <f>"Кафедра "&amp;'Общие сведения дисциплины'!$B$3</f>
        <v>Кафедра КБ-2 «Информационно-аналитические системы кибербезопасности»</v>
      </c>
      <c r="B849" s="82"/>
      <c r="C849" s="82"/>
      <c r="D849" s="83"/>
      <c r="E849" s="44"/>
      <c r="I849" s="44"/>
      <c r="J849" s="45"/>
    </row>
    <row r="850" spans="1:10" x14ac:dyDescent="0.2">
      <c r="A850" s="81"/>
      <c r="B850" s="82"/>
      <c r="C850" s="82"/>
      <c r="D850" s="83"/>
      <c r="E850" s="62" t="str">
        <f>"Форма обучения: "&amp;'Общие сведения дисциплины'!$B$13</f>
        <v>Форма обучения: Очная</v>
      </c>
      <c r="F850" s="63"/>
      <c r="G850" s="63"/>
      <c r="H850" s="64"/>
      <c r="I850" s="62" t="str">
        <f>'Общие сведения дисциплины'!$B$14</f>
        <v>2023/2024</v>
      </c>
      <c r="J850" s="64"/>
    </row>
    <row r="851" spans="1:10" ht="13.5" thickBot="1" x14ac:dyDescent="0.25">
      <c r="A851" s="46"/>
      <c r="B851" s="47"/>
      <c r="C851" s="47"/>
      <c r="D851" s="48"/>
      <c r="E851" s="46"/>
      <c r="F851" s="47" t="str">
        <f>"Курс  "&amp;'Общие сведения дисциплины'!$B$6&amp;"           Семестр  "&amp;'Общие сведения дисциплины'!$B$7</f>
        <v>Курс  3           Семестр  5</v>
      </c>
      <c r="G851" s="47"/>
      <c r="H851" s="47"/>
      <c r="I851" s="72" t="s">
        <v>47</v>
      </c>
      <c r="J851" s="73"/>
    </row>
    <row r="852" spans="1:10" x14ac:dyDescent="0.2">
      <c r="A852" s="44"/>
      <c r="J852" s="45"/>
    </row>
    <row r="853" spans="1:10" ht="12.75" customHeight="1" x14ac:dyDescent="0.2">
      <c r="A853" s="68" t="s">
        <v>5</v>
      </c>
      <c r="B853" s="69" t="str">
        <f ca="1">INDIRECT((ADDRESS((3+J868),2,1,1,"Вопросы к экзамену")))</f>
        <v xml:space="preserve">Дендрограмма. Процедура построения. Оценивание числа кластеров. </v>
      </c>
      <c r="C853" s="69"/>
      <c r="D853" s="69"/>
      <c r="E853" s="69"/>
      <c r="F853" s="69"/>
      <c r="G853" s="69"/>
      <c r="H853" s="69"/>
      <c r="I853" s="69"/>
      <c r="J853" s="45"/>
    </row>
    <row r="854" spans="1:10" ht="12.75" customHeight="1" x14ac:dyDescent="0.2">
      <c r="A854" s="68"/>
      <c r="B854" s="69"/>
      <c r="C854" s="69"/>
      <c r="D854" s="69"/>
      <c r="E854" s="69"/>
      <c r="F854" s="69"/>
      <c r="G854" s="69"/>
      <c r="H854" s="69"/>
      <c r="I854" s="69"/>
      <c r="J854" s="45"/>
    </row>
    <row r="855" spans="1:10" ht="12.75" customHeight="1" x14ac:dyDescent="0.2">
      <c r="A855" s="68"/>
      <c r="B855" s="69"/>
      <c r="C855" s="69"/>
      <c r="D855" s="69"/>
      <c r="E855" s="69"/>
      <c r="F855" s="69"/>
      <c r="G855" s="69"/>
      <c r="H855" s="69"/>
      <c r="I855" s="69"/>
      <c r="J855" s="45"/>
    </row>
    <row r="856" spans="1:10" ht="15.75" x14ac:dyDescent="0.25">
      <c r="A856" s="52"/>
      <c r="B856" s="51"/>
      <c r="C856" s="51"/>
      <c r="D856" s="51"/>
      <c r="E856" s="51"/>
      <c r="F856" s="51"/>
      <c r="G856" s="51"/>
      <c r="H856" s="51"/>
      <c r="I856" s="51"/>
      <c r="J856" s="45"/>
    </row>
    <row r="857" spans="1:10" ht="12.75" customHeight="1" x14ac:dyDescent="0.2">
      <c r="A857" s="68" t="s">
        <v>6</v>
      </c>
      <c r="B857" s="69" t="str">
        <f ca="1">INDIRECT((ADDRESS(33+J868,2,1,1,"Вопросы к экзамену")))</f>
        <v xml:space="preserve">Метрики качества классификации. ROC-AUC. Свойства. </v>
      </c>
      <c r="C857" s="69"/>
      <c r="D857" s="69"/>
      <c r="E857" s="69"/>
      <c r="F857" s="69"/>
      <c r="G857" s="69"/>
      <c r="H857" s="69"/>
      <c r="I857" s="69"/>
      <c r="J857" s="45"/>
    </row>
    <row r="858" spans="1:10" ht="12.75" customHeight="1" x14ac:dyDescent="0.2">
      <c r="A858" s="68"/>
      <c r="B858" s="69"/>
      <c r="C858" s="69"/>
      <c r="D858" s="69"/>
      <c r="E858" s="69"/>
      <c r="F858" s="69"/>
      <c r="G858" s="69"/>
      <c r="H858" s="69"/>
      <c r="I858" s="69"/>
      <c r="J858" s="45"/>
    </row>
    <row r="859" spans="1:10" ht="12.75" customHeight="1" x14ac:dyDescent="0.2">
      <c r="A859" s="68"/>
      <c r="B859" s="69"/>
      <c r="C859" s="69"/>
      <c r="D859" s="69"/>
      <c r="E859" s="69"/>
      <c r="F859" s="69"/>
      <c r="G859" s="69"/>
      <c r="H859" s="69"/>
      <c r="I859" s="69"/>
      <c r="J859" s="45"/>
    </row>
    <row r="860" spans="1:10" ht="15.75" x14ac:dyDescent="0.25">
      <c r="A860" s="52"/>
      <c r="B860" s="51"/>
      <c r="C860" s="51"/>
      <c r="D860" s="51"/>
      <c r="E860" s="51"/>
      <c r="F860" s="51"/>
      <c r="G860" s="51"/>
      <c r="H860" s="51"/>
      <c r="I860" s="51"/>
      <c r="J860" s="45"/>
    </row>
    <row r="861" spans="1:10" ht="12.75" customHeight="1" x14ac:dyDescent="0.2">
      <c r="A861" s="68" t="s">
        <v>7</v>
      </c>
      <c r="B861" s="69" t="str">
        <f ca="1">INDIRECT((ADDRESS(66+J868,2,1,1,"Вопросы к экзамену")))</f>
        <v>Алгоритм градиентного бустинга для задачи регрессии.</v>
      </c>
      <c r="C861" s="69"/>
      <c r="D861" s="69"/>
      <c r="E861" s="69"/>
      <c r="F861" s="69"/>
      <c r="G861" s="69"/>
      <c r="H861" s="69"/>
      <c r="I861" s="69"/>
      <c r="J861" s="45"/>
    </row>
    <row r="862" spans="1:10" ht="12.75" customHeight="1" x14ac:dyDescent="0.2">
      <c r="A862" s="68"/>
      <c r="B862" s="69"/>
      <c r="C862" s="69"/>
      <c r="D862" s="69"/>
      <c r="E862" s="69"/>
      <c r="F862" s="69"/>
      <c r="G862" s="69"/>
      <c r="H862" s="69"/>
      <c r="I862" s="69"/>
      <c r="J862" s="45"/>
    </row>
    <row r="863" spans="1:10" ht="12.75" customHeight="1" x14ac:dyDescent="0.2">
      <c r="A863" s="68"/>
      <c r="B863" s="69"/>
      <c r="C863" s="69"/>
      <c r="D863" s="69"/>
      <c r="E863" s="69"/>
      <c r="F863" s="69"/>
      <c r="G863" s="69"/>
      <c r="H863" s="69"/>
      <c r="I863" s="69"/>
      <c r="J863" s="45"/>
    </row>
    <row r="864" spans="1:10" x14ac:dyDescent="0.2">
      <c r="A864" s="44"/>
      <c r="J864" s="45"/>
    </row>
    <row r="865" spans="1:10" x14ac:dyDescent="0.2">
      <c r="A865" s="44"/>
      <c r="J865" s="45"/>
    </row>
    <row r="866" spans="1:10" x14ac:dyDescent="0.2">
      <c r="A866" s="44"/>
      <c r="J866" s="45"/>
    </row>
    <row r="867" spans="1:10" x14ac:dyDescent="0.2">
      <c r="A867" s="44"/>
      <c r="J867" s="45"/>
    </row>
    <row r="868" spans="1:10" ht="13.5" thickBot="1" x14ac:dyDescent="0.25">
      <c r="A868" s="46"/>
      <c r="B868" s="47"/>
      <c r="C868" s="47"/>
      <c r="D868" s="47"/>
      <c r="E868" s="47"/>
      <c r="F868" s="47"/>
      <c r="G868" s="47"/>
      <c r="H868" s="47"/>
      <c r="I868" s="47"/>
      <c r="J868" s="48">
        <f>J836+1</f>
        <v>28</v>
      </c>
    </row>
    <row r="869" spans="1:10" x14ac:dyDescent="0.2">
      <c r="A869" s="41"/>
      <c r="B869" s="42"/>
      <c r="C869" s="42"/>
      <c r="D869" s="43"/>
      <c r="E869" s="41"/>
      <c r="F869" s="42"/>
      <c r="G869" s="42"/>
      <c r="H869" s="42"/>
      <c r="I869" s="70" t="s">
        <v>31</v>
      </c>
      <c r="J869" s="71"/>
    </row>
    <row r="870" spans="1:10" x14ac:dyDescent="0.2">
      <c r="A870" s="65" t="s">
        <v>23</v>
      </c>
      <c r="B870" s="66"/>
      <c r="C870" s="66"/>
      <c r="D870" s="67"/>
      <c r="E870" s="74" t="str">
        <f>'Общие сведения дисциплины'!$B$15&amp;J898</f>
        <v>ЭКЗАМЕНАЦИОННЫЙ БИЛЕТ №29</v>
      </c>
      <c r="F870" s="75"/>
      <c r="G870" s="75"/>
      <c r="H870" s="75"/>
      <c r="I870" s="62" t="s">
        <v>32</v>
      </c>
      <c r="J870" s="64"/>
    </row>
    <row r="871" spans="1:10" x14ac:dyDescent="0.2">
      <c r="A871" s="44"/>
      <c r="D871" s="45"/>
      <c r="E871" s="44"/>
      <c r="I871" s="62" t="str">
        <f>"(протокол №"&amp;'Общие сведения дисциплины'!$B$8</f>
        <v>(протокол №1</v>
      </c>
      <c r="J871" s="64"/>
    </row>
    <row r="872" spans="1:10" x14ac:dyDescent="0.2">
      <c r="A872" s="84" t="s">
        <v>24</v>
      </c>
      <c r="B872" s="85"/>
      <c r="C872" s="85"/>
      <c r="D872" s="86"/>
      <c r="E872" s="62" t="s">
        <v>29</v>
      </c>
      <c r="F872" s="63"/>
      <c r="G872" s="63"/>
      <c r="H872" s="63"/>
      <c r="I872" s="44" t="str">
        <f>"от «"&amp;DAY('Общие сведения дисциплины'!$B$9)&amp;"» "&amp;VLOOKUP(MONTH('Общие сведения дисциплины'!$B$9),'Сл поле месяц'!$A$1:$B$12,2,0)&amp;" "&amp;YEAR('Общие сведения дисциплины'!$B$9)&amp;" г.)"</f>
        <v>от «24» августа 2023 г.)</v>
      </c>
      <c r="J872" s="45"/>
    </row>
    <row r="873" spans="1:10" ht="12.75" customHeight="1" x14ac:dyDescent="0.2">
      <c r="A873" s="62" t="s">
        <v>25</v>
      </c>
      <c r="B873" s="63"/>
      <c r="C873" s="63"/>
      <c r="D873" s="64"/>
      <c r="E873" s="76" t="str">
        <f>"«"&amp;'Общие сведения дисциплины'!$B$5&amp;"»"</f>
        <v>«Технологии и методы программирования»</v>
      </c>
      <c r="F873" s="77"/>
      <c r="G873" s="77"/>
      <c r="H873" s="77"/>
      <c r="I873" s="44"/>
      <c r="J873" s="45"/>
    </row>
    <row r="874" spans="1:10" x14ac:dyDescent="0.2">
      <c r="A874" s="62" t="s">
        <v>26</v>
      </c>
      <c r="B874" s="63"/>
      <c r="C874" s="63"/>
      <c r="D874" s="64"/>
      <c r="E874" s="76"/>
      <c r="F874" s="77"/>
      <c r="G874" s="77"/>
      <c r="H874" s="77"/>
      <c r="I874" s="62" t="s">
        <v>46</v>
      </c>
      <c r="J874" s="64"/>
    </row>
    <row r="875" spans="1:10" x14ac:dyDescent="0.2">
      <c r="A875" s="74" t="s">
        <v>27</v>
      </c>
      <c r="B875" s="75"/>
      <c r="C875" s="75"/>
      <c r="D875" s="80"/>
      <c r="E875" s="44"/>
      <c r="I875" s="44"/>
      <c r="J875" s="45"/>
    </row>
    <row r="876" spans="1:10" ht="12.75" customHeight="1" x14ac:dyDescent="0.2">
      <c r="A876" s="74" t="s">
        <v>28</v>
      </c>
      <c r="B876" s="75"/>
      <c r="C876" s="75"/>
      <c r="D876" s="80"/>
      <c r="E876" s="78" t="str">
        <f>'Общие сведения дисциплины'!$B$10&amp;" «"&amp;'Общие сведения дисциплины'!$B$11&amp;"»"</f>
        <v>10.03.01 «Информационная безопасность»</v>
      </c>
      <c r="F876" s="79"/>
      <c r="G876" s="79"/>
      <c r="H876" s="79"/>
      <c r="I876" s="44"/>
      <c r="J876" s="45"/>
    </row>
    <row r="877" spans="1:10" x14ac:dyDescent="0.2">
      <c r="A877" s="81" t="str">
        <f>'Общие сведения дисциплины'!$B$2</f>
        <v>Институт кибербезопасности ицифровых технологий</v>
      </c>
      <c r="B877" s="82"/>
      <c r="C877" s="82"/>
      <c r="D877" s="83"/>
      <c r="E877" s="78"/>
      <c r="F877" s="79"/>
      <c r="G877" s="79"/>
      <c r="H877" s="79"/>
      <c r="I877" s="62" t="s">
        <v>48</v>
      </c>
      <c r="J877" s="64"/>
    </row>
    <row r="878" spans="1:10" x14ac:dyDescent="0.2">
      <c r="A878" s="81"/>
      <c r="B878" s="82"/>
      <c r="C878" s="82"/>
      <c r="D878" s="83"/>
      <c r="E878" s="78"/>
      <c r="F878" s="79"/>
      <c r="G878" s="79"/>
      <c r="H878" s="79"/>
      <c r="I878" s="62" t="str">
        <f>'Общие сведения дисциплины'!$B$4</f>
        <v>О.В. Трубиенко</v>
      </c>
      <c r="J878" s="64"/>
    </row>
    <row r="879" spans="1:10" ht="12.75" customHeight="1" x14ac:dyDescent="0.2">
      <c r="A879" s="81" t="str">
        <f>"Кафедра "&amp;'Общие сведения дисциплины'!$B$3</f>
        <v>Кафедра КБ-2 «Информационно-аналитические системы кибербезопасности»</v>
      </c>
      <c r="B879" s="82"/>
      <c r="C879" s="82"/>
      <c r="D879" s="83"/>
      <c r="E879" s="44"/>
      <c r="I879" s="44"/>
      <c r="J879" s="45"/>
    </row>
    <row r="880" spans="1:10" x14ac:dyDescent="0.2">
      <c r="A880" s="81"/>
      <c r="B880" s="82"/>
      <c r="C880" s="82"/>
      <c r="D880" s="83"/>
      <c r="E880" s="62" t="str">
        <f>"Форма обучения: "&amp;'Общие сведения дисциплины'!$B$13</f>
        <v>Форма обучения: Очная</v>
      </c>
      <c r="F880" s="63"/>
      <c r="G880" s="63"/>
      <c r="H880" s="64"/>
      <c r="I880" s="62" t="str">
        <f>'Общие сведения дисциплины'!$B$14</f>
        <v>2023/2024</v>
      </c>
      <c r="J880" s="64"/>
    </row>
    <row r="881" spans="1:10" ht="13.5" thickBot="1" x14ac:dyDescent="0.25">
      <c r="A881" s="46"/>
      <c r="B881" s="47"/>
      <c r="C881" s="47"/>
      <c r="D881" s="48"/>
      <c r="E881" s="46"/>
      <c r="F881" s="47" t="str">
        <f>"Курс  "&amp;'Общие сведения дисциплины'!$B$6&amp;"           Семестр  "&amp;'Общие сведения дисциплины'!$B$7</f>
        <v>Курс  3           Семестр  5</v>
      </c>
      <c r="G881" s="47"/>
      <c r="H881" s="47"/>
      <c r="I881" s="72" t="s">
        <v>47</v>
      </c>
      <c r="J881" s="73"/>
    </row>
    <row r="882" spans="1:10" x14ac:dyDescent="0.2">
      <c r="A882" s="44"/>
      <c r="J882" s="45"/>
    </row>
    <row r="883" spans="1:10" ht="12.75" customHeight="1" x14ac:dyDescent="0.2">
      <c r="A883" s="68" t="s">
        <v>5</v>
      </c>
      <c r="B883" s="69" t="str">
        <f ca="1">INDIRECT((ADDRESS((3+J898),2,1,1,"Вопросы к экзамену")))</f>
        <v>Способы вычисления расстояний между объектами и кластерами.</v>
      </c>
      <c r="C883" s="69"/>
      <c r="D883" s="69"/>
      <c r="E883" s="69"/>
      <c r="F883" s="69"/>
      <c r="G883" s="69"/>
      <c r="H883" s="69"/>
      <c r="I883" s="69"/>
      <c r="J883" s="45"/>
    </row>
    <row r="884" spans="1:10" ht="12.75" customHeight="1" x14ac:dyDescent="0.2">
      <c r="A884" s="68"/>
      <c r="B884" s="69"/>
      <c r="C884" s="69"/>
      <c r="D884" s="69"/>
      <c r="E884" s="69"/>
      <c r="F884" s="69"/>
      <c r="G884" s="69"/>
      <c r="H884" s="69"/>
      <c r="I884" s="69"/>
      <c r="J884" s="45"/>
    </row>
    <row r="885" spans="1:10" ht="12.75" customHeight="1" x14ac:dyDescent="0.2">
      <c r="A885" s="68"/>
      <c r="B885" s="69"/>
      <c r="C885" s="69"/>
      <c r="D885" s="69"/>
      <c r="E885" s="69"/>
      <c r="F885" s="69"/>
      <c r="G885" s="69"/>
      <c r="H885" s="69"/>
      <c r="I885" s="69"/>
      <c r="J885" s="45"/>
    </row>
    <row r="886" spans="1:10" ht="15.75" x14ac:dyDescent="0.25">
      <c r="A886" s="52"/>
      <c r="B886" s="51"/>
      <c r="C886" s="51"/>
      <c r="D886" s="51"/>
      <c r="E886" s="51"/>
      <c r="F886" s="51"/>
      <c r="G886" s="51"/>
      <c r="H886" s="51"/>
      <c r="I886" s="51"/>
      <c r="J886" s="45"/>
    </row>
    <row r="887" spans="1:10" ht="12.75" customHeight="1" x14ac:dyDescent="0.2">
      <c r="A887" s="68" t="s">
        <v>6</v>
      </c>
      <c r="B887" s="69" t="str">
        <f ca="1">INDIRECT((ADDRESS(33+J898,2,1,1,"Вопросы к экзамену")))</f>
        <v>Метрики качества классификации. PR-кривая. Назанчение, процедура построения. PR-AUC.</v>
      </c>
      <c r="C887" s="69"/>
      <c r="D887" s="69"/>
      <c r="E887" s="69"/>
      <c r="F887" s="69"/>
      <c r="G887" s="69"/>
      <c r="H887" s="69"/>
      <c r="I887" s="69"/>
      <c r="J887" s="45"/>
    </row>
    <row r="888" spans="1:10" ht="12.75" customHeight="1" x14ac:dyDescent="0.2">
      <c r="A888" s="68"/>
      <c r="B888" s="69"/>
      <c r="C888" s="69"/>
      <c r="D888" s="69"/>
      <c r="E888" s="69"/>
      <c r="F888" s="69"/>
      <c r="G888" s="69"/>
      <c r="H888" s="69"/>
      <c r="I888" s="69"/>
      <c r="J888" s="45"/>
    </row>
    <row r="889" spans="1:10" ht="12.75" customHeight="1" x14ac:dyDescent="0.2">
      <c r="A889" s="68"/>
      <c r="B889" s="69"/>
      <c r="C889" s="69"/>
      <c r="D889" s="69"/>
      <c r="E889" s="69"/>
      <c r="F889" s="69"/>
      <c r="G889" s="69"/>
      <c r="H889" s="69"/>
      <c r="I889" s="69"/>
      <c r="J889" s="45"/>
    </row>
    <row r="890" spans="1:10" ht="15.75" x14ac:dyDescent="0.25">
      <c r="A890" s="52"/>
      <c r="B890" s="51"/>
      <c r="C890" s="51"/>
      <c r="D890" s="51"/>
      <c r="E890" s="51"/>
      <c r="F890" s="51"/>
      <c r="G890" s="51"/>
      <c r="H890" s="51"/>
      <c r="I890" s="51"/>
      <c r="J890" s="45"/>
    </row>
    <row r="891" spans="1:10" ht="12.75" customHeight="1" x14ac:dyDescent="0.2">
      <c r="A891" s="68" t="s">
        <v>7</v>
      </c>
      <c r="B891" s="69" t="str">
        <f ca="1">INDIRECT((ADDRESS(66+J898,2,1,1,"Вопросы к экзамену")))</f>
        <v>Алгоритм градиентного бустинга для задачиклассификации.</v>
      </c>
      <c r="C891" s="69"/>
      <c r="D891" s="69"/>
      <c r="E891" s="69"/>
      <c r="F891" s="69"/>
      <c r="G891" s="69"/>
      <c r="H891" s="69"/>
      <c r="I891" s="69"/>
      <c r="J891" s="45"/>
    </row>
    <row r="892" spans="1:10" ht="12.75" customHeight="1" x14ac:dyDescent="0.2">
      <c r="A892" s="68"/>
      <c r="B892" s="69"/>
      <c r="C892" s="69"/>
      <c r="D892" s="69"/>
      <c r="E892" s="69"/>
      <c r="F892" s="69"/>
      <c r="G892" s="69"/>
      <c r="H892" s="69"/>
      <c r="I892" s="69"/>
      <c r="J892" s="45"/>
    </row>
    <row r="893" spans="1:10" ht="12.75" customHeight="1" x14ac:dyDescent="0.2">
      <c r="A893" s="68"/>
      <c r="B893" s="69"/>
      <c r="C893" s="69"/>
      <c r="D893" s="69"/>
      <c r="E893" s="69"/>
      <c r="F893" s="69"/>
      <c r="G893" s="69"/>
      <c r="H893" s="69"/>
      <c r="I893" s="69"/>
      <c r="J893" s="45"/>
    </row>
    <row r="894" spans="1:10" x14ac:dyDescent="0.2">
      <c r="A894" s="44"/>
      <c r="J894" s="45"/>
    </row>
    <row r="895" spans="1:10" x14ac:dyDescent="0.2">
      <c r="A895" s="44"/>
      <c r="J895" s="45"/>
    </row>
    <row r="896" spans="1:10" x14ac:dyDescent="0.2">
      <c r="A896" s="44"/>
      <c r="J896" s="45"/>
    </row>
    <row r="897" spans="1:10" x14ac:dyDescent="0.2">
      <c r="A897" s="44"/>
      <c r="J897" s="45"/>
    </row>
    <row r="898" spans="1:10" ht="13.5" thickBot="1" x14ac:dyDescent="0.25">
      <c r="A898" s="46"/>
      <c r="B898" s="47"/>
      <c r="C898" s="47"/>
      <c r="D898" s="47"/>
      <c r="E898" s="47"/>
      <c r="F898" s="47"/>
      <c r="G898" s="47"/>
      <c r="H898" s="47"/>
      <c r="I898" s="47"/>
      <c r="J898" s="48">
        <f>J868+1</f>
        <v>29</v>
      </c>
    </row>
    <row r="899" spans="1:10" x14ac:dyDescent="0.2">
      <c r="A899" s="40"/>
      <c r="B899" s="40"/>
      <c r="C899" s="40"/>
      <c r="D899" s="40"/>
      <c r="E899" s="40"/>
      <c r="F899" s="40"/>
      <c r="G899" s="40"/>
      <c r="H899" s="40"/>
      <c r="I899" s="40"/>
      <c r="J899" s="40"/>
    </row>
    <row r="900" spans="1:10" ht="13.5" thickBot="1" x14ac:dyDescent="0.25"/>
    <row r="901" spans="1:10" x14ac:dyDescent="0.2">
      <c r="A901" s="41"/>
      <c r="B901" s="42"/>
      <c r="C901" s="42"/>
      <c r="D901" s="43"/>
      <c r="E901" s="41"/>
      <c r="F901" s="42"/>
      <c r="G901" s="42"/>
      <c r="H901" s="42"/>
      <c r="I901" s="70" t="s">
        <v>31</v>
      </c>
      <c r="J901" s="71"/>
    </row>
    <row r="902" spans="1:10" x14ac:dyDescent="0.2">
      <c r="A902" s="65" t="s">
        <v>23</v>
      </c>
      <c r="B902" s="66"/>
      <c r="C902" s="66"/>
      <c r="D902" s="67"/>
      <c r="E902" s="74" t="str">
        <f>'Общие сведения дисциплины'!$B$15&amp;J930</f>
        <v>ЭКЗАМЕНАЦИОННЫЙ БИЛЕТ №30</v>
      </c>
      <c r="F902" s="75"/>
      <c r="G902" s="75"/>
      <c r="H902" s="75"/>
      <c r="I902" s="62" t="s">
        <v>32</v>
      </c>
      <c r="J902" s="64"/>
    </row>
    <row r="903" spans="1:10" x14ac:dyDescent="0.2">
      <c r="A903" s="44"/>
      <c r="D903" s="45"/>
      <c r="E903" s="44"/>
      <c r="I903" s="62" t="str">
        <f>"(протокол №"&amp;'Общие сведения дисциплины'!$B$8</f>
        <v>(протокол №1</v>
      </c>
      <c r="J903" s="64"/>
    </row>
    <row r="904" spans="1:10" x14ac:dyDescent="0.2">
      <c r="A904" s="84" t="s">
        <v>24</v>
      </c>
      <c r="B904" s="85"/>
      <c r="C904" s="85"/>
      <c r="D904" s="86"/>
      <c r="E904" s="62" t="s">
        <v>29</v>
      </c>
      <c r="F904" s="63"/>
      <c r="G904" s="63"/>
      <c r="H904" s="63"/>
      <c r="I904" s="44" t="str">
        <f>"от «"&amp;DAY('Общие сведения дисциплины'!$B$9)&amp;"» "&amp;VLOOKUP(MONTH('Общие сведения дисциплины'!$B$9),'Сл поле месяц'!$A$1:$B$12,2,0)&amp;" "&amp;YEAR('Общие сведения дисциплины'!$B$9)&amp;" г.)"</f>
        <v>от «24» августа 2023 г.)</v>
      </c>
      <c r="J904" s="45"/>
    </row>
    <row r="905" spans="1:10" ht="12.75" customHeight="1" x14ac:dyDescent="0.2">
      <c r="A905" s="62" t="s">
        <v>25</v>
      </c>
      <c r="B905" s="63"/>
      <c r="C905" s="63"/>
      <c r="D905" s="64"/>
      <c r="E905" s="76" t="str">
        <f>"«"&amp;'Общие сведения дисциплины'!$B$5&amp;"»"</f>
        <v>«Технологии и методы программирования»</v>
      </c>
      <c r="F905" s="77"/>
      <c r="G905" s="77"/>
      <c r="H905" s="77"/>
      <c r="I905" s="44"/>
      <c r="J905" s="45"/>
    </row>
    <row r="906" spans="1:10" x14ac:dyDescent="0.2">
      <c r="A906" s="62" t="s">
        <v>26</v>
      </c>
      <c r="B906" s="63"/>
      <c r="C906" s="63"/>
      <c r="D906" s="64"/>
      <c r="E906" s="76"/>
      <c r="F906" s="77"/>
      <c r="G906" s="77"/>
      <c r="H906" s="77"/>
      <c r="I906" s="62" t="s">
        <v>46</v>
      </c>
      <c r="J906" s="64"/>
    </row>
    <row r="907" spans="1:10" x14ac:dyDescent="0.2">
      <c r="A907" s="74" t="s">
        <v>27</v>
      </c>
      <c r="B907" s="75"/>
      <c r="C907" s="75"/>
      <c r="D907" s="80"/>
      <c r="E907" s="44"/>
      <c r="I907" s="44"/>
      <c r="J907" s="45"/>
    </row>
    <row r="908" spans="1:10" ht="12.75" customHeight="1" x14ac:dyDescent="0.2">
      <c r="A908" s="74" t="s">
        <v>28</v>
      </c>
      <c r="B908" s="75"/>
      <c r="C908" s="75"/>
      <c r="D908" s="80"/>
      <c r="E908" s="78" t="str">
        <f>'Общие сведения дисциплины'!$B$10&amp;" «"&amp;'Общие сведения дисциплины'!$B$11&amp;"»"</f>
        <v>10.03.01 «Информационная безопасность»</v>
      </c>
      <c r="F908" s="79"/>
      <c r="G908" s="79"/>
      <c r="H908" s="79"/>
      <c r="I908" s="44"/>
      <c r="J908" s="45"/>
    </row>
    <row r="909" spans="1:10" x14ac:dyDescent="0.2">
      <c r="A909" s="81" t="str">
        <f>'Общие сведения дисциплины'!$B$2</f>
        <v>Институт кибербезопасности ицифровых технологий</v>
      </c>
      <c r="B909" s="82"/>
      <c r="C909" s="82"/>
      <c r="D909" s="83"/>
      <c r="E909" s="78"/>
      <c r="F909" s="79"/>
      <c r="G909" s="79"/>
      <c r="H909" s="79"/>
      <c r="I909" s="62" t="s">
        <v>48</v>
      </c>
      <c r="J909" s="64"/>
    </row>
    <row r="910" spans="1:10" x14ac:dyDescent="0.2">
      <c r="A910" s="81"/>
      <c r="B910" s="82"/>
      <c r="C910" s="82"/>
      <c r="D910" s="83"/>
      <c r="E910" s="78"/>
      <c r="F910" s="79"/>
      <c r="G910" s="79"/>
      <c r="H910" s="79"/>
      <c r="I910" s="62" t="str">
        <f>'Общие сведения дисциплины'!$B$4</f>
        <v>О.В. Трубиенко</v>
      </c>
      <c r="J910" s="64"/>
    </row>
    <row r="911" spans="1:10" ht="12.75" customHeight="1" x14ac:dyDescent="0.2">
      <c r="A911" s="81" t="str">
        <f>"Кафедра "&amp;'Общие сведения дисциплины'!$B$3</f>
        <v>Кафедра КБ-2 «Информационно-аналитические системы кибербезопасности»</v>
      </c>
      <c r="B911" s="82"/>
      <c r="C911" s="82"/>
      <c r="D911" s="83"/>
      <c r="E911" s="44"/>
      <c r="I911" s="44"/>
      <c r="J911" s="45"/>
    </row>
    <row r="912" spans="1:10" x14ac:dyDescent="0.2">
      <c r="A912" s="81"/>
      <c r="B912" s="82"/>
      <c r="C912" s="82"/>
      <c r="D912" s="83"/>
      <c r="E912" s="62" t="str">
        <f>"Форма обучения: "&amp;'Общие сведения дисциплины'!$B$13</f>
        <v>Форма обучения: Очная</v>
      </c>
      <c r="F912" s="63"/>
      <c r="G912" s="63"/>
      <c r="H912" s="64"/>
      <c r="I912" s="62" t="str">
        <f>'Общие сведения дисциплины'!$B$14</f>
        <v>2023/2024</v>
      </c>
      <c r="J912" s="64"/>
    </row>
    <row r="913" spans="1:10" ht="13.5" thickBot="1" x14ac:dyDescent="0.25">
      <c r="A913" s="46"/>
      <c r="B913" s="47"/>
      <c r="C913" s="47"/>
      <c r="D913" s="48"/>
      <c r="E913" s="46"/>
      <c r="F913" s="47" t="str">
        <f>"Курс  "&amp;'Общие сведения дисциплины'!$B$6&amp;"           Семестр  "&amp;'Общие сведения дисциплины'!$B$7</f>
        <v>Курс  3           Семестр  5</v>
      </c>
      <c r="G913" s="47"/>
      <c r="H913" s="47"/>
      <c r="I913" s="72" t="s">
        <v>47</v>
      </c>
      <c r="J913" s="73"/>
    </row>
    <row r="914" spans="1:10" x14ac:dyDescent="0.2">
      <c r="A914" s="44"/>
      <c r="J914" s="45"/>
    </row>
    <row r="915" spans="1:10" ht="12.75" customHeight="1" x14ac:dyDescent="0.2">
      <c r="A915" s="68" t="s">
        <v>5</v>
      </c>
      <c r="B915" s="69" t="str">
        <f ca="1">INDIRECT((ADDRESS((3+J930),2,1,1,"Вопросы к экзамену")))</f>
        <v>Алгоритм метода DBSCAN.</v>
      </c>
      <c r="C915" s="69"/>
      <c r="D915" s="69"/>
      <c r="E915" s="69"/>
      <c r="F915" s="69"/>
      <c r="G915" s="69"/>
      <c r="H915" s="69"/>
      <c r="I915" s="69"/>
      <c r="J915" s="45"/>
    </row>
    <row r="916" spans="1:10" ht="12.75" customHeight="1" x14ac:dyDescent="0.2">
      <c r="A916" s="68"/>
      <c r="B916" s="69"/>
      <c r="C916" s="69"/>
      <c r="D916" s="69"/>
      <c r="E916" s="69"/>
      <c r="F916" s="69"/>
      <c r="G916" s="69"/>
      <c r="H916" s="69"/>
      <c r="I916" s="69"/>
      <c r="J916" s="45"/>
    </row>
    <row r="917" spans="1:10" ht="12.75" customHeight="1" x14ac:dyDescent="0.2">
      <c r="A917" s="68"/>
      <c r="B917" s="69"/>
      <c r="C917" s="69"/>
      <c r="D917" s="69"/>
      <c r="E917" s="69"/>
      <c r="F917" s="69"/>
      <c r="G917" s="69"/>
      <c r="H917" s="69"/>
      <c r="I917" s="69"/>
      <c r="J917" s="45"/>
    </row>
    <row r="918" spans="1:10" ht="15.75" x14ac:dyDescent="0.25">
      <c r="A918" s="52"/>
      <c r="B918" s="51"/>
      <c r="C918" s="51"/>
      <c r="D918" s="51"/>
      <c r="E918" s="51"/>
      <c r="F918" s="51"/>
      <c r="G918" s="51"/>
      <c r="H918" s="51"/>
      <c r="I918" s="51"/>
      <c r="J918" s="45"/>
    </row>
    <row r="919" spans="1:10" ht="12.75" customHeight="1" x14ac:dyDescent="0.2">
      <c r="A919" s="68" t="s">
        <v>6</v>
      </c>
      <c r="B919" s="69" t="str">
        <f ca="1">INDIRECT((ADDRESS(33+J930,2,1,1,"Вопросы к экзамену")))</f>
        <v>Логистическая регрессия. Назначение. Виды целевого и независимых признаков.</v>
      </c>
      <c r="C919" s="69"/>
      <c r="D919" s="69"/>
      <c r="E919" s="69"/>
      <c r="F919" s="69"/>
      <c r="G919" s="69"/>
      <c r="H919" s="69"/>
      <c r="I919" s="69"/>
      <c r="J919" s="45"/>
    </row>
    <row r="920" spans="1:10" ht="12.75" customHeight="1" x14ac:dyDescent="0.2">
      <c r="A920" s="68"/>
      <c r="B920" s="69"/>
      <c r="C920" s="69"/>
      <c r="D920" s="69"/>
      <c r="E920" s="69"/>
      <c r="F920" s="69"/>
      <c r="G920" s="69"/>
      <c r="H920" s="69"/>
      <c r="I920" s="69"/>
      <c r="J920" s="45"/>
    </row>
    <row r="921" spans="1:10" ht="12.75" customHeight="1" x14ac:dyDescent="0.2">
      <c r="A921" s="68"/>
      <c r="B921" s="69"/>
      <c r="C921" s="69"/>
      <c r="D921" s="69"/>
      <c r="E921" s="69"/>
      <c r="F921" s="69"/>
      <c r="G921" s="69"/>
      <c r="H921" s="69"/>
      <c r="I921" s="69"/>
      <c r="J921" s="45"/>
    </row>
    <row r="922" spans="1:10" ht="15.75" x14ac:dyDescent="0.25">
      <c r="A922" s="52"/>
      <c r="B922" s="51"/>
      <c r="C922" s="51"/>
      <c r="D922" s="51"/>
      <c r="E922" s="51"/>
      <c r="F922" s="51"/>
      <c r="G922" s="51"/>
      <c r="H922" s="51"/>
      <c r="I922" s="51"/>
      <c r="J922" s="45"/>
    </row>
    <row r="923" spans="1:10" ht="12.75" customHeight="1" x14ac:dyDescent="0.2">
      <c r="A923" s="68" t="s">
        <v>7</v>
      </c>
      <c r="B923" s="69" t="str">
        <f ca="1">INDIRECT((ADDRESS(66+J930,2,1,1,"Вопросы к экзамену")))</f>
        <v>Класс classification_report библиотеки sklearn. Назначение. Входные и выходные данные. Основные атрибуты и методы.</v>
      </c>
      <c r="C923" s="69"/>
      <c r="D923" s="69"/>
      <c r="E923" s="69"/>
      <c r="F923" s="69"/>
      <c r="G923" s="69"/>
      <c r="H923" s="69"/>
      <c r="I923" s="69"/>
      <c r="J923" s="45"/>
    </row>
    <row r="924" spans="1:10" ht="12.75" customHeight="1" x14ac:dyDescent="0.2">
      <c r="A924" s="68"/>
      <c r="B924" s="69"/>
      <c r="C924" s="69"/>
      <c r="D924" s="69"/>
      <c r="E924" s="69"/>
      <c r="F924" s="69"/>
      <c r="G924" s="69"/>
      <c r="H924" s="69"/>
      <c r="I924" s="69"/>
      <c r="J924" s="45"/>
    </row>
    <row r="925" spans="1:10" ht="12.75" customHeight="1" x14ac:dyDescent="0.2">
      <c r="A925" s="68"/>
      <c r="B925" s="69"/>
      <c r="C925" s="69"/>
      <c r="D925" s="69"/>
      <c r="E925" s="69"/>
      <c r="F925" s="69"/>
      <c r="G925" s="69"/>
      <c r="H925" s="69"/>
      <c r="I925" s="69"/>
      <c r="J925" s="45"/>
    </row>
    <row r="926" spans="1:10" x14ac:dyDescent="0.2">
      <c r="A926" s="44"/>
      <c r="J926" s="45"/>
    </row>
    <row r="927" spans="1:10" x14ac:dyDescent="0.2">
      <c r="A927" s="44"/>
      <c r="J927" s="45"/>
    </row>
    <row r="928" spans="1:10" x14ac:dyDescent="0.2">
      <c r="A928" s="44"/>
      <c r="J928" s="45"/>
    </row>
    <row r="929" spans="1:10" x14ac:dyDescent="0.2">
      <c r="A929" s="44"/>
      <c r="J929" s="45"/>
    </row>
    <row r="930" spans="1:10" ht="13.5" thickBot="1" x14ac:dyDescent="0.25">
      <c r="A930" s="46"/>
      <c r="B930" s="47"/>
      <c r="C930" s="47"/>
      <c r="D930" s="47"/>
      <c r="E930" s="47"/>
      <c r="F930" s="47"/>
      <c r="G930" s="47"/>
      <c r="H930" s="47"/>
      <c r="I930" s="47"/>
      <c r="J930" s="48">
        <f>J898+1</f>
        <v>30</v>
      </c>
    </row>
    <row r="931" spans="1:10" x14ac:dyDescent="0.2">
      <c r="A931" s="41"/>
      <c r="B931" s="42"/>
      <c r="C931" s="42"/>
      <c r="D931" s="43"/>
      <c r="E931" s="41"/>
      <c r="F931" s="42"/>
      <c r="G931" s="42"/>
      <c r="H931" s="42"/>
      <c r="I931" s="70" t="s">
        <v>31</v>
      </c>
      <c r="J931" s="71"/>
    </row>
    <row r="932" spans="1:10" x14ac:dyDescent="0.2">
      <c r="A932" s="65" t="s">
        <v>23</v>
      </c>
      <c r="B932" s="66"/>
      <c r="C932" s="66"/>
      <c r="D932" s="67"/>
      <c r="E932" s="74" t="str">
        <f>'Общие сведения дисциплины'!$B$15&amp;J960</f>
        <v>ЭКЗАМЕНАЦИОННЫЙ БИЛЕТ №31</v>
      </c>
      <c r="F932" s="75"/>
      <c r="G932" s="75"/>
      <c r="H932" s="75"/>
      <c r="I932" s="62" t="s">
        <v>32</v>
      </c>
      <c r="J932" s="64"/>
    </row>
    <row r="933" spans="1:10" x14ac:dyDescent="0.2">
      <c r="A933" s="44"/>
      <c r="D933" s="45"/>
      <c r="E933" s="44"/>
      <c r="I933" s="62" t="str">
        <f>"(протокол №"&amp;'Общие сведения дисциплины'!$B$8</f>
        <v>(протокол №1</v>
      </c>
      <c r="J933" s="64"/>
    </row>
    <row r="934" spans="1:10" x14ac:dyDescent="0.2">
      <c r="A934" s="84" t="s">
        <v>24</v>
      </c>
      <c r="B934" s="85"/>
      <c r="C934" s="85"/>
      <c r="D934" s="86"/>
      <c r="E934" s="62" t="s">
        <v>29</v>
      </c>
      <c r="F934" s="63"/>
      <c r="G934" s="63"/>
      <c r="H934" s="63"/>
      <c r="I934" s="44" t="str">
        <f>"от «"&amp;DAY('Общие сведения дисциплины'!$B$9)&amp;"» "&amp;VLOOKUP(MONTH('Общие сведения дисциплины'!$B$9),'Сл поле месяц'!$A$1:$B$12,2,0)&amp;" "&amp;YEAR('Общие сведения дисциплины'!$B$9)&amp;" г.)"</f>
        <v>от «24» августа 2023 г.)</v>
      </c>
      <c r="J934" s="45"/>
    </row>
    <row r="935" spans="1:10" ht="12.75" customHeight="1" x14ac:dyDescent="0.2">
      <c r="A935" s="62" t="s">
        <v>25</v>
      </c>
      <c r="B935" s="63"/>
      <c r="C935" s="63"/>
      <c r="D935" s="64"/>
      <c r="E935" s="76" t="str">
        <f>"«"&amp;'Общие сведения дисциплины'!$B$5&amp;"»"</f>
        <v>«Технологии и методы программирования»</v>
      </c>
      <c r="F935" s="77"/>
      <c r="G935" s="77"/>
      <c r="H935" s="77"/>
      <c r="I935" s="44"/>
      <c r="J935" s="45"/>
    </row>
    <row r="936" spans="1:10" x14ac:dyDescent="0.2">
      <c r="A936" s="62" t="s">
        <v>26</v>
      </c>
      <c r="B936" s="63"/>
      <c r="C936" s="63"/>
      <c r="D936" s="64"/>
      <c r="E936" s="76"/>
      <c r="F936" s="77"/>
      <c r="G936" s="77"/>
      <c r="H936" s="77"/>
      <c r="I936" s="62" t="s">
        <v>46</v>
      </c>
      <c r="J936" s="64"/>
    </row>
    <row r="937" spans="1:10" x14ac:dyDescent="0.2">
      <c r="A937" s="74" t="s">
        <v>27</v>
      </c>
      <c r="B937" s="75"/>
      <c r="C937" s="75"/>
      <c r="D937" s="80"/>
      <c r="E937" s="44"/>
      <c r="I937" s="44"/>
      <c r="J937" s="45"/>
    </row>
    <row r="938" spans="1:10" ht="12.75" customHeight="1" x14ac:dyDescent="0.2">
      <c r="A938" s="74" t="s">
        <v>28</v>
      </c>
      <c r="B938" s="75"/>
      <c r="C938" s="75"/>
      <c r="D938" s="80"/>
      <c r="E938" s="78" t="str">
        <f>'Общие сведения дисциплины'!$B$10&amp;" «"&amp;'Общие сведения дисциплины'!$B$11&amp;"»"</f>
        <v>10.03.01 «Информационная безопасность»</v>
      </c>
      <c r="F938" s="79"/>
      <c r="G938" s="79"/>
      <c r="H938" s="79"/>
      <c r="I938" s="44"/>
      <c r="J938" s="45"/>
    </row>
    <row r="939" spans="1:10" x14ac:dyDescent="0.2">
      <c r="A939" s="81" t="str">
        <f>'Общие сведения дисциплины'!$B$2</f>
        <v>Институт кибербезопасности ицифровых технологий</v>
      </c>
      <c r="B939" s="82"/>
      <c r="C939" s="82"/>
      <c r="D939" s="83"/>
      <c r="E939" s="78"/>
      <c r="F939" s="79"/>
      <c r="G939" s="79"/>
      <c r="H939" s="79"/>
      <c r="I939" s="62" t="s">
        <v>48</v>
      </c>
      <c r="J939" s="64"/>
    </row>
    <row r="940" spans="1:10" x14ac:dyDescent="0.2">
      <c r="A940" s="81"/>
      <c r="B940" s="82"/>
      <c r="C940" s="82"/>
      <c r="D940" s="83"/>
      <c r="E940" s="78"/>
      <c r="F940" s="79"/>
      <c r="G940" s="79"/>
      <c r="H940" s="79"/>
      <c r="I940" s="62" t="str">
        <f>'Общие сведения дисциплины'!$B$4</f>
        <v>О.В. Трубиенко</v>
      </c>
      <c r="J940" s="64"/>
    </row>
    <row r="941" spans="1:10" ht="12.75" customHeight="1" x14ac:dyDescent="0.2">
      <c r="A941" s="81" t="str">
        <f>"Кафедра "&amp;'Общие сведения дисциплины'!$B$3</f>
        <v>Кафедра КБ-2 «Информационно-аналитические системы кибербезопасности»</v>
      </c>
      <c r="B941" s="82"/>
      <c r="C941" s="82"/>
      <c r="D941" s="83"/>
      <c r="E941" s="44"/>
      <c r="I941" s="44"/>
      <c r="J941" s="45"/>
    </row>
    <row r="942" spans="1:10" x14ac:dyDescent="0.2">
      <c r="A942" s="81"/>
      <c r="B942" s="82"/>
      <c r="C942" s="82"/>
      <c r="D942" s="83"/>
      <c r="E942" s="62" t="str">
        <f>"Форма обучения: "&amp;'Общие сведения дисциплины'!$B$13</f>
        <v>Форма обучения: Очная</v>
      </c>
      <c r="F942" s="63"/>
      <c r="G942" s="63"/>
      <c r="H942" s="64"/>
      <c r="I942" s="62" t="str">
        <f>'Общие сведения дисциплины'!$B$14</f>
        <v>2023/2024</v>
      </c>
      <c r="J942" s="64"/>
    </row>
    <row r="943" spans="1:10" ht="13.5" thickBot="1" x14ac:dyDescent="0.25">
      <c r="A943" s="46"/>
      <c r="B943" s="47"/>
      <c r="C943" s="47"/>
      <c r="D943" s="48"/>
      <c r="E943" s="46"/>
      <c r="F943" s="47" t="str">
        <f>"Курс  "&amp;'Общие сведения дисциплины'!$B$6&amp;"           Семестр  "&amp;'Общие сведения дисциплины'!$B$7</f>
        <v>Курс  3           Семестр  5</v>
      </c>
      <c r="G943" s="47"/>
      <c r="H943" s="47"/>
      <c r="I943" s="72" t="s">
        <v>47</v>
      </c>
      <c r="J943" s="73"/>
    </row>
    <row r="944" spans="1:10" x14ac:dyDescent="0.2">
      <c r="A944" s="44"/>
      <c r="J944" s="45"/>
    </row>
    <row r="945" spans="1:10" ht="12.75" customHeight="1" x14ac:dyDescent="0.2">
      <c r="A945" s="68" t="s">
        <v>5</v>
      </c>
      <c r="B945" s="69" t="str">
        <f ca="1">INDIRECT((ADDRESS((3+J960),2,1,1,"Вопросы к экзамену")))</f>
        <v>Алгоритм метода k-means++.</v>
      </c>
      <c r="C945" s="69"/>
      <c r="D945" s="69"/>
      <c r="E945" s="69"/>
      <c r="F945" s="69"/>
      <c r="G945" s="69"/>
      <c r="H945" s="69"/>
      <c r="I945" s="69"/>
      <c r="J945" s="45"/>
    </row>
    <row r="946" spans="1:10" ht="12.75" customHeight="1" x14ac:dyDescent="0.2">
      <c r="A946" s="68"/>
      <c r="B946" s="69"/>
      <c r="C946" s="69"/>
      <c r="D946" s="69"/>
      <c r="E946" s="69"/>
      <c r="F946" s="69"/>
      <c r="G946" s="69"/>
      <c r="H946" s="69"/>
      <c r="I946" s="69"/>
      <c r="J946" s="45"/>
    </row>
    <row r="947" spans="1:10" ht="12.75" customHeight="1" x14ac:dyDescent="0.2">
      <c r="A947" s="68"/>
      <c r="B947" s="69"/>
      <c r="C947" s="69"/>
      <c r="D947" s="69"/>
      <c r="E947" s="69"/>
      <c r="F947" s="69"/>
      <c r="G947" s="69"/>
      <c r="H947" s="69"/>
      <c r="I947" s="69"/>
      <c r="J947" s="45"/>
    </row>
    <row r="948" spans="1:10" ht="15.75" x14ac:dyDescent="0.25">
      <c r="A948" s="52"/>
      <c r="B948" s="51"/>
      <c r="C948" s="51"/>
      <c r="D948" s="51"/>
      <c r="E948" s="51"/>
      <c r="F948" s="51"/>
      <c r="G948" s="51"/>
      <c r="H948" s="51"/>
      <c r="I948" s="51"/>
      <c r="J948" s="45"/>
    </row>
    <row r="949" spans="1:10" ht="12.75" customHeight="1" x14ac:dyDescent="0.2">
      <c r="A949" s="68" t="s">
        <v>6</v>
      </c>
      <c r="B949" s="69" t="str">
        <f ca="1">INDIRECT((ADDRESS(33+J960,2,1,1,"Вопросы к экзамену")))</f>
        <v>Преобразование выходов линейной регрессионной модели в вероятности. Сигмоида.</v>
      </c>
      <c r="C949" s="69"/>
      <c r="D949" s="69"/>
      <c r="E949" s="69"/>
      <c r="F949" s="69"/>
      <c r="G949" s="69"/>
      <c r="H949" s="69"/>
      <c r="I949" s="69"/>
      <c r="J949" s="45"/>
    </row>
    <row r="950" spans="1:10" ht="12.75" customHeight="1" x14ac:dyDescent="0.2">
      <c r="A950" s="68"/>
      <c r="B950" s="69"/>
      <c r="C950" s="69"/>
      <c r="D950" s="69"/>
      <c r="E950" s="69"/>
      <c r="F950" s="69"/>
      <c r="G950" s="69"/>
      <c r="H950" s="69"/>
      <c r="I950" s="69"/>
      <c r="J950" s="45"/>
    </row>
    <row r="951" spans="1:10" ht="12.75" customHeight="1" x14ac:dyDescent="0.2">
      <c r="A951" s="68"/>
      <c r="B951" s="69"/>
      <c r="C951" s="69"/>
      <c r="D951" s="69"/>
      <c r="E951" s="69"/>
      <c r="F951" s="69"/>
      <c r="G951" s="69"/>
      <c r="H951" s="69"/>
      <c r="I951" s="69"/>
      <c r="J951" s="45"/>
    </row>
    <row r="952" spans="1:10" ht="15.75" x14ac:dyDescent="0.25">
      <c r="A952" s="52"/>
      <c r="B952" s="51"/>
      <c r="C952" s="51"/>
      <c r="D952" s="51"/>
      <c r="E952" s="51"/>
      <c r="F952" s="51"/>
      <c r="G952" s="51"/>
      <c r="H952" s="51"/>
      <c r="I952" s="51"/>
      <c r="J952" s="45"/>
    </row>
    <row r="953" spans="1:10" ht="12.75" customHeight="1" x14ac:dyDescent="0.2">
      <c r="A953" s="68" t="s">
        <v>7</v>
      </c>
      <c r="B953" s="69" t="str">
        <f ca="1">INDIRECT((ADDRESS(66+J960,2,1,1,"Вопросы к экзамену")))</f>
        <v>Класс SGDRegressor библиотеки sklearn. Характеристика гиперпараметров модели регрессии. Основные атрибуты и методы.</v>
      </c>
      <c r="C953" s="69"/>
      <c r="D953" s="69"/>
      <c r="E953" s="69"/>
      <c r="F953" s="69"/>
      <c r="G953" s="69"/>
      <c r="H953" s="69"/>
      <c r="I953" s="69"/>
      <c r="J953" s="45"/>
    </row>
    <row r="954" spans="1:10" ht="12.75" customHeight="1" x14ac:dyDescent="0.2">
      <c r="A954" s="68"/>
      <c r="B954" s="69"/>
      <c r="C954" s="69"/>
      <c r="D954" s="69"/>
      <c r="E954" s="69"/>
      <c r="F954" s="69"/>
      <c r="G954" s="69"/>
      <c r="H954" s="69"/>
      <c r="I954" s="69"/>
      <c r="J954" s="45"/>
    </row>
    <row r="955" spans="1:10" ht="12.75" customHeight="1" x14ac:dyDescent="0.2">
      <c r="A955" s="68"/>
      <c r="B955" s="69"/>
      <c r="C955" s="69"/>
      <c r="D955" s="69"/>
      <c r="E955" s="69"/>
      <c r="F955" s="69"/>
      <c r="G955" s="69"/>
      <c r="H955" s="69"/>
      <c r="I955" s="69"/>
      <c r="J955" s="45"/>
    </row>
    <row r="956" spans="1:10" x14ac:dyDescent="0.2">
      <c r="A956" s="44"/>
      <c r="J956" s="45"/>
    </row>
    <row r="957" spans="1:10" x14ac:dyDescent="0.2">
      <c r="A957" s="44"/>
      <c r="J957" s="45"/>
    </row>
    <row r="958" spans="1:10" x14ac:dyDescent="0.2">
      <c r="A958" s="44"/>
      <c r="J958" s="45"/>
    </row>
    <row r="959" spans="1:10" x14ac:dyDescent="0.2">
      <c r="A959" s="44"/>
      <c r="J959" s="45"/>
    </row>
    <row r="960" spans="1:10" ht="13.5" thickBot="1" x14ac:dyDescent="0.25">
      <c r="A960" s="46"/>
      <c r="B960" s="47"/>
      <c r="C960" s="47"/>
      <c r="D960" s="47"/>
      <c r="E960" s="47"/>
      <c r="F960" s="47"/>
      <c r="G960" s="47"/>
      <c r="H960" s="47"/>
      <c r="I960" s="47"/>
      <c r="J960" s="48">
        <f>J930+1</f>
        <v>31</v>
      </c>
    </row>
    <row r="961" spans="1:10" x14ac:dyDescent="0.2">
      <c r="A961" s="40"/>
      <c r="B961" s="40"/>
      <c r="C961" s="40"/>
      <c r="D961" s="40"/>
      <c r="E961" s="40"/>
      <c r="F961" s="40"/>
      <c r="G961" s="40"/>
      <c r="H961" s="40"/>
      <c r="I961" s="40"/>
      <c r="J961" s="40"/>
    </row>
    <row r="962" spans="1:10" ht="13.5" thickBot="1" x14ac:dyDescent="0.25"/>
    <row r="963" spans="1:10" x14ac:dyDescent="0.2">
      <c r="A963" s="41"/>
      <c r="B963" s="42"/>
      <c r="C963" s="42"/>
      <c r="D963" s="43"/>
      <c r="E963" s="41"/>
      <c r="F963" s="42"/>
      <c r="G963" s="42"/>
      <c r="H963" s="42"/>
      <c r="I963" s="70" t="s">
        <v>31</v>
      </c>
      <c r="J963" s="71"/>
    </row>
    <row r="964" spans="1:10" x14ac:dyDescent="0.2">
      <c r="A964" s="65" t="s">
        <v>23</v>
      </c>
      <c r="B964" s="66"/>
      <c r="C964" s="66"/>
      <c r="D964" s="67"/>
      <c r="E964" s="74" t="str">
        <f>'Общие сведения дисциплины'!$B$15&amp;J992</f>
        <v>ЭКЗАМЕНАЦИОННЫЙ БИЛЕТ №32</v>
      </c>
      <c r="F964" s="75"/>
      <c r="G964" s="75"/>
      <c r="H964" s="75"/>
      <c r="I964" s="62" t="s">
        <v>32</v>
      </c>
      <c r="J964" s="64"/>
    </row>
    <row r="965" spans="1:10" x14ac:dyDescent="0.2">
      <c r="A965" s="44"/>
      <c r="D965" s="45"/>
      <c r="E965" s="44"/>
      <c r="I965" s="62" t="str">
        <f>"(протокол №"&amp;'Общие сведения дисциплины'!$B$8</f>
        <v>(протокол №1</v>
      </c>
      <c r="J965" s="64"/>
    </row>
    <row r="966" spans="1:10" x14ac:dyDescent="0.2">
      <c r="A966" s="84" t="s">
        <v>24</v>
      </c>
      <c r="B966" s="85"/>
      <c r="C966" s="85"/>
      <c r="D966" s="86"/>
      <c r="E966" s="62" t="s">
        <v>29</v>
      </c>
      <c r="F966" s="63"/>
      <c r="G966" s="63"/>
      <c r="H966" s="63"/>
      <c r="I966" s="44" t="str">
        <f>"от «"&amp;DAY('Общие сведения дисциплины'!$B$9)&amp;"» "&amp;VLOOKUP(MONTH('Общие сведения дисциплины'!$B$9),'Сл поле месяц'!$A$1:$B$12,2,0)&amp;" "&amp;YEAR('Общие сведения дисциплины'!$B$9)&amp;" г.)"</f>
        <v>от «24» августа 2023 г.)</v>
      </c>
      <c r="J966" s="45"/>
    </row>
    <row r="967" spans="1:10" ht="12.75" customHeight="1" x14ac:dyDescent="0.2">
      <c r="A967" s="62" t="s">
        <v>25</v>
      </c>
      <c r="B967" s="63"/>
      <c r="C967" s="63"/>
      <c r="D967" s="64"/>
      <c r="E967" s="76" t="str">
        <f>"«"&amp;'Общие сведения дисциплины'!$B$5&amp;"»"</f>
        <v>«Технологии и методы программирования»</v>
      </c>
      <c r="F967" s="77"/>
      <c r="G967" s="77"/>
      <c r="H967" s="77"/>
      <c r="I967" s="44"/>
      <c r="J967" s="45"/>
    </row>
    <row r="968" spans="1:10" x14ac:dyDescent="0.2">
      <c r="A968" s="62" t="s">
        <v>26</v>
      </c>
      <c r="B968" s="63"/>
      <c r="C968" s="63"/>
      <c r="D968" s="64"/>
      <c r="E968" s="76"/>
      <c r="F968" s="77"/>
      <c r="G968" s="77"/>
      <c r="H968" s="77"/>
      <c r="I968" s="62" t="s">
        <v>46</v>
      </c>
      <c r="J968" s="64"/>
    </row>
    <row r="969" spans="1:10" x14ac:dyDescent="0.2">
      <c r="A969" s="74" t="s">
        <v>27</v>
      </c>
      <c r="B969" s="75"/>
      <c r="C969" s="75"/>
      <c r="D969" s="80"/>
      <c r="E969" s="44"/>
      <c r="I969" s="44"/>
      <c r="J969" s="45"/>
    </row>
    <row r="970" spans="1:10" ht="12.75" customHeight="1" x14ac:dyDescent="0.2">
      <c r="A970" s="74" t="s">
        <v>28</v>
      </c>
      <c r="B970" s="75"/>
      <c r="C970" s="75"/>
      <c r="D970" s="80"/>
      <c r="E970" s="78" t="str">
        <f>'Общие сведения дисциплины'!$B$10&amp;" «"&amp;'Общие сведения дисциплины'!$B$11&amp;"»"</f>
        <v>10.03.01 «Информационная безопасность»</v>
      </c>
      <c r="F970" s="79"/>
      <c r="G970" s="79"/>
      <c r="H970" s="79"/>
      <c r="I970" s="44"/>
      <c r="J970" s="45"/>
    </row>
    <row r="971" spans="1:10" x14ac:dyDescent="0.2">
      <c r="A971" s="81" t="str">
        <f>'Общие сведения дисциплины'!$B$2</f>
        <v>Институт кибербезопасности ицифровых технологий</v>
      </c>
      <c r="B971" s="82"/>
      <c r="C971" s="82"/>
      <c r="D971" s="83"/>
      <c r="E971" s="78"/>
      <c r="F971" s="79"/>
      <c r="G971" s="79"/>
      <c r="H971" s="79"/>
      <c r="I971" s="62" t="s">
        <v>48</v>
      </c>
      <c r="J971" s="64"/>
    </row>
    <row r="972" spans="1:10" x14ac:dyDescent="0.2">
      <c r="A972" s="81"/>
      <c r="B972" s="82"/>
      <c r="C972" s="82"/>
      <c r="D972" s="83"/>
      <c r="E972" s="78"/>
      <c r="F972" s="79"/>
      <c r="G972" s="79"/>
      <c r="H972" s="79"/>
      <c r="I972" s="62" t="str">
        <f>'Общие сведения дисциплины'!$B$4</f>
        <v>О.В. Трубиенко</v>
      </c>
      <c r="J972" s="64"/>
    </row>
    <row r="973" spans="1:10" ht="12.75" customHeight="1" x14ac:dyDescent="0.2">
      <c r="A973" s="81" t="str">
        <f>"Кафедра "&amp;'Общие сведения дисциплины'!$B$3</f>
        <v>Кафедра КБ-2 «Информационно-аналитические системы кибербезопасности»</v>
      </c>
      <c r="B973" s="82"/>
      <c r="C973" s="82"/>
      <c r="D973" s="83"/>
      <c r="E973" s="44"/>
      <c r="I973" s="44"/>
      <c r="J973" s="45"/>
    </row>
    <row r="974" spans="1:10" x14ac:dyDescent="0.2">
      <c r="A974" s="81"/>
      <c r="B974" s="82"/>
      <c r="C974" s="82"/>
      <c r="D974" s="83"/>
      <c r="E974" s="62" t="str">
        <f>"Форма обучения: "&amp;'Общие сведения дисциплины'!$B$13</f>
        <v>Форма обучения: Очная</v>
      </c>
      <c r="F974" s="63"/>
      <c r="G974" s="63"/>
      <c r="H974" s="64"/>
      <c r="I974" s="62" t="str">
        <f>'Общие сведения дисциплины'!$B$14</f>
        <v>2023/2024</v>
      </c>
      <c r="J974" s="64"/>
    </row>
    <row r="975" spans="1:10" ht="13.5" thickBot="1" x14ac:dyDescent="0.25">
      <c r="A975" s="46"/>
      <c r="B975" s="47"/>
      <c r="C975" s="47"/>
      <c r="D975" s="48"/>
      <c r="E975" s="46"/>
      <c r="F975" s="47" t="str">
        <f>"Курс  "&amp;'Общие сведения дисциплины'!$B$6&amp;"           Семестр  "&amp;'Общие сведения дисциплины'!$B$7</f>
        <v>Курс  3           Семестр  5</v>
      </c>
      <c r="G975" s="47"/>
      <c r="H975" s="47"/>
      <c r="I975" s="72" t="s">
        <v>47</v>
      </c>
      <c r="J975" s="73"/>
    </row>
    <row r="976" spans="1:10" x14ac:dyDescent="0.2">
      <c r="A976" s="44"/>
      <c r="J976" s="45"/>
    </row>
    <row r="977" spans="1:10" ht="12.75" customHeight="1" x14ac:dyDescent="0.2">
      <c r="A977" s="68" t="s">
        <v>5</v>
      </c>
      <c r="B977" s="69" t="str">
        <f ca="1">INDIRECT((ADDRESS((3+J992),2,1,1,"Вопросы к экзамену")))</f>
        <v>Понятие и назначение регрессионного анализа данных.</v>
      </c>
      <c r="C977" s="69"/>
      <c r="D977" s="69"/>
      <c r="E977" s="69"/>
      <c r="F977" s="69"/>
      <c r="G977" s="69"/>
      <c r="H977" s="69"/>
      <c r="I977" s="69"/>
      <c r="J977" s="45"/>
    </row>
    <row r="978" spans="1:10" ht="12.75" customHeight="1" x14ac:dyDescent="0.2">
      <c r="A978" s="68"/>
      <c r="B978" s="69"/>
      <c r="C978" s="69"/>
      <c r="D978" s="69"/>
      <c r="E978" s="69"/>
      <c r="F978" s="69"/>
      <c r="G978" s="69"/>
      <c r="H978" s="69"/>
      <c r="I978" s="69"/>
      <c r="J978" s="45"/>
    </row>
    <row r="979" spans="1:10" ht="12.75" customHeight="1" x14ac:dyDescent="0.2">
      <c r="A979" s="68"/>
      <c r="B979" s="69"/>
      <c r="C979" s="69"/>
      <c r="D979" s="69"/>
      <c r="E979" s="69"/>
      <c r="F979" s="69"/>
      <c r="G979" s="69"/>
      <c r="H979" s="69"/>
      <c r="I979" s="69"/>
      <c r="J979" s="45"/>
    </row>
    <row r="980" spans="1:10" ht="15.75" x14ac:dyDescent="0.25">
      <c r="A980" s="52"/>
      <c r="B980" s="51"/>
      <c r="C980" s="51"/>
      <c r="D980" s="51"/>
      <c r="E980" s="51"/>
      <c r="F980" s="51"/>
      <c r="G980" s="51"/>
      <c r="H980" s="51"/>
      <c r="I980" s="51"/>
      <c r="J980" s="45"/>
    </row>
    <row r="981" spans="1:10" ht="12.75" customHeight="1" x14ac:dyDescent="0.2">
      <c r="A981" s="68" t="s">
        <v>6</v>
      </c>
      <c r="B981" s="69" t="str">
        <f ca="1">INDIRECT((ADDRESS(33+J992,2,1,1,"Вопросы к экзамену")))</f>
        <v>Логистическая регрессия. Функционал качества модели (кросс-энтропия).</v>
      </c>
      <c r="C981" s="69"/>
      <c r="D981" s="69"/>
      <c r="E981" s="69"/>
      <c r="F981" s="69"/>
      <c r="G981" s="69"/>
      <c r="H981" s="69"/>
      <c r="I981" s="69"/>
      <c r="J981" s="45"/>
    </row>
    <row r="982" spans="1:10" ht="12.75" customHeight="1" x14ac:dyDescent="0.2">
      <c r="A982" s="68"/>
      <c r="B982" s="69"/>
      <c r="C982" s="69"/>
      <c r="D982" s="69"/>
      <c r="E982" s="69"/>
      <c r="F982" s="69"/>
      <c r="G982" s="69"/>
      <c r="H982" s="69"/>
      <c r="I982" s="69"/>
      <c r="J982" s="45"/>
    </row>
    <row r="983" spans="1:10" ht="12.75" customHeight="1" x14ac:dyDescent="0.2">
      <c r="A983" s="68"/>
      <c r="B983" s="69"/>
      <c r="C983" s="69"/>
      <c r="D983" s="69"/>
      <c r="E983" s="69"/>
      <c r="F983" s="69"/>
      <c r="G983" s="69"/>
      <c r="H983" s="69"/>
      <c r="I983" s="69"/>
      <c r="J983" s="45"/>
    </row>
    <row r="984" spans="1:10" ht="15.75" x14ac:dyDescent="0.25">
      <c r="A984" s="52"/>
      <c r="B984" s="51"/>
      <c r="C984" s="51"/>
      <c r="D984" s="51"/>
      <c r="E984" s="51"/>
      <c r="F984" s="51"/>
      <c r="G984" s="51"/>
      <c r="H984" s="51"/>
      <c r="I984" s="51"/>
      <c r="J984" s="45"/>
    </row>
    <row r="985" spans="1:10" ht="12.75" customHeight="1" x14ac:dyDescent="0.2">
      <c r="A985" s="68" t="s">
        <v>7</v>
      </c>
      <c r="B985" s="69" t="str">
        <f ca="1">INDIRECT((ADDRESS(66+J992,2,1,1,"Вопросы к экзамену")))</f>
        <v>Классы GradientBoostingClassifier и GradientBoostingRegressor библиотеки sklearn. Назначение. Входные и выходные данные. Основные атрибуты и методы.</v>
      </c>
      <c r="C985" s="69"/>
      <c r="D985" s="69"/>
      <c r="E985" s="69"/>
      <c r="F985" s="69"/>
      <c r="G985" s="69"/>
      <c r="H985" s="69"/>
      <c r="I985" s="69"/>
      <c r="J985" s="45"/>
    </row>
    <row r="986" spans="1:10" ht="12.75" customHeight="1" x14ac:dyDescent="0.2">
      <c r="A986" s="68"/>
      <c r="B986" s="69"/>
      <c r="C986" s="69"/>
      <c r="D986" s="69"/>
      <c r="E986" s="69"/>
      <c r="F986" s="69"/>
      <c r="G986" s="69"/>
      <c r="H986" s="69"/>
      <c r="I986" s="69"/>
      <c r="J986" s="45"/>
    </row>
    <row r="987" spans="1:10" ht="12.75" customHeight="1" x14ac:dyDescent="0.2">
      <c r="A987" s="68"/>
      <c r="B987" s="69"/>
      <c r="C987" s="69"/>
      <c r="D987" s="69"/>
      <c r="E987" s="69"/>
      <c r="F987" s="69"/>
      <c r="G987" s="69"/>
      <c r="H987" s="69"/>
      <c r="I987" s="69"/>
      <c r="J987" s="45"/>
    </row>
    <row r="988" spans="1:10" x14ac:dyDescent="0.2">
      <c r="A988" s="44"/>
      <c r="J988" s="45"/>
    </row>
    <row r="989" spans="1:10" x14ac:dyDescent="0.2">
      <c r="A989" s="44"/>
      <c r="J989" s="45"/>
    </row>
    <row r="990" spans="1:10" x14ac:dyDescent="0.2">
      <c r="A990" s="44"/>
      <c r="J990" s="45"/>
    </row>
    <row r="991" spans="1:10" x14ac:dyDescent="0.2">
      <c r="A991" s="44"/>
      <c r="J991" s="45"/>
    </row>
    <row r="992" spans="1:10" ht="13.5" thickBot="1" x14ac:dyDescent="0.25">
      <c r="A992" s="46"/>
      <c r="B992" s="47"/>
      <c r="C992" s="47"/>
      <c r="D992" s="47"/>
      <c r="E992" s="47"/>
      <c r="F992" s="47"/>
      <c r="G992" s="47"/>
      <c r="H992" s="47"/>
      <c r="I992" s="47"/>
      <c r="J992" s="48">
        <f>J960+1</f>
        <v>32</v>
      </c>
    </row>
    <row r="993" spans="1:10" x14ac:dyDescent="0.2">
      <c r="A993" s="41"/>
      <c r="B993" s="42"/>
      <c r="C993" s="42"/>
      <c r="D993" s="43"/>
      <c r="E993" s="41"/>
      <c r="F993" s="42"/>
      <c r="G993" s="42"/>
      <c r="H993" s="42"/>
      <c r="I993" s="70" t="s">
        <v>31</v>
      </c>
      <c r="J993" s="71"/>
    </row>
    <row r="994" spans="1:10" x14ac:dyDescent="0.2">
      <c r="A994" s="65" t="s">
        <v>23</v>
      </c>
      <c r="B994" s="66"/>
      <c r="C994" s="66"/>
      <c r="D994" s="67"/>
      <c r="E994" s="74" t="str">
        <f>'Общие сведения дисциплины'!$B$15&amp;J1022</f>
        <v>ЭКЗАМЕНАЦИОННЫЙ БИЛЕТ №33</v>
      </c>
      <c r="F994" s="75"/>
      <c r="G994" s="75"/>
      <c r="H994" s="75"/>
      <c r="I994" s="62" t="s">
        <v>32</v>
      </c>
      <c r="J994" s="64"/>
    </row>
    <row r="995" spans="1:10" x14ac:dyDescent="0.2">
      <c r="A995" s="44"/>
      <c r="D995" s="45"/>
      <c r="E995" s="44"/>
      <c r="I995" s="62" t="str">
        <f>"(протокол №"&amp;'Общие сведения дисциплины'!$B$8</f>
        <v>(протокол №1</v>
      </c>
      <c r="J995" s="64"/>
    </row>
    <row r="996" spans="1:10" x14ac:dyDescent="0.2">
      <c r="A996" s="84" t="s">
        <v>24</v>
      </c>
      <c r="B996" s="85"/>
      <c r="C996" s="85"/>
      <c r="D996" s="86"/>
      <c r="E996" s="62" t="s">
        <v>29</v>
      </c>
      <c r="F996" s="63"/>
      <c r="G996" s="63"/>
      <c r="H996" s="63"/>
      <c r="I996" s="44" t="str">
        <f>"от «"&amp;DAY('Общие сведения дисциплины'!$B$9)&amp;"» "&amp;VLOOKUP(MONTH('Общие сведения дисциплины'!$B$9),'Сл поле месяц'!$A$1:$B$12,2,0)&amp;" "&amp;YEAR('Общие сведения дисциплины'!$B$9)&amp;" г.)"</f>
        <v>от «24» августа 2023 г.)</v>
      </c>
      <c r="J996" s="45"/>
    </row>
    <row r="997" spans="1:10" ht="12.75" customHeight="1" x14ac:dyDescent="0.2">
      <c r="A997" s="62" t="s">
        <v>25</v>
      </c>
      <c r="B997" s="63"/>
      <c r="C997" s="63"/>
      <c r="D997" s="64"/>
      <c r="E997" s="76" t="str">
        <f>"«"&amp;'Общие сведения дисциплины'!$B$5&amp;"»"</f>
        <v>«Технологии и методы программирования»</v>
      </c>
      <c r="F997" s="77"/>
      <c r="G997" s="77"/>
      <c r="H997" s="77"/>
      <c r="I997" s="44"/>
      <c r="J997" s="45"/>
    </row>
    <row r="998" spans="1:10" x14ac:dyDescent="0.2">
      <c r="A998" s="62" t="s">
        <v>26</v>
      </c>
      <c r="B998" s="63"/>
      <c r="C998" s="63"/>
      <c r="D998" s="64"/>
      <c r="E998" s="76"/>
      <c r="F998" s="77"/>
      <c r="G998" s="77"/>
      <c r="H998" s="77"/>
      <c r="I998" s="62" t="s">
        <v>46</v>
      </c>
      <c r="J998" s="64"/>
    </row>
    <row r="999" spans="1:10" x14ac:dyDescent="0.2">
      <c r="A999" s="74" t="s">
        <v>27</v>
      </c>
      <c r="B999" s="75"/>
      <c r="C999" s="75"/>
      <c r="D999" s="80"/>
      <c r="E999" s="44"/>
      <c r="I999" s="44"/>
      <c r="J999" s="45"/>
    </row>
    <row r="1000" spans="1:10" ht="12.75" customHeight="1" x14ac:dyDescent="0.2">
      <c r="A1000" s="74" t="s">
        <v>28</v>
      </c>
      <c r="B1000" s="75"/>
      <c r="C1000" s="75"/>
      <c r="D1000" s="80"/>
      <c r="E1000" s="78" t="str">
        <f>'Общие сведения дисциплины'!$B$10&amp;" «"&amp;'Общие сведения дисциплины'!$B$11&amp;"»"</f>
        <v>10.03.01 «Информационная безопасность»</v>
      </c>
      <c r="F1000" s="79"/>
      <c r="G1000" s="79"/>
      <c r="H1000" s="79"/>
      <c r="I1000" s="44"/>
      <c r="J1000" s="45"/>
    </row>
    <row r="1001" spans="1:10" x14ac:dyDescent="0.2">
      <c r="A1001" s="81" t="str">
        <f>'Общие сведения дисциплины'!$B$2</f>
        <v>Институт кибербезопасности ицифровых технологий</v>
      </c>
      <c r="B1001" s="82"/>
      <c r="C1001" s="82"/>
      <c r="D1001" s="83"/>
      <c r="E1001" s="78"/>
      <c r="F1001" s="79"/>
      <c r="G1001" s="79"/>
      <c r="H1001" s="79"/>
      <c r="I1001" s="62" t="s">
        <v>48</v>
      </c>
      <c r="J1001" s="64"/>
    </row>
    <row r="1002" spans="1:10" x14ac:dyDescent="0.2">
      <c r="A1002" s="81"/>
      <c r="B1002" s="82"/>
      <c r="C1002" s="82"/>
      <c r="D1002" s="83"/>
      <c r="E1002" s="78"/>
      <c r="F1002" s="79"/>
      <c r="G1002" s="79"/>
      <c r="H1002" s="79"/>
      <c r="I1002" s="62" t="str">
        <f>'Общие сведения дисциплины'!$B$4</f>
        <v>О.В. Трубиенко</v>
      </c>
      <c r="J1002" s="64"/>
    </row>
    <row r="1003" spans="1:10" ht="12.75" customHeight="1" x14ac:dyDescent="0.2">
      <c r="A1003" s="81" t="str">
        <f>"Кафедра "&amp;'Общие сведения дисциплины'!$B$3</f>
        <v>Кафедра КБ-2 «Информационно-аналитические системы кибербезопасности»</v>
      </c>
      <c r="B1003" s="82"/>
      <c r="C1003" s="82"/>
      <c r="D1003" s="83"/>
      <c r="E1003" s="44"/>
      <c r="I1003" s="44"/>
      <c r="J1003" s="45"/>
    </row>
    <row r="1004" spans="1:10" x14ac:dyDescent="0.2">
      <c r="A1004" s="81"/>
      <c r="B1004" s="82"/>
      <c r="C1004" s="82"/>
      <c r="D1004" s="83"/>
      <c r="E1004" s="62" t="str">
        <f>"Форма обучения: "&amp;'Общие сведения дисциплины'!$B$13</f>
        <v>Форма обучения: Очная</v>
      </c>
      <c r="F1004" s="63"/>
      <c r="G1004" s="63"/>
      <c r="H1004" s="64"/>
      <c r="I1004" s="62" t="str">
        <f>'Общие сведения дисциплины'!$B$14</f>
        <v>2023/2024</v>
      </c>
      <c r="J1004" s="64"/>
    </row>
    <row r="1005" spans="1:10" ht="13.5" thickBot="1" x14ac:dyDescent="0.25">
      <c r="A1005" s="46"/>
      <c r="B1005" s="47"/>
      <c r="C1005" s="47"/>
      <c r="D1005" s="48"/>
      <c r="E1005" s="46"/>
      <c r="F1005" s="47" t="str">
        <f>"Курс  "&amp;'Общие сведения дисциплины'!$B$6&amp;"           Семестр  "&amp;'Общие сведения дисциплины'!$B$7</f>
        <v>Курс  3           Семестр  5</v>
      </c>
      <c r="G1005" s="47"/>
      <c r="H1005" s="47"/>
      <c r="I1005" s="72" t="s">
        <v>47</v>
      </c>
      <c r="J1005" s="73"/>
    </row>
    <row r="1006" spans="1:10" x14ac:dyDescent="0.2">
      <c r="A1006" s="44"/>
      <c r="J1006" s="45"/>
    </row>
    <row r="1007" spans="1:10" ht="12.75" customHeight="1" x14ac:dyDescent="0.2">
      <c r="A1007" s="68" t="s">
        <v>5</v>
      </c>
      <c r="B1007" s="69" t="str">
        <f ca="1">INDIRECT((ADDRESS((3+J1022),2,1,1,"Вопросы к экзамену")))</f>
        <v>Классификация регрессионных моделей. Примеры.</v>
      </c>
      <c r="C1007" s="69"/>
      <c r="D1007" s="69"/>
      <c r="E1007" s="69"/>
      <c r="F1007" s="69"/>
      <c r="G1007" s="69"/>
      <c r="H1007" s="69"/>
      <c r="I1007" s="69"/>
      <c r="J1007" s="45"/>
    </row>
    <row r="1008" spans="1:10" ht="12.75" customHeight="1" x14ac:dyDescent="0.2">
      <c r="A1008" s="68"/>
      <c r="B1008" s="69"/>
      <c r="C1008" s="69"/>
      <c r="D1008" s="69"/>
      <c r="E1008" s="69"/>
      <c r="F1008" s="69"/>
      <c r="G1008" s="69"/>
      <c r="H1008" s="69"/>
      <c r="I1008" s="69"/>
      <c r="J1008" s="45"/>
    </row>
    <row r="1009" spans="1:10" ht="12.75" customHeight="1" x14ac:dyDescent="0.2">
      <c r="A1009" s="68"/>
      <c r="B1009" s="69"/>
      <c r="C1009" s="69"/>
      <c r="D1009" s="69"/>
      <c r="E1009" s="69"/>
      <c r="F1009" s="69"/>
      <c r="G1009" s="69"/>
      <c r="H1009" s="69"/>
      <c r="I1009" s="69"/>
      <c r="J1009" s="45"/>
    </row>
    <row r="1010" spans="1:10" ht="15.75" x14ac:dyDescent="0.25">
      <c r="A1010" s="52"/>
      <c r="B1010" s="51"/>
      <c r="C1010" s="51"/>
      <c r="D1010" s="51"/>
      <c r="E1010" s="51"/>
      <c r="F1010" s="51"/>
      <c r="G1010" s="51"/>
      <c r="H1010" s="51"/>
      <c r="I1010" s="51"/>
      <c r="J1010" s="45"/>
    </row>
    <row r="1011" spans="1:10" ht="12.75" customHeight="1" x14ac:dyDescent="0.2">
      <c r="A1011" s="68" t="s">
        <v>6</v>
      </c>
      <c r="B1011" s="69" t="str">
        <f ca="1">INDIRECT((ADDRESS(33+J1022,2,1,1,"Вопросы к экзамену")))</f>
        <v>Логистическая регрессия. Связь правдоподобия и кросс-энтропии.</v>
      </c>
      <c r="C1011" s="69"/>
      <c r="D1011" s="69"/>
      <c r="E1011" s="69"/>
      <c r="F1011" s="69"/>
      <c r="G1011" s="69"/>
      <c r="H1011" s="69"/>
      <c r="I1011" s="69"/>
      <c r="J1011" s="45"/>
    </row>
    <row r="1012" spans="1:10" ht="12.75" customHeight="1" x14ac:dyDescent="0.2">
      <c r="A1012" s="68"/>
      <c r="B1012" s="69"/>
      <c r="C1012" s="69"/>
      <c r="D1012" s="69"/>
      <c r="E1012" s="69"/>
      <c r="F1012" s="69"/>
      <c r="G1012" s="69"/>
      <c r="H1012" s="69"/>
      <c r="I1012" s="69"/>
      <c r="J1012" s="45"/>
    </row>
    <row r="1013" spans="1:10" ht="12.75" customHeight="1" x14ac:dyDescent="0.2">
      <c r="A1013" s="68"/>
      <c r="B1013" s="69"/>
      <c r="C1013" s="69"/>
      <c r="D1013" s="69"/>
      <c r="E1013" s="69"/>
      <c r="F1013" s="69"/>
      <c r="G1013" s="69"/>
      <c r="H1013" s="69"/>
      <c r="I1013" s="69"/>
      <c r="J1013" s="45"/>
    </row>
    <row r="1014" spans="1:10" ht="15.75" x14ac:dyDescent="0.25">
      <c r="A1014" s="52"/>
      <c r="B1014" s="51"/>
      <c r="C1014" s="51"/>
      <c r="D1014" s="51"/>
      <c r="E1014" s="51"/>
      <c r="F1014" s="51"/>
      <c r="G1014" s="51"/>
      <c r="H1014" s="51"/>
      <c r="I1014" s="51"/>
      <c r="J1014" s="45"/>
    </row>
    <row r="1015" spans="1:10" ht="12.75" customHeight="1" x14ac:dyDescent="0.2">
      <c r="A1015" s="68" t="s">
        <v>7</v>
      </c>
      <c r="B1015" s="69" t="str">
        <f ca="1">INDIRECT((ADDRESS(66+J1022,2,1,1,"Вопросы к экзамену")))</f>
        <v>Класс PolynomialFeatures библиотеки sklearn. Назначение. Входные и выходные данные. Основные атрибуты и методы.</v>
      </c>
      <c r="C1015" s="69"/>
      <c r="D1015" s="69"/>
      <c r="E1015" s="69"/>
      <c r="F1015" s="69"/>
      <c r="G1015" s="69"/>
      <c r="H1015" s="69"/>
      <c r="I1015" s="69"/>
      <c r="J1015" s="45"/>
    </row>
    <row r="1016" spans="1:10" ht="12.75" customHeight="1" x14ac:dyDescent="0.2">
      <c r="A1016" s="68"/>
      <c r="B1016" s="69"/>
      <c r="C1016" s="69"/>
      <c r="D1016" s="69"/>
      <c r="E1016" s="69"/>
      <c r="F1016" s="69"/>
      <c r="G1016" s="69"/>
      <c r="H1016" s="69"/>
      <c r="I1016" s="69"/>
      <c r="J1016" s="45"/>
    </row>
    <row r="1017" spans="1:10" ht="12.75" customHeight="1" x14ac:dyDescent="0.2">
      <c r="A1017" s="68"/>
      <c r="B1017" s="69"/>
      <c r="C1017" s="69"/>
      <c r="D1017" s="69"/>
      <c r="E1017" s="69"/>
      <c r="F1017" s="69"/>
      <c r="G1017" s="69"/>
      <c r="H1017" s="69"/>
      <c r="I1017" s="69"/>
      <c r="J1017" s="45"/>
    </row>
    <row r="1018" spans="1:10" x14ac:dyDescent="0.2">
      <c r="A1018" s="44"/>
      <c r="J1018" s="45"/>
    </row>
    <row r="1019" spans="1:10" x14ac:dyDescent="0.2">
      <c r="A1019" s="44"/>
      <c r="J1019" s="45"/>
    </row>
    <row r="1020" spans="1:10" x14ac:dyDescent="0.2">
      <c r="A1020" s="44"/>
      <c r="J1020" s="45"/>
    </row>
    <row r="1021" spans="1:10" x14ac:dyDescent="0.2">
      <c r="A1021" s="44"/>
      <c r="J1021" s="45"/>
    </row>
    <row r="1022" spans="1:10" ht="13.5" thickBot="1" x14ac:dyDescent="0.25">
      <c r="A1022" s="46"/>
      <c r="B1022" s="47"/>
      <c r="C1022" s="47"/>
      <c r="D1022" s="47"/>
      <c r="E1022" s="47"/>
      <c r="F1022" s="47"/>
      <c r="G1022" s="47"/>
      <c r="H1022" s="47"/>
      <c r="I1022" s="47"/>
      <c r="J1022" s="48">
        <f>J992+1</f>
        <v>33</v>
      </c>
    </row>
    <row r="1023" spans="1:10" x14ac:dyDescent="0.2">
      <c r="A1023" s="40"/>
      <c r="B1023" s="40"/>
      <c r="C1023" s="40"/>
      <c r="D1023" s="40"/>
      <c r="E1023" s="40"/>
      <c r="F1023" s="40"/>
      <c r="G1023" s="40"/>
      <c r="H1023" s="40"/>
      <c r="I1023" s="40"/>
      <c r="J1023" s="40"/>
    </row>
    <row r="1024" spans="1:10" ht="13.5" thickBot="1" x14ac:dyDescent="0.25"/>
    <row r="1025" spans="1:10" x14ac:dyDescent="0.2">
      <c r="A1025" s="41"/>
      <c r="B1025" s="42"/>
      <c r="C1025" s="42"/>
      <c r="D1025" s="43"/>
      <c r="E1025" s="41"/>
      <c r="F1025" s="42"/>
      <c r="G1025" s="42"/>
      <c r="H1025" s="42"/>
      <c r="I1025" s="70" t="s">
        <v>31</v>
      </c>
      <c r="J1025" s="71"/>
    </row>
    <row r="1026" spans="1:10" x14ac:dyDescent="0.2">
      <c r="A1026" s="65" t="s">
        <v>23</v>
      </c>
      <c r="B1026" s="66"/>
      <c r="C1026" s="66"/>
      <c r="D1026" s="67"/>
      <c r="E1026" s="74" t="str">
        <f>'Общие сведения дисциплины'!$B$15&amp;J1054</f>
        <v>ЭКЗАМЕНАЦИОННЫЙ БИЛЕТ №34</v>
      </c>
      <c r="F1026" s="75"/>
      <c r="G1026" s="75"/>
      <c r="H1026" s="75"/>
      <c r="I1026" s="62" t="s">
        <v>32</v>
      </c>
      <c r="J1026" s="64"/>
    </row>
    <row r="1027" spans="1:10" x14ac:dyDescent="0.2">
      <c r="A1027" s="44"/>
      <c r="D1027" s="45"/>
      <c r="E1027" s="44"/>
      <c r="I1027" s="62" t="str">
        <f>"(протокол №"&amp;'Общие сведения дисциплины'!$B$8</f>
        <v>(протокол №1</v>
      </c>
      <c r="J1027" s="64"/>
    </row>
    <row r="1028" spans="1:10" x14ac:dyDescent="0.2">
      <c r="A1028" s="84" t="s">
        <v>24</v>
      </c>
      <c r="B1028" s="85"/>
      <c r="C1028" s="85"/>
      <c r="D1028" s="86"/>
      <c r="E1028" s="62" t="s">
        <v>29</v>
      </c>
      <c r="F1028" s="63"/>
      <c r="G1028" s="63"/>
      <c r="H1028" s="63"/>
      <c r="I1028" s="44" t="str">
        <f>"от «"&amp;DAY('Общие сведения дисциплины'!$B$9)&amp;"» "&amp;VLOOKUP(MONTH('Общие сведения дисциплины'!$B$9),'Сл поле месяц'!$A$1:$B$12,2,0)&amp;" "&amp;YEAR('Общие сведения дисциплины'!$B$9)&amp;" г.)"</f>
        <v>от «24» августа 2023 г.)</v>
      </c>
      <c r="J1028" s="45"/>
    </row>
    <row r="1029" spans="1:10" ht="12.75" customHeight="1" x14ac:dyDescent="0.2">
      <c r="A1029" s="62" t="s">
        <v>25</v>
      </c>
      <c r="B1029" s="63"/>
      <c r="C1029" s="63"/>
      <c r="D1029" s="64"/>
      <c r="E1029" s="76" t="str">
        <f>"«"&amp;'Общие сведения дисциплины'!$B$5&amp;"»"</f>
        <v>«Технологии и методы программирования»</v>
      </c>
      <c r="F1029" s="77"/>
      <c r="G1029" s="77"/>
      <c r="H1029" s="77"/>
      <c r="I1029" s="44"/>
      <c r="J1029" s="45"/>
    </row>
    <row r="1030" spans="1:10" x14ac:dyDescent="0.2">
      <c r="A1030" s="62" t="s">
        <v>26</v>
      </c>
      <c r="B1030" s="63"/>
      <c r="C1030" s="63"/>
      <c r="D1030" s="64"/>
      <c r="E1030" s="76"/>
      <c r="F1030" s="77"/>
      <c r="G1030" s="77"/>
      <c r="H1030" s="77"/>
      <c r="I1030" s="62" t="s">
        <v>46</v>
      </c>
      <c r="J1030" s="64"/>
    </row>
    <row r="1031" spans="1:10" x14ac:dyDescent="0.2">
      <c r="A1031" s="74" t="s">
        <v>27</v>
      </c>
      <c r="B1031" s="75"/>
      <c r="C1031" s="75"/>
      <c r="D1031" s="80"/>
      <c r="E1031" s="44"/>
      <c r="I1031" s="44"/>
      <c r="J1031" s="45"/>
    </row>
    <row r="1032" spans="1:10" ht="12.75" customHeight="1" x14ac:dyDescent="0.2">
      <c r="A1032" s="74" t="s">
        <v>28</v>
      </c>
      <c r="B1032" s="75"/>
      <c r="C1032" s="75"/>
      <c r="D1032" s="80"/>
      <c r="E1032" s="78" t="str">
        <f>'Общие сведения дисциплины'!$B$10&amp;" «"&amp;'Общие сведения дисциплины'!$B$11&amp;"»"</f>
        <v>10.03.01 «Информационная безопасность»</v>
      </c>
      <c r="F1032" s="79"/>
      <c r="G1032" s="79"/>
      <c r="H1032" s="79"/>
      <c r="I1032" s="44"/>
      <c r="J1032" s="45"/>
    </row>
    <row r="1033" spans="1:10" x14ac:dyDescent="0.2">
      <c r="A1033" s="81" t="str">
        <f>'Общие сведения дисциплины'!$B$2</f>
        <v>Институт кибербезопасности ицифровых технологий</v>
      </c>
      <c r="B1033" s="82"/>
      <c r="C1033" s="82"/>
      <c r="D1033" s="83"/>
      <c r="E1033" s="78"/>
      <c r="F1033" s="79"/>
      <c r="G1033" s="79"/>
      <c r="H1033" s="79"/>
      <c r="I1033" s="62" t="s">
        <v>48</v>
      </c>
      <c r="J1033" s="64"/>
    </row>
    <row r="1034" spans="1:10" x14ac:dyDescent="0.2">
      <c r="A1034" s="81"/>
      <c r="B1034" s="82"/>
      <c r="C1034" s="82"/>
      <c r="D1034" s="83"/>
      <c r="E1034" s="78"/>
      <c r="F1034" s="79"/>
      <c r="G1034" s="79"/>
      <c r="H1034" s="79"/>
      <c r="I1034" s="62" t="str">
        <f>'Общие сведения дисциплины'!$B$4</f>
        <v>О.В. Трубиенко</v>
      </c>
      <c r="J1034" s="64"/>
    </row>
    <row r="1035" spans="1:10" ht="12.75" customHeight="1" x14ac:dyDescent="0.2">
      <c r="A1035" s="81" t="str">
        <f>"Кафедра "&amp;'Общие сведения дисциплины'!$B$3</f>
        <v>Кафедра КБ-2 «Информационно-аналитические системы кибербезопасности»</v>
      </c>
      <c r="B1035" s="82"/>
      <c r="C1035" s="82"/>
      <c r="D1035" s="83"/>
      <c r="E1035" s="44"/>
      <c r="I1035" s="44"/>
      <c r="J1035" s="45"/>
    </row>
    <row r="1036" spans="1:10" x14ac:dyDescent="0.2">
      <c r="A1036" s="81"/>
      <c r="B1036" s="82"/>
      <c r="C1036" s="82"/>
      <c r="D1036" s="83"/>
      <c r="E1036" s="62" t="str">
        <f>"Форма обучения: "&amp;'Общие сведения дисциплины'!$B$13</f>
        <v>Форма обучения: Очная</v>
      </c>
      <c r="F1036" s="63"/>
      <c r="G1036" s="63"/>
      <c r="H1036" s="64"/>
      <c r="I1036" s="62" t="str">
        <f>'Общие сведения дисциплины'!$B$14</f>
        <v>2023/2024</v>
      </c>
      <c r="J1036" s="64"/>
    </row>
    <row r="1037" spans="1:10" ht="13.5" thickBot="1" x14ac:dyDescent="0.25">
      <c r="A1037" s="46"/>
      <c r="B1037" s="47"/>
      <c r="C1037" s="47"/>
      <c r="D1037" s="48"/>
      <c r="E1037" s="46"/>
      <c r="F1037" s="47" t="str">
        <f>"Курс  "&amp;'Общие сведения дисциплины'!$B$6&amp;"           Семестр  "&amp;'Общие сведения дисциплины'!$B$7</f>
        <v>Курс  3           Семестр  5</v>
      </c>
      <c r="G1037" s="47"/>
      <c r="H1037" s="47"/>
      <c r="I1037" s="72" t="s">
        <v>47</v>
      </c>
      <c r="J1037" s="73"/>
    </row>
    <row r="1038" spans="1:10" x14ac:dyDescent="0.2">
      <c r="A1038" s="44"/>
      <c r="J1038" s="45"/>
    </row>
    <row r="1039" spans="1:10" ht="12.75" customHeight="1" x14ac:dyDescent="0.2">
      <c r="A1039" s="68" t="s">
        <v>5</v>
      </c>
      <c r="B1039" s="69" t="str">
        <f ca="1">INDIRECT((ADDRESS((3+J1054),2,1,1,"Вопросы к экзамену")))</f>
        <v>Понятие и причины возникновения ошибки в моделях регрессии.</v>
      </c>
      <c r="C1039" s="69"/>
      <c r="D1039" s="69"/>
      <c r="E1039" s="69"/>
      <c r="F1039" s="69"/>
      <c r="G1039" s="69"/>
      <c r="H1039" s="69"/>
      <c r="I1039" s="69"/>
      <c r="J1039" s="45"/>
    </row>
    <row r="1040" spans="1:10" ht="12.75" customHeight="1" x14ac:dyDescent="0.2">
      <c r="A1040" s="68"/>
      <c r="B1040" s="69"/>
      <c r="C1040" s="69"/>
      <c r="D1040" s="69"/>
      <c r="E1040" s="69"/>
      <c r="F1040" s="69"/>
      <c r="G1040" s="69"/>
      <c r="H1040" s="69"/>
      <c r="I1040" s="69"/>
      <c r="J1040" s="45"/>
    </row>
    <row r="1041" spans="1:10" ht="12.75" customHeight="1" x14ac:dyDescent="0.2">
      <c r="A1041" s="68"/>
      <c r="B1041" s="69"/>
      <c r="C1041" s="69"/>
      <c r="D1041" s="69"/>
      <c r="E1041" s="69"/>
      <c r="F1041" s="69"/>
      <c r="G1041" s="69"/>
      <c r="H1041" s="69"/>
      <c r="I1041" s="69"/>
      <c r="J1041" s="45"/>
    </row>
    <row r="1042" spans="1:10" ht="15.75" x14ac:dyDescent="0.25">
      <c r="A1042" s="52"/>
      <c r="B1042" s="51"/>
      <c r="C1042" s="51"/>
      <c r="D1042" s="51"/>
      <c r="E1042" s="51"/>
      <c r="F1042" s="51"/>
      <c r="G1042" s="51"/>
      <c r="H1042" s="51"/>
      <c r="I1042" s="51"/>
      <c r="J1042" s="45"/>
    </row>
    <row r="1043" spans="1:10" ht="12.75" customHeight="1" x14ac:dyDescent="0.2">
      <c r="A1043" s="68" t="s">
        <v>6</v>
      </c>
      <c r="B1043" s="69" t="str">
        <f ca="1">INDIRECT((ADDRESS(33+J1054,2,1,1,"Вопросы к экзамену")))</f>
        <v>Нелинейные регрессионные модели. Примеры. Оценивание параметров.</v>
      </c>
      <c r="C1043" s="69"/>
      <c r="D1043" s="69"/>
      <c r="E1043" s="69"/>
      <c r="F1043" s="69"/>
      <c r="G1043" s="69"/>
      <c r="H1043" s="69"/>
      <c r="I1043" s="69"/>
      <c r="J1043" s="45"/>
    </row>
    <row r="1044" spans="1:10" ht="12.75" customHeight="1" x14ac:dyDescent="0.2">
      <c r="A1044" s="68"/>
      <c r="B1044" s="69"/>
      <c r="C1044" s="69"/>
      <c r="D1044" s="69"/>
      <c r="E1044" s="69"/>
      <c r="F1044" s="69"/>
      <c r="G1044" s="69"/>
      <c r="H1044" s="69"/>
      <c r="I1044" s="69"/>
      <c r="J1044" s="45"/>
    </row>
    <row r="1045" spans="1:10" ht="12.75" customHeight="1" x14ac:dyDescent="0.2">
      <c r="A1045" s="68"/>
      <c r="B1045" s="69"/>
      <c r="C1045" s="69"/>
      <c r="D1045" s="69"/>
      <c r="E1045" s="69"/>
      <c r="F1045" s="69"/>
      <c r="G1045" s="69"/>
      <c r="H1045" s="69"/>
      <c r="I1045" s="69"/>
      <c r="J1045" s="45"/>
    </row>
    <row r="1046" spans="1:10" ht="15.75" x14ac:dyDescent="0.25">
      <c r="A1046" s="52"/>
      <c r="B1046" s="51"/>
      <c r="C1046" s="51"/>
      <c r="D1046" s="51"/>
      <c r="E1046" s="51"/>
      <c r="F1046" s="51"/>
      <c r="G1046" s="51"/>
      <c r="H1046" s="51"/>
      <c r="I1046" s="51"/>
      <c r="J1046" s="45"/>
    </row>
    <row r="1047" spans="1:10" ht="12.75" customHeight="1" x14ac:dyDescent="0.2">
      <c r="A1047" s="68" t="s">
        <v>7</v>
      </c>
      <c r="B1047" s="69" t="str">
        <f ca="1">INDIRECT((ADDRESS(66+J1054,2,1,1,"Вопросы к экзамену")))</f>
        <v>Классы roc_curve, roc_auc_score библиотеки sklearn. Назначение. Входные и выходные данные. Основные атрибуты и методы.</v>
      </c>
      <c r="C1047" s="69"/>
      <c r="D1047" s="69"/>
      <c r="E1047" s="69"/>
      <c r="F1047" s="69"/>
      <c r="G1047" s="69"/>
      <c r="H1047" s="69"/>
      <c r="I1047" s="69"/>
      <c r="J1047" s="45"/>
    </row>
    <row r="1048" spans="1:10" ht="12.75" customHeight="1" x14ac:dyDescent="0.2">
      <c r="A1048" s="68"/>
      <c r="B1048" s="69"/>
      <c r="C1048" s="69"/>
      <c r="D1048" s="69"/>
      <c r="E1048" s="69"/>
      <c r="F1048" s="69"/>
      <c r="G1048" s="69"/>
      <c r="H1048" s="69"/>
      <c r="I1048" s="69"/>
      <c r="J1048" s="45"/>
    </row>
    <row r="1049" spans="1:10" ht="12.75" customHeight="1" x14ac:dyDescent="0.2">
      <c r="A1049" s="68"/>
      <c r="B1049" s="69"/>
      <c r="C1049" s="69"/>
      <c r="D1049" s="69"/>
      <c r="E1049" s="69"/>
      <c r="F1049" s="69"/>
      <c r="G1049" s="69"/>
      <c r="H1049" s="69"/>
      <c r="I1049" s="69"/>
      <c r="J1049" s="45"/>
    </row>
    <row r="1050" spans="1:10" x14ac:dyDescent="0.2">
      <c r="A1050" s="44"/>
      <c r="J1050" s="45"/>
    </row>
    <row r="1051" spans="1:10" x14ac:dyDescent="0.2">
      <c r="A1051" s="44"/>
      <c r="J1051" s="45"/>
    </row>
    <row r="1052" spans="1:10" x14ac:dyDescent="0.2">
      <c r="A1052" s="44"/>
      <c r="J1052" s="45"/>
    </row>
    <row r="1053" spans="1:10" x14ac:dyDescent="0.2">
      <c r="A1053" s="44"/>
      <c r="J1053" s="45"/>
    </row>
    <row r="1054" spans="1:10" ht="13.5" thickBot="1" x14ac:dyDescent="0.25">
      <c r="A1054" s="46"/>
      <c r="B1054" s="47"/>
      <c r="C1054" s="47"/>
      <c r="D1054" s="47"/>
      <c r="E1054" s="47"/>
      <c r="F1054" s="47"/>
      <c r="G1054" s="47"/>
      <c r="H1054" s="47"/>
      <c r="I1054" s="47"/>
      <c r="J1054" s="48">
        <f>J1022+1</f>
        <v>34</v>
      </c>
    </row>
    <row r="1055" spans="1:10" x14ac:dyDescent="0.2">
      <c r="A1055" s="41"/>
      <c r="B1055" s="42"/>
      <c r="C1055" s="42"/>
      <c r="D1055" s="43"/>
      <c r="E1055" s="41"/>
      <c r="F1055" s="42"/>
      <c r="G1055" s="42"/>
      <c r="H1055" s="42"/>
      <c r="I1055" s="70" t="s">
        <v>31</v>
      </c>
      <c r="J1055" s="71"/>
    </row>
    <row r="1056" spans="1:10" x14ac:dyDescent="0.2">
      <c r="A1056" s="65" t="s">
        <v>23</v>
      </c>
      <c r="B1056" s="66"/>
      <c r="C1056" s="66"/>
      <c r="D1056" s="67"/>
      <c r="E1056" s="74" t="str">
        <f>'Общие сведения дисциплины'!$B$15&amp;J1084</f>
        <v>ЭКЗАМЕНАЦИОННЫЙ БИЛЕТ №35</v>
      </c>
      <c r="F1056" s="75"/>
      <c r="G1056" s="75"/>
      <c r="H1056" s="75"/>
      <c r="I1056" s="62" t="s">
        <v>32</v>
      </c>
      <c r="J1056" s="64"/>
    </row>
    <row r="1057" spans="1:10" x14ac:dyDescent="0.2">
      <c r="A1057" s="44"/>
      <c r="D1057" s="45"/>
      <c r="E1057" s="44"/>
      <c r="I1057" s="62" t="str">
        <f>"(протокол №"&amp;'Общие сведения дисциплины'!$B$8</f>
        <v>(протокол №1</v>
      </c>
      <c r="J1057" s="64"/>
    </row>
    <row r="1058" spans="1:10" x14ac:dyDescent="0.2">
      <c r="A1058" s="84" t="s">
        <v>24</v>
      </c>
      <c r="B1058" s="85"/>
      <c r="C1058" s="85"/>
      <c r="D1058" s="86"/>
      <c r="E1058" s="62" t="s">
        <v>29</v>
      </c>
      <c r="F1058" s="63"/>
      <c r="G1058" s="63"/>
      <c r="H1058" s="63"/>
      <c r="I1058" s="44" t="str">
        <f>"от «"&amp;DAY('Общие сведения дисциплины'!$B$9)&amp;"» "&amp;VLOOKUP(MONTH('Общие сведения дисциплины'!$B$9),'Сл поле месяц'!$A$1:$B$12,2,0)&amp;" "&amp;YEAR('Общие сведения дисциплины'!$B$9)&amp;" г.)"</f>
        <v>от «24» августа 2023 г.)</v>
      </c>
      <c r="J1058" s="45"/>
    </row>
    <row r="1059" spans="1:10" ht="12.75" customHeight="1" x14ac:dyDescent="0.2">
      <c r="A1059" s="62" t="s">
        <v>25</v>
      </c>
      <c r="B1059" s="63"/>
      <c r="C1059" s="63"/>
      <c r="D1059" s="64"/>
      <c r="E1059" s="76" t="str">
        <f>"«"&amp;'Общие сведения дисциплины'!$B$5&amp;"»"</f>
        <v>«Технологии и методы программирования»</v>
      </c>
      <c r="F1059" s="77"/>
      <c r="G1059" s="77"/>
      <c r="H1059" s="77"/>
      <c r="I1059" s="44"/>
      <c r="J1059" s="45"/>
    </row>
    <row r="1060" spans="1:10" x14ac:dyDescent="0.2">
      <c r="A1060" s="62" t="s">
        <v>26</v>
      </c>
      <c r="B1060" s="63"/>
      <c r="C1060" s="63"/>
      <c r="D1060" s="64"/>
      <c r="E1060" s="76"/>
      <c r="F1060" s="77"/>
      <c r="G1060" s="77"/>
      <c r="H1060" s="77"/>
      <c r="I1060" s="62" t="s">
        <v>46</v>
      </c>
      <c r="J1060" s="64"/>
    </row>
    <row r="1061" spans="1:10" x14ac:dyDescent="0.2">
      <c r="A1061" s="74" t="s">
        <v>27</v>
      </c>
      <c r="B1061" s="75"/>
      <c r="C1061" s="75"/>
      <c r="D1061" s="80"/>
      <c r="E1061" s="44"/>
      <c r="I1061" s="44"/>
      <c r="J1061" s="45"/>
    </row>
    <row r="1062" spans="1:10" ht="12.75" customHeight="1" x14ac:dyDescent="0.2">
      <c r="A1062" s="74" t="s">
        <v>28</v>
      </c>
      <c r="B1062" s="75"/>
      <c r="C1062" s="75"/>
      <c r="D1062" s="80"/>
      <c r="E1062" s="78" t="str">
        <f>'Общие сведения дисциплины'!$B$10&amp;" «"&amp;'Общие сведения дисциплины'!$B$11&amp;"»"</f>
        <v>10.03.01 «Информационная безопасность»</v>
      </c>
      <c r="F1062" s="79"/>
      <c r="G1062" s="79"/>
      <c r="H1062" s="79"/>
      <c r="I1062" s="44"/>
      <c r="J1062" s="45"/>
    </row>
    <row r="1063" spans="1:10" x14ac:dyDescent="0.2">
      <c r="A1063" s="81" t="str">
        <f>'Общие сведения дисциплины'!$B$2</f>
        <v>Институт кибербезопасности ицифровых технологий</v>
      </c>
      <c r="B1063" s="82"/>
      <c r="C1063" s="82"/>
      <c r="D1063" s="83"/>
      <c r="E1063" s="78"/>
      <c r="F1063" s="79"/>
      <c r="G1063" s="79"/>
      <c r="H1063" s="79"/>
      <c r="I1063" s="62" t="s">
        <v>48</v>
      </c>
      <c r="J1063" s="64"/>
    </row>
    <row r="1064" spans="1:10" x14ac:dyDescent="0.2">
      <c r="A1064" s="81"/>
      <c r="B1064" s="82"/>
      <c r="C1064" s="82"/>
      <c r="D1064" s="83"/>
      <c r="E1064" s="78"/>
      <c r="F1064" s="79"/>
      <c r="G1064" s="79"/>
      <c r="H1064" s="79"/>
      <c r="I1064" s="62" t="str">
        <f>'Общие сведения дисциплины'!$B$4</f>
        <v>О.В. Трубиенко</v>
      </c>
      <c r="J1064" s="64"/>
    </row>
    <row r="1065" spans="1:10" ht="12.75" customHeight="1" x14ac:dyDescent="0.2">
      <c r="A1065" s="81" t="str">
        <f>"Кафедра "&amp;'Общие сведения дисциплины'!$B$3</f>
        <v>Кафедра КБ-2 «Информационно-аналитические системы кибербезопасности»</v>
      </c>
      <c r="B1065" s="82"/>
      <c r="C1065" s="82"/>
      <c r="D1065" s="83"/>
      <c r="E1065" s="44"/>
      <c r="I1065" s="44"/>
      <c r="J1065" s="45"/>
    </row>
    <row r="1066" spans="1:10" x14ac:dyDescent="0.2">
      <c r="A1066" s="81"/>
      <c r="B1066" s="82"/>
      <c r="C1066" s="82"/>
      <c r="D1066" s="83"/>
      <c r="E1066" s="62" t="str">
        <f>"Форма обучения: "&amp;'Общие сведения дисциплины'!$B$13</f>
        <v>Форма обучения: Очная</v>
      </c>
      <c r="F1066" s="63"/>
      <c r="G1066" s="63"/>
      <c r="H1066" s="64"/>
      <c r="I1066" s="62" t="str">
        <f>'Общие сведения дисциплины'!$B$14</f>
        <v>2023/2024</v>
      </c>
      <c r="J1066" s="64"/>
    </row>
    <row r="1067" spans="1:10" ht="13.5" thickBot="1" x14ac:dyDescent="0.25">
      <c r="A1067" s="46"/>
      <c r="B1067" s="47"/>
      <c r="C1067" s="47"/>
      <c r="D1067" s="48"/>
      <c r="E1067" s="46"/>
      <c r="F1067" s="47" t="str">
        <f>"Курс  "&amp;'Общие сведения дисциплины'!$B$6&amp;"           Семестр  "&amp;'Общие сведения дисциплины'!$B$7</f>
        <v>Курс  3           Семестр  5</v>
      </c>
      <c r="G1067" s="47"/>
      <c r="H1067" s="47"/>
      <c r="I1067" s="72" t="s">
        <v>47</v>
      </c>
      <c r="J1067" s="73"/>
    </row>
    <row r="1068" spans="1:10" x14ac:dyDescent="0.2">
      <c r="A1068" s="44"/>
      <c r="J1068" s="45"/>
    </row>
    <row r="1069" spans="1:10" ht="12.75" customHeight="1" x14ac:dyDescent="0.2">
      <c r="A1069" s="68" t="s">
        <v>5</v>
      </c>
      <c r="B1069" s="69" t="str">
        <f ca="1">INDIRECT((ADDRESS((3+J1084),2,1,1,"Вопросы к экзамену")))</f>
        <v>Использование диаграммы рассеяния для оценивания характеристик зависимости между признаками.</v>
      </c>
      <c r="C1069" s="69"/>
      <c r="D1069" s="69"/>
      <c r="E1069" s="69"/>
      <c r="F1069" s="69"/>
      <c r="G1069" s="69"/>
      <c r="H1069" s="69"/>
      <c r="I1069" s="69"/>
      <c r="J1069" s="45"/>
    </row>
    <row r="1070" spans="1:10" ht="12.75" customHeight="1" x14ac:dyDescent="0.2">
      <c r="A1070" s="68"/>
      <c r="B1070" s="69"/>
      <c r="C1070" s="69"/>
      <c r="D1070" s="69"/>
      <c r="E1070" s="69"/>
      <c r="F1070" s="69"/>
      <c r="G1070" s="69"/>
      <c r="H1070" s="69"/>
      <c r="I1070" s="69"/>
      <c r="J1070" s="45"/>
    </row>
    <row r="1071" spans="1:10" ht="12.75" customHeight="1" x14ac:dyDescent="0.2">
      <c r="A1071" s="68"/>
      <c r="B1071" s="69"/>
      <c r="C1071" s="69"/>
      <c r="D1071" s="69"/>
      <c r="E1071" s="69"/>
      <c r="F1071" s="69"/>
      <c r="G1071" s="69"/>
      <c r="H1071" s="69"/>
      <c r="I1071" s="69"/>
      <c r="J1071" s="45"/>
    </row>
    <row r="1072" spans="1:10" ht="15.75" x14ac:dyDescent="0.25">
      <c r="A1072" s="52"/>
      <c r="B1072" s="51"/>
      <c r="C1072" s="51"/>
      <c r="D1072" s="51"/>
      <c r="E1072" s="51"/>
      <c r="F1072" s="51"/>
      <c r="G1072" s="51"/>
      <c r="H1072" s="51"/>
      <c r="I1072" s="51"/>
      <c r="J1072" s="45"/>
    </row>
    <row r="1073" spans="1:10" ht="12.75" customHeight="1" x14ac:dyDescent="0.2">
      <c r="A1073" s="68" t="s">
        <v>6</v>
      </c>
      <c r="B1073" s="69" t="str">
        <f ca="1">INDIRECT((ADDRESS(33+J1084,2,1,1,"Вопросы к экзамену")))</f>
        <v>Многоклассовая классификация. Методы one-vs-all и all-vs-all.</v>
      </c>
      <c r="C1073" s="69"/>
      <c r="D1073" s="69"/>
      <c r="E1073" s="69"/>
      <c r="F1073" s="69"/>
      <c r="G1073" s="69"/>
      <c r="H1073" s="69"/>
      <c r="I1073" s="69"/>
      <c r="J1073" s="45"/>
    </row>
    <row r="1074" spans="1:10" ht="12.75" customHeight="1" x14ac:dyDescent="0.2">
      <c r="A1074" s="68"/>
      <c r="B1074" s="69"/>
      <c r="C1074" s="69"/>
      <c r="D1074" s="69"/>
      <c r="E1074" s="69"/>
      <c r="F1074" s="69"/>
      <c r="G1074" s="69"/>
      <c r="H1074" s="69"/>
      <c r="I1074" s="69"/>
      <c r="J1074" s="45"/>
    </row>
    <row r="1075" spans="1:10" ht="12.75" customHeight="1" x14ac:dyDescent="0.2">
      <c r="A1075" s="68"/>
      <c r="B1075" s="69"/>
      <c r="C1075" s="69"/>
      <c r="D1075" s="69"/>
      <c r="E1075" s="69"/>
      <c r="F1075" s="69"/>
      <c r="G1075" s="69"/>
      <c r="H1075" s="69"/>
      <c r="I1075" s="69"/>
      <c r="J1075" s="45"/>
    </row>
    <row r="1076" spans="1:10" ht="15.75" x14ac:dyDescent="0.25">
      <c r="A1076" s="52"/>
      <c r="B1076" s="51"/>
      <c r="C1076" s="51"/>
      <c r="D1076" s="51"/>
      <c r="E1076" s="51"/>
      <c r="F1076" s="51"/>
      <c r="G1076" s="51"/>
      <c r="H1076" s="51"/>
      <c r="I1076" s="51"/>
      <c r="J1076" s="45"/>
    </row>
    <row r="1077" spans="1:10" ht="12.75" customHeight="1" x14ac:dyDescent="0.2">
      <c r="A1077" s="68" t="s">
        <v>7</v>
      </c>
      <c r="B1077" s="69" t="str">
        <f ca="1">INDIRECT((ADDRESS(66+J1084,2,1,1,"Вопросы к экзамену")))</f>
        <v>Классы mean_squared_error, mean_absolute_percentage_error, r2_score библиотеки sklearn. Назначение. Входные и выходные данные. Основные атрибуты и методы.</v>
      </c>
      <c r="C1077" s="69"/>
      <c r="D1077" s="69"/>
      <c r="E1077" s="69"/>
      <c r="F1077" s="69"/>
      <c r="G1077" s="69"/>
      <c r="H1077" s="69"/>
      <c r="I1077" s="69"/>
      <c r="J1077" s="45"/>
    </row>
    <row r="1078" spans="1:10" ht="12.75" customHeight="1" x14ac:dyDescent="0.2">
      <c r="A1078" s="68"/>
      <c r="B1078" s="69"/>
      <c r="C1078" s="69"/>
      <c r="D1078" s="69"/>
      <c r="E1078" s="69"/>
      <c r="F1078" s="69"/>
      <c r="G1078" s="69"/>
      <c r="H1078" s="69"/>
      <c r="I1078" s="69"/>
      <c r="J1078" s="45"/>
    </row>
    <row r="1079" spans="1:10" ht="12.75" customHeight="1" x14ac:dyDescent="0.2">
      <c r="A1079" s="68"/>
      <c r="B1079" s="69"/>
      <c r="C1079" s="69"/>
      <c r="D1079" s="69"/>
      <c r="E1079" s="69"/>
      <c r="F1079" s="69"/>
      <c r="G1079" s="69"/>
      <c r="H1079" s="69"/>
      <c r="I1079" s="69"/>
      <c r="J1079" s="45"/>
    </row>
    <row r="1080" spans="1:10" x14ac:dyDescent="0.2">
      <c r="A1080" s="44"/>
      <c r="J1080" s="45"/>
    </row>
    <row r="1081" spans="1:10" x14ac:dyDescent="0.2">
      <c r="A1081" s="44"/>
      <c r="J1081" s="45"/>
    </row>
    <row r="1082" spans="1:10" x14ac:dyDescent="0.2">
      <c r="A1082" s="44"/>
      <c r="J1082" s="45"/>
    </row>
    <row r="1083" spans="1:10" x14ac:dyDescent="0.2">
      <c r="A1083" s="44"/>
      <c r="J1083" s="45"/>
    </row>
    <row r="1084" spans="1:10" ht="13.5" thickBot="1" x14ac:dyDescent="0.25">
      <c r="A1084" s="46"/>
      <c r="B1084" s="47"/>
      <c r="C1084" s="47"/>
      <c r="D1084" s="47"/>
      <c r="E1084" s="47"/>
      <c r="F1084" s="47"/>
      <c r="G1084" s="47"/>
      <c r="H1084" s="47"/>
      <c r="I1084" s="47"/>
      <c r="J1084" s="48">
        <f>J1054+1</f>
        <v>35</v>
      </c>
    </row>
    <row r="1085" spans="1:10" x14ac:dyDescent="0.2">
      <c r="A1085" s="40"/>
      <c r="B1085" s="40"/>
      <c r="C1085" s="40"/>
      <c r="D1085" s="40"/>
      <c r="E1085" s="40"/>
      <c r="F1085" s="40"/>
      <c r="G1085" s="40"/>
      <c r="H1085" s="40"/>
      <c r="I1085" s="40"/>
      <c r="J1085" s="40"/>
    </row>
    <row r="1086" spans="1:10" ht="13.5" thickBot="1" x14ac:dyDescent="0.25"/>
    <row r="1087" spans="1:10" x14ac:dyDescent="0.2">
      <c r="A1087" s="41"/>
      <c r="B1087" s="42"/>
      <c r="C1087" s="42"/>
      <c r="D1087" s="43"/>
      <c r="E1087" s="41"/>
      <c r="F1087" s="42"/>
      <c r="G1087" s="42"/>
      <c r="H1087" s="42"/>
      <c r="I1087" s="70" t="s">
        <v>31</v>
      </c>
      <c r="J1087" s="71"/>
    </row>
    <row r="1088" spans="1:10" x14ac:dyDescent="0.2">
      <c r="A1088" s="65" t="s">
        <v>23</v>
      </c>
      <c r="B1088" s="66"/>
      <c r="C1088" s="66"/>
      <c r="D1088" s="67"/>
      <c r="E1088" s="74" t="str">
        <f>'Общие сведения дисциплины'!$B$15&amp;J1116</f>
        <v>ЭКЗАМЕНАЦИОННЫЙ БИЛЕТ №36</v>
      </c>
      <c r="F1088" s="75"/>
      <c r="G1088" s="75"/>
      <c r="H1088" s="75"/>
      <c r="I1088" s="62" t="s">
        <v>32</v>
      </c>
      <c r="J1088" s="64"/>
    </row>
    <row r="1089" spans="1:10" x14ac:dyDescent="0.2">
      <c r="A1089" s="44"/>
      <c r="D1089" s="45"/>
      <c r="E1089" s="44"/>
      <c r="I1089" s="62" t="str">
        <f>"(протокол №"&amp;'Общие сведения дисциплины'!$B$8</f>
        <v>(протокол №1</v>
      </c>
      <c r="J1089" s="64"/>
    </row>
    <row r="1090" spans="1:10" x14ac:dyDescent="0.2">
      <c r="A1090" s="84" t="s">
        <v>24</v>
      </c>
      <c r="B1090" s="85"/>
      <c r="C1090" s="85"/>
      <c r="D1090" s="86"/>
      <c r="E1090" s="62" t="s">
        <v>29</v>
      </c>
      <c r="F1090" s="63"/>
      <c r="G1090" s="63"/>
      <c r="H1090" s="63"/>
      <c r="I1090" s="44" t="str">
        <f>"от «"&amp;DAY('Общие сведения дисциплины'!$B$9)&amp;"» "&amp;VLOOKUP(MONTH('Общие сведения дисциплины'!$B$9),'Сл поле месяц'!$A$1:$B$12,2,0)&amp;" "&amp;YEAR('Общие сведения дисциплины'!$B$9)&amp;" г.)"</f>
        <v>от «24» августа 2023 г.)</v>
      </c>
      <c r="J1090" s="45"/>
    </row>
    <row r="1091" spans="1:10" ht="12.75" customHeight="1" x14ac:dyDescent="0.2">
      <c r="A1091" s="62" t="s">
        <v>25</v>
      </c>
      <c r="B1091" s="63"/>
      <c r="C1091" s="63"/>
      <c r="D1091" s="64"/>
      <c r="E1091" s="76" t="str">
        <f>"«"&amp;'Общие сведения дисциплины'!$B$5&amp;"»"</f>
        <v>«Технологии и методы программирования»</v>
      </c>
      <c r="F1091" s="77"/>
      <c r="G1091" s="77"/>
      <c r="H1091" s="77"/>
      <c r="I1091" s="44"/>
      <c r="J1091" s="45"/>
    </row>
    <row r="1092" spans="1:10" x14ac:dyDescent="0.2">
      <c r="A1092" s="62" t="s">
        <v>26</v>
      </c>
      <c r="B1092" s="63"/>
      <c r="C1092" s="63"/>
      <c r="D1092" s="64"/>
      <c r="E1092" s="76"/>
      <c r="F1092" s="77"/>
      <c r="G1092" s="77"/>
      <c r="H1092" s="77"/>
      <c r="I1092" s="62" t="s">
        <v>46</v>
      </c>
      <c r="J1092" s="64"/>
    </row>
    <row r="1093" spans="1:10" x14ac:dyDescent="0.2">
      <c r="A1093" s="74" t="s">
        <v>27</v>
      </c>
      <c r="B1093" s="75"/>
      <c r="C1093" s="75"/>
      <c r="D1093" s="80"/>
      <c r="E1093" s="44"/>
      <c r="I1093" s="44"/>
      <c r="J1093" s="45"/>
    </row>
    <row r="1094" spans="1:10" ht="12.75" customHeight="1" x14ac:dyDescent="0.2">
      <c r="A1094" s="74" t="s">
        <v>28</v>
      </c>
      <c r="B1094" s="75"/>
      <c r="C1094" s="75"/>
      <c r="D1094" s="80"/>
      <c r="E1094" s="78" t="str">
        <f>'Общие сведения дисциплины'!$B$10&amp;" «"&amp;'Общие сведения дисциплины'!$B$11&amp;"»"</f>
        <v>10.03.01 «Информационная безопасность»</v>
      </c>
      <c r="F1094" s="79"/>
      <c r="G1094" s="79"/>
      <c r="H1094" s="79"/>
      <c r="I1094" s="44"/>
      <c r="J1094" s="45"/>
    </row>
    <row r="1095" spans="1:10" ht="12.75" customHeight="1" x14ac:dyDescent="0.2">
      <c r="A1095" s="81" t="str">
        <f>'Общие сведения дисциплины'!$B$2</f>
        <v>Институт кибербезопасности ицифровых технологий</v>
      </c>
      <c r="B1095" s="82"/>
      <c r="C1095" s="82"/>
      <c r="D1095" s="83"/>
      <c r="E1095" s="78"/>
      <c r="F1095" s="79"/>
      <c r="G1095" s="79"/>
      <c r="H1095" s="79"/>
      <c r="I1095" s="62" t="s">
        <v>48</v>
      </c>
      <c r="J1095" s="64"/>
    </row>
    <row r="1096" spans="1:10" x14ac:dyDescent="0.2">
      <c r="A1096" s="81"/>
      <c r="B1096" s="82"/>
      <c r="C1096" s="82"/>
      <c r="D1096" s="83"/>
      <c r="E1096" s="78"/>
      <c r="F1096" s="79"/>
      <c r="G1096" s="79"/>
      <c r="H1096" s="79"/>
      <c r="I1096" s="62" t="str">
        <f>'Общие сведения дисциплины'!$B$4</f>
        <v>О.В. Трубиенко</v>
      </c>
      <c r="J1096" s="64"/>
    </row>
    <row r="1097" spans="1:10" ht="12.75" customHeight="1" x14ac:dyDescent="0.2">
      <c r="A1097" s="81" t="str">
        <f>"Кафедра "&amp;'Общие сведения дисциплины'!$B$3</f>
        <v>Кафедра КБ-2 «Информационно-аналитические системы кибербезопасности»</v>
      </c>
      <c r="B1097" s="82"/>
      <c r="C1097" s="82"/>
      <c r="D1097" s="83"/>
      <c r="E1097" s="44"/>
      <c r="I1097" s="44"/>
      <c r="J1097" s="45"/>
    </row>
    <row r="1098" spans="1:10" x14ac:dyDescent="0.2">
      <c r="A1098" s="81"/>
      <c r="B1098" s="82"/>
      <c r="C1098" s="82"/>
      <c r="D1098" s="83"/>
      <c r="E1098" s="62" t="str">
        <f>"Форма обучения: "&amp;'Общие сведения дисциплины'!$B$13</f>
        <v>Форма обучения: Очная</v>
      </c>
      <c r="F1098" s="63"/>
      <c r="G1098" s="63"/>
      <c r="H1098" s="64"/>
      <c r="I1098" s="62" t="str">
        <f>'Общие сведения дисциплины'!$B$14</f>
        <v>2023/2024</v>
      </c>
      <c r="J1098" s="64"/>
    </row>
    <row r="1099" spans="1:10" ht="13.5" thickBot="1" x14ac:dyDescent="0.25">
      <c r="A1099" s="46"/>
      <c r="B1099" s="47"/>
      <c r="C1099" s="47"/>
      <c r="D1099" s="48"/>
      <c r="E1099" s="46"/>
      <c r="F1099" s="47" t="str">
        <f>"Курс  "&amp;'Общие сведения дисциплины'!$B$6&amp;"           Семестр  "&amp;'Общие сведения дисциплины'!$B$7</f>
        <v>Курс  3           Семестр  5</v>
      </c>
      <c r="G1099" s="47"/>
      <c r="H1099" s="47"/>
      <c r="I1099" s="72" t="s">
        <v>47</v>
      </c>
      <c r="J1099" s="73"/>
    </row>
    <row r="1100" spans="1:10" x14ac:dyDescent="0.2">
      <c r="A1100" s="44"/>
      <c r="J1100" s="45"/>
    </row>
    <row r="1101" spans="1:10" ht="12.75" customHeight="1" x14ac:dyDescent="0.2">
      <c r="A1101" s="68" t="s">
        <v>5</v>
      </c>
      <c r="B1101" s="69" t="str">
        <f ca="1">INDIRECT((ADDRESS(3+J1116,2,1,1,"Вопросы к экзамену")))</f>
        <v>Геометрический и физический смысл коэффициентов модели линейной регрессии.</v>
      </c>
      <c r="C1101" s="69"/>
      <c r="D1101" s="69"/>
      <c r="E1101" s="69"/>
      <c r="F1101" s="69"/>
      <c r="G1101" s="69"/>
      <c r="H1101" s="69"/>
      <c r="I1101" s="69"/>
      <c r="J1101" s="45"/>
    </row>
    <row r="1102" spans="1:10" ht="12.75" customHeight="1" x14ac:dyDescent="0.2">
      <c r="A1102" s="68"/>
      <c r="B1102" s="69"/>
      <c r="C1102" s="69"/>
      <c r="D1102" s="69"/>
      <c r="E1102" s="69"/>
      <c r="F1102" s="69"/>
      <c r="G1102" s="69"/>
      <c r="H1102" s="69"/>
      <c r="I1102" s="69"/>
      <c r="J1102" s="45"/>
    </row>
    <row r="1103" spans="1:10" ht="12.75" customHeight="1" x14ac:dyDescent="0.2">
      <c r="A1103" s="68"/>
      <c r="B1103" s="69"/>
      <c r="C1103" s="69"/>
      <c r="D1103" s="69"/>
      <c r="E1103" s="69"/>
      <c r="F1103" s="69"/>
      <c r="G1103" s="69"/>
      <c r="H1103" s="69"/>
      <c r="I1103" s="69"/>
      <c r="J1103" s="45"/>
    </row>
    <row r="1104" spans="1:10" ht="15.75" x14ac:dyDescent="0.25">
      <c r="A1104" s="52"/>
      <c r="B1104" s="51"/>
      <c r="C1104" s="51"/>
      <c r="D1104" s="51"/>
      <c r="E1104" s="51"/>
      <c r="F1104" s="51"/>
      <c r="G1104" s="51"/>
      <c r="H1104" s="51"/>
      <c r="I1104" s="51"/>
      <c r="J1104" s="45"/>
    </row>
    <row r="1105" spans="1:10" ht="12.75" customHeight="1" x14ac:dyDescent="0.2">
      <c r="A1105" s="68" t="s">
        <v>6</v>
      </c>
      <c r="B1105" s="69" t="str">
        <f ca="1">INDIRECT((ADDRESS(33+J1116,2,1,1,"Вопросы к экзамену")))</f>
        <v>Понятие и структура дерева решений.</v>
      </c>
      <c r="C1105" s="69"/>
      <c r="D1105" s="69"/>
      <c r="E1105" s="69"/>
      <c r="F1105" s="69"/>
      <c r="G1105" s="69"/>
      <c r="H1105" s="69"/>
      <c r="I1105" s="69"/>
      <c r="J1105" s="45"/>
    </row>
    <row r="1106" spans="1:10" ht="12.75" customHeight="1" x14ac:dyDescent="0.2">
      <c r="A1106" s="68"/>
      <c r="B1106" s="69"/>
      <c r="C1106" s="69"/>
      <c r="D1106" s="69"/>
      <c r="E1106" s="69"/>
      <c r="F1106" s="69"/>
      <c r="G1106" s="69"/>
      <c r="H1106" s="69"/>
      <c r="I1106" s="69"/>
      <c r="J1106" s="45"/>
    </row>
    <row r="1107" spans="1:10" ht="12.75" customHeight="1" x14ac:dyDescent="0.2">
      <c r="A1107" s="68"/>
      <c r="B1107" s="69"/>
      <c r="C1107" s="69"/>
      <c r="D1107" s="69"/>
      <c r="E1107" s="69"/>
      <c r="F1107" s="69"/>
      <c r="G1107" s="69"/>
      <c r="H1107" s="69"/>
      <c r="I1107" s="69"/>
      <c r="J1107" s="45"/>
    </row>
    <row r="1108" spans="1:10" ht="15.75" x14ac:dyDescent="0.25">
      <c r="A1108" s="52"/>
      <c r="B1108" s="51"/>
      <c r="C1108" s="51"/>
      <c r="D1108" s="51"/>
      <c r="E1108" s="51"/>
      <c r="F1108" s="51"/>
      <c r="G1108" s="51"/>
      <c r="H1108" s="51"/>
      <c r="I1108" s="51"/>
      <c r="J1108" s="45"/>
    </row>
    <row r="1109" spans="1:10" ht="12.75" customHeight="1" x14ac:dyDescent="0.2">
      <c r="A1109" s="68" t="s">
        <v>7</v>
      </c>
      <c r="B1109" s="69" t="str">
        <f ca="1">INDIRECT((ADDRESS(66+J1116,2,1,1,"Вопросы к экзамену")))</f>
        <v>Класс confusion_matrix библиотеки sklearn. Назначение. Входные и выходные данные. Основные атрибуты и методы.</v>
      </c>
      <c r="C1109" s="69"/>
      <c r="D1109" s="69"/>
      <c r="E1109" s="69"/>
      <c r="F1109" s="69"/>
      <c r="G1109" s="69"/>
      <c r="H1109" s="69"/>
      <c r="I1109" s="69"/>
      <c r="J1109" s="45"/>
    </row>
    <row r="1110" spans="1:10" ht="12.75" customHeight="1" x14ac:dyDescent="0.2">
      <c r="A1110" s="68"/>
      <c r="B1110" s="69"/>
      <c r="C1110" s="69"/>
      <c r="D1110" s="69"/>
      <c r="E1110" s="69"/>
      <c r="F1110" s="69"/>
      <c r="G1110" s="69"/>
      <c r="H1110" s="69"/>
      <c r="I1110" s="69"/>
      <c r="J1110" s="45"/>
    </row>
    <row r="1111" spans="1:10" ht="12.75" customHeight="1" x14ac:dyDescent="0.2">
      <c r="A1111" s="68"/>
      <c r="B1111" s="69"/>
      <c r="C1111" s="69"/>
      <c r="D1111" s="69"/>
      <c r="E1111" s="69"/>
      <c r="F1111" s="69"/>
      <c r="G1111" s="69"/>
      <c r="H1111" s="69"/>
      <c r="I1111" s="69"/>
      <c r="J1111" s="45"/>
    </row>
    <row r="1112" spans="1:10" x14ac:dyDescent="0.2">
      <c r="A1112" s="44"/>
      <c r="J1112" s="45"/>
    </row>
    <row r="1113" spans="1:10" x14ac:dyDescent="0.2">
      <c r="A1113" s="44"/>
      <c r="J1113" s="45"/>
    </row>
    <row r="1114" spans="1:10" x14ac:dyDescent="0.2">
      <c r="A1114" s="44"/>
      <c r="J1114" s="45"/>
    </row>
    <row r="1115" spans="1:10" x14ac:dyDescent="0.2">
      <c r="A1115" s="44"/>
      <c r="J1115" s="45"/>
    </row>
    <row r="1116" spans="1:10" ht="13.5" thickBot="1" x14ac:dyDescent="0.25">
      <c r="A1116" s="46"/>
      <c r="B1116" s="47"/>
      <c r="C1116" s="47"/>
      <c r="D1116" s="47"/>
      <c r="E1116" s="47"/>
      <c r="F1116" s="47"/>
      <c r="G1116" s="47"/>
      <c r="H1116" s="47"/>
      <c r="I1116" s="47"/>
      <c r="J1116" s="53">
        <f>J1084+1</f>
        <v>36</v>
      </c>
    </row>
  </sheetData>
  <mergeCells count="972">
    <mergeCell ref="A1109:A1111"/>
    <mergeCell ref="B1109:I1111"/>
    <mergeCell ref="E1066:H1066"/>
    <mergeCell ref="E12:H12"/>
    <mergeCell ref="E44:H44"/>
    <mergeCell ref="E74:H74"/>
    <mergeCell ref="E106:H106"/>
    <mergeCell ref="E136:H136"/>
    <mergeCell ref="E168:H168"/>
    <mergeCell ref="E198:H198"/>
    <mergeCell ref="A1097:D1098"/>
    <mergeCell ref="I1098:J1098"/>
    <mergeCell ref="I1099:J1099"/>
    <mergeCell ref="A1101:A1103"/>
    <mergeCell ref="B1101:I1103"/>
    <mergeCell ref="A1105:A1107"/>
    <mergeCell ref="B1105:I1107"/>
    <mergeCell ref="E1098:H1098"/>
    <mergeCell ref="A1093:D1093"/>
    <mergeCell ref="A1094:D1094"/>
    <mergeCell ref="E1094:H1096"/>
    <mergeCell ref="I1095:J1095"/>
    <mergeCell ref="I1096:J1096"/>
    <mergeCell ref="A1095:D1096"/>
    <mergeCell ref="I1089:J1089"/>
    <mergeCell ref="A1090:D1090"/>
    <mergeCell ref="E1090:H1090"/>
    <mergeCell ref="A1091:D1091"/>
    <mergeCell ref="E1091:H1092"/>
    <mergeCell ref="A1092:D1092"/>
    <mergeCell ref="I1092:J1092"/>
    <mergeCell ref="A1077:A1079"/>
    <mergeCell ref="B1077:I1079"/>
    <mergeCell ref="I1087:J1087"/>
    <mergeCell ref="A1088:D1088"/>
    <mergeCell ref="E1088:H1088"/>
    <mergeCell ref="I1088:J1088"/>
    <mergeCell ref="A1065:D1066"/>
    <mergeCell ref="I1066:J1066"/>
    <mergeCell ref="I1067:J1067"/>
    <mergeCell ref="A1069:A1071"/>
    <mergeCell ref="B1069:I1071"/>
    <mergeCell ref="A1073:A1075"/>
    <mergeCell ref="B1073:I1075"/>
    <mergeCell ref="A1061:D1061"/>
    <mergeCell ref="A1062:D1062"/>
    <mergeCell ref="E1062:H1064"/>
    <mergeCell ref="I1063:J1063"/>
    <mergeCell ref="I1064:J1064"/>
    <mergeCell ref="A1063:D1064"/>
    <mergeCell ref="I1057:J1057"/>
    <mergeCell ref="A1058:D1058"/>
    <mergeCell ref="E1058:H1058"/>
    <mergeCell ref="A1059:D1059"/>
    <mergeCell ref="E1059:H1060"/>
    <mergeCell ref="A1060:D1060"/>
    <mergeCell ref="I1060:J1060"/>
    <mergeCell ref="A1047:A1049"/>
    <mergeCell ref="B1047:I1049"/>
    <mergeCell ref="I1055:J1055"/>
    <mergeCell ref="A1056:D1056"/>
    <mergeCell ref="E1056:H1056"/>
    <mergeCell ref="I1056:J1056"/>
    <mergeCell ref="A1035:D1036"/>
    <mergeCell ref="I1036:J1036"/>
    <mergeCell ref="I1037:J1037"/>
    <mergeCell ref="A1039:A1041"/>
    <mergeCell ref="B1039:I1041"/>
    <mergeCell ref="A1043:A1045"/>
    <mergeCell ref="B1043:I1045"/>
    <mergeCell ref="E1036:H1036"/>
    <mergeCell ref="A1031:D1031"/>
    <mergeCell ref="A1032:D1032"/>
    <mergeCell ref="E1032:H1034"/>
    <mergeCell ref="I1033:J1033"/>
    <mergeCell ref="I1034:J1034"/>
    <mergeCell ref="A1033:D1034"/>
    <mergeCell ref="I1027:J1027"/>
    <mergeCell ref="A1028:D1028"/>
    <mergeCell ref="E1028:H1028"/>
    <mergeCell ref="A1029:D1029"/>
    <mergeCell ref="E1029:H1030"/>
    <mergeCell ref="A1030:D1030"/>
    <mergeCell ref="I1030:J1030"/>
    <mergeCell ref="A1015:A1017"/>
    <mergeCell ref="B1015:I1017"/>
    <mergeCell ref="I1025:J1025"/>
    <mergeCell ref="A1026:D1026"/>
    <mergeCell ref="E1026:H1026"/>
    <mergeCell ref="I1026:J1026"/>
    <mergeCell ref="A1003:D1004"/>
    <mergeCell ref="I1004:J1004"/>
    <mergeCell ref="I1005:J1005"/>
    <mergeCell ref="A1007:A1009"/>
    <mergeCell ref="B1007:I1009"/>
    <mergeCell ref="A1011:A1013"/>
    <mergeCell ref="B1011:I1013"/>
    <mergeCell ref="E1004:H1004"/>
    <mergeCell ref="A999:D999"/>
    <mergeCell ref="A1000:D1000"/>
    <mergeCell ref="E1000:H1002"/>
    <mergeCell ref="I1001:J1001"/>
    <mergeCell ref="I1002:J1002"/>
    <mergeCell ref="A1001:D1002"/>
    <mergeCell ref="I995:J995"/>
    <mergeCell ref="A996:D996"/>
    <mergeCell ref="E996:H996"/>
    <mergeCell ref="A997:D997"/>
    <mergeCell ref="E997:H998"/>
    <mergeCell ref="A998:D998"/>
    <mergeCell ref="I998:J998"/>
    <mergeCell ref="A985:A987"/>
    <mergeCell ref="B985:I987"/>
    <mergeCell ref="I993:J993"/>
    <mergeCell ref="A994:D994"/>
    <mergeCell ref="E994:H994"/>
    <mergeCell ref="I994:J994"/>
    <mergeCell ref="A973:D974"/>
    <mergeCell ref="I974:J974"/>
    <mergeCell ref="I975:J975"/>
    <mergeCell ref="A977:A979"/>
    <mergeCell ref="B977:I979"/>
    <mergeCell ref="A981:A983"/>
    <mergeCell ref="B981:I983"/>
    <mergeCell ref="E974:H974"/>
    <mergeCell ref="A969:D969"/>
    <mergeCell ref="A970:D970"/>
    <mergeCell ref="E970:H972"/>
    <mergeCell ref="I971:J971"/>
    <mergeCell ref="I972:J972"/>
    <mergeCell ref="A971:D972"/>
    <mergeCell ref="I965:J965"/>
    <mergeCell ref="A966:D966"/>
    <mergeCell ref="E966:H966"/>
    <mergeCell ref="A967:D967"/>
    <mergeCell ref="E967:H968"/>
    <mergeCell ref="A968:D968"/>
    <mergeCell ref="I968:J968"/>
    <mergeCell ref="A953:A955"/>
    <mergeCell ref="B953:I955"/>
    <mergeCell ref="I963:J963"/>
    <mergeCell ref="A964:D964"/>
    <mergeCell ref="E964:H964"/>
    <mergeCell ref="I964:J964"/>
    <mergeCell ref="A941:D942"/>
    <mergeCell ref="I942:J942"/>
    <mergeCell ref="I943:J943"/>
    <mergeCell ref="A945:A947"/>
    <mergeCell ref="B945:I947"/>
    <mergeCell ref="A949:A951"/>
    <mergeCell ref="B949:I951"/>
    <mergeCell ref="E942:H942"/>
    <mergeCell ref="A937:D937"/>
    <mergeCell ref="A938:D938"/>
    <mergeCell ref="E938:H940"/>
    <mergeCell ref="I939:J939"/>
    <mergeCell ref="I940:J940"/>
    <mergeCell ref="A939:D940"/>
    <mergeCell ref="I933:J933"/>
    <mergeCell ref="A934:D934"/>
    <mergeCell ref="E934:H934"/>
    <mergeCell ref="A935:D935"/>
    <mergeCell ref="E935:H936"/>
    <mergeCell ref="A936:D936"/>
    <mergeCell ref="I936:J936"/>
    <mergeCell ref="A923:A925"/>
    <mergeCell ref="B923:I925"/>
    <mergeCell ref="I931:J931"/>
    <mergeCell ref="A932:D932"/>
    <mergeCell ref="E932:H932"/>
    <mergeCell ref="I932:J932"/>
    <mergeCell ref="A911:D912"/>
    <mergeCell ref="I912:J912"/>
    <mergeCell ref="I913:J913"/>
    <mergeCell ref="A915:A917"/>
    <mergeCell ref="B915:I917"/>
    <mergeCell ref="A919:A921"/>
    <mergeCell ref="B919:I921"/>
    <mergeCell ref="E912:H912"/>
    <mergeCell ref="A907:D907"/>
    <mergeCell ref="A908:D908"/>
    <mergeCell ref="E908:H910"/>
    <mergeCell ref="I909:J909"/>
    <mergeCell ref="I910:J910"/>
    <mergeCell ref="A909:D910"/>
    <mergeCell ref="I903:J903"/>
    <mergeCell ref="A904:D904"/>
    <mergeCell ref="E904:H904"/>
    <mergeCell ref="A905:D905"/>
    <mergeCell ref="E905:H906"/>
    <mergeCell ref="A906:D906"/>
    <mergeCell ref="I906:J906"/>
    <mergeCell ref="A891:A893"/>
    <mergeCell ref="B891:I893"/>
    <mergeCell ref="I901:J901"/>
    <mergeCell ref="A902:D902"/>
    <mergeCell ref="E902:H902"/>
    <mergeCell ref="I902:J902"/>
    <mergeCell ref="A879:D880"/>
    <mergeCell ref="I880:J880"/>
    <mergeCell ref="I881:J881"/>
    <mergeCell ref="A883:A885"/>
    <mergeCell ref="B883:I885"/>
    <mergeCell ref="A887:A889"/>
    <mergeCell ref="B887:I889"/>
    <mergeCell ref="E880:H880"/>
    <mergeCell ref="A875:D875"/>
    <mergeCell ref="A876:D876"/>
    <mergeCell ref="E876:H878"/>
    <mergeCell ref="I877:J877"/>
    <mergeCell ref="I878:J878"/>
    <mergeCell ref="A877:D878"/>
    <mergeCell ref="I871:J871"/>
    <mergeCell ref="A872:D872"/>
    <mergeCell ref="E872:H872"/>
    <mergeCell ref="A873:D873"/>
    <mergeCell ref="E873:H874"/>
    <mergeCell ref="A874:D874"/>
    <mergeCell ref="I874:J874"/>
    <mergeCell ref="A861:A863"/>
    <mergeCell ref="B861:I863"/>
    <mergeCell ref="I869:J869"/>
    <mergeCell ref="A870:D870"/>
    <mergeCell ref="E870:H870"/>
    <mergeCell ref="I870:J870"/>
    <mergeCell ref="A849:D850"/>
    <mergeCell ref="I850:J850"/>
    <mergeCell ref="I851:J851"/>
    <mergeCell ref="A853:A855"/>
    <mergeCell ref="B853:I855"/>
    <mergeCell ref="A857:A859"/>
    <mergeCell ref="B857:I859"/>
    <mergeCell ref="E850:H850"/>
    <mergeCell ref="A845:D845"/>
    <mergeCell ref="A846:D846"/>
    <mergeCell ref="E846:H848"/>
    <mergeCell ref="I847:J847"/>
    <mergeCell ref="I848:J848"/>
    <mergeCell ref="A847:D848"/>
    <mergeCell ref="I841:J841"/>
    <mergeCell ref="A842:D842"/>
    <mergeCell ref="E842:H842"/>
    <mergeCell ref="A843:D843"/>
    <mergeCell ref="E843:H844"/>
    <mergeCell ref="A844:D844"/>
    <mergeCell ref="I844:J844"/>
    <mergeCell ref="A829:A831"/>
    <mergeCell ref="B829:I831"/>
    <mergeCell ref="I839:J839"/>
    <mergeCell ref="A840:D840"/>
    <mergeCell ref="E840:H840"/>
    <mergeCell ref="I840:J840"/>
    <mergeCell ref="A817:D818"/>
    <mergeCell ref="I818:J818"/>
    <mergeCell ref="I819:J819"/>
    <mergeCell ref="A821:A823"/>
    <mergeCell ref="B821:I823"/>
    <mergeCell ref="A825:A827"/>
    <mergeCell ref="B825:I827"/>
    <mergeCell ref="E818:H818"/>
    <mergeCell ref="A813:D813"/>
    <mergeCell ref="A814:D814"/>
    <mergeCell ref="E814:H816"/>
    <mergeCell ref="I815:J815"/>
    <mergeCell ref="I816:J816"/>
    <mergeCell ref="A815:D816"/>
    <mergeCell ref="I809:J809"/>
    <mergeCell ref="A810:D810"/>
    <mergeCell ref="E810:H810"/>
    <mergeCell ref="A811:D811"/>
    <mergeCell ref="E811:H812"/>
    <mergeCell ref="A812:D812"/>
    <mergeCell ref="I812:J812"/>
    <mergeCell ref="A799:A801"/>
    <mergeCell ref="B799:I801"/>
    <mergeCell ref="I807:J807"/>
    <mergeCell ref="A808:D808"/>
    <mergeCell ref="E808:H808"/>
    <mergeCell ref="I808:J808"/>
    <mergeCell ref="A787:D788"/>
    <mergeCell ref="I788:J788"/>
    <mergeCell ref="I789:J789"/>
    <mergeCell ref="A791:A793"/>
    <mergeCell ref="B791:I793"/>
    <mergeCell ref="A795:A797"/>
    <mergeCell ref="B795:I797"/>
    <mergeCell ref="E788:H788"/>
    <mergeCell ref="A783:D783"/>
    <mergeCell ref="A784:D784"/>
    <mergeCell ref="E784:H786"/>
    <mergeCell ref="I785:J785"/>
    <mergeCell ref="I786:J786"/>
    <mergeCell ref="A785:D786"/>
    <mergeCell ref="I779:J779"/>
    <mergeCell ref="A780:D780"/>
    <mergeCell ref="E780:H780"/>
    <mergeCell ref="A781:D781"/>
    <mergeCell ref="E781:H782"/>
    <mergeCell ref="A782:D782"/>
    <mergeCell ref="I782:J782"/>
    <mergeCell ref="A767:A769"/>
    <mergeCell ref="B767:I769"/>
    <mergeCell ref="I777:J777"/>
    <mergeCell ref="A778:D778"/>
    <mergeCell ref="E778:H778"/>
    <mergeCell ref="I778:J778"/>
    <mergeCell ref="A755:D756"/>
    <mergeCell ref="I756:J756"/>
    <mergeCell ref="I757:J757"/>
    <mergeCell ref="A759:A761"/>
    <mergeCell ref="B759:I761"/>
    <mergeCell ref="A763:A765"/>
    <mergeCell ref="B763:I765"/>
    <mergeCell ref="E756:H756"/>
    <mergeCell ref="A751:D751"/>
    <mergeCell ref="A752:D752"/>
    <mergeCell ref="E752:H754"/>
    <mergeCell ref="I753:J753"/>
    <mergeCell ref="I754:J754"/>
    <mergeCell ref="A753:D754"/>
    <mergeCell ref="I747:J747"/>
    <mergeCell ref="A748:D748"/>
    <mergeCell ref="E748:H748"/>
    <mergeCell ref="A749:D749"/>
    <mergeCell ref="E749:H750"/>
    <mergeCell ref="A750:D750"/>
    <mergeCell ref="I750:J750"/>
    <mergeCell ref="A737:A739"/>
    <mergeCell ref="B737:I739"/>
    <mergeCell ref="I745:J745"/>
    <mergeCell ref="A746:D746"/>
    <mergeCell ref="E746:H746"/>
    <mergeCell ref="I746:J746"/>
    <mergeCell ref="A725:D726"/>
    <mergeCell ref="I726:J726"/>
    <mergeCell ref="I727:J727"/>
    <mergeCell ref="A729:A731"/>
    <mergeCell ref="B729:I731"/>
    <mergeCell ref="A733:A735"/>
    <mergeCell ref="B733:I735"/>
    <mergeCell ref="E726:H726"/>
    <mergeCell ref="A721:D721"/>
    <mergeCell ref="A722:D722"/>
    <mergeCell ref="E722:H724"/>
    <mergeCell ref="I723:J723"/>
    <mergeCell ref="I724:J724"/>
    <mergeCell ref="A723:D724"/>
    <mergeCell ref="I717:J717"/>
    <mergeCell ref="A718:D718"/>
    <mergeCell ref="E718:H718"/>
    <mergeCell ref="A719:D719"/>
    <mergeCell ref="E719:H720"/>
    <mergeCell ref="A720:D720"/>
    <mergeCell ref="I720:J720"/>
    <mergeCell ref="A705:A707"/>
    <mergeCell ref="B705:I707"/>
    <mergeCell ref="I715:J715"/>
    <mergeCell ref="A716:D716"/>
    <mergeCell ref="E716:H716"/>
    <mergeCell ref="I716:J716"/>
    <mergeCell ref="A693:D694"/>
    <mergeCell ref="I694:J694"/>
    <mergeCell ref="I695:J695"/>
    <mergeCell ref="A697:A699"/>
    <mergeCell ref="B697:I699"/>
    <mergeCell ref="A701:A703"/>
    <mergeCell ref="B701:I703"/>
    <mergeCell ref="E694:H694"/>
    <mergeCell ref="A689:D689"/>
    <mergeCell ref="A690:D690"/>
    <mergeCell ref="E690:H692"/>
    <mergeCell ref="I691:J691"/>
    <mergeCell ref="I692:J692"/>
    <mergeCell ref="A691:D692"/>
    <mergeCell ref="I685:J685"/>
    <mergeCell ref="A686:D686"/>
    <mergeCell ref="E686:H686"/>
    <mergeCell ref="A687:D687"/>
    <mergeCell ref="E687:H688"/>
    <mergeCell ref="A688:D688"/>
    <mergeCell ref="I688:J688"/>
    <mergeCell ref="A675:A677"/>
    <mergeCell ref="B675:I677"/>
    <mergeCell ref="I683:J683"/>
    <mergeCell ref="A684:D684"/>
    <mergeCell ref="E684:H684"/>
    <mergeCell ref="I684:J684"/>
    <mergeCell ref="A663:D664"/>
    <mergeCell ref="I664:J664"/>
    <mergeCell ref="I665:J665"/>
    <mergeCell ref="A667:A669"/>
    <mergeCell ref="B667:I669"/>
    <mergeCell ref="A671:A673"/>
    <mergeCell ref="B671:I673"/>
    <mergeCell ref="E664:H664"/>
    <mergeCell ref="A659:D659"/>
    <mergeCell ref="A660:D660"/>
    <mergeCell ref="E660:H662"/>
    <mergeCell ref="I661:J661"/>
    <mergeCell ref="I662:J662"/>
    <mergeCell ref="A661:D662"/>
    <mergeCell ref="I655:J655"/>
    <mergeCell ref="A656:D656"/>
    <mergeCell ref="E656:H656"/>
    <mergeCell ref="A657:D657"/>
    <mergeCell ref="E657:H658"/>
    <mergeCell ref="A658:D658"/>
    <mergeCell ref="I658:J658"/>
    <mergeCell ref="A643:A645"/>
    <mergeCell ref="B643:I645"/>
    <mergeCell ref="I653:J653"/>
    <mergeCell ref="A654:D654"/>
    <mergeCell ref="E654:H654"/>
    <mergeCell ref="I654:J654"/>
    <mergeCell ref="A631:D632"/>
    <mergeCell ref="I632:J632"/>
    <mergeCell ref="I633:J633"/>
    <mergeCell ref="A635:A637"/>
    <mergeCell ref="B635:I637"/>
    <mergeCell ref="A639:A641"/>
    <mergeCell ref="B639:I641"/>
    <mergeCell ref="E632:H632"/>
    <mergeCell ref="A627:D627"/>
    <mergeCell ref="A628:D628"/>
    <mergeCell ref="E628:H630"/>
    <mergeCell ref="I629:J629"/>
    <mergeCell ref="I630:J630"/>
    <mergeCell ref="A629:D630"/>
    <mergeCell ref="I623:J623"/>
    <mergeCell ref="A624:D624"/>
    <mergeCell ref="E624:H624"/>
    <mergeCell ref="A625:D625"/>
    <mergeCell ref="E625:H626"/>
    <mergeCell ref="A626:D626"/>
    <mergeCell ref="I626:J626"/>
    <mergeCell ref="A613:A615"/>
    <mergeCell ref="B613:I615"/>
    <mergeCell ref="I621:J621"/>
    <mergeCell ref="A622:D622"/>
    <mergeCell ref="E622:H622"/>
    <mergeCell ref="I622:J622"/>
    <mergeCell ref="A601:D602"/>
    <mergeCell ref="I602:J602"/>
    <mergeCell ref="I603:J603"/>
    <mergeCell ref="A605:A607"/>
    <mergeCell ref="B605:I607"/>
    <mergeCell ref="A609:A611"/>
    <mergeCell ref="B609:I611"/>
    <mergeCell ref="E602:H602"/>
    <mergeCell ref="A597:D597"/>
    <mergeCell ref="A598:D598"/>
    <mergeCell ref="E598:H600"/>
    <mergeCell ref="I599:J599"/>
    <mergeCell ref="I600:J600"/>
    <mergeCell ref="A599:D600"/>
    <mergeCell ref="I593:J593"/>
    <mergeCell ref="A594:D594"/>
    <mergeCell ref="E594:H594"/>
    <mergeCell ref="A595:D595"/>
    <mergeCell ref="E595:H596"/>
    <mergeCell ref="A596:D596"/>
    <mergeCell ref="I596:J596"/>
    <mergeCell ref="A581:A583"/>
    <mergeCell ref="B581:I583"/>
    <mergeCell ref="I591:J591"/>
    <mergeCell ref="A592:D592"/>
    <mergeCell ref="E592:H592"/>
    <mergeCell ref="I592:J592"/>
    <mergeCell ref="A569:D570"/>
    <mergeCell ref="I570:J570"/>
    <mergeCell ref="I571:J571"/>
    <mergeCell ref="A573:A575"/>
    <mergeCell ref="B573:I575"/>
    <mergeCell ref="A577:A579"/>
    <mergeCell ref="B577:I579"/>
    <mergeCell ref="E570:H570"/>
    <mergeCell ref="A565:D565"/>
    <mergeCell ref="A566:D566"/>
    <mergeCell ref="E566:H568"/>
    <mergeCell ref="I567:J567"/>
    <mergeCell ref="I568:J568"/>
    <mergeCell ref="A567:D568"/>
    <mergeCell ref="I561:J561"/>
    <mergeCell ref="A562:D562"/>
    <mergeCell ref="E562:H562"/>
    <mergeCell ref="A563:D563"/>
    <mergeCell ref="E563:H564"/>
    <mergeCell ref="A564:D564"/>
    <mergeCell ref="I564:J564"/>
    <mergeCell ref="A551:A553"/>
    <mergeCell ref="B551:I553"/>
    <mergeCell ref="I559:J559"/>
    <mergeCell ref="A560:D560"/>
    <mergeCell ref="E560:H560"/>
    <mergeCell ref="I560:J560"/>
    <mergeCell ref="A539:D540"/>
    <mergeCell ref="I540:J540"/>
    <mergeCell ref="I541:J541"/>
    <mergeCell ref="A543:A545"/>
    <mergeCell ref="B543:I545"/>
    <mergeCell ref="A547:A549"/>
    <mergeCell ref="B547:I549"/>
    <mergeCell ref="E540:H540"/>
    <mergeCell ref="A535:D535"/>
    <mergeCell ref="A536:D536"/>
    <mergeCell ref="E536:H538"/>
    <mergeCell ref="I537:J537"/>
    <mergeCell ref="I538:J538"/>
    <mergeCell ref="A537:D538"/>
    <mergeCell ref="I531:J531"/>
    <mergeCell ref="A532:D532"/>
    <mergeCell ref="E532:H532"/>
    <mergeCell ref="A533:D533"/>
    <mergeCell ref="E533:H534"/>
    <mergeCell ref="A534:D534"/>
    <mergeCell ref="I534:J534"/>
    <mergeCell ref="A519:A521"/>
    <mergeCell ref="B519:I521"/>
    <mergeCell ref="I529:J529"/>
    <mergeCell ref="A530:D530"/>
    <mergeCell ref="E530:H530"/>
    <mergeCell ref="I530:J530"/>
    <mergeCell ref="A507:D508"/>
    <mergeCell ref="I508:J508"/>
    <mergeCell ref="I509:J509"/>
    <mergeCell ref="A511:A513"/>
    <mergeCell ref="B511:I513"/>
    <mergeCell ref="A515:A517"/>
    <mergeCell ref="B515:I517"/>
    <mergeCell ref="E508:H508"/>
    <mergeCell ref="A503:D503"/>
    <mergeCell ref="A504:D504"/>
    <mergeCell ref="E504:H506"/>
    <mergeCell ref="I505:J505"/>
    <mergeCell ref="I506:J506"/>
    <mergeCell ref="A505:D506"/>
    <mergeCell ref="I499:J499"/>
    <mergeCell ref="A500:D500"/>
    <mergeCell ref="E500:H500"/>
    <mergeCell ref="A501:D501"/>
    <mergeCell ref="E501:H502"/>
    <mergeCell ref="A502:D502"/>
    <mergeCell ref="I502:J502"/>
    <mergeCell ref="A489:A491"/>
    <mergeCell ref="B489:I491"/>
    <mergeCell ref="I497:J497"/>
    <mergeCell ref="A498:D498"/>
    <mergeCell ref="E498:H498"/>
    <mergeCell ref="I498:J498"/>
    <mergeCell ref="A477:D478"/>
    <mergeCell ref="I478:J478"/>
    <mergeCell ref="I479:J479"/>
    <mergeCell ref="A481:A483"/>
    <mergeCell ref="B481:I483"/>
    <mergeCell ref="A485:A487"/>
    <mergeCell ref="B485:I487"/>
    <mergeCell ref="E478:H478"/>
    <mergeCell ref="A473:D473"/>
    <mergeCell ref="A474:D474"/>
    <mergeCell ref="E474:H476"/>
    <mergeCell ref="I475:J475"/>
    <mergeCell ref="I476:J476"/>
    <mergeCell ref="A475:D476"/>
    <mergeCell ref="I469:J469"/>
    <mergeCell ref="A470:D470"/>
    <mergeCell ref="E470:H470"/>
    <mergeCell ref="A471:D471"/>
    <mergeCell ref="E471:H472"/>
    <mergeCell ref="A472:D472"/>
    <mergeCell ref="I472:J472"/>
    <mergeCell ref="A457:A459"/>
    <mergeCell ref="B457:I459"/>
    <mergeCell ref="I467:J467"/>
    <mergeCell ref="A468:D468"/>
    <mergeCell ref="E468:H468"/>
    <mergeCell ref="I468:J468"/>
    <mergeCell ref="A445:D446"/>
    <mergeCell ref="I446:J446"/>
    <mergeCell ref="I447:J447"/>
    <mergeCell ref="A449:A451"/>
    <mergeCell ref="B449:I451"/>
    <mergeCell ref="A453:A455"/>
    <mergeCell ref="B453:I455"/>
    <mergeCell ref="E446:H446"/>
    <mergeCell ref="A441:D441"/>
    <mergeCell ref="A442:D442"/>
    <mergeCell ref="E442:H444"/>
    <mergeCell ref="I443:J443"/>
    <mergeCell ref="I444:J444"/>
    <mergeCell ref="A443:D444"/>
    <mergeCell ref="I437:J437"/>
    <mergeCell ref="A438:D438"/>
    <mergeCell ref="E438:H438"/>
    <mergeCell ref="A439:D439"/>
    <mergeCell ref="E439:H440"/>
    <mergeCell ref="A440:D440"/>
    <mergeCell ref="I440:J440"/>
    <mergeCell ref="A427:A429"/>
    <mergeCell ref="B427:I429"/>
    <mergeCell ref="I435:J435"/>
    <mergeCell ref="A436:D436"/>
    <mergeCell ref="E436:H436"/>
    <mergeCell ref="I436:J436"/>
    <mergeCell ref="A415:D416"/>
    <mergeCell ref="I416:J416"/>
    <mergeCell ref="I417:J417"/>
    <mergeCell ref="A419:A421"/>
    <mergeCell ref="B419:I421"/>
    <mergeCell ref="A423:A425"/>
    <mergeCell ref="B423:I425"/>
    <mergeCell ref="E416:H416"/>
    <mergeCell ref="A411:D411"/>
    <mergeCell ref="A412:D412"/>
    <mergeCell ref="E412:H414"/>
    <mergeCell ref="I413:J413"/>
    <mergeCell ref="I414:J414"/>
    <mergeCell ref="A413:D414"/>
    <mergeCell ref="I407:J407"/>
    <mergeCell ref="A408:D408"/>
    <mergeCell ref="E408:H408"/>
    <mergeCell ref="A409:D409"/>
    <mergeCell ref="E409:H410"/>
    <mergeCell ref="A410:D410"/>
    <mergeCell ref="I410:J410"/>
    <mergeCell ref="A395:A397"/>
    <mergeCell ref="B395:I397"/>
    <mergeCell ref="I405:J405"/>
    <mergeCell ref="A406:D406"/>
    <mergeCell ref="E406:H406"/>
    <mergeCell ref="I406:J406"/>
    <mergeCell ref="A383:D384"/>
    <mergeCell ref="I384:J384"/>
    <mergeCell ref="I385:J385"/>
    <mergeCell ref="A387:A389"/>
    <mergeCell ref="B387:I389"/>
    <mergeCell ref="A391:A393"/>
    <mergeCell ref="B391:I393"/>
    <mergeCell ref="E384:H384"/>
    <mergeCell ref="A379:D379"/>
    <mergeCell ref="A380:D380"/>
    <mergeCell ref="E380:H382"/>
    <mergeCell ref="I381:J381"/>
    <mergeCell ref="I382:J382"/>
    <mergeCell ref="A381:D382"/>
    <mergeCell ref="I375:J375"/>
    <mergeCell ref="A376:D376"/>
    <mergeCell ref="E376:H376"/>
    <mergeCell ref="A377:D377"/>
    <mergeCell ref="E377:H378"/>
    <mergeCell ref="A378:D378"/>
    <mergeCell ref="I378:J378"/>
    <mergeCell ref="A365:A367"/>
    <mergeCell ref="B365:I367"/>
    <mergeCell ref="I373:J373"/>
    <mergeCell ref="A374:D374"/>
    <mergeCell ref="E374:H374"/>
    <mergeCell ref="I374:J374"/>
    <mergeCell ref="A353:D354"/>
    <mergeCell ref="I354:J354"/>
    <mergeCell ref="I355:J355"/>
    <mergeCell ref="A357:A359"/>
    <mergeCell ref="B357:I359"/>
    <mergeCell ref="A361:A363"/>
    <mergeCell ref="B361:I363"/>
    <mergeCell ref="E354:H354"/>
    <mergeCell ref="A349:D349"/>
    <mergeCell ref="A350:D350"/>
    <mergeCell ref="E350:H352"/>
    <mergeCell ref="I351:J351"/>
    <mergeCell ref="I352:J352"/>
    <mergeCell ref="A351:D352"/>
    <mergeCell ref="I345:J345"/>
    <mergeCell ref="A346:D346"/>
    <mergeCell ref="E346:H346"/>
    <mergeCell ref="A347:D347"/>
    <mergeCell ref="E347:H348"/>
    <mergeCell ref="A348:D348"/>
    <mergeCell ref="I348:J348"/>
    <mergeCell ref="A333:A335"/>
    <mergeCell ref="B333:I335"/>
    <mergeCell ref="I343:J343"/>
    <mergeCell ref="A344:D344"/>
    <mergeCell ref="E344:H344"/>
    <mergeCell ref="I344:J344"/>
    <mergeCell ref="A321:D322"/>
    <mergeCell ref="I322:J322"/>
    <mergeCell ref="I323:J323"/>
    <mergeCell ref="A325:A327"/>
    <mergeCell ref="B325:I327"/>
    <mergeCell ref="A329:A331"/>
    <mergeCell ref="B329:I331"/>
    <mergeCell ref="E322:H322"/>
    <mergeCell ref="A317:D317"/>
    <mergeCell ref="A318:D318"/>
    <mergeCell ref="E318:H320"/>
    <mergeCell ref="I319:J319"/>
    <mergeCell ref="I320:J320"/>
    <mergeCell ref="A319:D320"/>
    <mergeCell ref="I313:J313"/>
    <mergeCell ref="A314:D314"/>
    <mergeCell ref="E314:H314"/>
    <mergeCell ref="A315:D315"/>
    <mergeCell ref="E315:H316"/>
    <mergeCell ref="A316:D316"/>
    <mergeCell ref="I316:J316"/>
    <mergeCell ref="A303:A305"/>
    <mergeCell ref="B303:I305"/>
    <mergeCell ref="I311:J311"/>
    <mergeCell ref="A312:D312"/>
    <mergeCell ref="E312:H312"/>
    <mergeCell ref="I312:J312"/>
    <mergeCell ref="A291:D292"/>
    <mergeCell ref="I292:J292"/>
    <mergeCell ref="I293:J293"/>
    <mergeCell ref="A295:A297"/>
    <mergeCell ref="B295:I297"/>
    <mergeCell ref="A299:A301"/>
    <mergeCell ref="B299:I301"/>
    <mergeCell ref="E292:H292"/>
    <mergeCell ref="A287:D287"/>
    <mergeCell ref="A288:D288"/>
    <mergeCell ref="E288:H290"/>
    <mergeCell ref="I289:J289"/>
    <mergeCell ref="I290:J290"/>
    <mergeCell ref="A289:D290"/>
    <mergeCell ref="I283:J283"/>
    <mergeCell ref="A284:D284"/>
    <mergeCell ref="E284:H284"/>
    <mergeCell ref="A285:D285"/>
    <mergeCell ref="E285:H286"/>
    <mergeCell ref="A286:D286"/>
    <mergeCell ref="I286:J286"/>
    <mergeCell ref="A271:A273"/>
    <mergeCell ref="B271:I273"/>
    <mergeCell ref="I281:J281"/>
    <mergeCell ref="A282:D282"/>
    <mergeCell ref="E282:H282"/>
    <mergeCell ref="I282:J282"/>
    <mergeCell ref="A259:D260"/>
    <mergeCell ref="I260:J260"/>
    <mergeCell ref="I261:J261"/>
    <mergeCell ref="A263:A265"/>
    <mergeCell ref="B263:I265"/>
    <mergeCell ref="A267:A269"/>
    <mergeCell ref="B267:I269"/>
    <mergeCell ref="E260:H260"/>
    <mergeCell ref="A255:D255"/>
    <mergeCell ref="A256:D256"/>
    <mergeCell ref="E256:H258"/>
    <mergeCell ref="I257:J257"/>
    <mergeCell ref="I258:J258"/>
    <mergeCell ref="A257:D258"/>
    <mergeCell ref="I251:J251"/>
    <mergeCell ref="A252:D252"/>
    <mergeCell ref="E252:H252"/>
    <mergeCell ref="A253:D253"/>
    <mergeCell ref="E253:H254"/>
    <mergeCell ref="A254:D254"/>
    <mergeCell ref="I254:J254"/>
    <mergeCell ref="A241:A243"/>
    <mergeCell ref="B241:I243"/>
    <mergeCell ref="I249:J249"/>
    <mergeCell ref="A250:D250"/>
    <mergeCell ref="E250:H250"/>
    <mergeCell ref="I250:J250"/>
    <mergeCell ref="A229:D230"/>
    <mergeCell ref="I230:J230"/>
    <mergeCell ref="I231:J231"/>
    <mergeCell ref="A233:A235"/>
    <mergeCell ref="B233:I235"/>
    <mergeCell ref="A237:A239"/>
    <mergeCell ref="B237:I239"/>
    <mergeCell ref="E230:H230"/>
    <mergeCell ref="A225:D225"/>
    <mergeCell ref="A226:D226"/>
    <mergeCell ref="E226:H228"/>
    <mergeCell ref="I227:J227"/>
    <mergeCell ref="I228:J228"/>
    <mergeCell ref="A227:D228"/>
    <mergeCell ref="I221:J221"/>
    <mergeCell ref="A222:D222"/>
    <mergeCell ref="E222:H222"/>
    <mergeCell ref="A223:D223"/>
    <mergeCell ref="E223:H224"/>
    <mergeCell ref="A224:D224"/>
    <mergeCell ref="I224:J224"/>
    <mergeCell ref="A209:A211"/>
    <mergeCell ref="B209:I211"/>
    <mergeCell ref="I219:J219"/>
    <mergeCell ref="A220:D220"/>
    <mergeCell ref="E220:H220"/>
    <mergeCell ref="I220:J220"/>
    <mergeCell ref="A197:D198"/>
    <mergeCell ref="I198:J198"/>
    <mergeCell ref="I199:J199"/>
    <mergeCell ref="A201:A203"/>
    <mergeCell ref="B201:I203"/>
    <mergeCell ref="A205:A207"/>
    <mergeCell ref="B205:I207"/>
    <mergeCell ref="A193:D193"/>
    <mergeCell ref="A194:D194"/>
    <mergeCell ref="E194:H196"/>
    <mergeCell ref="I195:J195"/>
    <mergeCell ref="I196:J196"/>
    <mergeCell ref="A195:D196"/>
    <mergeCell ref="I189:J189"/>
    <mergeCell ref="A190:D190"/>
    <mergeCell ref="E190:H190"/>
    <mergeCell ref="A191:D191"/>
    <mergeCell ref="E191:H192"/>
    <mergeCell ref="A192:D192"/>
    <mergeCell ref="I192:J192"/>
    <mergeCell ref="A179:A181"/>
    <mergeCell ref="B179:I181"/>
    <mergeCell ref="I187:J187"/>
    <mergeCell ref="A188:D188"/>
    <mergeCell ref="E188:H188"/>
    <mergeCell ref="I188:J188"/>
    <mergeCell ref="A167:D168"/>
    <mergeCell ref="I168:J168"/>
    <mergeCell ref="I169:J169"/>
    <mergeCell ref="A171:A173"/>
    <mergeCell ref="B171:I173"/>
    <mergeCell ref="A175:A177"/>
    <mergeCell ref="B175:I177"/>
    <mergeCell ref="A163:D163"/>
    <mergeCell ref="A164:D164"/>
    <mergeCell ref="E164:H166"/>
    <mergeCell ref="I165:J165"/>
    <mergeCell ref="I166:J166"/>
    <mergeCell ref="A165:D166"/>
    <mergeCell ref="I159:J159"/>
    <mergeCell ref="A160:D160"/>
    <mergeCell ref="E160:H160"/>
    <mergeCell ref="A161:D161"/>
    <mergeCell ref="E161:H162"/>
    <mergeCell ref="A162:D162"/>
    <mergeCell ref="I162:J162"/>
    <mergeCell ref="A147:A149"/>
    <mergeCell ref="B147:I149"/>
    <mergeCell ref="I157:J157"/>
    <mergeCell ref="A158:D158"/>
    <mergeCell ref="E158:H158"/>
    <mergeCell ref="I158:J158"/>
    <mergeCell ref="A135:D136"/>
    <mergeCell ref="I136:J136"/>
    <mergeCell ref="I137:J137"/>
    <mergeCell ref="A139:A141"/>
    <mergeCell ref="B139:I141"/>
    <mergeCell ref="A143:A145"/>
    <mergeCell ref="B143:I145"/>
    <mergeCell ref="A131:D131"/>
    <mergeCell ref="A132:D132"/>
    <mergeCell ref="E132:H134"/>
    <mergeCell ref="I133:J133"/>
    <mergeCell ref="I134:J134"/>
    <mergeCell ref="A133:D134"/>
    <mergeCell ref="I127:J127"/>
    <mergeCell ref="A128:D128"/>
    <mergeCell ref="E128:H128"/>
    <mergeCell ref="A129:D129"/>
    <mergeCell ref="E129:H130"/>
    <mergeCell ref="A130:D130"/>
    <mergeCell ref="I130:J130"/>
    <mergeCell ref="A117:A119"/>
    <mergeCell ref="B117:I119"/>
    <mergeCell ref="I125:J125"/>
    <mergeCell ref="A126:D126"/>
    <mergeCell ref="E126:H126"/>
    <mergeCell ref="I126:J126"/>
    <mergeCell ref="A105:D106"/>
    <mergeCell ref="I106:J106"/>
    <mergeCell ref="I107:J107"/>
    <mergeCell ref="A109:A111"/>
    <mergeCell ref="B109:I111"/>
    <mergeCell ref="A113:A115"/>
    <mergeCell ref="B113:I115"/>
    <mergeCell ref="A101:D101"/>
    <mergeCell ref="A102:D102"/>
    <mergeCell ref="E102:H104"/>
    <mergeCell ref="I103:J103"/>
    <mergeCell ref="I104:J104"/>
    <mergeCell ref="A103:D104"/>
    <mergeCell ref="I97:J97"/>
    <mergeCell ref="A98:D98"/>
    <mergeCell ref="E98:H98"/>
    <mergeCell ref="A99:D99"/>
    <mergeCell ref="E99:H100"/>
    <mergeCell ref="A100:D100"/>
    <mergeCell ref="I100:J100"/>
    <mergeCell ref="A85:A87"/>
    <mergeCell ref="B85:I87"/>
    <mergeCell ref="I95:J95"/>
    <mergeCell ref="A96:D96"/>
    <mergeCell ref="E96:H96"/>
    <mergeCell ref="I96:J96"/>
    <mergeCell ref="A73:D74"/>
    <mergeCell ref="I74:J74"/>
    <mergeCell ref="I75:J75"/>
    <mergeCell ref="A77:A79"/>
    <mergeCell ref="B77:I79"/>
    <mergeCell ref="A81:A83"/>
    <mergeCell ref="B81:I83"/>
    <mergeCell ref="A69:D69"/>
    <mergeCell ref="A70:D70"/>
    <mergeCell ref="E70:H72"/>
    <mergeCell ref="I71:J71"/>
    <mergeCell ref="I72:J72"/>
    <mergeCell ref="A71:D72"/>
    <mergeCell ref="I65:J65"/>
    <mergeCell ref="A66:D66"/>
    <mergeCell ref="E66:H66"/>
    <mergeCell ref="A67:D67"/>
    <mergeCell ref="E67:H68"/>
    <mergeCell ref="A68:D68"/>
    <mergeCell ref="I68:J68"/>
    <mergeCell ref="A51:A53"/>
    <mergeCell ref="B51:I53"/>
    <mergeCell ref="A55:A57"/>
    <mergeCell ref="B55:I57"/>
    <mergeCell ref="I63:J63"/>
    <mergeCell ref="A64:D64"/>
    <mergeCell ref="E64:H64"/>
    <mergeCell ref="I64:J64"/>
    <mergeCell ref="A4:D4"/>
    <mergeCell ref="A5:D5"/>
    <mergeCell ref="E40:H42"/>
    <mergeCell ref="I41:J41"/>
    <mergeCell ref="I42:J42"/>
    <mergeCell ref="I44:J44"/>
    <mergeCell ref="I45:J45"/>
    <mergeCell ref="A47:A49"/>
    <mergeCell ref="B47:I49"/>
    <mergeCell ref="A41:D42"/>
    <mergeCell ref="I33:J33"/>
    <mergeCell ref="E34:H34"/>
    <mergeCell ref="I34:J34"/>
    <mergeCell ref="I35:J35"/>
    <mergeCell ref="E36:H36"/>
    <mergeCell ref="E37:H38"/>
    <mergeCell ref="I38:J38"/>
    <mergeCell ref="A37:D37"/>
    <mergeCell ref="A34:D34"/>
    <mergeCell ref="A43:D44"/>
    <mergeCell ref="A36:D36"/>
    <mergeCell ref="A38:D38"/>
    <mergeCell ref="A39:D39"/>
    <mergeCell ref="A40:D40"/>
    <mergeCell ref="A6:D6"/>
    <mergeCell ref="A2:D2"/>
    <mergeCell ref="A15:A17"/>
    <mergeCell ref="A19:A21"/>
    <mergeCell ref="A23:A25"/>
    <mergeCell ref="B15:I17"/>
    <mergeCell ref="B19:I21"/>
    <mergeCell ref="B23:I25"/>
    <mergeCell ref="I1:J1"/>
    <mergeCell ref="I2:J2"/>
    <mergeCell ref="I3:J3"/>
    <mergeCell ref="I6:J6"/>
    <mergeCell ref="I10:J10"/>
    <mergeCell ref="I13:J13"/>
    <mergeCell ref="I12:J12"/>
    <mergeCell ref="I9:J9"/>
    <mergeCell ref="E2:H2"/>
    <mergeCell ref="E4:H4"/>
    <mergeCell ref="E5:H6"/>
    <mergeCell ref="E8:H10"/>
    <mergeCell ref="A7:D7"/>
    <mergeCell ref="A8:D8"/>
    <mergeCell ref="A11:D12"/>
    <mergeCell ref="A9:D10"/>
  </mergeCells>
  <printOptions horizontalCentered="1"/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3"/>
  <sheetViews>
    <sheetView topLeftCell="A921" workbookViewId="0">
      <selection activeCell="C22" sqref="C22"/>
    </sheetView>
  </sheetViews>
  <sheetFormatPr defaultColWidth="9.140625" defaultRowHeight="15" x14ac:dyDescent="0.2"/>
  <cols>
    <col min="1" max="1" width="9.140625" style="11" customWidth="1"/>
    <col min="2" max="2" width="7.5703125" style="11" customWidth="1"/>
    <col min="3" max="3" width="14.42578125" style="11" customWidth="1"/>
    <col min="4" max="16384" width="9.140625" style="11"/>
  </cols>
  <sheetData>
    <row r="1" spans="1:10" ht="15.75" customHeight="1" x14ac:dyDescent="0.2">
      <c r="A1" s="8"/>
      <c r="B1" s="9"/>
      <c r="C1" s="9"/>
      <c r="D1" s="9"/>
      <c r="E1" s="9"/>
      <c r="F1" s="9"/>
      <c r="G1" s="9"/>
      <c r="H1" s="9"/>
      <c r="I1" s="9"/>
      <c r="J1" s="10">
        <v>1</v>
      </c>
    </row>
    <row r="2" spans="1:10" ht="15" customHeight="1" x14ac:dyDescent="0.2">
      <c r="A2" s="38">
        <f>'Общие сведения дисциплины'!$B$1</f>
        <v>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x14ac:dyDescent="0.2">
      <c r="A3" s="38"/>
      <c r="B3" s="24"/>
      <c r="C3" s="24"/>
      <c r="D3" s="24"/>
      <c r="E3" s="24"/>
      <c r="F3" s="24"/>
      <c r="G3" s="24"/>
      <c r="H3" s="24"/>
      <c r="I3" s="24"/>
      <c r="J3" s="25"/>
    </row>
    <row r="4" spans="1:10" x14ac:dyDescent="0.2">
      <c r="A4" s="12"/>
      <c r="B4" s="13"/>
      <c r="C4" s="13"/>
      <c r="D4" s="13"/>
      <c r="E4" s="13"/>
      <c r="F4" s="13"/>
      <c r="G4" s="13"/>
      <c r="H4" s="13"/>
      <c r="I4" s="13"/>
      <c r="J4" s="14"/>
    </row>
    <row r="5" spans="1:10" x14ac:dyDescent="0.2">
      <c r="A5" s="98" t="str">
        <f>'Общие сведения дисциплины'!$B$15&amp;J1</f>
        <v>ЭКЗАМЕНАЦИОННЫЙ БИЛЕТ №1</v>
      </c>
      <c r="B5" s="99"/>
      <c r="C5" s="99"/>
      <c r="D5" s="99"/>
      <c r="E5" s="99"/>
      <c r="F5" s="99"/>
      <c r="G5" s="99"/>
      <c r="H5" s="99"/>
      <c r="I5" s="99"/>
      <c r="J5" s="100"/>
    </row>
    <row r="6" spans="1:10" x14ac:dyDescent="0.2">
      <c r="A6" s="12"/>
      <c r="B6" s="13"/>
      <c r="C6" s="13"/>
      <c r="D6" s="13"/>
      <c r="E6" s="13"/>
      <c r="F6" s="13"/>
      <c r="G6" s="13"/>
      <c r="H6" s="13"/>
      <c r="I6" s="13"/>
      <c r="J6" s="14"/>
    </row>
    <row r="7" spans="1:10" ht="15" customHeight="1" x14ac:dyDescent="0.2">
      <c r="A7" s="101" t="s">
        <v>13</v>
      </c>
      <c r="B7" s="102"/>
      <c r="C7" s="103" t="str">
        <f>'Общие сведения дисциплины'!$B$5</f>
        <v>Технологии и методы программирования</v>
      </c>
      <c r="D7" s="103"/>
      <c r="E7" s="103"/>
      <c r="F7" s="103"/>
      <c r="G7" s="103"/>
      <c r="H7" s="103"/>
      <c r="I7" s="103"/>
      <c r="J7" s="104"/>
    </row>
    <row r="8" spans="1:10" x14ac:dyDescent="0.2">
      <c r="A8" s="12"/>
      <c r="B8" s="13"/>
      <c r="C8" s="24"/>
      <c r="D8" s="24"/>
      <c r="E8" s="24"/>
      <c r="F8" s="24"/>
      <c r="G8" s="24"/>
      <c r="H8" s="24"/>
      <c r="I8" s="24"/>
      <c r="J8" s="25"/>
    </row>
    <row r="9" spans="1:10" x14ac:dyDescent="0.2">
      <c r="A9" s="105" t="s">
        <v>14</v>
      </c>
      <c r="B9" s="106"/>
      <c r="C9" s="92" t="str">
        <f>'Общие сведения дисциплины'!$B$2</f>
        <v>Институт кибербезопасности ицифровых технологий</v>
      </c>
      <c r="D9" s="92"/>
      <c r="E9" s="13" t="s">
        <v>8</v>
      </c>
      <c r="F9" s="21">
        <f>'Общие сведения дисциплины'!$B$6</f>
        <v>3</v>
      </c>
      <c r="G9" s="107" t="s">
        <v>19</v>
      </c>
      <c r="H9" s="107"/>
      <c r="I9" s="99" t="str">
        <f>'Общие сведения дисциплины'!$B$14</f>
        <v>2023/2024</v>
      </c>
      <c r="J9" s="100"/>
    </row>
    <row r="10" spans="1:10" ht="15.75" thickBot="1" x14ac:dyDescent="0.25">
      <c r="A10" s="12"/>
      <c r="B10" s="13"/>
      <c r="C10" s="13"/>
      <c r="D10" s="13"/>
      <c r="E10" s="13"/>
      <c r="F10" s="13"/>
      <c r="G10" s="13"/>
      <c r="H10" s="13"/>
      <c r="I10" s="13"/>
      <c r="J10" s="14"/>
    </row>
    <row r="11" spans="1:10" x14ac:dyDescent="0.2">
      <c r="A11" s="12"/>
      <c r="B11" s="87" t="s">
        <v>5</v>
      </c>
      <c r="C11" s="90" t="str">
        <f ca="1">INDIRECT((ADDRESS((3+J1),2,1,1,"Вопросы к экзамену")))</f>
        <v>Понятие машинного обучения. Виды задач машинного обучения. Примеры.</v>
      </c>
      <c r="D11" s="91"/>
      <c r="E11" s="91"/>
      <c r="F11" s="91"/>
      <c r="G11" s="91"/>
      <c r="H11" s="91"/>
      <c r="I11" s="91"/>
      <c r="J11" s="14"/>
    </row>
    <row r="12" spans="1:10" x14ac:dyDescent="0.2">
      <c r="A12" s="12"/>
      <c r="B12" s="88"/>
      <c r="C12" s="90"/>
      <c r="D12" s="91"/>
      <c r="E12" s="91"/>
      <c r="F12" s="91"/>
      <c r="G12" s="91"/>
      <c r="H12" s="91"/>
      <c r="I12" s="91"/>
      <c r="J12" s="14"/>
    </row>
    <row r="13" spans="1:10" ht="15.75" thickBot="1" x14ac:dyDescent="0.25">
      <c r="A13" s="12"/>
      <c r="B13" s="89"/>
      <c r="C13" s="90"/>
      <c r="D13" s="91"/>
      <c r="E13" s="91"/>
      <c r="F13" s="91"/>
      <c r="G13" s="91"/>
      <c r="H13" s="91"/>
      <c r="I13" s="91"/>
      <c r="J13" s="14"/>
    </row>
    <row r="14" spans="1:10" ht="15.75" thickBot="1" x14ac:dyDescent="0.25">
      <c r="A14" s="12"/>
      <c r="B14" s="13"/>
      <c r="C14" s="13"/>
      <c r="D14" s="13"/>
      <c r="E14" s="13"/>
      <c r="F14" s="13"/>
      <c r="G14" s="13"/>
      <c r="H14" s="13"/>
      <c r="I14" s="13"/>
      <c r="J14" s="14"/>
    </row>
    <row r="15" spans="1:10" x14ac:dyDescent="0.2">
      <c r="A15" s="12"/>
      <c r="B15" s="87" t="s">
        <v>6</v>
      </c>
      <c r="C15" s="90" t="str">
        <f ca="1">INDIRECT((ADDRESS(33+J1,2,1,1,"Вопросы к экзамену")))</f>
        <v>Алгоритм метода k-means++.</v>
      </c>
      <c r="D15" s="91"/>
      <c r="E15" s="91"/>
      <c r="F15" s="91"/>
      <c r="G15" s="91"/>
      <c r="H15" s="91"/>
      <c r="I15" s="91"/>
      <c r="J15" s="14"/>
    </row>
    <row r="16" spans="1:10" ht="15.75" customHeight="1" x14ac:dyDescent="0.2">
      <c r="A16" s="12"/>
      <c r="B16" s="88"/>
      <c r="C16" s="90"/>
      <c r="D16" s="91"/>
      <c r="E16" s="91"/>
      <c r="F16" s="91"/>
      <c r="G16" s="91"/>
      <c r="H16" s="91"/>
      <c r="I16" s="91"/>
      <c r="J16" s="14"/>
    </row>
    <row r="17" spans="1:10" ht="15.75" customHeight="1" thickBot="1" x14ac:dyDescent="0.25">
      <c r="A17" s="12"/>
      <c r="B17" s="89"/>
      <c r="C17" s="90"/>
      <c r="D17" s="91"/>
      <c r="E17" s="91"/>
      <c r="F17" s="91"/>
      <c r="G17" s="91"/>
      <c r="H17" s="91"/>
      <c r="I17" s="91"/>
      <c r="J17" s="14"/>
    </row>
    <row r="18" spans="1:10" ht="15.75" thickBot="1" x14ac:dyDescent="0.25">
      <c r="A18" s="12"/>
      <c r="B18" s="13"/>
      <c r="C18" s="13"/>
      <c r="D18" s="13"/>
      <c r="E18" s="13"/>
      <c r="F18" s="13"/>
      <c r="G18" s="13"/>
      <c r="H18" s="13"/>
      <c r="I18" s="13"/>
      <c r="J18" s="14"/>
    </row>
    <row r="19" spans="1:10" ht="15" customHeight="1" x14ac:dyDescent="0.2">
      <c r="A19" s="12"/>
      <c r="B19" s="87" t="s">
        <v>7</v>
      </c>
      <c r="C19" s="90" t="str">
        <f ca="1">INDIRECT((ADDRESS(66+J1,2,1,1,"Вопросы к экзамену")))</f>
        <v>Нелинейные регрессионные модели. Примеры. Оценивание параметров.</v>
      </c>
      <c r="D19" s="91"/>
      <c r="E19" s="91"/>
      <c r="F19" s="91"/>
      <c r="G19" s="91"/>
      <c r="H19" s="91"/>
      <c r="I19" s="91"/>
      <c r="J19" s="14"/>
    </row>
    <row r="20" spans="1:10" ht="15.75" customHeight="1" x14ac:dyDescent="0.2">
      <c r="A20" s="12"/>
      <c r="B20" s="88"/>
      <c r="C20" s="90"/>
      <c r="D20" s="91"/>
      <c r="E20" s="91"/>
      <c r="F20" s="91"/>
      <c r="G20" s="91"/>
      <c r="H20" s="91"/>
      <c r="I20" s="91"/>
      <c r="J20" s="14"/>
    </row>
    <row r="21" spans="1:10" ht="15.75" customHeight="1" thickBot="1" x14ac:dyDescent="0.25">
      <c r="A21" s="12"/>
      <c r="B21" s="89"/>
      <c r="C21" s="90"/>
      <c r="D21" s="91"/>
      <c r="E21" s="91"/>
      <c r="F21" s="91"/>
      <c r="G21" s="91"/>
      <c r="H21" s="91"/>
      <c r="I21" s="91"/>
      <c r="J21" s="14"/>
    </row>
    <row r="22" spans="1:10" x14ac:dyDescent="0.2">
      <c r="A22" s="12"/>
      <c r="B22" s="13"/>
      <c r="C22" s="13"/>
      <c r="D22" s="13"/>
      <c r="E22" s="13"/>
      <c r="F22" s="13"/>
      <c r="G22" s="13"/>
      <c r="H22" s="13"/>
      <c r="I22" s="13"/>
      <c r="J22" s="14"/>
    </row>
    <row r="23" spans="1:10" ht="15" customHeight="1" x14ac:dyDescent="0.2">
      <c r="A23" s="12"/>
      <c r="B23" s="92" t="str">
        <f>"Зав. кафедрой "&amp;'Общие сведения дисциплины'!$B$3</f>
        <v>Зав. кафедрой КБ-2 «Информационно-аналитические системы кибербезопасности»</v>
      </c>
      <c r="C23" s="92"/>
      <c r="D23" s="92"/>
      <c r="E23" s="26"/>
      <c r="F23" s="26"/>
      <c r="G23" s="93" t="str">
        <f>'Общие сведения дисциплины'!$B$4</f>
        <v>О.В. Трубиенко</v>
      </c>
      <c r="H23" s="93"/>
      <c r="I23" s="93"/>
      <c r="J23" s="14"/>
    </row>
    <row r="24" spans="1:10" x14ac:dyDescent="0.2">
      <c r="A24" s="12"/>
      <c r="B24" s="94">
        <f>'Общие сведения дисциплины'!$B$9</f>
        <v>45162</v>
      </c>
      <c r="C24" s="94"/>
      <c r="D24" s="94"/>
      <c r="E24" s="94"/>
      <c r="F24" s="94"/>
      <c r="G24" s="94"/>
      <c r="H24" s="94"/>
      <c r="I24" s="94"/>
      <c r="J24" s="14"/>
    </row>
    <row r="25" spans="1:10" ht="15.75" thickBot="1" x14ac:dyDescent="0.25">
      <c r="A25" s="15"/>
      <c r="B25" s="16"/>
      <c r="C25" s="16"/>
      <c r="D25" s="16"/>
      <c r="E25" s="16"/>
      <c r="F25" s="16"/>
      <c r="G25" s="16"/>
      <c r="H25" s="16"/>
      <c r="I25" s="16"/>
      <c r="J25" s="17"/>
    </row>
    <row r="26" spans="1:10" x14ac:dyDescent="0.2">
      <c r="A26" s="27"/>
      <c r="B26" s="27"/>
      <c r="C26" s="27"/>
      <c r="D26" s="27"/>
      <c r="E26" s="27"/>
      <c r="F26" s="27"/>
      <c r="G26" s="27"/>
      <c r="H26" s="27"/>
      <c r="I26" s="27"/>
      <c r="J26" s="27"/>
    </row>
    <row r="27" spans="1:10" ht="15.75" thickBot="1" x14ac:dyDescent="0.25"/>
    <row r="28" spans="1:10" x14ac:dyDescent="0.2">
      <c r="A28" s="18"/>
      <c r="B28" s="19"/>
      <c r="C28" s="19"/>
      <c r="D28" s="19"/>
      <c r="E28" s="19"/>
      <c r="F28" s="19"/>
      <c r="G28" s="19"/>
      <c r="H28" s="19"/>
      <c r="I28" s="19"/>
      <c r="J28" s="20">
        <f>J1+1</f>
        <v>2</v>
      </c>
    </row>
    <row r="29" spans="1:10" x14ac:dyDescent="0.2">
      <c r="A29" s="95">
        <f>'Общие сведения дисциплины'!$B$1</f>
        <v>0</v>
      </c>
      <c r="B29" s="96"/>
      <c r="C29" s="96"/>
      <c r="D29" s="96"/>
      <c r="E29" s="96"/>
      <c r="F29" s="96"/>
      <c r="G29" s="96"/>
      <c r="H29" s="96"/>
      <c r="I29" s="96"/>
      <c r="J29" s="97"/>
    </row>
    <row r="30" spans="1:10" x14ac:dyDescent="0.2">
      <c r="A30" s="95"/>
      <c r="B30" s="96"/>
      <c r="C30" s="96"/>
      <c r="D30" s="96"/>
      <c r="E30" s="96"/>
      <c r="F30" s="96"/>
      <c r="G30" s="96"/>
      <c r="H30" s="96"/>
      <c r="I30" s="96"/>
      <c r="J30" s="97"/>
    </row>
    <row r="31" spans="1:10" x14ac:dyDescent="0.2">
      <c r="A31" s="22"/>
      <c r="B31" s="23"/>
      <c r="C31" s="23"/>
      <c r="D31" s="23"/>
      <c r="E31" s="23"/>
      <c r="F31" s="23"/>
      <c r="G31" s="23"/>
      <c r="H31" s="23"/>
      <c r="I31" s="23"/>
      <c r="J31" s="14"/>
    </row>
    <row r="32" spans="1:10" ht="15" customHeight="1" x14ac:dyDescent="0.2">
      <c r="A32" s="98" t="str">
        <f>'Общие сведения дисциплины'!$B$15&amp;J28</f>
        <v>ЭКЗАМЕНАЦИОННЫЙ БИЛЕТ №2</v>
      </c>
      <c r="B32" s="99"/>
      <c r="C32" s="99"/>
      <c r="D32" s="99"/>
      <c r="E32" s="99"/>
      <c r="F32" s="99"/>
      <c r="G32" s="99"/>
      <c r="H32" s="99"/>
      <c r="I32" s="99"/>
      <c r="J32" s="100"/>
    </row>
    <row r="33" spans="1:10" x14ac:dyDescent="0.2">
      <c r="A33" s="22"/>
      <c r="B33" s="23"/>
      <c r="C33" s="23"/>
      <c r="D33" s="23"/>
      <c r="E33" s="23"/>
      <c r="F33" s="23"/>
      <c r="G33" s="23"/>
      <c r="H33" s="23"/>
      <c r="I33" s="23"/>
      <c r="J33" s="14"/>
    </row>
    <row r="34" spans="1:10" ht="15" customHeight="1" x14ac:dyDescent="0.2">
      <c r="A34" s="101" t="s">
        <v>13</v>
      </c>
      <c r="B34" s="102"/>
      <c r="C34" s="103" t="str">
        <f>'Общие сведения дисциплины'!$B$5</f>
        <v>Технологии и методы программирования</v>
      </c>
      <c r="D34" s="103"/>
      <c r="E34" s="103"/>
      <c r="F34" s="103"/>
      <c r="G34" s="103"/>
      <c r="H34" s="103"/>
      <c r="I34" s="103"/>
      <c r="J34" s="104"/>
    </row>
    <row r="35" spans="1:10" x14ac:dyDescent="0.2">
      <c r="A35" s="22"/>
      <c r="B35" s="23"/>
      <c r="C35" s="24"/>
      <c r="D35" s="24"/>
      <c r="E35" s="24"/>
      <c r="F35" s="24"/>
      <c r="G35" s="24"/>
      <c r="H35" s="24"/>
      <c r="I35" s="24"/>
      <c r="J35" s="25"/>
    </row>
    <row r="36" spans="1:10" ht="15" customHeight="1" x14ac:dyDescent="0.2">
      <c r="A36" s="105" t="s">
        <v>14</v>
      </c>
      <c r="B36" s="106"/>
      <c r="C36" s="92" t="str">
        <f>'Общие сведения дисциплины'!$B$2</f>
        <v>Институт кибербезопасности ицифровых технологий</v>
      </c>
      <c r="D36" s="92"/>
      <c r="E36" s="23" t="s">
        <v>8</v>
      </c>
      <c r="F36" s="21">
        <f>'Общие сведения дисциплины'!$B$6</f>
        <v>3</v>
      </c>
      <c r="G36" s="107" t="s">
        <v>19</v>
      </c>
      <c r="H36" s="107"/>
      <c r="I36" s="99" t="str">
        <f>'Общие сведения дисциплины'!$B$14</f>
        <v>2023/2024</v>
      </c>
      <c r="J36" s="100"/>
    </row>
    <row r="37" spans="1:10" ht="15.75" thickBot="1" x14ac:dyDescent="0.25">
      <c r="A37" s="12"/>
      <c r="B37" s="13"/>
      <c r="C37" s="13"/>
      <c r="D37" s="13"/>
      <c r="E37" s="13"/>
      <c r="F37" s="13"/>
      <c r="G37" s="13"/>
      <c r="H37" s="13"/>
      <c r="I37" s="13"/>
      <c r="J37" s="14"/>
    </row>
    <row r="38" spans="1:10" x14ac:dyDescent="0.2">
      <c r="A38" s="12"/>
      <c r="B38" s="87" t="s">
        <v>5</v>
      </c>
      <c r="C38" s="90" t="str">
        <f ca="1">INDIRECT((ADDRESS((3+J28),2,1,1,"Вопросы к экзамену")))</f>
        <v>Характеристика этапов решения задачи машинного обучения.</v>
      </c>
      <c r="D38" s="91"/>
      <c r="E38" s="91"/>
      <c r="F38" s="91"/>
      <c r="G38" s="91"/>
      <c r="H38" s="91"/>
      <c r="I38" s="91"/>
      <c r="J38" s="14"/>
    </row>
    <row r="39" spans="1:10" x14ac:dyDescent="0.2">
      <c r="A39" s="12"/>
      <c r="B39" s="88"/>
      <c r="C39" s="90"/>
      <c r="D39" s="91"/>
      <c r="E39" s="91"/>
      <c r="F39" s="91"/>
      <c r="G39" s="91"/>
      <c r="H39" s="91"/>
      <c r="I39" s="91"/>
      <c r="J39" s="14"/>
    </row>
    <row r="40" spans="1:10" ht="15.75" thickBot="1" x14ac:dyDescent="0.25">
      <c r="A40" s="12"/>
      <c r="B40" s="89"/>
      <c r="C40" s="90"/>
      <c r="D40" s="91"/>
      <c r="E40" s="91"/>
      <c r="F40" s="91"/>
      <c r="G40" s="91"/>
      <c r="H40" s="91"/>
      <c r="I40" s="91"/>
      <c r="J40" s="14"/>
    </row>
    <row r="41" spans="1:10" ht="15.75" thickBot="1" x14ac:dyDescent="0.25">
      <c r="A41" s="12"/>
      <c r="B41" s="13"/>
      <c r="C41" s="13"/>
      <c r="D41" s="13"/>
      <c r="E41" s="13"/>
      <c r="F41" s="13"/>
      <c r="G41" s="13"/>
      <c r="H41" s="13"/>
      <c r="I41" s="13"/>
      <c r="J41" s="14"/>
    </row>
    <row r="42" spans="1:10" ht="15" customHeight="1" x14ac:dyDescent="0.2">
      <c r="A42" s="12"/>
      <c r="B42" s="87" t="s">
        <v>6</v>
      </c>
      <c r="C42" s="90" t="str">
        <f ca="1">INDIRECT((ADDRESS(33+J28,2,1,1,"Вопросы к экзамену")))</f>
        <v>Понятие и назначение регрессионного анализа данных.</v>
      </c>
      <c r="D42" s="91"/>
      <c r="E42" s="91"/>
      <c r="F42" s="91"/>
      <c r="G42" s="91"/>
      <c r="H42" s="91"/>
      <c r="I42" s="91"/>
      <c r="J42" s="14"/>
    </row>
    <row r="43" spans="1:10" ht="15" customHeight="1" x14ac:dyDescent="0.2">
      <c r="A43" s="12"/>
      <c r="B43" s="88"/>
      <c r="C43" s="90"/>
      <c r="D43" s="91"/>
      <c r="E43" s="91"/>
      <c r="F43" s="91"/>
      <c r="G43" s="91"/>
      <c r="H43" s="91"/>
      <c r="I43" s="91"/>
      <c r="J43" s="14"/>
    </row>
    <row r="44" spans="1:10" ht="15.75" customHeight="1" thickBot="1" x14ac:dyDescent="0.25">
      <c r="A44" s="12"/>
      <c r="B44" s="89"/>
      <c r="C44" s="90"/>
      <c r="D44" s="91"/>
      <c r="E44" s="91"/>
      <c r="F44" s="91"/>
      <c r="G44" s="91"/>
      <c r="H44" s="91"/>
      <c r="I44" s="91"/>
      <c r="J44" s="14"/>
    </row>
    <row r="45" spans="1:10" ht="15.75" thickBot="1" x14ac:dyDescent="0.25">
      <c r="A45" s="12"/>
      <c r="B45" s="23"/>
      <c r="C45" s="23"/>
      <c r="D45" s="23"/>
      <c r="E45" s="23"/>
      <c r="F45" s="23"/>
      <c r="G45" s="23"/>
      <c r="H45" s="23"/>
      <c r="I45" s="23"/>
      <c r="J45" s="14"/>
    </row>
    <row r="46" spans="1:10" ht="15" customHeight="1" x14ac:dyDescent="0.2">
      <c r="A46" s="12"/>
      <c r="B46" s="87" t="s">
        <v>7</v>
      </c>
      <c r="C46" s="90" t="str">
        <f ca="1">INDIRECT((ADDRESS(66+J28,2,1,1,"Вопросы к экзамену")))</f>
        <v>Многоклассовая классификация. Методы one-vs-all и all-vs-all.</v>
      </c>
      <c r="D46" s="91"/>
      <c r="E46" s="91"/>
      <c r="F46" s="91"/>
      <c r="G46" s="91"/>
      <c r="H46" s="91"/>
      <c r="I46" s="91"/>
      <c r="J46" s="14"/>
    </row>
    <row r="47" spans="1:10" ht="15" customHeight="1" x14ac:dyDescent="0.2">
      <c r="A47" s="12"/>
      <c r="B47" s="88"/>
      <c r="C47" s="90"/>
      <c r="D47" s="91"/>
      <c r="E47" s="91"/>
      <c r="F47" s="91"/>
      <c r="G47" s="91"/>
      <c r="H47" s="91"/>
      <c r="I47" s="91"/>
      <c r="J47" s="14"/>
    </row>
    <row r="48" spans="1:10" ht="15.75" customHeight="1" thickBot="1" x14ac:dyDescent="0.25">
      <c r="A48" s="12"/>
      <c r="B48" s="89"/>
      <c r="C48" s="90"/>
      <c r="D48" s="91"/>
      <c r="E48" s="91"/>
      <c r="F48" s="91"/>
      <c r="G48" s="91"/>
      <c r="H48" s="91"/>
      <c r="I48" s="91"/>
      <c r="J48" s="14"/>
    </row>
    <row r="49" spans="1:10" x14ac:dyDescent="0.2">
      <c r="A49" s="12"/>
      <c r="B49" s="13"/>
      <c r="C49" s="13"/>
      <c r="D49" s="13"/>
      <c r="E49" s="13"/>
      <c r="F49" s="13"/>
      <c r="G49" s="13"/>
      <c r="H49" s="13"/>
      <c r="I49" s="13"/>
      <c r="J49" s="14"/>
    </row>
    <row r="50" spans="1:10" ht="15" customHeight="1" x14ac:dyDescent="0.2">
      <c r="A50" s="22"/>
      <c r="B50" s="92" t="str">
        <f>"Зав. кафедрой "&amp;'Общие сведения дисциплины'!$B$3</f>
        <v>Зав. кафедрой КБ-2 «Информационно-аналитические системы кибербезопасности»</v>
      </c>
      <c r="C50" s="92"/>
      <c r="D50" s="92"/>
      <c r="E50" s="26"/>
      <c r="F50" s="26"/>
      <c r="G50" s="93" t="str">
        <f>'Общие сведения дисциплины'!$B$4</f>
        <v>О.В. Трубиенко</v>
      </c>
      <c r="H50" s="93"/>
      <c r="I50" s="93"/>
      <c r="J50" s="14"/>
    </row>
    <row r="51" spans="1:10" ht="15" customHeight="1" x14ac:dyDescent="0.2">
      <c r="A51" s="22"/>
      <c r="B51" s="94">
        <f>'Общие сведения дисциплины'!$B$9</f>
        <v>45162</v>
      </c>
      <c r="C51" s="94"/>
      <c r="D51" s="94"/>
      <c r="E51" s="94"/>
      <c r="F51" s="94"/>
      <c r="G51" s="94"/>
      <c r="H51" s="94"/>
      <c r="I51" s="94"/>
      <c r="J51" s="14"/>
    </row>
    <row r="52" spans="1:10" ht="15.75" thickBot="1" x14ac:dyDescent="0.25">
      <c r="A52" s="15"/>
      <c r="B52" s="16"/>
      <c r="C52" s="16"/>
      <c r="D52" s="16"/>
      <c r="E52" s="16"/>
      <c r="F52" s="16"/>
      <c r="G52" s="16"/>
      <c r="H52" s="16"/>
      <c r="I52" s="16"/>
      <c r="J52" s="17"/>
    </row>
    <row r="53" spans="1:10" ht="15.75" thickBot="1" x14ac:dyDescent="0.25"/>
    <row r="54" spans="1:10" x14ac:dyDescent="0.2">
      <c r="A54" s="8"/>
      <c r="B54" s="9"/>
      <c r="C54" s="9"/>
      <c r="D54" s="9"/>
      <c r="E54" s="9"/>
      <c r="F54" s="9"/>
      <c r="G54" s="9"/>
      <c r="H54" s="9"/>
      <c r="I54" s="9"/>
      <c r="J54" s="20">
        <f>J28+1</f>
        <v>3</v>
      </c>
    </row>
    <row r="55" spans="1:10" ht="15" customHeight="1" x14ac:dyDescent="0.2">
      <c r="A55" s="95">
        <f>'Общие сведения дисциплины'!$B$1</f>
        <v>0</v>
      </c>
      <c r="B55" s="96"/>
      <c r="C55" s="96"/>
      <c r="D55" s="96"/>
      <c r="E55" s="96"/>
      <c r="F55" s="96"/>
      <c r="G55" s="96"/>
      <c r="H55" s="96"/>
      <c r="I55" s="96"/>
      <c r="J55" s="97"/>
    </row>
    <row r="56" spans="1:10" x14ac:dyDescent="0.2">
      <c r="A56" s="95"/>
      <c r="B56" s="96"/>
      <c r="C56" s="96"/>
      <c r="D56" s="96"/>
      <c r="E56" s="96"/>
      <c r="F56" s="96"/>
      <c r="G56" s="96"/>
      <c r="H56" s="96"/>
      <c r="I56" s="96"/>
      <c r="J56" s="97"/>
    </row>
    <row r="57" spans="1:10" x14ac:dyDescent="0.2">
      <c r="A57" s="22"/>
      <c r="B57" s="23"/>
      <c r="C57" s="23"/>
      <c r="D57" s="23"/>
      <c r="E57" s="23"/>
      <c r="F57" s="23"/>
      <c r="G57" s="23"/>
      <c r="H57" s="23"/>
      <c r="I57" s="23"/>
      <c r="J57" s="14"/>
    </row>
    <row r="58" spans="1:10" ht="15" customHeight="1" x14ac:dyDescent="0.2">
      <c r="A58" s="98" t="str">
        <f>'Общие сведения дисциплины'!$B$15&amp;J54</f>
        <v>ЭКЗАМЕНАЦИОННЫЙ БИЛЕТ №3</v>
      </c>
      <c r="B58" s="99"/>
      <c r="C58" s="99"/>
      <c r="D58" s="99"/>
      <c r="E58" s="99"/>
      <c r="F58" s="99"/>
      <c r="G58" s="99"/>
      <c r="H58" s="99"/>
      <c r="I58" s="99"/>
      <c r="J58" s="100"/>
    </row>
    <row r="59" spans="1:10" x14ac:dyDescent="0.2">
      <c r="A59" s="22"/>
      <c r="B59" s="23"/>
      <c r="C59" s="23"/>
      <c r="D59" s="23"/>
      <c r="E59" s="23"/>
      <c r="F59" s="23"/>
      <c r="G59" s="23"/>
      <c r="H59" s="23"/>
      <c r="I59" s="23"/>
      <c r="J59" s="14"/>
    </row>
    <row r="60" spans="1:10" ht="15" customHeight="1" x14ac:dyDescent="0.2">
      <c r="A60" s="101" t="s">
        <v>13</v>
      </c>
      <c r="B60" s="102"/>
      <c r="C60" s="103" t="str">
        <f>'Общие сведения дисциплины'!$B$5</f>
        <v>Технологии и методы программирования</v>
      </c>
      <c r="D60" s="103"/>
      <c r="E60" s="103"/>
      <c r="F60" s="103"/>
      <c r="G60" s="103"/>
      <c r="H60" s="103"/>
      <c r="I60" s="103"/>
      <c r="J60" s="104"/>
    </row>
    <row r="61" spans="1:10" x14ac:dyDescent="0.2">
      <c r="A61" s="22"/>
      <c r="B61" s="23"/>
      <c r="C61" s="24"/>
      <c r="D61" s="24"/>
      <c r="E61" s="24"/>
      <c r="F61" s="24"/>
      <c r="G61" s="24"/>
      <c r="H61" s="24"/>
      <c r="I61" s="24"/>
      <c r="J61" s="25"/>
    </row>
    <row r="62" spans="1:10" ht="15" customHeight="1" x14ac:dyDescent="0.2">
      <c r="A62" s="105" t="s">
        <v>14</v>
      </c>
      <c r="B62" s="106"/>
      <c r="C62" s="92" t="str">
        <f>'Общие сведения дисциплины'!$B$2</f>
        <v>Институт кибербезопасности ицифровых технологий</v>
      </c>
      <c r="D62" s="92"/>
      <c r="E62" s="23" t="s">
        <v>8</v>
      </c>
      <c r="F62" s="21">
        <f>'Общие сведения дисциплины'!$B$6</f>
        <v>3</v>
      </c>
      <c r="G62" s="107" t="s">
        <v>19</v>
      </c>
      <c r="H62" s="107"/>
      <c r="I62" s="99" t="str">
        <f>'Общие сведения дисциплины'!$B$14</f>
        <v>2023/2024</v>
      </c>
      <c r="J62" s="100"/>
    </row>
    <row r="63" spans="1:10" ht="15.75" thickBot="1" x14ac:dyDescent="0.25">
      <c r="A63" s="22"/>
      <c r="B63" s="23"/>
      <c r="C63" s="23"/>
      <c r="D63" s="23"/>
      <c r="E63" s="23"/>
      <c r="F63" s="23"/>
      <c r="G63" s="23"/>
      <c r="H63" s="23"/>
      <c r="I63" s="23"/>
      <c r="J63" s="14"/>
    </row>
    <row r="64" spans="1:10" ht="15" customHeight="1" x14ac:dyDescent="0.2">
      <c r="A64" s="22"/>
      <c r="B64" s="87" t="s">
        <v>5</v>
      </c>
      <c r="C64" s="90" t="str">
        <f ca="1">INDIRECT((ADDRESS((3+J54),2,1,1,"Вопросы к экзамену")))</f>
        <v>Типы данных в машинном обучении. Шкалы измерения данных. Примеры.</v>
      </c>
      <c r="D64" s="91"/>
      <c r="E64" s="91"/>
      <c r="F64" s="91"/>
      <c r="G64" s="91"/>
      <c r="H64" s="91"/>
      <c r="I64" s="91"/>
      <c r="J64" s="14"/>
    </row>
    <row r="65" spans="1:10" ht="15" customHeight="1" x14ac:dyDescent="0.2">
      <c r="A65" s="22"/>
      <c r="B65" s="88"/>
      <c r="C65" s="90"/>
      <c r="D65" s="91"/>
      <c r="E65" s="91"/>
      <c r="F65" s="91"/>
      <c r="G65" s="91"/>
      <c r="H65" s="91"/>
      <c r="I65" s="91"/>
      <c r="J65" s="14"/>
    </row>
    <row r="66" spans="1:10" ht="15.75" customHeight="1" thickBot="1" x14ac:dyDescent="0.25">
      <c r="A66" s="22"/>
      <c r="B66" s="89"/>
      <c r="C66" s="90"/>
      <c r="D66" s="91"/>
      <c r="E66" s="91"/>
      <c r="F66" s="91"/>
      <c r="G66" s="91"/>
      <c r="H66" s="91"/>
      <c r="I66" s="91"/>
      <c r="J66" s="14"/>
    </row>
    <row r="67" spans="1:10" ht="15.75" thickBot="1" x14ac:dyDescent="0.25">
      <c r="A67" s="22"/>
      <c r="B67" s="23"/>
      <c r="C67" s="23"/>
      <c r="D67" s="23"/>
      <c r="E67" s="23"/>
      <c r="F67" s="23"/>
      <c r="G67" s="23"/>
      <c r="H67" s="23"/>
      <c r="I67" s="23"/>
      <c r="J67" s="14"/>
    </row>
    <row r="68" spans="1:10" ht="15" customHeight="1" x14ac:dyDescent="0.2">
      <c r="A68" s="22"/>
      <c r="B68" s="87" t="s">
        <v>6</v>
      </c>
      <c r="C68" s="90" t="str">
        <f ca="1">INDIRECT((ADDRESS(33+J54,2,1,1,"Вопросы к экзамену")))</f>
        <v>Классификация регрессионных моделей. Примеры.</v>
      </c>
      <c r="D68" s="91"/>
      <c r="E68" s="91"/>
      <c r="F68" s="91"/>
      <c r="G68" s="91"/>
      <c r="H68" s="91"/>
      <c r="I68" s="91"/>
      <c r="J68" s="14"/>
    </row>
    <row r="69" spans="1:10" ht="15" customHeight="1" x14ac:dyDescent="0.2">
      <c r="A69" s="22"/>
      <c r="B69" s="88"/>
      <c r="C69" s="90"/>
      <c r="D69" s="91"/>
      <c r="E69" s="91"/>
      <c r="F69" s="91"/>
      <c r="G69" s="91"/>
      <c r="H69" s="91"/>
      <c r="I69" s="91"/>
      <c r="J69" s="14"/>
    </row>
    <row r="70" spans="1:10" ht="15.75" customHeight="1" thickBot="1" x14ac:dyDescent="0.25">
      <c r="A70" s="22"/>
      <c r="B70" s="89"/>
      <c r="C70" s="90"/>
      <c r="D70" s="91"/>
      <c r="E70" s="91"/>
      <c r="F70" s="91"/>
      <c r="G70" s="91"/>
      <c r="H70" s="91"/>
      <c r="I70" s="91"/>
      <c r="J70" s="14"/>
    </row>
    <row r="71" spans="1:10" ht="15.75" thickBot="1" x14ac:dyDescent="0.25">
      <c r="A71" s="22"/>
      <c r="B71" s="23"/>
      <c r="C71" s="23"/>
      <c r="D71" s="23"/>
      <c r="E71" s="23"/>
      <c r="F71" s="23"/>
      <c r="G71" s="23"/>
      <c r="H71" s="23"/>
      <c r="I71" s="23"/>
      <c r="J71" s="14"/>
    </row>
    <row r="72" spans="1:10" ht="15" customHeight="1" x14ac:dyDescent="0.2">
      <c r="A72" s="22"/>
      <c r="B72" s="87" t="s">
        <v>7</v>
      </c>
      <c r="C72" s="90" t="str">
        <f ca="1">INDIRECT((ADDRESS(66+J54,2,1,1,"Вопросы к экзамену")))</f>
        <v>Понятие и структура дерева решений.</v>
      </c>
      <c r="D72" s="91"/>
      <c r="E72" s="91"/>
      <c r="F72" s="91"/>
      <c r="G72" s="91"/>
      <c r="H72" s="91"/>
      <c r="I72" s="91"/>
      <c r="J72" s="14"/>
    </row>
    <row r="73" spans="1:10" ht="15" customHeight="1" x14ac:dyDescent="0.2">
      <c r="A73" s="22"/>
      <c r="B73" s="88"/>
      <c r="C73" s="90"/>
      <c r="D73" s="91"/>
      <c r="E73" s="91"/>
      <c r="F73" s="91"/>
      <c r="G73" s="91"/>
      <c r="H73" s="91"/>
      <c r="I73" s="91"/>
      <c r="J73" s="14"/>
    </row>
    <row r="74" spans="1:10" ht="15.75" customHeight="1" thickBot="1" x14ac:dyDescent="0.25">
      <c r="A74" s="22"/>
      <c r="B74" s="89"/>
      <c r="C74" s="90"/>
      <c r="D74" s="91"/>
      <c r="E74" s="91"/>
      <c r="F74" s="91"/>
      <c r="G74" s="91"/>
      <c r="H74" s="91"/>
      <c r="I74" s="91"/>
      <c r="J74" s="14"/>
    </row>
    <row r="75" spans="1:10" x14ac:dyDescent="0.2">
      <c r="A75" s="22"/>
      <c r="B75" s="23"/>
      <c r="C75" s="23"/>
      <c r="D75" s="23"/>
      <c r="E75" s="23"/>
      <c r="F75" s="23"/>
      <c r="G75" s="23"/>
      <c r="H75" s="23"/>
      <c r="I75" s="23"/>
      <c r="J75" s="14"/>
    </row>
    <row r="76" spans="1:10" ht="15" customHeight="1" x14ac:dyDescent="0.2">
      <c r="A76" s="22"/>
      <c r="B76" s="92" t="str">
        <f>"Зав. кафедрой "&amp;'Общие сведения дисциплины'!$B$3</f>
        <v>Зав. кафедрой КБ-2 «Информационно-аналитические системы кибербезопасности»</v>
      </c>
      <c r="C76" s="92"/>
      <c r="D76" s="92"/>
      <c r="E76" s="26"/>
      <c r="F76" s="26"/>
      <c r="G76" s="93" t="str">
        <f>'Общие сведения дисциплины'!$B$4</f>
        <v>О.В. Трубиенко</v>
      </c>
      <c r="H76" s="93"/>
      <c r="I76" s="93"/>
      <c r="J76" s="14"/>
    </row>
    <row r="77" spans="1:10" ht="15" customHeight="1" x14ac:dyDescent="0.2">
      <c r="A77" s="22"/>
      <c r="B77" s="94">
        <f>'Общие сведения дисциплины'!$B$9</f>
        <v>45162</v>
      </c>
      <c r="C77" s="94"/>
      <c r="D77" s="94"/>
      <c r="E77" s="94"/>
      <c r="F77" s="94"/>
      <c r="G77" s="94"/>
      <c r="H77" s="94"/>
      <c r="I77" s="94"/>
      <c r="J77" s="14"/>
    </row>
    <row r="78" spans="1:10" ht="15.75" thickBot="1" x14ac:dyDescent="0.25">
      <c r="A78" s="15"/>
      <c r="B78" s="16"/>
      <c r="C78" s="16"/>
      <c r="D78" s="16"/>
      <c r="E78" s="16"/>
      <c r="F78" s="16"/>
      <c r="G78" s="16"/>
      <c r="H78" s="16"/>
      <c r="I78" s="16"/>
      <c r="J78" s="17"/>
    </row>
    <row r="79" spans="1:10" x14ac:dyDescent="0.2">
      <c r="A79" s="27"/>
      <c r="B79" s="27"/>
      <c r="C79" s="27"/>
      <c r="D79" s="27"/>
      <c r="E79" s="27"/>
      <c r="F79" s="27"/>
      <c r="G79" s="27"/>
      <c r="H79" s="27"/>
      <c r="I79" s="27"/>
      <c r="J79" s="27"/>
    </row>
    <row r="80" spans="1:10" ht="15.75" thickBot="1" x14ac:dyDescent="0.25"/>
    <row r="81" spans="1:10" x14ac:dyDescent="0.2">
      <c r="A81" s="18"/>
      <c r="B81" s="19"/>
      <c r="C81" s="19"/>
      <c r="D81" s="19"/>
      <c r="E81" s="19"/>
      <c r="F81" s="19"/>
      <c r="G81" s="19"/>
      <c r="H81" s="19"/>
      <c r="I81" s="19"/>
      <c r="J81" s="20">
        <f>J54+1</f>
        <v>4</v>
      </c>
    </row>
    <row r="82" spans="1:10" ht="15" customHeight="1" x14ac:dyDescent="0.2">
      <c r="A82" s="95">
        <f>'Общие сведения дисциплины'!$B$1</f>
        <v>0</v>
      </c>
      <c r="B82" s="96"/>
      <c r="C82" s="96"/>
      <c r="D82" s="96"/>
      <c r="E82" s="96"/>
      <c r="F82" s="96"/>
      <c r="G82" s="96"/>
      <c r="H82" s="96"/>
      <c r="I82" s="96"/>
      <c r="J82" s="97"/>
    </row>
    <row r="83" spans="1:10" x14ac:dyDescent="0.2">
      <c r="A83" s="95"/>
      <c r="B83" s="96"/>
      <c r="C83" s="96"/>
      <c r="D83" s="96"/>
      <c r="E83" s="96"/>
      <c r="F83" s="96"/>
      <c r="G83" s="96"/>
      <c r="H83" s="96"/>
      <c r="I83" s="96"/>
      <c r="J83" s="97"/>
    </row>
    <row r="84" spans="1:10" x14ac:dyDescent="0.2">
      <c r="A84" s="22"/>
      <c r="B84" s="23"/>
      <c r="C84" s="23"/>
      <c r="D84" s="23"/>
      <c r="E84" s="23"/>
      <c r="F84" s="23"/>
      <c r="G84" s="23"/>
      <c r="H84" s="23"/>
      <c r="I84" s="23"/>
      <c r="J84" s="14"/>
    </row>
    <row r="85" spans="1:10" ht="15" customHeight="1" x14ac:dyDescent="0.2">
      <c r="A85" s="98" t="str">
        <f>'Общие сведения дисциплины'!$B$15&amp;J81</f>
        <v>ЭКЗАМЕНАЦИОННЫЙ БИЛЕТ №4</v>
      </c>
      <c r="B85" s="99"/>
      <c r="C85" s="99"/>
      <c r="D85" s="99"/>
      <c r="E85" s="99"/>
      <c r="F85" s="99"/>
      <c r="G85" s="99"/>
      <c r="H85" s="99"/>
      <c r="I85" s="99"/>
      <c r="J85" s="100"/>
    </row>
    <row r="86" spans="1:10" x14ac:dyDescent="0.2">
      <c r="A86" s="22"/>
      <c r="B86" s="23"/>
      <c r="C86" s="23"/>
      <c r="D86" s="23"/>
      <c r="E86" s="23"/>
      <c r="F86" s="23"/>
      <c r="G86" s="23"/>
      <c r="H86" s="23"/>
      <c r="I86" s="23"/>
      <c r="J86" s="14"/>
    </row>
    <row r="87" spans="1:10" ht="15" customHeight="1" x14ac:dyDescent="0.2">
      <c r="A87" s="101" t="s">
        <v>13</v>
      </c>
      <c r="B87" s="102"/>
      <c r="C87" s="103" t="str">
        <f>'Общие сведения дисциплины'!$B$5</f>
        <v>Технологии и методы программирования</v>
      </c>
      <c r="D87" s="103"/>
      <c r="E87" s="103"/>
      <c r="F87" s="103"/>
      <c r="G87" s="103"/>
      <c r="H87" s="103"/>
      <c r="I87" s="103"/>
      <c r="J87" s="104"/>
    </row>
    <row r="88" spans="1:10" x14ac:dyDescent="0.2">
      <c r="A88" s="22"/>
      <c r="B88" s="23"/>
      <c r="C88" s="24"/>
      <c r="D88" s="24"/>
      <c r="E88" s="24"/>
      <c r="F88" s="24"/>
      <c r="G88" s="24"/>
      <c r="H88" s="24"/>
      <c r="I88" s="24"/>
      <c r="J88" s="25"/>
    </row>
    <row r="89" spans="1:10" ht="15" customHeight="1" x14ac:dyDescent="0.2">
      <c r="A89" s="105" t="s">
        <v>14</v>
      </c>
      <c r="B89" s="106"/>
      <c r="C89" s="92" t="str">
        <f>'Общие сведения дисциплины'!$B$2</f>
        <v>Институт кибербезопасности ицифровых технологий</v>
      </c>
      <c r="D89" s="92"/>
      <c r="E89" s="23" t="s">
        <v>8</v>
      </c>
      <c r="F89" s="21">
        <f>'Общие сведения дисциплины'!$B$6</f>
        <v>3</v>
      </c>
      <c r="G89" s="107" t="s">
        <v>19</v>
      </c>
      <c r="H89" s="107"/>
      <c r="I89" s="99" t="str">
        <f>'Общие сведения дисциплины'!$B$14</f>
        <v>2023/2024</v>
      </c>
      <c r="J89" s="100"/>
    </row>
    <row r="90" spans="1:10" ht="15.75" thickBot="1" x14ac:dyDescent="0.25">
      <c r="A90" s="22"/>
      <c r="B90" s="23"/>
      <c r="C90" s="23"/>
      <c r="D90" s="23"/>
      <c r="E90" s="23"/>
      <c r="F90" s="23"/>
      <c r="G90" s="23"/>
      <c r="H90" s="23"/>
      <c r="I90" s="23"/>
      <c r="J90" s="14"/>
    </row>
    <row r="91" spans="1:10" ht="15" customHeight="1" x14ac:dyDescent="0.2">
      <c r="A91" s="22"/>
      <c r="B91" s="87" t="s">
        <v>5</v>
      </c>
      <c r="C91" s="90" t="str">
        <f ca="1">INDIRECT((ADDRESS((3+J81),2,1,1,"Вопросы к экзамену")))</f>
        <v>Способы описания дискретных количественных данных (закон распределения, функция распределения, полигон частот).</v>
      </c>
      <c r="D91" s="91"/>
      <c r="E91" s="91"/>
      <c r="F91" s="91"/>
      <c r="G91" s="91"/>
      <c r="H91" s="91"/>
      <c r="I91" s="91"/>
      <c r="J91" s="14"/>
    </row>
    <row r="92" spans="1:10" ht="15" customHeight="1" x14ac:dyDescent="0.2">
      <c r="A92" s="22"/>
      <c r="B92" s="88"/>
      <c r="C92" s="90"/>
      <c r="D92" s="91"/>
      <c r="E92" s="91"/>
      <c r="F92" s="91"/>
      <c r="G92" s="91"/>
      <c r="H92" s="91"/>
      <c r="I92" s="91"/>
      <c r="J92" s="14"/>
    </row>
    <row r="93" spans="1:10" ht="15.75" customHeight="1" thickBot="1" x14ac:dyDescent="0.25">
      <c r="A93" s="22"/>
      <c r="B93" s="89"/>
      <c r="C93" s="90"/>
      <c r="D93" s="91"/>
      <c r="E93" s="91"/>
      <c r="F93" s="91"/>
      <c r="G93" s="91"/>
      <c r="H93" s="91"/>
      <c r="I93" s="91"/>
      <c r="J93" s="14"/>
    </row>
    <row r="94" spans="1:10" ht="15.75" thickBot="1" x14ac:dyDescent="0.25">
      <c r="A94" s="22"/>
      <c r="B94" s="23"/>
      <c r="C94" s="23"/>
      <c r="D94" s="23"/>
      <c r="E94" s="23"/>
      <c r="F94" s="23"/>
      <c r="G94" s="23"/>
      <c r="H94" s="23"/>
      <c r="I94" s="23"/>
      <c r="J94" s="14"/>
    </row>
    <row r="95" spans="1:10" ht="15" customHeight="1" x14ac:dyDescent="0.2">
      <c r="A95" s="22"/>
      <c r="B95" s="87" t="s">
        <v>6</v>
      </c>
      <c r="C95" s="90" t="str">
        <f ca="1">INDIRECT((ADDRESS(33+J81,2,1,1,"Вопросы к экзамену")))</f>
        <v>Понятие и причины возникновения ошибки в моделях регрессии.</v>
      </c>
      <c r="D95" s="91"/>
      <c r="E95" s="91"/>
      <c r="F95" s="91"/>
      <c r="G95" s="91"/>
      <c r="H95" s="91"/>
      <c r="I95" s="91"/>
      <c r="J95" s="14"/>
    </row>
    <row r="96" spans="1:10" ht="15" customHeight="1" x14ac:dyDescent="0.2">
      <c r="A96" s="22"/>
      <c r="B96" s="88"/>
      <c r="C96" s="90"/>
      <c r="D96" s="91"/>
      <c r="E96" s="91"/>
      <c r="F96" s="91"/>
      <c r="G96" s="91"/>
      <c r="H96" s="91"/>
      <c r="I96" s="91"/>
      <c r="J96" s="14"/>
    </row>
    <row r="97" spans="1:10" ht="15.75" customHeight="1" thickBot="1" x14ac:dyDescent="0.25">
      <c r="A97" s="22"/>
      <c r="B97" s="89"/>
      <c r="C97" s="90"/>
      <c r="D97" s="91"/>
      <c r="E97" s="91"/>
      <c r="F97" s="91"/>
      <c r="G97" s="91"/>
      <c r="H97" s="91"/>
      <c r="I97" s="91"/>
      <c r="J97" s="14"/>
    </row>
    <row r="98" spans="1:10" ht="15.75" thickBot="1" x14ac:dyDescent="0.25">
      <c r="A98" s="22"/>
      <c r="B98" s="23"/>
      <c r="C98" s="23"/>
      <c r="D98" s="23"/>
      <c r="E98" s="23"/>
      <c r="F98" s="23"/>
      <c r="G98" s="23"/>
      <c r="H98" s="23"/>
      <c r="I98" s="23"/>
      <c r="J98" s="14"/>
    </row>
    <row r="99" spans="1:10" ht="15" customHeight="1" x14ac:dyDescent="0.2">
      <c r="A99" s="22"/>
      <c r="B99" s="87" t="s">
        <v>7</v>
      </c>
      <c r="C99" s="90" t="str">
        <f ca="1">INDIRECT((ADDRESS(66+J81,2,1,1,"Вопросы к экзамену")))</f>
        <v>Общий алгоритм обучения дерева решений.</v>
      </c>
      <c r="D99" s="91"/>
      <c r="E99" s="91"/>
      <c r="F99" s="91"/>
      <c r="G99" s="91"/>
      <c r="H99" s="91"/>
      <c r="I99" s="91"/>
      <c r="J99" s="14"/>
    </row>
    <row r="100" spans="1:10" ht="15" customHeight="1" x14ac:dyDescent="0.2">
      <c r="A100" s="22"/>
      <c r="B100" s="88"/>
      <c r="C100" s="90"/>
      <c r="D100" s="91"/>
      <c r="E100" s="91"/>
      <c r="F100" s="91"/>
      <c r="G100" s="91"/>
      <c r="H100" s="91"/>
      <c r="I100" s="91"/>
      <c r="J100" s="14"/>
    </row>
    <row r="101" spans="1:10" ht="15.75" customHeight="1" thickBot="1" x14ac:dyDescent="0.25">
      <c r="A101" s="22"/>
      <c r="B101" s="89"/>
      <c r="C101" s="90"/>
      <c r="D101" s="91"/>
      <c r="E101" s="91"/>
      <c r="F101" s="91"/>
      <c r="G101" s="91"/>
      <c r="H101" s="91"/>
      <c r="I101" s="91"/>
      <c r="J101" s="14"/>
    </row>
    <row r="102" spans="1:10" x14ac:dyDescent="0.2">
      <c r="A102" s="22"/>
      <c r="B102" s="23"/>
      <c r="C102" s="23"/>
      <c r="D102" s="23"/>
      <c r="E102" s="23"/>
      <c r="F102" s="23"/>
      <c r="G102" s="23"/>
      <c r="H102" s="23"/>
      <c r="I102" s="23"/>
      <c r="J102" s="14"/>
    </row>
    <row r="103" spans="1:10" ht="15" customHeight="1" x14ac:dyDescent="0.2">
      <c r="A103" s="22"/>
      <c r="B103" s="92" t="str">
        <f>"Зав. кафедрой "&amp;'Общие сведения дисциплины'!$B$3</f>
        <v>Зав. кафедрой КБ-2 «Информационно-аналитические системы кибербезопасности»</v>
      </c>
      <c r="C103" s="92"/>
      <c r="D103" s="92"/>
      <c r="E103" s="26"/>
      <c r="F103" s="26"/>
      <c r="G103" s="93" t="str">
        <f>'Общие сведения дисциплины'!$B$4</f>
        <v>О.В. Трубиенко</v>
      </c>
      <c r="H103" s="93"/>
      <c r="I103" s="93"/>
      <c r="J103" s="14"/>
    </row>
    <row r="104" spans="1:10" ht="15" customHeight="1" x14ac:dyDescent="0.2">
      <c r="A104" s="22"/>
      <c r="B104" s="94">
        <f>'Общие сведения дисциплины'!$B$9</f>
        <v>45162</v>
      </c>
      <c r="C104" s="94"/>
      <c r="D104" s="94"/>
      <c r="E104" s="94"/>
      <c r="F104" s="94"/>
      <c r="G104" s="94"/>
      <c r="H104" s="94"/>
      <c r="I104" s="94"/>
      <c r="J104" s="14"/>
    </row>
    <row r="105" spans="1:10" ht="15.75" thickBot="1" x14ac:dyDescent="0.25">
      <c r="A105" s="15"/>
      <c r="B105" s="16"/>
      <c r="C105" s="16"/>
      <c r="D105" s="16"/>
      <c r="E105" s="16"/>
      <c r="F105" s="16"/>
      <c r="G105" s="16"/>
      <c r="H105" s="16"/>
      <c r="I105" s="16"/>
      <c r="J105" s="17"/>
    </row>
    <row r="106" spans="1:10" ht="15.75" thickBot="1" x14ac:dyDescent="0.25"/>
    <row r="107" spans="1:10" x14ac:dyDescent="0.2">
      <c r="A107" s="8"/>
      <c r="B107" s="9"/>
      <c r="C107" s="9"/>
      <c r="D107" s="9"/>
      <c r="E107" s="9"/>
      <c r="F107" s="9"/>
      <c r="G107" s="9"/>
      <c r="H107" s="9"/>
      <c r="I107" s="9"/>
      <c r="J107" s="20">
        <f>J81+1</f>
        <v>5</v>
      </c>
    </row>
    <row r="108" spans="1:10" ht="15" customHeight="1" x14ac:dyDescent="0.2">
      <c r="A108" s="95">
        <f>'Общие сведения дисциплины'!$B$1</f>
        <v>0</v>
      </c>
      <c r="B108" s="96"/>
      <c r="C108" s="96"/>
      <c r="D108" s="96"/>
      <c r="E108" s="96"/>
      <c r="F108" s="96"/>
      <c r="G108" s="96"/>
      <c r="H108" s="96"/>
      <c r="I108" s="96"/>
      <c r="J108" s="97"/>
    </row>
    <row r="109" spans="1:10" x14ac:dyDescent="0.2">
      <c r="A109" s="95"/>
      <c r="B109" s="96"/>
      <c r="C109" s="96"/>
      <c r="D109" s="96"/>
      <c r="E109" s="96"/>
      <c r="F109" s="96"/>
      <c r="G109" s="96"/>
      <c r="H109" s="96"/>
      <c r="I109" s="96"/>
      <c r="J109" s="97"/>
    </row>
    <row r="110" spans="1:10" x14ac:dyDescent="0.2">
      <c r="A110" s="22"/>
      <c r="B110" s="23"/>
      <c r="C110" s="23"/>
      <c r="D110" s="23"/>
      <c r="E110" s="23"/>
      <c r="F110" s="23"/>
      <c r="G110" s="23"/>
      <c r="H110" s="23"/>
      <c r="I110" s="23"/>
      <c r="J110" s="14"/>
    </row>
    <row r="111" spans="1:10" ht="15" customHeight="1" x14ac:dyDescent="0.2">
      <c r="A111" s="98" t="str">
        <f>'Общие сведения дисциплины'!$B$15&amp;J107</f>
        <v>ЭКЗАМЕНАЦИОННЫЙ БИЛЕТ №5</v>
      </c>
      <c r="B111" s="99"/>
      <c r="C111" s="99"/>
      <c r="D111" s="99"/>
      <c r="E111" s="99"/>
      <c r="F111" s="99"/>
      <c r="G111" s="99"/>
      <c r="H111" s="99"/>
      <c r="I111" s="99"/>
      <c r="J111" s="100"/>
    </row>
    <row r="112" spans="1:10" x14ac:dyDescent="0.2">
      <c r="A112" s="22"/>
      <c r="B112" s="23"/>
      <c r="C112" s="23"/>
      <c r="D112" s="23"/>
      <c r="E112" s="23"/>
      <c r="F112" s="23"/>
      <c r="G112" s="23"/>
      <c r="H112" s="23"/>
      <c r="I112" s="23"/>
      <c r="J112" s="14"/>
    </row>
    <row r="113" spans="1:10" ht="15" customHeight="1" x14ac:dyDescent="0.2">
      <c r="A113" s="101" t="s">
        <v>13</v>
      </c>
      <c r="B113" s="102"/>
      <c r="C113" s="103" t="str">
        <f>'Общие сведения дисциплины'!$B$5</f>
        <v>Технологии и методы программирования</v>
      </c>
      <c r="D113" s="103"/>
      <c r="E113" s="103"/>
      <c r="F113" s="103"/>
      <c r="G113" s="103"/>
      <c r="H113" s="103"/>
      <c r="I113" s="103"/>
      <c r="J113" s="104"/>
    </row>
    <row r="114" spans="1:10" x14ac:dyDescent="0.2">
      <c r="A114" s="22"/>
      <c r="B114" s="23"/>
      <c r="C114" s="24"/>
      <c r="D114" s="24"/>
      <c r="E114" s="24"/>
      <c r="F114" s="24"/>
      <c r="G114" s="24"/>
      <c r="H114" s="24"/>
      <c r="I114" s="24"/>
      <c r="J114" s="25"/>
    </row>
    <row r="115" spans="1:10" ht="15" customHeight="1" x14ac:dyDescent="0.2">
      <c r="A115" s="105" t="s">
        <v>14</v>
      </c>
      <c r="B115" s="106"/>
      <c r="C115" s="92" t="str">
        <f>'Общие сведения дисциплины'!$B$2</f>
        <v>Институт кибербезопасности ицифровых технологий</v>
      </c>
      <c r="D115" s="92"/>
      <c r="E115" s="23" t="s">
        <v>8</v>
      </c>
      <c r="F115" s="21">
        <f>'Общие сведения дисциплины'!$B$6</f>
        <v>3</v>
      </c>
      <c r="G115" s="107" t="s">
        <v>19</v>
      </c>
      <c r="H115" s="107"/>
      <c r="I115" s="99" t="str">
        <f>'Общие сведения дисциплины'!$B$14</f>
        <v>2023/2024</v>
      </c>
      <c r="J115" s="100"/>
    </row>
    <row r="116" spans="1:10" ht="15.75" thickBot="1" x14ac:dyDescent="0.25">
      <c r="A116" s="22"/>
      <c r="B116" s="23"/>
      <c r="C116" s="23"/>
      <c r="D116" s="23"/>
      <c r="E116" s="23"/>
      <c r="F116" s="23"/>
      <c r="G116" s="23"/>
      <c r="H116" s="23"/>
      <c r="I116" s="23"/>
      <c r="J116" s="14"/>
    </row>
    <row r="117" spans="1:10" ht="15" customHeight="1" x14ac:dyDescent="0.2">
      <c r="A117" s="22"/>
      <c r="B117" s="87" t="s">
        <v>5</v>
      </c>
      <c r="C117" s="90" t="str">
        <f ca="1">INDIRECT((ADDRESS((3+J107),2,1,1,"Вопросы к экзамену")))</f>
        <v>Способы описания непрерывных количественных данных (закон распределения, функция распределения, функция плотности распределения вероятностей, гистограмма).</v>
      </c>
      <c r="D117" s="91"/>
      <c r="E117" s="91"/>
      <c r="F117" s="91"/>
      <c r="G117" s="91"/>
      <c r="H117" s="91"/>
      <c r="I117" s="91"/>
      <c r="J117" s="14"/>
    </row>
    <row r="118" spans="1:10" ht="15" customHeight="1" x14ac:dyDescent="0.2">
      <c r="A118" s="22"/>
      <c r="B118" s="88"/>
      <c r="C118" s="90"/>
      <c r="D118" s="91"/>
      <c r="E118" s="91"/>
      <c r="F118" s="91"/>
      <c r="G118" s="91"/>
      <c r="H118" s="91"/>
      <c r="I118" s="91"/>
      <c r="J118" s="14"/>
    </row>
    <row r="119" spans="1:10" ht="15.75" customHeight="1" thickBot="1" x14ac:dyDescent="0.25">
      <c r="A119" s="22"/>
      <c r="B119" s="89"/>
      <c r="C119" s="90"/>
      <c r="D119" s="91"/>
      <c r="E119" s="91"/>
      <c r="F119" s="91"/>
      <c r="G119" s="91"/>
      <c r="H119" s="91"/>
      <c r="I119" s="91"/>
      <c r="J119" s="14"/>
    </row>
    <row r="120" spans="1:10" ht="15.75" thickBot="1" x14ac:dyDescent="0.25">
      <c r="A120" s="22"/>
      <c r="B120" s="23"/>
      <c r="C120" s="23"/>
      <c r="D120" s="23"/>
      <c r="E120" s="23"/>
      <c r="F120" s="23"/>
      <c r="G120" s="23"/>
      <c r="H120" s="23"/>
      <c r="I120" s="23"/>
      <c r="J120" s="14"/>
    </row>
    <row r="121" spans="1:10" ht="15" customHeight="1" x14ac:dyDescent="0.2">
      <c r="A121" s="22"/>
      <c r="B121" s="87" t="s">
        <v>6</v>
      </c>
      <c r="C121" s="90" t="str">
        <f ca="1">INDIRECT((ADDRESS(33+J107,2,1,1,"Вопросы к экзамену")))</f>
        <v>Использование диаграммы рассеяния для оценивания характеристик зависимости между признаками.</v>
      </c>
      <c r="D121" s="91"/>
      <c r="E121" s="91"/>
      <c r="F121" s="91"/>
      <c r="G121" s="91"/>
      <c r="H121" s="91"/>
      <c r="I121" s="91"/>
      <c r="J121" s="14"/>
    </row>
    <row r="122" spans="1:10" ht="15" customHeight="1" x14ac:dyDescent="0.2">
      <c r="A122" s="22"/>
      <c r="B122" s="88"/>
      <c r="C122" s="90"/>
      <c r="D122" s="91"/>
      <c r="E122" s="91"/>
      <c r="F122" s="91"/>
      <c r="G122" s="91"/>
      <c r="H122" s="91"/>
      <c r="I122" s="91"/>
      <c r="J122" s="14"/>
    </row>
    <row r="123" spans="1:10" ht="15.75" customHeight="1" thickBot="1" x14ac:dyDescent="0.25">
      <c r="A123" s="22"/>
      <c r="B123" s="89"/>
      <c r="C123" s="90"/>
      <c r="D123" s="91"/>
      <c r="E123" s="91"/>
      <c r="F123" s="91"/>
      <c r="G123" s="91"/>
      <c r="H123" s="91"/>
      <c r="I123" s="91"/>
      <c r="J123" s="14"/>
    </row>
    <row r="124" spans="1:10" ht="15.75" thickBot="1" x14ac:dyDescent="0.25">
      <c r="A124" s="22"/>
      <c r="B124" s="23"/>
      <c r="C124" s="23"/>
      <c r="D124" s="23"/>
      <c r="E124" s="23"/>
      <c r="F124" s="23"/>
      <c r="G124" s="23"/>
      <c r="H124" s="23"/>
      <c r="I124" s="23"/>
      <c r="J124" s="14"/>
    </row>
    <row r="125" spans="1:10" ht="15" customHeight="1" x14ac:dyDescent="0.2">
      <c r="A125" s="22"/>
      <c r="B125" s="87" t="s">
        <v>7</v>
      </c>
      <c r="C125" s="90" t="str">
        <f ca="1">INDIRECT((ADDRESS(66+J107,2,1,1,"Вопросы к экзамену")))</f>
        <v>Деревья решений для задачи классификации. Процедура построения дерева.</v>
      </c>
      <c r="D125" s="91"/>
      <c r="E125" s="91"/>
      <c r="F125" s="91"/>
      <c r="G125" s="91"/>
      <c r="H125" s="91"/>
      <c r="I125" s="91"/>
      <c r="J125" s="14"/>
    </row>
    <row r="126" spans="1:10" ht="15" customHeight="1" x14ac:dyDescent="0.2">
      <c r="A126" s="22"/>
      <c r="B126" s="88"/>
      <c r="C126" s="90"/>
      <c r="D126" s="91"/>
      <c r="E126" s="91"/>
      <c r="F126" s="91"/>
      <c r="G126" s="91"/>
      <c r="H126" s="91"/>
      <c r="I126" s="91"/>
      <c r="J126" s="14"/>
    </row>
    <row r="127" spans="1:10" ht="15.75" customHeight="1" thickBot="1" x14ac:dyDescent="0.25">
      <c r="A127" s="22"/>
      <c r="B127" s="89"/>
      <c r="C127" s="90"/>
      <c r="D127" s="91"/>
      <c r="E127" s="91"/>
      <c r="F127" s="91"/>
      <c r="G127" s="91"/>
      <c r="H127" s="91"/>
      <c r="I127" s="91"/>
      <c r="J127" s="14"/>
    </row>
    <row r="128" spans="1:10" x14ac:dyDescent="0.2">
      <c r="A128" s="22"/>
      <c r="B128" s="23"/>
      <c r="C128" s="23"/>
      <c r="D128" s="23"/>
      <c r="E128" s="23"/>
      <c r="F128" s="23"/>
      <c r="G128" s="23"/>
      <c r="H128" s="23"/>
      <c r="I128" s="23"/>
      <c r="J128" s="14"/>
    </row>
    <row r="129" spans="1:10" ht="15" customHeight="1" x14ac:dyDescent="0.2">
      <c r="A129" s="22"/>
      <c r="B129" s="92" t="str">
        <f>"Зав. кафедрой "&amp;'Общие сведения дисциплины'!$B$3</f>
        <v>Зав. кафедрой КБ-2 «Информационно-аналитические системы кибербезопасности»</v>
      </c>
      <c r="C129" s="92"/>
      <c r="D129" s="92"/>
      <c r="E129" s="26"/>
      <c r="F129" s="26"/>
      <c r="G129" s="93" t="str">
        <f>'Общие сведения дисциплины'!$B$4</f>
        <v>О.В. Трубиенко</v>
      </c>
      <c r="H129" s="93"/>
      <c r="I129" s="93"/>
      <c r="J129" s="14"/>
    </row>
    <row r="130" spans="1:10" ht="15" customHeight="1" x14ac:dyDescent="0.2">
      <c r="A130" s="22"/>
      <c r="B130" s="94">
        <f>'Общие сведения дисциплины'!$B$9</f>
        <v>45162</v>
      </c>
      <c r="C130" s="94"/>
      <c r="D130" s="94"/>
      <c r="E130" s="94"/>
      <c r="F130" s="94"/>
      <c r="G130" s="94"/>
      <c r="H130" s="94"/>
      <c r="I130" s="94"/>
      <c r="J130" s="14"/>
    </row>
    <row r="131" spans="1:10" ht="15.75" thickBot="1" x14ac:dyDescent="0.25">
      <c r="A131" s="15"/>
      <c r="B131" s="16"/>
      <c r="C131" s="16"/>
      <c r="D131" s="16"/>
      <c r="E131" s="16"/>
      <c r="F131" s="16"/>
      <c r="G131" s="16"/>
      <c r="H131" s="16"/>
      <c r="I131" s="16"/>
      <c r="J131" s="17"/>
    </row>
    <row r="132" spans="1:10" x14ac:dyDescent="0.2">
      <c r="A132" s="27"/>
      <c r="B132" s="27"/>
      <c r="C132" s="27"/>
      <c r="D132" s="27"/>
      <c r="E132" s="27"/>
      <c r="F132" s="27"/>
      <c r="G132" s="27"/>
      <c r="H132" s="27"/>
      <c r="I132" s="27"/>
      <c r="J132" s="27"/>
    </row>
    <row r="133" spans="1:10" ht="15.75" thickBot="1" x14ac:dyDescent="0.25"/>
    <row r="134" spans="1:10" x14ac:dyDescent="0.2">
      <c r="A134" s="18"/>
      <c r="B134" s="19"/>
      <c r="C134" s="19"/>
      <c r="D134" s="19"/>
      <c r="E134" s="19"/>
      <c r="F134" s="19"/>
      <c r="G134" s="19"/>
      <c r="H134" s="19"/>
      <c r="I134" s="19"/>
      <c r="J134" s="20">
        <f>J107+1</f>
        <v>6</v>
      </c>
    </row>
    <row r="135" spans="1:10" ht="15" customHeight="1" x14ac:dyDescent="0.2">
      <c r="A135" s="95">
        <f>'Общие сведения дисциплины'!$B$1</f>
        <v>0</v>
      </c>
      <c r="B135" s="96"/>
      <c r="C135" s="96"/>
      <c r="D135" s="96"/>
      <c r="E135" s="96"/>
      <c r="F135" s="96"/>
      <c r="G135" s="96"/>
      <c r="H135" s="96"/>
      <c r="I135" s="96"/>
      <c r="J135" s="97"/>
    </row>
    <row r="136" spans="1:10" x14ac:dyDescent="0.2">
      <c r="A136" s="95"/>
      <c r="B136" s="96"/>
      <c r="C136" s="96"/>
      <c r="D136" s="96"/>
      <c r="E136" s="96"/>
      <c r="F136" s="96"/>
      <c r="G136" s="96"/>
      <c r="H136" s="96"/>
      <c r="I136" s="96"/>
      <c r="J136" s="97"/>
    </row>
    <row r="137" spans="1:10" x14ac:dyDescent="0.2">
      <c r="A137" s="22"/>
      <c r="B137" s="23"/>
      <c r="C137" s="23"/>
      <c r="D137" s="23"/>
      <c r="E137" s="23"/>
      <c r="F137" s="23"/>
      <c r="G137" s="23"/>
      <c r="H137" s="23"/>
      <c r="I137" s="23"/>
      <c r="J137" s="14"/>
    </row>
    <row r="138" spans="1:10" ht="15" customHeight="1" x14ac:dyDescent="0.2">
      <c r="A138" s="98" t="str">
        <f>'Общие сведения дисциплины'!$B$15&amp;J134</f>
        <v>ЭКЗАМЕНАЦИОННЫЙ БИЛЕТ №6</v>
      </c>
      <c r="B138" s="99"/>
      <c r="C138" s="99"/>
      <c r="D138" s="99"/>
      <c r="E138" s="99"/>
      <c r="F138" s="99"/>
      <c r="G138" s="99"/>
      <c r="H138" s="99"/>
      <c r="I138" s="99"/>
      <c r="J138" s="100"/>
    </row>
    <row r="139" spans="1:10" x14ac:dyDescent="0.2">
      <c r="A139" s="22"/>
      <c r="B139" s="23"/>
      <c r="C139" s="23"/>
      <c r="D139" s="23"/>
      <c r="E139" s="23"/>
      <c r="F139" s="23"/>
      <c r="G139" s="23"/>
      <c r="H139" s="23"/>
      <c r="I139" s="23"/>
      <c r="J139" s="14"/>
    </row>
    <row r="140" spans="1:10" ht="15" customHeight="1" x14ac:dyDescent="0.2">
      <c r="A140" s="101" t="s">
        <v>13</v>
      </c>
      <c r="B140" s="102"/>
      <c r="C140" s="103" t="str">
        <f>'Общие сведения дисциплины'!$B$5</f>
        <v>Технологии и методы программирования</v>
      </c>
      <c r="D140" s="103"/>
      <c r="E140" s="103"/>
      <c r="F140" s="103"/>
      <c r="G140" s="103"/>
      <c r="H140" s="103"/>
      <c r="I140" s="103"/>
      <c r="J140" s="104"/>
    </row>
    <row r="141" spans="1:10" x14ac:dyDescent="0.2">
      <c r="A141" s="22"/>
      <c r="B141" s="23"/>
      <c r="C141" s="24"/>
      <c r="D141" s="24"/>
      <c r="E141" s="24"/>
      <c r="F141" s="24"/>
      <c r="G141" s="24"/>
      <c r="H141" s="24"/>
      <c r="I141" s="24"/>
      <c r="J141" s="25"/>
    </row>
    <row r="142" spans="1:10" ht="15" customHeight="1" x14ac:dyDescent="0.2">
      <c r="A142" s="105" t="s">
        <v>14</v>
      </c>
      <c r="B142" s="106"/>
      <c r="C142" s="92" t="str">
        <f>'Общие сведения дисциплины'!$B$2</f>
        <v>Институт кибербезопасности ицифровых технологий</v>
      </c>
      <c r="D142" s="92"/>
      <c r="E142" s="23" t="s">
        <v>8</v>
      </c>
      <c r="F142" s="21">
        <f>'Общие сведения дисциплины'!$B$6</f>
        <v>3</v>
      </c>
      <c r="G142" s="107" t="s">
        <v>19</v>
      </c>
      <c r="H142" s="107"/>
      <c r="I142" s="99" t="str">
        <f>'Общие сведения дисциплины'!$B$14</f>
        <v>2023/2024</v>
      </c>
      <c r="J142" s="100"/>
    </row>
    <row r="143" spans="1:10" ht="15.75" thickBot="1" x14ac:dyDescent="0.25">
      <c r="A143" s="22"/>
      <c r="B143" s="23"/>
      <c r="C143" s="23"/>
      <c r="D143" s="23"/>
      <c r="E143" s="23"/>
      <c r="F143" s="23"/>
      <c r="G143" s="23"/>
      <c r="H143" s="23"/>
      <c r="I143" s="23"/>
      <c r="J143" s="14"/>
    </row>
    <row r="144" spans="1:10" ht="15" customHeight="1" x14ac:dyDescent="0.2">
      <c r="A144" s="22"/>
      <c r="B144" s="87" t="s">
        <v>5</v>
      </c>
      <c r="C144" s="90" t="str">
        <f ca="1">INDIRECT((ADDRESS((3+J134),2,1,1,"Вопросы к экзамену")))</f>
        <v>Понятие числовых характеристик признаков. Математическое ожидание и дисперсия.</v>
      </c>
      <c r="D144" s="91"/>
      <c r="E144" s="91"/>
      <c r="F144" s="91"/>
      <c r="G144" s="91"/>
      <c r="H144" s="91"/>
      <c r="I144" s="91"/>
      <c r="J144" s="14"/>
    </row>
    <row r="145" spans="1:10" ht="15" customHeight="1" x14ac:dyDescent="0.2">
      <c r="A145" s="22"/>
      <c r="B145" s="88"/>
      <c r="C145" s="90"/>
      <c r="D145" s="91"/>
      <c r="E145" s="91"/>
      <c r="F145" s="91"/>
      <c r="G145" s="91"/>
      <c r="H145" s="91"/>
      <c r="I145" s="91"/>
      <c r="J145" s="14"/>
    </row>
    <row r="146" spans="1:10" ht="15.75" customHeight="1" thickBot="1" x14ac:dyDescent="0.25">
      <c r="A146" s="22"/>
      <c r="B146" s="89"/>
      <c r="C146" s="90"/>
      <c r="D146" s="91"/>
      <c r="E146" s="91"/>
      <c r="F146" s="91"/>
      <c r="G146" s="91"/>
      <c r="H146" s="91"/>
      <c r="I146" s="91"/>
      <c r="J146" s="14"/>
    </row>
    <row r="147" spans="1:10" ht="15.75" thickBot="1" x14ac:dyDescent="0.25">
      <c r="A147" s="22"/>
      <c r="B147" s="23"/>
      <c r="C147" s="23"/>
      <c r="D147" s="23"/>
      <c r="E147" s="23"/>
      <c r="F147" s="23"/>
      <c r="G147" s="23"/>
      <c r="H147" s="23"/>
      <c r="I147" s="23"/>
      <c r="J147" s="14"/>
    </row>
    <row r="148" spans="1:10" ht="15" customHeight="1" x14ac:dyDescent="0.2">
      <c r="A148" s="22"/>
      <c r="B148" s="87" t="s">
        <v>6</v>
      </c>
      <c r="C148" s="90" t="str">
        <f ca="1">INDIRECT((ADDRESS(33+J134,2,1,1,"Вопросы к экзамену")))</f>
        <v>Геометрический и физический смысл коэффициентов модели линейной регрессии.</v>
      </c>
      <c r="D148" s="91"/>
      <c r="E148" s="91"/>
      <c r="F148" s="91"/>
      <c r="G148" s="91"/>
      <c r="H148" s="91"/>
      <c r="I148" s="91"/>
      <c r="J148" s="14"/>
    </row>
    <row r="149" spans="1:10" ht="15" customHeight="1" x14ac:dyDescent="0.2">
      <c r="A149" s="22"/>
      <c r="B149" s="88"/>
      <c r="C149" s="90"/>
      <c r="D149" s="91"/>
      <c r="E149" s="91"/>
      <c r="F149" s="91"/>
      <c r="G149" s="91"/>
      <c r="H149" s="91"/>
      <c r="I149" s="91"/>
      <c r="J149" s="14"/>
    </row>
    <row r="150" spans="1:10" ht="15.75" customHeight="1" thickBot="1" x14ac:dyDescent="0.25">
      <c r="A150" s="22"/>
      <c r="B150" s="89"/>
      <c r="C150" s="90"/>
      <c r="D150" s="91"/>
      <c r="E150" s="91"/>
      <c r="F150" s="91"/>
      <c r="G150" s="91"/>
      <c r="H150" s="91"/>
      <c r="I150" s="91"/>
      <c r="J150" s="14"/>
    </row>
    <row r="151" spans="1:10" ht="15.75" thickBot="1" x14ac:dyDescent="0.25">
      <c r="A151" s="22"/>
      <c r="B151" s="23"/>
      <c r="C151" s="23"/>
      <c r="D151" s="23"/>
      <c r="E151" s="23"/>
      <c r="F151" s="23"/>
      <c r="G151" s="23"/>
      <c r="H151" s="23"/>
      <c r="I151" s="23"/>
      <c r="J151" s="14"/>
    </row>
    <row r="152" spans="1:10" ht="15" customHeight="1" x14ac:dyDescent="0.2">
      <c r="A152" s="22"/>
      <c r="B152" s="87" t="s">
        <v>7</v>
      </c>
      <c r="C152" s="90" t="str">
        <f ca="1">INDIRECT((ADDRESS(66+J134,2,1,1,"Вопросы к экзамену")))</f>
        <v xml:space="preserve">Энтропийный критерий ветвления дерева решений. </v>
      </c>
      <c r="D152" s="91"/>
      <c r="E152" s="91"/>
      <c r="F152" s="91"/>
      <c r="G152" s="91"/>
      <c r="H152" s="91"/>
      <c r="I152" s="91"/>
      <c r="J152" s="14"/>
    </row>
    <row r="153" spans="1:10" ht="15" customHeight="1" x14ac:dyDescent="0.2">
      <c r="A153" s="22"/>
      <c r="B153" s="88"/>
      <c r="C153" s="90"/>
      <c r="D153" s="91"/>
      <c r="E153" s="91"/>
      <c r="F153" s="91"/>
      <c r="G153" s="91"/>
      <c r="H153" s="91"/>
      <c r="I153" s="91"/>
      <c r="J153" s="14"/>
    </row>
    <row r="154" spans="1:10" ht="15.75" customHeight="1" thickBot="1" x14ac:dyDescent="0.25">
      <c r="A154" s="22"/>
      <c r="B154" s="89"/>
      <c r="C154" s="90"/>
      <c r="D154" s="91"/>
      <c r="E154" s="91"/>
      <c r="F154" s="91"/>
      <c r="G154" s="91"/>
      <c r="H154" s="91"/>
      <c r="I154" s="91"/>
      <c r="J154" s="14"/>
    </row>
    <row r="155" spans="1:10" x14ac:dyDescent="0.2">
      <c r="A155" s="22"/>
      <c r="B155" s="23"/>
      <c r="C155" s="23"/>
      <c r="D155" s="23"/>
      <c r="E155" s="23"/>
      <c r="F155" s="23"/>
      <c r="G155" s="23"/>
      <c r="H155" s="23"/>
      <c r="I155" s="23"/>
      <c r="J155" s="14"/>
    </row>
    <row r="156" spans="1:10" ht="15" customHeight="1" x14ac:dyDescent="0.2">
      <c r="A156" s="22"/>
      <c r="B156" s="92" t="str">
        <f>"Зав. кафедрой "&amp;'Общие сведения дисциплины'!$B$3</f>
        <v>Зав. кафедрой КБ-2 «Информационно-аналитические системы кибербезопасности»</v>
      </c>
      <c r="C156" s="92"/>
      <c r="D156" s="92"/>
      <c r="E156" s="26"/>
      <c r="F156" s="26"/>
      <c r="G156" s="93" t="str">
        <f>'Общие сведения дисциплины'!$B$4</f>
        <v>О.В. Трубиенко</v>
      </c>
      <c r="H156" s="93"/>
      <c r="I156" s="93"/>
      <c r="J156" s="14"/>
    </row>
    <row r="157" spans="1:10" ht="15" customHeight="1" x14ac:dyDescent="0.2">
      <c r="A157" s="22"/>
      <c r="B157" s="94">
        <f>'Общие сведения дисциплины'!$B$9</f>
        <v>45162</v>
      </c>
      <c r="C157" s="94"/>
      <c r="D157" s="94"/>
      <c r="E157" s="94"/>
      <c r="F157" s="94"/>
      <c r="G157" s="94"/>
      <c r="H157" s="94"/>
      <c r="I157" s="94"/>
      <c r="J157" s="14"/>
    </row>
    <row r="158" spans="1:10" ht="15.75" thickBot="1" x14ac:dyDescent="0.25">
      <c r="A158" s="15"/>
      <c r="B158" s="16"/>
      <c r="C158" s="16"/>
      <c r="D158" s="16"/>
      <c r="E158" s="16"/>
      <c r="F158" s="16"/>
      <c r="G158" s="16"/>
      <c r="H158" s="16"/>
      <c r="I158" s="16"/>
      <c r="J158" s="17"/>
    </row>
    <row r="159" spans="1:10" ht="15.75" thickBot="1" x14ac:dyDescent="0.25"/>
    <row r="160" spans="1:10" x14ac:dyDescent="0.2">
      <c r="A160" s="8"/>
      <c r="B160" s="9"/>
      <c r="C160" s="9"/>
      <c r="D160" s="9"/>
      <c r="E160" s="9"/>
      <c r="F160" s="9"/>
      <c r="G160" s="9"/>
      <c r="H160" s="9"/>
      <c r="I160" s="9"/>
      <c r="J160" s="20">
        <f>J134+1</f>
        <v>7</v>
      </c>
    </row>
    <row r="161" spans="1:10" ht="15" customHeight="1" x14ac:dyDescent="0.2">
      <c r="A161" s="95">
        <f>'Общие сведения дисциплины'!$B$1</f>
        <v>0</v>
      </c>
      <c r="B161" s="96"/>
      <c r="C161" s="96"/>
      <c r="D161" s="96"/>
      <c r="E161" s="96"/>
      <c r="F161" s="96"/>
      <c r="G161" s="96"/>
      <c r="H161" s="96"/>
      <c r="I161" s="96"/>
      <c r="J161" s="97"/>
    </row>
    <row r="162" spans="1:10" x14ac:dyDescent="0.2">
      <c r="A162" s="95"/>
      <c r="B162" s="96"/>
      <c r="C162" s="96"/>
      <c r="D162" s="96"/>
      <c r="E162" s="96"/>
      <c r="F162" s="96"/>
      <c r="G162" s="96"/>
      <c r="H162" s="96"/>
      <c r="I162" s="96"/>
      <c r="J162" s="97"/>
    </row>
    <row r="163" spans="1:10" x14ac:dyDescent="0.2">
      <c r="A163" s="22"/>
      <c r="B163" s="23"/>
      <c r="C163" s="23"/>
      <c r="D163" s="23"/>
      <c r="E163" s="23"/>
      <c r="F163" s="23"/>
      <c r="G163" s="23"/>
      <c r="H163" s="23"/>
      <c r="I163" s="23"/>
      <c r="J163" s="14"/>
    </row>
    <row r="164" spans="1:10" ht="15" customHeight="1" x14ac:dyDescent="0.2">
      <c r="A164" s="98" t="str">
        <f>'Общие сведения дисциплины'!$B$15&amp;J160</f>
        <v>ЭКЗАМЕНАЦИОННЫЙ БИЛЕТ №7</v>
      </c>
      <c r="B164" s="99"/>
      <c r="C164" s="99"/>
      <c r="D164" s="99"/>
      <c r="E164" s="99"/>
      <c r="F164" s="99"/>
      <c r="G164" s="99"/>
      <c r="H164" s="99"/>
      <c r="I164" s="99"/>
      <c r="J164" s="100"/>
    </row>
    <row r="165" spans="1:10" x14ac:dyDescent="0.2">
      <c r="A165" s="22"/>
      <c r="B165" s="23"/>
      <c r="C165" s="23"/>
      <c r="D165" s="23"/>
      <c r="E165" s="23"/>
      <c r="F165" s="23"/>
      <c r="G165" s="23"/>
      <c r="H165" s="23"/>
      <c r="I165" s="23"/>
      <c r="J165" s="14"/>
    </row>
    <row r="166" spans="1:10" ht="15" customHeight="1" x14ac:dyDescent="0.2">
      <c r="A166" s="101" t="s">
        <v>13</v>
      </c>
      <c r="B166" s="102"/>
      <c r="C166" s="103" t="str">
        <f>'Общие сведения дисциплины'!$B$5</f>
        <v>Технологии и методы программирования</v>
      </c>
      <c r="D166" s="103"/>
      <c r="E166" s="103"/>
      <c r="F166" s="103"/>
      <c r="G166" s="103"/>
      <c r="H166" s="103"/>
      <c r="I166" s="103"/>
      <c r="J166" s="104"/>
    </row>
    <row r="167" spans="1:10" x14ac:dyDescent="0.2">
      <c r="A167" s="22"/>
      <c r="B167" s="23"/>
      <c r="C167" s="24"/>
      <c r="D167" s="24"/>
      <c r="E167" s="24"/>
      <c r="F167" s="24"/>
      <c r="G167" s="24"/>
      <c r="H167" s="24"/>
      <c r="I167" s="24"/>
      <c r="J167" s="25"/>
    </row>
    <row r="168" spans="1:10" ht="15" customHeight="1" x14ac:dyDescent="0.2">
      <c r="A168" s="105" t="s">
        <v>14</v>
      </c>
      <c r="B168" s="106"/>
      <c r="C168" s="92" t="str">
        <f>'Общие сведения дисциплины'!$B$2</f>
        <v>Институт кибербезопасности ицифровых технологий</v>
      </c>
      <c r="D168" s="92"/>
      <c r="E168" s="23" t="s">
        <v>8</v>
      </c>
      <c r="F168" s="21">
        <f>'Общие сведения дисциплины'!$B$6</f>
        <v>3</v>
      </c>
      <c r="G168" s="107" t="s">
        <v>19</v>
      </c>
      <c r="H168" s="107"/>
      <c r="I168" s="99" t="str">
        <f>'Общие сведения дисциплины'!$B$14</f>
        <v>2023/2024</v>
      </c>
      <c r="J168" s="100"/>
    </row>
    <row r="169" spans="1:10" ht="15.75" thickBot="1" x14ac:dyDescent="0.25">
      <c r="A169" s="22"/>
      <c r="B169" s="23"/>
      <c r="C169" s="23"/>
      <c r="D169" s="23"/>
      <c r="E169" s="23"/>
      <c r="F169" s="23"/>
      <c r="G169" s="23"/>
      <c r="H169" s="23"/>
      <c r="I169" s="23"/>
      <c r="J169" s="14"/>
    </row>
    <row r="170" spans="1:10" ht="15" customHeight="1" x14ac:dyDescent="0.2">
      <c r="A170" s="22"/>
      <c r="B170" s="87" t="s">
        <v>5</v>
      </c>
      <c r="C170" s="90" t="str">
        <f ca="1">INDIRECT((ADDRESS((3+J160),2,1,1,"Вопросы к экзамену")))</f>
        <v xml:space="preserve">Понятие числовых характеристик признаков. Мода, медиана, квантиль. </v>
      </c>
      <c r="D170" s="91"/>
      <c r="E170" s="91"/>
      <c r="F170" s="91"/>
      <c r="G170" s="91"/>
      <c r="H170" s="91"/>
      <c r="I170" s="91"/>
      <c r="J170" s="14"/>
    </row>
    <row r="171" spans="1:10" ht="15" customHeight="1" x14ac:dyDescent="0.2">
      <c r="A171" s="22"/>
      <c r="B171" s="88"/>
      <c r="C171" s="90"/>
      <c r="D171" s="91"/>
      <c r="E171" s="91"/>
      <c r="F171" s="91"/>
      <c r="G171" s="91"/>
      <c r="H171" s="91"/>
      <c r="I171" s="91"/>
      <c r="J171" s="14"/>
    </row>
    <row r="172" spans="1:10" ht="15.75" customHeight="1" thickBot="1" x14ac:dyDescent="0.25">
      <c r="A172" s="22"/>
      <c r="B172" s="89"/>
      <c r="C172" s="90"/>
      <c r="D172" s="91"/>
      <c r="E172" s="91"/>
      <c r="F172" s="91"/>
      <c r="G172" s="91"/>
      <c r="H172" s="91"/>
      <c r="I172" s="91"/>
      <c r="J172" s="14"/>
    </row>
    <row r="173" spans="1:10" ht="15.75" thickBot="1" x14ac:dyDescent="0.25">
      <c r="A173" s="22"/>
      <c r="B173" s="23"/>
      <c r="C173" s="23"/>
      <c r="D173" s="23"/>
      <c r="E173" s="23"/>
      <c r="F173" s="23"/>
      <c r="G173" s="23"/>
      <c r="H173" s="23"/>
      <c r="I173" s="23"/>
      <c r="J173" s="14"/>
    </row>
    <row r="174" spans="1:10" ht="15" customHeight="1" x14ac:dyDescent="0.2">
      <c r="A174" s="22"/>
      <c r="B174" s="87" t="s">
        <v>6</v>
      </c>
      <c r="C174" s="90" t="str">
        <f ca="1">INDIRECT((ADDRESS(33+J160,2,1,1,"Вопросы к экзамену")))</f>
        <v>Метод наименьших квадратов.</v>
      </c>
      <c r="D174" s="91"/>
      <c r="E174" s="91"/>
      <c r="F174" s="91"/>
      <c r="G174" s="91"/>
      <c r="H174" s="91"/>
      <c r="I174" s="91"/>
      <c r="J174" s="14"/>
    </row>
    <row r="175" spans="1:10" ht="15" customHeight="1" x14ac:dyDescent="0.2">
      <c r="A175" s="22"/>
      <c r="B175" s="88"/>
      <c r="C175" s="90"/>
      <c r="D175" s="91"/>
      <c r="E175" s="91"/>
      <c r="F175" s="91"/>
      <c r="G175" s="91"/>
      <c r="H175" s="91"/>
      <c r="I175" s="91"/>
      <c r="J175" s="14"/>
    </row>
    <row r="176" spans="1:10" ht="15.75" customHeight="1" thickBot="1" x14ac:dyDescent="0.25">
      <c r="A176" s="22"/>
      <c r="B176" s="89"/>
      <c r="C176" s="90"/>
      <c r="D176" s="91"/>
      <c r="E176" s="91"/>
      <c r="F176" s="91"/>
      <c r="G176" s="91"/>
      <c r="H176" s="91"/>
      <c r="I176" s="91"/>
      <c r="J176" s="14"/>
    </row>
    <row r="177" spans="1:10" ht="15.75" thickBot="1" x14ac:dyDescent="0.25">
      <c r="A177" s="22"/>
      <c r="B177" s="23"/>
      <c r="C177" s="23"/>
      <c r="D177" s="23"/>
      <c r="E177" s="23"/>
      <c r="F177" s="23"/>
      <c r="G177" s="23"/>
      <c r="H177" s="23"/>
      <c r="I177" s="23"/>
      <c r="J177" s="14"/>
    </row>
    <row r="178" spans="1:10" ht="15" customHeight="1" x14ac:dyDescent="0.2">
      <c r="A178" s="22"/>
      <c r="B178" s="87" t="s">
        <v>7</v>
      </c>
      <c r="C178" s="90" t="str">
        <f ca="1">INDIRECT((ADDRESS(66+J160,2,1,1,"Вопросы к экзамену")))</f>
        <v>Критерий Джини ветвления дерева решений.</v>
      </c>
      <c r="D178" s="91"/>
      <c r="E178" s="91"/>
      <c r="F178" s="91"/>
      <c r="G178" s="91"/>
      <c r="H178" s="91"/>
      <c r="I178" s="91"/>
      <c r="J178" s="14"/>
    </row>
    <row r="179" spans="1:10" ht="15" customHeight="1" x14ac:dyDescent="0.2">
      <c r="A179" s="22"/>
      <c r="B179" s="88"/>
      <c r="C179" s="90"/>
      <c r="D179" s="91"/>
      <c r="E179" s="91"/>
      <c r="F179" s="91"/>
      <c r="G179" s="91"/>
      <c r="H179" s="91"/>
      <c r="I179" s="91"/>
      <c r="J179" s="14"/>
    </row>
    <row r="180" spans="1:10" ht="15.75" customHeight="1" thickBot="1" x14ac:dyDescent="0.25">
      <c r="A180" s="22"/>
      <c r="B180" s="89"/>
      <c r="C180" s="90"/>
      <c r="D180" s="91"/>
      <c r="E180" s="91"/>
      <c r="F180" s="91"/>
      <c r="G180" s="91"/>
      <c r="H180" s="91"/>
      <c r="I180" s="91"/>
      <c r="J180" s="14"/>
    </row>
    <row r="181" spans="1:10" x14ac:dyDescent="0.2">
      <c r="A181" s="22"/>
      <c r="B181" s="23"/>
      <c r="C181" s="23"/>
      <c r="D181" s="23"/>
      <c r="E181" s="23"/>
      <c r="F181" s="23"/>
      <c r="G181" s="23"/>
      <c r="H181" s="23"/>
      <c r="I181" s="23"/>
      <c r="J181" s="14"/>
    </row>
    <row r="182" spans="1:10" ht="15" customHeight="1" x14ac:dyDescent="0.2">
      <c r="A182" s="22"/>
      <c r="B182" s="92" t="str">
        <f>"Зав. кафедрой "&amp;'Общие сведения дисциплины'!$B$3</f>
        <v>Зав. кафедрой КБ-2 «Информационно-аналитические системы кибербезопасности»</v>
      </c>
      <c r="C182" s="92"/>
      <c r="D182" s="92"/>
      <c r="E182" s="26"/>
      <c r="F182" s="26"/>
      <c r="G182" s="93" t="str">
        <f>'Общие сведения дисциплины'!$B$4</f>
        <v>О.В. Трубиенко</v>
      </c>
      <c r="H182" s="93"/>
      <c r="I182" s="93"/>
      <c r="J182" s="14"/>
    </row>
    <row r="183" spans="1:10" ht="15" customHeight="1" x14ac:dyDescent="0.2">
      <c r="A183" s="22"/>
      <c r="B183" s="94">
        <f>'Общие сведения дисциплины'!$B$9</f>
        <v>45162</v>
      </c>
      <c r="C183" s="94"/>
      <c r="D183" s="94"/>
      <c r="E183" s="94"/>
      <c r="F183" s="94"/>
      <c r="G183" s="94"/>
      <c r="H183" s="94"/>
      <c r="I183" s="94"/>
      <c r="J183" s="14"/>
    </row>
    <row r="184" spans="1:10" ht="15.75" thickBot="1" x14ac:dyDescent="0.25">
      <c r="A184" s="15"/>
      <c r="B184" s="16"/>
      <c r="C184" s="16"/>
      <c r="D184" s="16"/>
      <c r="E184" s="16"/>
      <c r="F184" s="16"/>
      <c r="G184" s="16"/>
      <c r="H184" s="16"/>
      <c r="I184" s="16"/>
      <c r="J184" s="17"/>
    </row>
    <row r="185" spans="1:10" x14ac:dyDescent="0.2">
      <c r="A185" s="27"/>
      <c r="B185" s="27"/>
      <c r="C185" s="27"/>
      <c r="D185" s="27"/>
      <c r="E185" s="27"/>
      <c r="F185" s="27"/>
      <c r="G185" s="27"/>
      <c r="H185" s="27"/>
      <c r="I185" s="27"/>
      <c r="J185" s="27"/>
    </row>
    <row r="186" spans="1:10" ht="15.75" thickBot="1" x14ac:dyDescent="0.25"/>
    <row r="187" spans="1:10" x14ac:dyDescent="0.2">
      <c r="A187" s="18"/>
      <c r="B187" s="19"/>
      <c r="C187" s="19"/>
      <c r="D187" s="19"/>
      <c r="E187" s="19"/>
      <c r="F187" s="19"/>
      <c r="G187" s="19"/>
      <c r="H187" s="19"/>
      <c r="I187" s="19"/>
      <c r="J187" s="20">
        <f>J160+1</f>
        <v>8</v>
      </c>
    </row>
    <row r="188" spans="1:10" ht="15" customHeight="1" x14ac:dyDescent="0.2">
      <c r="A188" s="95">
        <f>'Общие сведения дисциплины'!$B$1</f>
        <v>0</v>
      </c>
      <c r="B188" s="96"/>
      <c r="C188" s="96"/>
      <c r="D188" s="96"/>
      <c r="E188" s="96"/>
      <c r="F188" s="96"/>
      <c r="G188" s="96"/>
      <c r="H188" s="96"/>
      <c r="I188" s="96"/>
      <c r="J188" s="97"/>
    </row>
    <row r="189" spans="1:10" x14ac:dyDescent="0.2">
      <c r="A189" s="95"/>
      <c r="B189" s="96"/>
      <c r="C189" s="96"/>
      <c r="D189" s="96"/>
      <c r="E189" s="96"/>
      <c r="F189" s="96"/>
      <c r="G189" s="96"/>
      <c r="H189" s="96"/>
      <c r="I189" s="96"/>
      <c r="J189" s="97"/>
    </row>
    <row r="190" spans="1:10" x14ac:dyDescent="0.2">
      <c r="A190" s="22"/>
      <c r="B190" s="23"/>
      <c r="C190" s="23"/>
      <c r="D190" s="23"/>
      <c r="E190" s="23"/>
      <c r="F190" s="23"/>
      <c r="G190" s="23"/>
      <c r="H190" s="23"/>
      <c r="I190" s="23"/>
      <c r="J190" s="14"/>
    </row>
    <row r="191" spans="1:10" ht="15" customHeight="1" x14ac:dyDescent="0.2">
      <c r="A191" s="98" t="str">
        <f>'Общие сведения дисциплины'!$B$15&amp;J187</f>
        <v>ЭКЗАМЕНАЦИОННЫЙ БИЛЕТ №8</v>
      </c>
      <c r="B191" s="99"/>
      <c r="C191" s="99"/>
      <c r="D191" s="99"/>
      <c r="E191" s="99"/>
      <c r="F191" s="99"/>
      <c r="G191" s="99"/>
      <c r="H191" s="99"/>
      <c r="I191" s="99"/>
      <c r="J191" s="100"/>
    </row>
    <row r="192" spans="1:10" x14ac:dyDescent="0.2">
      <c r="A192" s="22"/>
      <c r="B192" s="23"/>
      <c r="C192" s="23"/>
      <c r="D192" s="23"/>
      <c r="E192" s="23"/>
      <c r="F192" s="23"/>
      <c r="G192" s="23"/>
      <c r="H192" s="23"/>
      <c r="I192" s="23"/>
      <c r="J192" s="14"/>
    </row>
    <row r="193" spans="1:10" ht="15" customHeight="1" x14ac:dyDescent="0.2">
      <c r="A193" s="101" t="s">
        <v>13</v>
      </c>
      <c r="B193" s="102"/>
      <c r="C193" s="103" t="str">
        <f>'Общие сведения дисциплины'!$B$5</f>
        <v>Технологии и методы программирования</v>
      </c>
      <c r="D193" s="103"/>
      <c r="E193" s="103"/>
      <c r="F193" s="103"/>
      <c r="G193" s="103"/>
      <c r="H193" s="103"/>
      <c r="I193" s="103"/>
      <c r="J193" s="104"/>
    </row>
    <row r="194" spans="1:10" x14ac:dyDescent="0.2">
      <c r="A194" s="22"/>
      <c r="B194" s="23"/>
      <c r="C194" s="24"/>
      <c r="D194" s="24"/>
      <c r="E194" s="24"/>
      <c r="F194" s="24"/>
      <c r="G194" s="24"/>
      <c r="H194" s="24"/>
      <c r="I194" s="24"/>
      <c r="J194" s="25"/>
    </row>
    <row r="195" spans="1:10" ht="15" customHeight="1" x14ac:dyDescent="0.2">
      <c r="A195" s="105" t="s">
        <v>14</v>
      </c>
      <c r="B195" s="106"/>
      <c r="C195" s="92" t="str">
        <f>'Общие сведения дисциплины'!$B$2</f>
        <v>Институт кибербезопасности ицифровых технологий</v>
      </c>
      <c r="D195" s="92"/>
      <c r="E195" s="23" t="s">
        <v>8</v>
      </c>
      <c r="F195" s="21">
        <f>'Общие сведения дисциплины'!$B$6</f>
        <v>3</v>
      </c>
      <c r="G195" s="107" t="s">
        <v>19</v>
      </c>
      <c r="H195" s="107"/>
      <c r="I195" s="99" t="str">
        <f>'Общие сведения дисциплины'!$B$14</f>
        <v>2023/2024</v>
      </c>
      <c r="J195" s="100"/>
    </row>
    <row r="196" spans="1:10" ht="15.75" thickBot="1" x14ac:dyDescent="0.25">
      <c r="A196" s="22"/>
      <c r="B196" s="23"/>
      <c r="C196" s="23"/>
      <c r="D196" s="23"/>
      <c r="E196" s="23"/>
      <c r="F196" s="23"/>
      <c r="G196" s="23"/>
      <c r="H196" s="23"/>
      <c r="I196" s="23"/>
      <c r="J196" s="14"/>
    </row>
    <row r="197" spans="1:10" ht="15" customHeight="1" x14ac:dyDescent="0.2">
      <c r="A197" s="22"/>
      <c r="B197" s="87" t="s">
        <v>5</v>
      </c>
      <c r="C197" s="90" t="str">
        <f ca="1">INDIRECT((ADDRESS((3+J187),2,1,1,"Вопросы к экзамену")))</f>
        <v>Диаграмма рассеяния. Назначение. Процедура построения.</v>
      </c>
      <c r="D197" s="91"/>
      <c r="E197" s="91"/>
      <c r="F197" s="91"/>
      <c r="G197" s="91"/>
      <c r="H197" s="91"/>
      <c r="I197" s="91"/>
      <c r="J197" s="14"/>
    </row>
    <row r="198" spans="1:10" ht="15" customHeight="1" x14ac:dyDescent="0.2">
      <c r="A198" s="22"/>
      <c r="B198" s="88"/>
      <c r="C198" s="90"/>
      <c r="D198" s="91"/>
      <c r="E198" s="91"/>
      <c r="F198" s="91"/>
      <c r="G198" s="91"/>
      <c r="H198" s="91"/>
      <c r="I198" s="91"/>
      <c r="J198" s="14"/>
    </row>
    <row r="199" spans="1:10" ht="15.75" customHeight="1" thickBot="1" x14ac:dyDescent="0.25">
      <c r="A199" s="22"/>
      <c r="B199" s="89"/>
      <c r="C199" s="90"/>
      <c r="D199" s="91"/>
      <c r="E199" s="91"/>
      <c r="F199" s="91"/>
      <c r="G199" s="91"/>
      <c r="H199" s="91"/>
      <c r="I199" s="91"/>
      <c r="J199" s="14"/>
    </row>
    <row r="200" spans="1:10" ht="15.75" thickBot="1" x14ac:dyDescent="0.25">
      <c r="A200" s="22"/>
      <c r="B200" s="23"/>
      <c r="C200" s="23"/>
      <c r="D200" s="23"/>
      <c r="E200" s="23"/>
      <c r="F200" s="23"/>
      <c r="G200" s="23"/>
      <c r="H200" s="23"/>
      <c r="I200" s="23"/>
      <c r="J200" s="14"/>
    </row>
    <row r="201" spans="1:10" ht="15" customHeight="1" x14ac:dyDescent="0.2">
      <c r="A201" s="22"/>
      <c r="B201" s="87" t="s">
        <v>6</v>
      </c>
      <c r="C201" s="90" t="str">
        <f ca="1">INDIRECT((ADDRESS(33+J187,2,1,1,"Вопросы к экзамену")))</f>
        <v>Матричная форма записи модели множественной линейной регрессии.</v>
      </c>
      <c r="D201" s="91"/>
      <c r="E201" s="91"/>
      <c r="F201" s="91"/>
      <c r="G201" s="91"/>
      <c r="H201" s="91"/>
      <c r="I201" s="91"/>
      <c r="J201" s="14"/>
    </row>
    <row r="202" spans="1:10" ht="15" customHeight="1" x14ac:dyDescent="0.2">
      <c r="A202" s="22"/>
      <c r="B202" s="88"/>
      <c r="C202" s="90"/>
      <c r="D202" s="91"/>
      <c r="E202" s="91"/>
      <c r="F202" s="91"/>
      <c r="G202" s="91"/>
      <c r="H202" s="91"/>
      <c r="I202" s="91"/>
      <c r="J202" s="14"/>
    </row>
    <row r="203" spans="1:10" ht="15.75" customHeight="1" thickBot="1" x14ac:dyDescent="0.25">
      <c r="A203" s="22"/>
      <c r="B203" s="89"/>
      <c r="C203" s="90"/>
      <c r="D203" s="91"/>
      <c r="E203" s="91"/>
      <c r="F203" s="91"/>
      <c r="G203" s="91"/>
      <c r="H203" s="91"/>
      <c r="I203" s="91"/>
      <c r="J203" s="14"/>
    </row>
    <row r="204" spans="1:10" ht="15.75" thickBot="1" x14ac:dyDescent="0.25">
      <c r="A204" s="22"/>
      <c r="B204" s="23"/>
      <c r="C204" s="23"/>
      <c r="D204" s="23"/>
      <c r="E204" s="23"/>
      <c r="F204" s="23"/>
      <c r="G204" s="23"/>
      <c r="H204" s="23"/>
      <c r="I204" s="23"/>
      <c r="J204" s="14"/>
    </row>
    <row r="205" spans="1:10" ht="15" customHeight="1" x14ac:dyDescent="0.2">
      <c r="A205" s="22"/>
      <c r="B205" s="87" t="s">
        <v>7</v>
      </c>
      <c r="C205" s="90" t="str">
        <f ca="1">INDIRECT((ADDRESS(66+J187,2,1,1,"Вопросы к экзамену")))</f>
        <v>Класс DecisionTreeClassifier библиотеки sklearn. Характеристика гиперпараметров модели дерева решений. Основные атрибуты и методы.</v>
      </c>
      <c r="D205" s="91"/>
      <c r="E205" s="91"/>
      <c r="F205" s="91"/>
      <c r="G205" s="91"/>
      <c r="H205" s="91"/>
      <c r="I205" s="91"/>
      <c r="J205" s="14"/>
    </row>
    <row r="206" spans="1:10" ht="15" customHeight="1" x14ac:dyDescent="0.2">
      <c r="A206" s="22"/>
      <c r="B206" s="88"/>
      <c r="C206" s="90"/>
      <c r="D206" s="91"/>
      <c r="E206" s="91"/>
      <c r="F206" s="91"/>
      <c r="G206" s="91"/>
      <c r="H206" s="91"/>
      <c r="I206" s="91"/>
      <c r="J206" s="14"/>
    </row>
    <row r="207" spans="1:10" ht="15.75" customHeight="1" thickBot="1" x14ac:dyDescent="0.25">
      <c r="A207" s="22"/>
      <c r="B207" s="89"/>
      <c r="C207" s="90"/>
      <c r="D207" s="91"/>
      <c r="E207" s="91"/>
      <c r="F207" s="91"/>
      <c r="G207" s="91"/>
      <c r="H207" s="91"/>
      <c r="I207" s="91"/>
      <c r="J207" s="14"/>
    </row>
    <row r="208" spans="1:10" x14ac:dyDescent="0.2">
      <c r="A208" s="22"/>
      <c r="B208" s="23"/>
      <c r="C208" s="23"/>
      <c r="D208" s="23"/>
      <c r="E208" s="23"/>
      <c r="F208" s="23"/>
      <c r="G208" s="23"/>
      <c r="H208" s="23"/>
      <c r="I208" s="23"/>
      <c r="J208" s="14"/>
    </row>
    <row r="209" spans="1:10" ht="15" customHeight="1" x14ac:dyDescent="0.2">
      <c r="A209" s="22"/>
      <c r="B209" s="92" t="str">
        <f>"Зав. кафедрой "&amp;'Общие сведения дисциплины'!$B$3</f>
        <v>Зав. кафедрой КБ-2 «Информационно-аналитические системы кибербезопасности»</v>
      </c>
      <c r="C209" s="92"/>
      <c r="D209" s="92"/>
      <c r="E209" s="26"/>
      <c r="F209" s="26"/>
      <c r="G209" s="93" t="str">
        <f>'Общие сведения дисциплины'!$B$4</f>
        <v>О.В. Трубиенко</v>
      </c>
      <c r="H209" s="93"/>
      <c r="I209" s="93"/>
      <c r="J209" s="14"/>
    </row>
    <row r="210" spans="1:10" ht="15" customHeight="1" x14ac:dyDescent="0.2">
      <c r="A210" s="22"/>
      <c r="B210" s="94">
        <f>'Общие сведения дисциплины'!$B$9</f>
        <v>45162</v>
      </c>
      <c r="C210" s="94"/>
      <c r="D210" s="94"/>
      <c r="E210" s="94"/>
      <c r="F210" s="94"/>
      <c r="G210" s="94"/>
      <c r="H210" s="94"/>
      <c r="I210" s="94"/>
      <c r="J210" s="14"/>
    </row>
    <row r="211" spans="1:10" ht="15.75" thickBot="1" x14ac:dyDescent="0.25">
      <c r="A211" s="15"/>
      <c r="B211" s="16"/>
      <c r="C211" s="16"/>
      <c r="D211" s="16"/>
      <c r="E211" s="16"/>
      <c r="F211" s="16"/>
      <c r="G211" s="16"/>
      <c r="H211" s="16"/>
      <c r="I211" s="16"/>
      <c r="J211" s="17"/>
    </row>
    <row r="212" spans="1:10" ht="15.75" thickBot="1" x14ac:dyDescent="0.25"/>
    <row r="213" spans="1:10" x14ac:dyDescent="0.2">
      <c r="A213" s="8"/>
      <c r="B213" s="9"/>
      <c r="C213" s="9"/>
      <c r="D213" s="9"/>
      <c r="E213" s="9"/>
      <c r="F213" s="9"/>
      <c r="G213" s="9"/>
      <c r="H213" s="9"/>
      <c r="I213" s="9"/>
      <c r="J213" s="20">
        <f>J187+1</f>
        <v>9</v>
      </c>
    </row>
    <row r="214" spans="1:10" ht="15" customHeight="1" x14ac:dyDescent="0.2">
      <c r="A214" s="95">
        <f>'Общие сведения дисциплины'!$B$1</f>
        <v>0</v>
      </c>
      <c r="B214" s="96"/>
      <c r="C214" s="96"/>
      <c r="D214" s="96"/>
      <c r="E214" s="96"/>
      <c r="F214" s="96"/>
      <c r="G214" s="96"/>
      <c r="H214" s="96"/>
      <c r="I214" s="96"/>
      <c r="J214" s="97"/>
    </row>
    <row r="215" spans="1:10" x14ac:dyDescent="0.2">
      <c r="A215" s="95"/>
      <c r="B215" s="96"/>
      <c r="C215" s="96"/>
      <c r="D215" s="96"/>
      <c r="E215" s="96"/>
      <c r="F215" s="96"/>
      <c r="G215" s="96"/>
      <c r="H215" s="96"/>
      <c r="I215" s="96"/>
      <c r="J215" s="97"/>
    </row>
    <row r="216" spans="1:10" x14ac:dyDescent="0.2">
      <c r="A216" s="22"/>
      <c r="B216" s="23"/>
      <c r="C216" s="23"/>
      <c r="D216" s="23"/>
      <c r="E216" s="23"/>
      <c r="F216" s="23"/>
      <c r="G216" s="23"/>
      <c r="H216" s="23"/>
      <c r="I216" s="23"/>
      <c r="J216" s="14"/>
    </row>
    <row r="217" spans="1:10" ht="15" customHeight="1" x14ac:dyDescent="0.2">
      <c r="A217" s="98" t="str">
        <f>'Общие сведения дисциплины'!$B$15&amp;J213</f>
        <v>ЭКЗАМЕНАЦИОННЫЙ БИЛЕТ №9</v>
      </c>
      <c r="B217" s="99"/>
      <c r="C217" s="99"/>
      <c r="D217" s="99"/>
      <c r="E217" s="99"/>
      <c r="F217" s="99"/>
      <c r="G217" s="99"/>
      <c r="H217" s="99"/>
      <c r="I217" s="99"/>
      <c r="J217" s="100"/>
    </row>
    <row r="218" spans="1:10" x14ac:dyDescent="0.2">
      <c r="A218" s="22"/>
      <c r="B218" s="23"/>
      <c r="C218" s="23"/>
      <c r="D218" s="23"/>
      <c r="E218" s="23"/>
      <c r="F218" s="23"/>
      <c r="G218" s="23"/>
      <c r="H218" s="23"/>
      <c r="I218" s="23"/>
      <c r="J218" s="14"/>
    </row>
    <row r="219" spans="1:10" ht="15" customHeight="1" x14ac:dyDescent="0.2">
      <c r="A219" s="101" t="s">
        <v>13</v>
      </c>
      <c r="B219" s="102"/>
      <c r="C219" s="103" t="str">
        <f>'Общие сведения дисциплины'!$B$5</f>
        <v>Технологии и методы программирования</v>
      </c>
      <c r="D219" s="103"/>
      <c r="E219" s="103"/>
      <c r="F219" s="103"/>
      <c r="G219" s="103"/>
      <c r="H219" s="103"/>
      <c r="I219" s="103"/>
      <c r="J219" s="104"/>
    </row>
    <row r="220" spans="1:10" x14ac:dyDescent="0.2">
      <c r="A220" s="22"/>
      <c r="B220" s="23"/>
      <c r="C220" s="24"/>
      <c r="D220" s="24"/>
      <c r="E220" s="24"/>
      <c r="F220" s="24"/>
      <c r="G220" s="24"/>
      <c r="H220" s="24"/>
      <c r="I220" s="24"/>
      <c r="J220" s="25"/>
    </row>
    <row r="221" spans="1:10" ht="15" customHeight="1" x14ac:dyDescent="0.2">
      <c r="A221" s="105" t="s">
        <v>14</v>
      </c>
      <c r="B221" s="106"/>
      <c r="C221" s="92" t="str">
        <f>'Общие сведения дисциплины'!$B$2</f>
        <v>Институт кибербезопасности ицифровых технологий</v>
      </c>
      <c r="D221" s="92"/>
      <c r="E221" s="23" t="s">
        <v>8</v>
      </c>
      <c r="F221" s="21">
        <f>'Общие сведения дисциплины'!$B$6</f>
        <v>3</v>
      </c>
      <c r="G221" s="107" t="s">
        <v>19</v>
      </c>
      <c r="H221" s="107"/>
      <c r="I221" s="99" t="str">
        <f>'Общие сведения дисциплины'!$B$14</f>
        <v>2023/2024</v>
      </c>
      <c r="J221" s="100"/>
    </row>
    <row r="222" spans="1:10" ht="15.75" thickBot="1" x14ac:dyDescent="0.25">
      <c r="A222" s="22"/>
      <c r="B222" s="23"/>
      <c r="C222" s="23"/>
      <c r="D222" s="23"/>
      <c r="E222" s="23"/>
      <c r="F222" s="23"/>
      <c r="G222" s="23"/>
      <c r="H222" s="23"/>
      <c r="I222" s="23"/>
      <c r="J222" s="14"/>
    </row>
    <row r="223" spans="1:10" ht="15" customHeight="1" x14ac:dyDescent="0.2">
      <c r="A223" s="22"/>
      <c r="B223" s="87" t="s">
        <v>5</v>
      </c>
      <c r="C223" s="90" t="str">
        <f ca="1">INDIRECT((ADDRESS((3+J213),2,1,1,"Вопросы к экзамену")))</f>
        <v>Диаграмма box plot. Назначение. Описание элментов.</v>
      </c>
      <c r="D223" s="91"/>
      <c r="E223" s="91"/>
      <c r="F223" s="91"/>
      <c r="G223" s="91"/>
      <c r="H223" s="91"/>
      <c r="I223" s="91"/>
      <c r="J223" s="14"/>
    </row>
    <row r="224" spans="1:10" ht="15" customHeight="1" x14ac:dyDescent="0.2">
      <c r="A224" s="22"/>
      <c r="B224" s="88"/>
      <c r="C224" s="90"/>
      <c r="D224" s="91"/>
      <c r="E224" s="91"/>
      <c r="F224" s="91"/>
      <c r="G224" s="91"/>
      <c r="H224" s="91"/>
      <c r="I224" s="91"/>
      <c r="J224" s="14"/>
    </row>
    <row r="225" spans="1:10" ht="15.75" customHeight="1" thickBot="1" x14ac:dyDescent="0.25">
      <c r="A225" s="22"/>
      <c r="B225" s="89"/>
      <c r="C225" s="90"/>
      <c r="D225" s="91"/>
      <c r="E225" s="91"/>
      <c r="F225" s="91"/>
      <c r="G225" s="91"/>
      <c r="H225" s="91"/>
      <c r="I225" s="91"/>
      <c r="J225" s="14"/>
    </row>
    <row r="226" spans="1:10" ht="15.75" thickBot="1" x14ac:dyDescent="0.25">
      <c r="A226" s="22"/>
      <c r="B226" s="23"/>
      <c r="C226" s="23"/>
      <c r="D226" s="23"/>
      <c r="E226" s="23"/>
      <c r="F226" s="23"/>
      <c r="G226" s="23"/>
      <c r="H226" s="23"/>
      <c r="I226" s="23"/>
      <c r="J226" s="14"/>
    </row>
    <row r="227" spans="1:10" ht="15" customHeight="1" x14ac:dyDescent="0.2">
      <c r="A227" s="22"/>
      <c r="B227" s="87" t="s">
        <v>6</v>
      </c>
      <c r="C227" s="90" t="str">
        <f ca="1">INDIRECT((ADDRESS(33+J213,2,1,1,"Вопросы к экзамену")))</f>
        <v>Определение коэффициентов регрессионных моделей методом градиентного спуска.</v>
      </c>
      <c r="D227" s="91"/>
      <c r="E227" s="91"/>
      <c r="F227" s="91"/>
      <c r="G227" s="91"/>
      <c r="H227" s="91"/>
      <c r="I227" s="91"/>
      <c r="J227" s="14"/>
    </row>
    <row r="228" spans="1:10" ht="15" customHeight="1" x14ac:dyDescent="0.2">
      <c r="A228" s="22"/>
      <c r="B228" s="88"/>
      <c r="C228" s="90"/>
      <c r="D228" s="91"/>
      <c r="E228" s="91"/>
      <c r="F228" s="91"/>
      <c r="G228" s="91"/>
      <c r="H228" s="91"/>
      <c r="I228" s="91"/>
      <c r="J228" s="14"/>
    </row>
    <row r="229" spans="1:10" ht="15.75" customHeight="1" thickBot="1" x14ac:dyDescent="0.25">
      <c r="A229" s="22"/>
      <c r="B229" s="89"/>
      <c r="C229" s="90"/>
      <c r="D229" s="91"/>
      <c r="E229" s="91"/>
      <c r="F229" s="91"/>
      <c r="G229" s="91"/>
      <c r="H229" s="91"/>
      <c r="I229" s="91"/>
      <c r="J229" s="14"/>
    </row>
    <row r="230" spans="1:10" ht="15.75" thickBot="1" x14ac:dyDescent="0.25">
      <c r="A230" s="22"/>
      <c r="B230" s="23"/>
      <c r="C230" s="23"/>
      <c r="D230" s="23"/>
      <c r="E230" s="23"/>
      <c r="F230" s="23"/>
      <c r="G230" s="23"/>
      <c r="H230" s="23"/>
      <c r="I230" s="23"/>
      <c r="J230" s="14"/>
    </row>
    <row r="231" spans="1:10" ht="15" customHeight="1" x14ac:dyDescent="0.2">
      <c r="A231" s="22"/>
      <c r="B231" s="87" t="s">
        <v>7</v>
      </c>
      <c r="C231" s="90" t="str">
        <f ca="1">INDIRECT((ADDRESS(66+J213,2,1,1,"Вопросы к экзамену")))</f>
        <v>Деревья решений для задачи регрессии. Процедура построения дерева.</v>
      </c>
      <c r="D231" s="91"/>
      <c r="E231" s="91"/>
      <c r="F231" s="91"/>
      <c r="G231" s="91"/>
      <c r="H231" s="91"/>
      <c r="I231" s="91"/>
      <c r="J231" s="14"/>
    </row>
    <row r="232" spans="1:10" ht="15" customHeight="1" x14ac:dyDescent="0.2">
      <c r="A232" s="22"/>
      <c r="B232" s="88"/>
      <c r="C232" s="90"/>
      <c r="D232" s="91"/>
      <c r="E232" s="91"/>
      <c r="F232" s="91"/>
      <c r="G232" s="91"/>
      <c r="H232" s="91"/>
      <c r="I232" s="91"/>
      <c r="J232" s="14"/>
    </row>
    <row r="233" spans="1:10" ht="15.75" customHeight="1" thickBot="1" x14ac:dyDescent="0.25">
      <c r="A233" s="22"/>
      <c r="B233" s="89"/>
      <c r="C233" s="90"/>
      <c r="D233" s="91"/>
      <c r="E233" s="91"/>
      <c r="F233" s="91"/>
      <c r="G233" s="91"/>
      <c r="H233" s="91"/>
      <c r="I233" s="91"/>
      <c r="J233" s="14"/>
    </row>
    <row r="234" spans="1:10" x14ac:dyDescent="0.2">
      <c r="A234" s="22"/>
      <c r="B234" s="23"/>
      <c r="C234" s="23"/>
      <c r="D234" s="23"/>
      <c r="E234" s="23"/>
      <c r="F234" s="23"/>
      <c r="G234" s="23"/>
      <c r="H234" s="23"/>
      <c r="I234" s="23"/>
      <c r="J234" s="14"/>
    </row>
    <row r="235" spans="1:10" ht="15" customHeight="1" x14ac:dyDescent="0.2">
      <c r="A235" s="22"/>
      <c r="B235" s="92" t="str">
        <f>"Зав. кафедрой "&amp;'Общие сведения дисциплины'!$B$3</f>
        <v>Зав. кафедрой КБ-2 «Информационно-аналитические системы кибербезопасности»</v>
      </c>
      <c r="C235" s="92"/>
      <c r="D235" s="92"/>
      <c r="E235" s="26"/>
      <c r="F235" s="26"/>
      <c r="G235" s="93" t="str">
        <f>'Общие сведения дисциплины'!$B$4</f>
        <v>О.В. Трубиенко</v>
      </c>
      <c r="H235" s="93"/>
      <c r="I235" s="93"/>
      <c r="J235" s="14"/>
    </row>
    <row r="236" spans="1:10" ht="15" customHeight="1" x14ac:dyDescent="0.2">
      <c r="A236" s="22"/>
      <c r="B236" s="94">
        <f>'Общие сведения дисциплины'!$B$9</f>
        <v>45162</v>
      </c>
      <c r="C236" s="94"/>
      <c r="D236" s="94"/>
      <c r="E236" s="94"/>
      <c r="F236" s="94"/>
      <c r="G236" s="94"/>
      <c r="H236" s="94"/>
      <c r="I236" s="94"/>
      <c r="J236" s="14"/>
    </row>
    <row r="237" spans="1:10" ht="15.75" thickBot="1" x14ac:dyDescent="0.25">
      <c r="A237" s="15"/>
      <c r="B237" s="16"/>
      <c r="C237" s="16"/>
      <c r="D237" s="16"/>
      <c r="E237" s="16"/>
      <c r="F237" s="16"/>
      <c r="G237" s="16"/>
      <c r="H237" s="16"/>
      <c r="I237" s="16"/>
      <c r="J237" s="17"/>
    </row>
    <row r="238" spans="1:10" x14ac:dyDescent="0.2">
      <c r="A238" s="27"/>
      <c r="B238" s="27"/>
      <c r="C238" s="27"/>
      <c r="D238" s="27"/>
      <c r="E238" s="27"/>
      <c r="F238" s="27"/>
      <c r="G238" s="27"/>
      <c r="H238" s="27"/>
      <c r="I238" s="27"/>
      <c r="J238" s="27"/>
    </row>
    <row r="239" spans="1:10" ht="15.75" thickBot="1" x14ac:dyDescent="0.25"/>
    <row r="240" spans="1:10" x14ac:dyDescent="0.2">
      <c r="A240" s="18"/>
      <c r="B240" s="19"/>
      <c r="C240" s="19"/>
      <c r="D240" s="19"/>
      <c r="E240" s="19"/>
      <c r="F240" s="19"/>
      <c r="G240" s="19"/>
      <c r="H240" s="19"/>
      <c r="I240" s="19"/>
      <c r="J240" s="20">
        <f>J213+1</f>
        <v>10</v>
      </c>
    </row>
    <row r="241" spans="1:10" ht="15" customHeight="1" x14ac:dyDescent="0.2">
      <c r="A241" s="95">
        <f>'Общие сведения дисциплины'!$B$1</f>
        <v>0</v>
      </c>
      <c r="B241" s="96"/>
      <c r="C241" s="96"/>
      <c r="D241" s="96"/>
      <c r="E241" s="96"/>
      <c r="F241" s="96"/>
      <c r="G241" s="96"/>
      <c r="H241" s="96"/>
      <c r="I241" s="96"/>
      <c r="J241" s="97"/>
    </row>
    <row r="242" spans="1:10" x14ac:dyDescent="0.2">
      <c r="A242" s="95"/>
      <c r="B242" s="96"/>
      <c r="C242" s="96"/>
      <c r="D242" s="96"/>
      <c r="E242" s="96"/>
      <c r="F242" s="96"/>
      <c r="G242" s="96"/>
      <c r="H242" s="96"/>
      <c r="I242" s="96"/>
      <c r="J242" s="97"/>
    </row>
    <row r="243" spans="1:10" x14ac:dyDescent="0.2">
      <c r="A243" s="22"/>
      <c r="B243" s="23"/>
      <c r="C243" s="23"/>
      <c r="D243" s="23"/>
      <c r="E243" s="23"/>
      <c r="F243" s="23"/>
      <c r="G243" s="23"/>
      <c r="H243" s="23"/>
      <c r="I243" s="23"/>
      <c r="J243" s="14"/>
    </row>
    <row r="244" spans="1:10" ht="15" customHeight="1" x14ac:dyDescent="0.2">
      <c r="A244" s="98" t="str">
        <f>'Общие сведения дисциплины'!$B$15&amp;J240</f>
        <v>ЭКЗАМЕНАЦИОННЫЙ БИЛЕТ №10</v>
      </c>
      <c r="B244" s="99"/>
      <c r="C244" s="99"/>
      <c r="D244" s="99"/>
      <c r="E244" s="99"/>
      <c r="F244" s="99"/>
      <c r="G244" s="99"/>
      <c r="H244" s="99"/>
      <c r="I244" s="99"/>
      <c r="J244" s="100"/>
    </row>
    <row r="245" spans="1:10" x14ac:dyDescent="0.2">
      <c r="A245" s="22"/>
      <c r="B245" s="23"/>
      <c r="C245" s="23"/>
      <c r="D245" s="23"/>
      <c r="E245" s="23"/>
      <c r="F245" s="23"/>
      <c r="G245" s="23"/>
      <c r="H245" s="23"/>
      <c r="I245" s="23"/>
      <c r="J245" s="14"/>
    </row>
    <row r="246" spans="1:10" ht="15" customHeight="1" x14ac:dyDescent="0.2">
      <c r="A246" s="101" t="s">
        <v>13</v>
      </c>
      <c r="B246" s="102"/>
      <c r="C246" s="103" t="str">
        <f>'Общие сведения дисциплины'!$B$5</f>
        <v>Технологии и методы программирования</v>
      </c>
      <c r="D246" s="103"/>
      <c r="E246" s="103"/>
      <c r="F246" s="103"/>
      <c r="G246" s="103"/>
      <c r="H246" s="103"/>
      <c r="I246" s="103"/>
      <c r="J246" s="104"/>
    </row>
    <row r="247" spans="1:10" x14ac:dyDescent="0.2">
      <c r="A247" s="22"/>
      <c r="B247" s="23"/>
      <c r="C247" s="24"/>
      <c r="D247" s="24"/>
      <c r="E247" s="24"/>
      <c r="F247" s="24"/>
      <c r="G247" s="24"/>
      <c r="H247" s="24"/>
      <c r="I247" s="24"/>
      <c r="J247" s="25"/>
    </row>
    <row r="248" spans="1:10" ht="15" customHeight="1" x14ac:dyDescent="0.2">
      <c r="A248" s="105" t="s">
        <v>14</v>
      </c>
      <c r="B248" s="106"/>
      <c r="C248" s="92" t="str">
        <f>'Общие сведения дисциплины'!$B$2</f>
        <v>Институт кибербезопасности ицифровых технологий</v>
      </c>
      <c r="D248" s="92"/>
      <c r="E248" s="23" t="s">
        <v>8</v>
      </c>
      <c r="F248" s="21">
        <f>'Общие сведения дисциплины'!$B$6</f>
        <v>3</v>
      </c>
      <c r="G248" s="107" t="s">
        <v>19</v>
      </c>
      <c r="H248" s="107"/>
      <c r="I248" s="99" t="str">
        <f>'Общие сведения дисциплины'!$B$14</f>
        <v>2023/2024</v>
      </c>
      <c r="J248" s="100"/>
    </row>
    <row r="249" spans="1:10" ht="15.75" thickBot="1" x14ac:dyDescent="0.25">
      <c r="A249" s="22"/>
      <c r="B249" s="23"/>
      <c r="C249" s="23"/>
      <c r="D249" s="23"/>
      <c r="E249" s="23"/>
      <c r="F249" s="23"/>
      <c r="G249" s="23"/>
      <c r="H249" s="23"/>
      <c r="I249" s="23"/>
      <c r="J249" s="14"/>
    </row>
    <row r="250" spans="1:10" ht="15" customHeight="1" x14ac:dyDescent="0.2">
      <c r="A250" s="22"/>
      <c r="B250" s="87" t="s">
        <v>5</v>
      </c>
      <c r="C250" s="90" t="str">
        <f ca="1">INDIRECT((ADDRESS((3+J240),2,1,1,"Вопросы к экзамену")))</f>
        <v>Гистограмма. Назначение. Процедура построения.</v>
      </c>
      <c r="D250" s="91"/>
      <c r="E250" s="91"/>
      <c r="F250" s="91"/>
      <c r="G250" s="91"/>
      <c r="H250" s="91"/>
      <c r="I250" s="91"/>
      <c r="J250" s="14"/>
    </row>
    <row r="251" spans="1:10" ht="15" customHeight="1" x14ac:dyDescent="0.2">
      <c r="A251" s="22"/>
      <c r="B251" s="88"/>
      <c r="C251" s="90"/>
      <c r="D251" s="91"/>
      <c r="E251" s="91"/>
      <c r="F251" s="91"/>
      <c r="G251" s="91"/>
      <c r="H251" s="91"/>
      <c r="I251" s="91"/>
      <c r="J251" s="14"/>
    </row>
    <row r="252" spans="1:10" ht="15.75" customHeight="1" thickBot="1" x14ac:dyDescent="0.25">
      <c r="A252" s="22"/>
      <c r="B252" s="89"/>
      <c r="C252" s="90"/>
      <c r="D252" s="91"/>
      <c r="E252" s="91"/>
      <c r="F252" s="91"/>
      <c r="G252" s="91"/>
      <c r="H252" s="91"/>
      <c r="I252" s="91"/>
      <c r="J252" s="14"/>
    </row>
    <row r="253" spans="1:10" ht="15.75" thickBot="1" x14ac:dyDescent="0.25">
      <c r="A253" s="22"/>
      <c r="B253" s="23"/>
      <c r="C253" s="23"/>
      <c r="D253" s="23"/>
      <c r="E253" s="23"/>
      <c r="F253" s="23"/>
      <c r="G253" s="23"/>
      <c r="H253" s="23"/>
      <c r="I253" s="23"/>
      <c r="J253" s="14"/>
    </row>
    <row r="254" spans="1:10" ht="15" customHeight="1" x14ac:dyDescent="0.2">
      <c r="A254" s="22"/>
      <c r="B254" s="87" t="s">
        <v>6</v>
      </c>
      <c r="C254" s="90" t="str">
        <f ca="1">INDIRECT((ADDRESS(33+J240,2,1,1,"Вопросы к экзамену")))</f>
        <v>Функционалы качества (функции потерь) регрессионных моделей.</v>
      </c>
      <c r="D254" s="91"/>
      <c r="E254" s="91"/>
      <c r="F254" s="91"/>
      <c r="G254" s="91"/>
      <c r="H254" s="91"/>
      <c r="I254" s="91"/>
      <c r="J254" s="14"/>
    </row>
    <row r="255" spans="1:10" ht="15" customHeight="1" x14ac:dyDescent="0.2">
      <c r="A255" s="22"/>
      <c r="B255" s="88"/>
      <c r="C255" s="90"/>
      <c r="D255" s="91"/>
      <c r="E255" s="91"/>
      <c r="F255" s="91"/>
      <c r="G255" s="91"/>
      <c r="H255" s="91"/>
      <c r="I255" s="91"/>
      <c r="J255" s="14"/>
    </row>
    <row r="256" spans="1:10" ht="15.75" customHeight="1" thickBot="1" x14ac:dyDescent="0.25">
      <c r="A256" s="22"/>
      <c r="B256" s="89"/>
      <c r="C256" s="90"/>
      <c r="D256" s="91"/>
      <c r="E256" s="91"/>
      <c r="F256" s="91"/>
      <c r="G256" s="91"/>
      <c r="H256" s="91"/>
      <c r="I256" s="91"/>
      <c r="J256" s="14"/>
    </row>
    <row r="257" spans="1:10" ht="15.75" thickBot="1" x14ac:dyDescent="0.25">
      <c r="A257" s="22"/>
      <c r="B257" s="23"/>
      <c r="C257" s="23"/>
      <c r="D257" s="23"/>
      <c r="E257" s="23"/>
      <c r="F257" s="23"/>
      <c r="G257" s="23"/>
      <c r="H257" s="23"/>
      <c r="I257" s="23"/>
      <c r="J257" s="14"/>
    </row>
    <row r="258" spans="1:10" ht="15" customHeight="1" x14ac:dyDescent="0.2">
      <c r="A258" s="22"/>
      <c r="B258" s="87" t="s">
        <v>7</v>
      </c>
      <c r="C258" s="90" t="str">
        <f ca="1">INDIRECT((ADDRESS(66+J240,2,1,1,"Вопросы к экзамену")))</f>
        <v xml:space="preserve">Понятие, назначение и процедура построения валидационных кривых. </v>
      </c>
      <c r="D258" s="91"/>
      <c r="E258" s="91"/>
      <c r="F258" s="91"/>
      <c r="G258" s="91"/>
      <c r="H258" s="91"/>
      <c r="I258" s="91"/>
      <c r="J258" s="14"/>
    </row>
    <row r="259" spans="1:10" ht="15" customHeight="1" x14ac:dyDescent="0.2">
      <c r="A259" s="22"/>
      <c r="B259" s="88"/>
      <c r="C259" s="90"/>
      <c r="D259" s="91"/>
      <c r="E259" s="91"/>
      <c r="F259" s="91"/>
      <c r="G259" s="91"/>
      <c r="H259" s="91"/>
      <c r="I259" s="91"/>
      <c r="J259" s="14"/>
    </row>
    <row r="260" spans="1:10" ht="15.75" customHeight="1" thickBot="1" x14ac:dyDescent="0.25">
      <c r="A260" s="22"/>
      <c r="B260" s="89"/>
      <c r="C260" s="90"/>
      <c r="D260" s="91"/>
      <c r="E260" s="91"/>
      <c r="F260" s="91"/>
      <c r="G260" s="91"/>
      <c r="H260" s="91"/>
      <c r="I260" s="91"/>
      <c r="J260" s="14"/>
    </row>
    <row r="261" spans="1:10" x14ac:dyDescent="0.2">
      <c r="A261" s="22"/>
      <c r="B261" s="23"/>
      <c r="C261" s="23"/>
      <c r="D261" s="23"/>
      <c r="E261" s="23"/>
      <c r="F261" s="23"/>
      <c r="G261" s="23"/>
      <c r="H261" s="23"/>
      <c r="I261" s="23"/>
      <c r="J261" s="14"/>
    </row>
    <row r="262" spans="1:10" ht="15" customHeight="1" x14ac:dyDescent="0.2">
      <c r="A262" s="22"/>
      <c r="B262" s="92" t="str">
        <f>"Зав. кафедрой "&amp;'Общие сведения дисциплины'!$B$3</f>
        <v>Зав. кафедрой КБ-2 «Информационно-аналитические системы кибербезопасности»</v>
      </c>
      <c r="C262" s="92"/>
      <c r="D262" s="92"/>
      <c r="E262" s="26"/>
      <c r="F262" s="26"/>
      <c r="G262" s="93" t="str">
        <f>'Общие сведения дисциплины'!$B$4</f>
        <v>О.В. Трубиенко</v>
      </c>
      <c r="H262" s="93"/>
      <c r="I262" s="93"/>
      <c r="J262" s="14"/>
    </row>
    <row r="263" spans="1:10" ht="15" customHeight="1" x14ac:dyDescent="0.2">
      <c r="A263" s="22"/>
      <c r="B263" s="94">
        <f>'Общие сведения дисциплины'!$B$9</f>
        <v>45162</v>
      </c>
      <c r="C263" s="94"/>
      <c r="D263" s="94"/>
      <c r="E263" s="94"/>
      <c r="F263" s="94"/>
      <c r="G263" s="94"/>
      <c r="H263" s="94"/>
      <c r="I263" s="94"/>
      <c r="J263" s="14"/>
    </row>
    <row r="264" spans="1:10" ht="15.75" thickBot="1" x14ac:dyDescent="0.25">
      <c r="A264" s="15"/>
      <c r="B264" s="16"/>
      <c r="C264" s="16"/>
      <c r="D264" s="16"/>
      <c r="E264" s="16"/>
      <c r="F264" s="16"/>
      <c r="G264" s="16"/>
      <c r="H264" s="16"/>
      <c r="I264" s="16"/>
      <c r="J264" s="17"/>
    </row>
    <row r="265" spans="1:10" ht="15.75" thickBot="1" x14ac:dyDescent="0.25"/>
    <row r="266" spans="1:10" x14ac:dyDescent="0.2">
      <c r="A266" s="8"/>
      <c r="B266" s="9"/>
      <c r="C266" s="9"/>
      <c r="D266" s="9"/>
      <c r="E266" s="9"/>
      <c r="F266" s="9"/>
      <c r="G266" s="9"/>
      <c r="H266" s="9"/>
      <c r="I266" s="9"/>
      <c r="J266" s="20">
        <f>J240+1</f>
        <v>11</v>
      </c>
    </row>
    <row r="267" spans="1:10" ht="15" customHeight="1" x14ac:dyDescent="0.2">
      <c r="A267" s="95">
        <f>'Общие сведения дисциплины'!$B$1</f>
        <v>0</v>
      </c>
      <c r="B267" s="96"/>
      <c r="C267" s="96"/>
      <c r="D267" s="96"/>
      <c r="E267" s="96"/>
      <c r="F267" s="96"/>
      <c r="G267" s="96"/>
      <c r="H267" s="96"/>
      <c r="I267" s="96"/>
      <c r="J267" s="97"/>
    </row>
    <row r="268" spans="1:10" x14ac:dyDescent="0.2">
      <c r="A268" s="95"/>
      <c r="B268" s="96"/>
      <c r="C268" s="96"/>
      <c r="D268" s="96"/>
      <c r="E268" s="96"/>
      <c r="F268" s="96"/>
      <c r="G268" s="96"/>
      <c r="H268" s="96"/>
      <c r="I268" s="96"/>
      <c r="J268" s="97"/>
    </row>
    <row r="269" spans="1:10" x14ac:dyDescent="0.2">
      <c r="A269" s="22"/>
      <c r="B269" s="23"/>
      <c r="C269" s="23"/>
      <c r="D269" s="23"/>
      <c r="E269" s="23"/>
      <c r="F269" s="23"/>
      <c r="G269" s="23"/>
      <c r="H269" s="23"/>
      <c r="I269" s="23"/>
      <c r="J269" s="14"/>
    </row>
    <row r="270" spans="1:10" ht="15" customHeight="1" x14ac:dyDescent="0.2">
      <c r="A270" s="98" t="str">
        <f>'Общие сведения дисциплины'!$B$15&amp;J266</f>
        <v>ЭКЗАМЕНАЦИОННЫЙ БИЛЕТ №11</v>
      </c>
      <c r="B270" s="99"/>
      <c r="C270" s="99"/>
      <c r="D270" s="99"/>
      <c r="E270" s="99"/>
      <c r="F270" s="99"/>
      <c r="G270" s="99"/>
      <c r="H270" s="99"/>
      <c r="I270" s="99"/>
      <c r="J270" s="100"/>
    </row>
    <row r="271" spans="1:10" x14ac:dyDescent="0.2">
      <c r="A271" s="22"/>
      <c r="B271" s="23"/>
      <c r="C271" s="23"/>
      <c r="D271" s="23"/>
      <c r="E271" s="23"/>
      <c r="F271" s="23"/>
      <c r="G271" s="23"/>
      <c r="H271" s="23"/>
      <c r="I271" s="23"/>
      <c r="J271" s="14"/>
    </row>
    <row r="272" spans="1:10" ht="15" customHeight="1" x14ac:dyDescent="0.2">
      <c r="A272" s="101" t="s">
        <v>13</v>
      </c>
      <c r="B272" s="102"/>
      <c r="C272" s="103" t="str">
        <f>'Общие сведения дисциплины'!$B$5</f>
        <v>Технологии и методы программирования</v>
      </c>
      <c r="D272" s="103"/>
      <c r="E272" s="103"/>
      <c r="F272" s="103"/>
      <c r="G272" s="103"/>
      <c r="H272" s="103"/>
      <c r="I272" s="103"/>
      <c r="J272" s="104"/>
    </row>
    <row r="273" spans="1:10" x14ac:dyDescent="0.2">
      <c r="A273" s="22"/>
      <c r="B273" s="23"/>
      <c r="C273" s="24"/>
      <c r="D273" s="24"/>
      <c r="E273" s="24"/>
      <c r="F273" s="24"/>
      <c r="G273" s="24"/>
      <c r="H273" s="24"/>
      <c r="I273" s="24"/>
      <c r="J273" s="25"/>
    </row>
    <row r="274" spans="1:10" ht="15" customHeight="1" x14ac:dyDescent="0.2">
      <c r="A274" s="105" t="s">
        <v>14</v>
      </c>
      <c r="B274" s="106"/>
      <c r="C274" s="92" t="str">
        <f>'Общие сведения дисциплины'!$B$2</f>
        <v>Институт кибербезопасности ицифровых технологий</v>
      </c>
      <c r="D274" s="92"/>
      <c r="E274" s="23" t="s">
        <v>8</v>
      </c>
      <c r="F274" s="21">
        <f>'Общие сведения дисциплины'!$B$6</f>
        <v>3</v>
      </c>
      <c r="G274" s="107" t="s">
        <v>19</v>
      </c>
      <c r="H274" s="107"/>
      <c r="I274" s="99" t="str">
        <f>'Общие сведения дисциплины'!$B$14</f>
        <v>2023/2024</v>
      </c>
      <c r="J274" s="100"/>
    </row>
    <row r="275" spans="1:10" ht="15.75" thickBot="1" x14ac:dyDescent="0.25">
      <c r="A275" s="22"/>
      <c r="B275" s="23"/>
      <c r="C275" s="23"/>
      <c r="D275" s="23"/>
      <c r="E275" s="23"/>
      <c r="F275" s="23"/>
      <c r="G275" s="23"/>
      <c r="H275" s="23"/>
      <c r="I275" s="23"/>
      <c r="J275" s="14"/>
    </row>
    <row r="276" spans="1:10" ht="15" customHeight="1" x14ac:dyDescent="0.2">
      <c r="A276" s="22"/>
      <c r="B276" s="87" t="s">
        <v>5</v>
      </c>
      <c r="C276" s="90" t="str">
        <f ca="1">INDIRECT((ADDRESS((3+J266),2,1,1,"Вопросы к экзамену")))</f>
        <v>Понятие и показатели корреляционной зависимости количественных признаков.</v>
      </c>
      <c r="D276" s="91"/>
      <c r="E276" s="91"/>
      <c r="F276" s="91"/>
      <c r="G276" s="91"/>
      <c r="H276" s="91"/>
      <c r="I276" s="91"/>
      <c r="J276" s="14"/>
    </row>
    <row r="277" spans="1:10" ht="15" customHeight="1" x14ac:dyDescent="0.2">
      <c r="A277" s="22"/>
      <c r="B277" s="88"/>
      <c r="C277" s="90"/>
      <c r="D277" s="91"/>
      <c r="E277" s="91"/>
      <c r="F277" s="91"/>
      <c r="G277" s="91"/>
      <c r="H277" s="91"/>
      <c r="I277" s="91"/>
      <c r="J277" s="14"/>
    </row>
    <row r="278" spans="1:10" ht="15.75" customHeight="1" thickBot="1" x14ac:dyDescent="0.25">
      <c r="A278" s="22"/>
      <c r="B278" s="89"/>
      <c r="C278" s="90"/>
      <c r="D278" s="91"/>
      <c r="E278" s="91"/>
      <c r="F278" s="91"/>
      <c r="G278" s="91"/>
      <c r="H278" s="91"/>
      <c r="I278" s="91"/>
      <c r="J278" s="14"/>
    </row>
    <row r="279" spans="1:10" ht="15.75" thickBot="1" x14ac:dyDescent="0.25">
      <c r="A279" s="22"/>
      <c r="B279" s="23"/>
      <c r="C279" s="23"/>
      <c r="D279" s="23"/>
      <c r="E279" s="23"/>
      <c r="F279" s="23"/>
      <c r="G279" s="23"/>
      <c r="H279" s="23"/>
      <c r="I279" s="23"/>
      <c r="J279" s="14"/>
    </row>
    <row r="280" spans="1:10" ht="15" customHeight="1" x14ac:dyDescent="0.2">
      <c r="A280" s="22"/>
      <c r="B280" s="87" t="s">
        <v>6</v>
      </c>
      <c r="C280" s="90" t="str">
        <f ca="1">INDIRECT((ADDRESS(33+J266,2,1,1,"Вопросы к экзамену")))</f>
        <v>Метрики качества регрессионных моделей.</v>
      </c>
      <c r="D280" s="91"/>
      <c r="E280" s="91"/>
      <c r="F280" s="91"/>
      <c r="G280" s="91"/>
      <c r="H280" s="91"/>
      <c r="I280" s="91"/>
      <c r="J280" s="14"/>
    </row>
    <row r="281" spans="1:10" ht="15" customHeight="1" x14ac:dyDescent="0.2">
      <c r="A281" s="22"/>
      <c r="B281" s="88"/>
      <c r="C281" s="90"/>
      <c r="D281" s="91"/>
      <c r="E281" s="91"/>
      <c r="F281" s="91"/>
      <c r="G281" s="91"/>
      <c r="H281" s="91"/>
      <c r="I281" s="91"/>
      <c r="J281" s="14"/>
    </row>
    <row r="282" spans="1:10" ht="15.75" customHeight="1" thickBot="1" x14ac:dyDescent="0.25">
      <c r="A282" s="22"/>
      <c r="B282" s="89"/>
      <c r="C282" s="90"/>
      <c r="D282" s="91"/>
      <c r="E282" s="91"/>
      <c r="F282" s="91"/>
      <c r="G282" s="91"/>
      <c r="H282" s="91"/>
      <c r="I282" s="91"/>
      <c r="J282" s="14"/>
    </row>
    <row r="283" spans="1:10" ht="15.75" thickBot="1" x14ac:dyDescent="0.25">
      <c r="A283" s="22"/>
      <c r="B283" s="23"/>
      <c r="C283" s="23"/>
      <c r="D283" s="23"/>
      <c r="E283" s="23"/>
      <c r="F283" s="23"/>
      <c r="G283" s="23"/>
      <c r="H283" s="23"/>
      <c r="I283" s="23"/>
      <c r="J283" s="14"/>
    </row>
    <row r="284" spans="1:10" ht="15" customHeight="1" x14ac:dyDescent="0.2">
      <c r="A284" s="22"/>
      <c r="B284" s="87" t="s">
        <v>7</v>
      </c>
      <c r="C284" s="90" t="str">
        <f ca="1">INDIRECT((ADDRESS(66+J266,2,1,1,"Вопросы к экзамену")))</f>
        <v xml:space="preserve">Понятие, назначение и процедура построения кривых обучения. </v>
      </c>
      <c r="D284" s="91"/>
      <c r="E284" s="91"/>
      <c r="F284" s="91"/>
      <c r="G284" s="91"/>
      <c r="H284" s="91"/>
      <c r="I284" s="91"/>
      <c r="J284" s="14"/>
    </row>
    <row r="285" spans="1:10" ht="15" customHeight="1" x14ac:dyDescent="0.2">
      <c r="A285" s="22"/>
      <c r="B285" s="88"/>
      <c r="C285" s="90"/>
      <c r="D285" s="91"/>
      <c r="E285" s="91"/>
      <c r="F285" s="91"/>
      <c r="G285" s="91"/>
      <c r="H285" s="91"/>
      <c r="I285" s="91"/>
      <c r="J285" s="14"/>
    </row>
    <row r="286" spans="1:10" ht="15.75" customHeight="1" thickBot="1" x14ac:dyDescent="0.25">
      <c r="A286" s="22"/>
      <c r="B286" s="89"/>
      <c r="C286" s="90"/>
      <c r="D286" s="91"/>
      <c r="E286" s="91"/>
      <c r="F286" s="91"/>
      <c r="G286" s="91"/>
      <c r="H286" s="91"/>
      <c r="I286" s="91"/>
      <c r="J286" s="14"/>
    </row>
    <row r="287" spans="1:10" x14ac:dyDescent="0.2">
      <c r="A287" s="22"/>
      <c r="B287" s="23"/>
      <c r="C287" s="23"/>
      <c r="D287" s="23"/>
      <c r="E287" s="23"/>
      <c r="F287" s="23"/>
      <c r="G287" s="23"/>
      <c r="H287" s="23"/>
      <c r="I287" s="23"/>
      <c r="J287" s="14"/>
    </row>
    <row r="288" spans="1:10" ht="15" customHeight="1" x14ac:dyDescent="0.2">
      <c r="A288" s="22"/>
      <c r="B288" s="92" t="str">
        <f>"Зав. кафедрой "&amp;'Общие сведения дисциплины'!$B$3</f>
        <v>Зав. кафедрой КБ-2 «Информационно-аналитические системы кибербезопасности»</v>
      </c>
      <c r="C288" s="92"/>
      <c r="D288" s="92"/>
      <c r="E288" s="26"/>
      <c r="F288" s="26"/>
      <c r="G288" s="93" t="str">
        <f>'Общие сведения дисциплины'!$B$4</f>
        <v>О.В. Трубиенко</v>
      </c>
      <c r="H288" s="93"/>
      <c r="I288" s="93"/>
      <c r="J288" s="14"/>
    </row>
    <row r="289" spans="1:10" ht="15" customHeight="1" x14ac:dyDescent="0.2">
      <c r="A289" s="22"/>
      <c r="B289" s="94">
        <f>'Общие сведения дисциплины'!$B$9</f>
        <v>45162</v>
      </c>
      <c r="C289" s="94"/>
      <c r="D289" s="94"/>
      <c r="E289" s="94"/>
      <c r="F289" s="94"/>
      <c r="G289" s="94"/>
      <c r="H289" s="94"/>
      <c r="I289" s="94"/>
      <c r="J289" s="14"/>
    </row>
    <row r="290" spans="1:10" ht="15.75" thickBot="1" x14ac:dyDescent="0.25">
      <c r="A290" s="15"/>
      <c r="B290" s="16"/>
      <c r="C290" s="16"/>
      <c r="D290" s="16"/>
      <c r="E290" s="16"/>
      <c r="F290" s="16"/>
      <c r="G290" s="16"/>
      <c r="H290" s="16"/>
      <c r="I290" s="16"/>
      <c r="J290" s="17"/>
    </row>
    <row r="291" spans="1:10" x14ac:dyDescent="0.2">
      <c r="A291" s="27"/>
      <c r="B291" s="27"/>
      <c r="C291" s="27"/>
      <c r="D291" s="27"/>
      <c r="E291" s="27"/>
      <c r="F291" s="27"/>
      <c r="G291" s="27"/>
      <c r="H291" s="27"/>
      <c r="I291" s="27"/>
      <c r="J291" s="27"/>
    </row>
    <row r="292" spans="1:10" ht="15.75" thickBot="1" x14ac:dyDescent="0.25"/>
    <row r="293" spans="1:10" x14ac:dyDescent="0.2">
      <c r="A293" s="18"/>
      <c r="B293" s="19"/>
      <c r="C293" s="19"/>
      <c r="D293" s="19"/>
      <c r="E293" s="19"/>
      <c r="F293" s="19"/>
      <c r="G293" s="19"/>
      <c r="H293" s="19"/>
      <c r="I293" s="19"/>
      <c r="J293" s="20">
        <f>J266+1</f>
        <v>12</v>
      </c>
    </row>
    <row r="294" spans="1:10" ht="15" customHeight="1" x14ac:dyDescent="0.2">
      <c r="A294" s="95">
        <f>'Общие сведения дисциплины'!$B$1</f>
        <v>0</v>
      </c>
      <c r="B294" s="96"/>
      <c r="C294" s="96"/>
      <c r="D294" s="96"/>
      <c r="E294" s="96"/>
      <c r="F294" s="96"/>
      <c r="G294" s="96"/>
      <c r="H294" s="96"/>
      <c r="I294" s="96"/>
      <c r="J294" s="97"/>
    </row>
    <row r="295" spans="1:10" x14ac:dyDescent="0.2">
      <c r="A295" s="95"/>
      <c r="B295" s="96"/>
      <c r="C295" s="96"/>
      <c r="D295" s="96"/>
      <c r="E295" s="96"/>
      <c r="F295" s="96"/>
      <c r="G295" s="96"/>
      <c r="H295" s="96"/>
      <c r="I295" s="96"/>
      <c r="J295" s="97"/>
    </row>
    <row r="296" spans="1:10" x14ac:dyDescent="0.2">
      <c r="A296" s="22"/>
      <c r="B296" s="23"/>
      <c r="C296" s="23"/>
      <c r="D296" s="23"/>
      <c r="E296" s="23"/>
      <c r="F296" s="23"/>
      <c r="G296" s="23"/>
      <c r="H296" s="23"/>
      <c r="I296" s="23"/>
      <c r="J296" s="14"/>
    </row>
    <row r="297" spans="1:10" ht="15" customHeight="1" x14ac:dyDescent="0.2">
      <c r="A297" s="98" t="str">
        <f>'Общие сведения дисциплины'!$B$15&amp;J293</f>
        <v>ЭКЗАМЕНАЦИОННЫЙ БИЛЕТ №12</v>
      </c>
      <c r="B297" s="99"/>
      <c r="C297" s="99"/>
      <c r="D297" s="99"/>
      <c r="E297" s="99"/>
      <c r="F297" s="99"/>
      <c r="G297" s="99"/>
      <c r="H297" s="99"/>
      <c r="I297" s="99"/>
      <c r="J297" s="100"/>
    </row>
    <row r="298" spans="1:10" x14ac:dyDescent="0.2">
      <c r="A298" s="22"/>
      <c r="B298" s="23"/>
      <c r="C298" s="23"/>
      <c r="D298" s="23"/>
      <c r="E298" s="23"/>
      <c r="F298" s="23"/>
      <c r="G298" s="23"/>
      <c r="H298" s="23"/>
      <c r="I298" s="23"/>
      <c r="J298" s="14"/>
    </row>
    <row r="299" spans="1:10" ht="15" customHeight="1" x14ac:dyDescent="0.2">
      <c r="A299" s="101" t="s">
        <v>13</v>
      </c>
      <c r="B299" s="102"/>
      <c r="C299" s="103" t="str">
        <f>'Общие сведения дисциплины'!$B$5</f>
        <v>Технологии и методы программирования</v>
      </c>
      <c r="D299" s="103"/>
      <c r="E299" s="103"/>
      <c r="F299" s="103"/>
      <c r="G299" s="103"/>
      <c r="H299" s="103"/>
      <c r="I299" s="103"/>
      <c r="J299" s="104"/>
    </row>
    <row r="300" spans="1:10" x14ac:dyDescent="0.2">
      <c r="A300" s="22"/>
      <c r="B300" s="23"/>
      <c r="C300" s="24"/>
      <c r="D300" s="24"/>
      <c r="E300" s="24"/>
      <c r="F300" s="24"/>
      <c r="G300" s="24"/>
      <c r="H300" s="24"/>
      <c r="I300" s="24"/>
      <c r="J300" s="25"/>
    </row>
    <row r="301" spans="1:10" ht="15" customHeight="1" x14ac:dyDescent="0.2">
      <c r="A301" s="105" t="s">
        <v>14</v>
      </c>
      <c r="B301" s="106"/>
      <c r="C301" s="92" t="str">
        <f>'Общие сведения дисциплины'!$B$2</f>
        <v>Институт кибербезопасности ицифровых технологий</v>
      </c>
      <c r="D301" s="92"/>
      <c r="E301" s="23" t="s">
        <v>8</v>
      </c>
      <c r="F301" s="21">
        <f>'Общие сведения дисциплины'!$B$6</f>
        <v>3</v>
      </c>
      <c r="G301" s="107" t="s">
        <v>19</v>
      </c>
      <c r="H301" s="107"/>
      <c r="I301" s="99" t="str">
        <f>'Общие сведения дисциплины'!$B$14</f>
        <v>2023/2024</v>
      </c>
      <c r="J301" s="100"/>
    </row>
    <row r="302" spans="1:10" ht="15.75" thickBot="1" x14ac:dyDescent="0.25">
      <c r="A302" s="22"/>
      <c r="B302" s="23"/>
      <c r="C302" s="23"/>
      <c r="D302" s="23"/>
      <c r="E302" s="23"/>
      <c r="F302" s="23"/>
      <c r="G302" s="23"/>
      <c r="H302" s="23"/>
      <c r="I302" s="23"/>
      <c r="J302" s="14"/>
    </row>
    <row r="303" spans="1:10" ht="15" customHeight="1" x14ac:dyDescent="0.2">
      <c r="A303" s="22"/>
      <c r="B303" s="87" t="s">
        <v>5</v>
      </c>
      <c r="C303" s="90" t="str">
        <f ca="1">INDIRECT((ADDRESS((3+J293),2,1,1,"Вопросы к экзамену")))</f>
        <v>Основные задачи подготовки данных для машинного обучения. Дубликаты в данных.</v>
      </c>
      <c r="D303" s="91"/>
      <c r="E303" s="91"/>
      <c r="F303" s="91"/>
      <c r="G303" s="91"/>
      <c r="H303" s="91"/>
      <c r="I303" s="91"/>
      <c r="J303" s="14"/>
    </row>
    <row r="304" spans="1:10" ht="15" customHeight="1" x14ac:dyDescent="0.2">
      <c r="A304" s="22"/>
      <c r="B304" s="88"/>
      <c r="C304" s="90"/>
      <c r="D304" s="91"/>
      <c r="E304" s="91"/>
      <c r="F304" s="91"/>
      <c r="G304" s="91"/>
      <c r="H304" s="91"/>
      <c r="I304" s="91"/>
      <c r="J304" s="14"/>
    </row>
    <row r="305" spans="1:10" ht="15.75" customHeight="1" thickBot="1" x14ac:dyDescent="0.25">
      <c r="A305" s="22"/>
      <c r="B305" s="89"/>
      <c r="C305" s="90"/>
      <c r="D305" s="91"/>
      <c r="E305" s="91"/>
      <c r="F305" s="91"/>
      <c r="G305" s="91"/>
      <c r="H305" s="91"/>
      <c r="I305" s="91"/>
      <c r="J305" s="14"/>
    </row>
    <row r="306" spans="1:10" ht="15.75" thickBot="1" x14ac:dyDescent="0.25">
      <c r="A306" s="22"/>
      <c r="B306" s="23"/>
      <c r="C306" s="23"/>
      <c r="D306" s="23"/>
      <c r="E306" s="23"/>
      <c r="F306" s="23"/>
      <c r="G306" s="23"/>
      <c r="H306" s="23"/>
      <c r="I306" s="23"/>
      <c r="J306" s="14"/>
    </row>
    <row r="307" spans="1:10" ht="15" customHeight="1" x14ac:dyDescent="0.2">
      <c r="A307" s="22"/>
      <c r="B307" s="87" t="s">
        <v>6</v>
      </c>
      <c r="C307" s="90" t="str">
        <f ca="1">INDIRECT((ADDRESS(33+J293,2,1,1,"Вопросы к экзамену")))</f>
        <v xml:space="preserve">Коэффициент детерминации. Назначение, свойства, интерпретация. </v>
      </c>
      <c r="D307" s="91"/>
      <c r="E307" s="91"/>
      <c r="F307" s="91"/>
      <c r="G307" s="91"/>
      <c r="H307" s="91"/>
      <c r="I307" s="91"/>
      <c r="J307" s="14"/>
    </row>
    <row r="308" spans="1:10" ht="15" customHeight="1" x14ac:dyDescent="0.2">
      <c r="A308" s="22"/>
      <c r="B308" s="88"/>
      <c r="C308" s="90"/>
      <c r="D308" s="91"/>
      <c r="E308" s="91"/>
      <c r="F308" s="91"/>
      <c r="G308" s="91"/>
      <c r="H308" s="91"/>
      <c r="I308" s="91"/>
      <c r="J308" s="14"/>
    </row>
    <row r="309" spans="1:10" ht="15.75" customHeight="1" thickBot="1" x14ac:dyDescent="0.25">
      <c r="A309" s="22"/>
      <c r="B309" s="89"/>
      <c r="C309" s="90"/>
      <c r="D309" s="91"/>
      <c r="E309" s="91"/>
      <c r="F309" s="91"/>
      <c r="G309" s="91"/>
      <c r="H309" s="91"/>
      <c r="I309" s="91"/>
      <c r="J309" s="14"/>
    </row>
    <row r="310" spans="1:10" ht="15.75" thickBot="1" x14ac:dyDescent="0.25">
      <c r="A310" s="22"/>
      <c r="B310" s="23"/>
      <c r="C310" s="23"/>
      <c r="D310" s="23"/>
      <c r="E310" s="23"/>
      <c r="F310" s="23"/>
      <c r="G310" s="23"/>
      <c r="H310" s="23"/>
      <c r="I310" s="23"/>
      <c r="J310" s="14"/>
    </row>
    <row r="311" spans="1:10" ht="15" customHeight="1" x14ac:dyDescent="0.2">
      <c r="A311" s="22"/>
      <c r="B311" s="87" t="s">
        <v>7</v>
      </c>
      <c r="C311" s="90" t="str">
        <f ca="1">INDIRECT((ADDRESS(66+J293,2,1,1,"Вопросы к экзамену")))</f>
        <v>Поиск оптимальных гиперпараметров модели машинного обучения на сетке. Класс GridSearchCV библиотеки sklearn. Основные атрибуты и методы.</v>
      </c>
      <c r="D311" s="91"/>
      <c r="E311" s="91"/>
      <c r="F311" s="91"/>
      <c r="G311" s="91"/>
      <c r="H311" s="91"/>
      <c r="I311" s="91"/>
      <c r="J311" s="14"/>
    </row>
    <row r="312" spans="1:10" ht="15" customHeight="1" x14ac:dyDescent="0.2">
      <c r="A312" s="22"/>
      <c r="B312" s="88"/>
      <c r="C312" s="90"/>
      <c r="D312" s="91"/>
      <c r="E312" s="91"/>
      <c r="F312" s="91"/>
      <c r="G312" s="91"/>
      <c r="H312" s="91"/>
      <c r="I312" s="91"/>
      <c r="J312" s="14"/>
    </row>
    <row r="313" spans="1:10" ht="15.75" customHeight="1" thickBot="1" x14ac:dyDescent="0.25">
      <c r="A313" s="22"/>
      <c r="B313" s="89"/>
      <c r="C313" s="90"/>
      <c r="D313" s="91"/>
      <c r="E313" s="91"/>
      <c r="F313" s="91"/>
      <c r="G313" s="91"/>
      <c r="H313" s="91"/>
      <c r="I313" s="91"/>
      <c r="J313" s="14"/>
    </row>
    <row r="314" spans="1:10" x14ac:dyDescent="0.2">
      <c r="A314" s="22"/>
      <c r="B314" s="23"/>
      <c r="C314" s="23"/>
      <c r="D314" s="23"/>
      <c r="E314" s="23"/>
      <c r="F314" s="23"/>
      <c r="G314" s="23"/>
      <c r="H314" s="23"/>
      <c r="I314" s="23"/>
      <c r="J314" s="14"/>
    </row>
    <row r="315" spans="1:10" ht="15" customHeight="1" x14ac:dyDescent="0.2">
      <c r="A315" s="22"/>
      <c r="B315" s="92" t="str">
        <f>"Зав. кафедрой "&amp;'Общие сведения дисциплины'!$B$3</f>
        <v>Зав. кафедрой КБ-2 «Информационно-аналитические системы кибербезопасности»</v>
      </c>
      <c r="C315" s="92"/>
      <c r="D315" s="92"/>
      <c r="E315" s="26"/>
      <c r="F315" s="26"/>
      <c r="G315" s="93" t="str">
        <f>'Общие сведения дисциплины'!$B$4</f>
        <v>О.В. Трубиенко</v>
      </c>
      <c r="H315" s="93"/>
      <c r="I315" s="93"/>
      <c r="J315" s="14"/>
    </row>
    <row r="316" spans="1:10" ht="15" customHeight="1" x14ac:dyDescent="0.2">
      <c r="A316" s="22"/>
      <c r="B316" s="94">
        <f>'Общие сведения дисциплины'!$B$9</f>
        <v>45162</v>
      </c>
      <c r="C316" s="94"/>
      <c r="D316" s="94"/>
      <c r="E316" s="94"/>
      <c r="F316" s="94"/>
      <c r="G316" s="94"/>
      <c r="H316" s="94"/>
      <c r="I316" s="94"/>
      <c r="J316" s="14"/>
    </row>
    <row r="317" spans="1:10" ht="15.75" thickBot="1" x14ac:dyDescent="0.25">
      <c r="A317" s="15"/>
      <c r="B317" s="16"/>
      <c r="C317" s="16"/>
      <c r="D317" s="16"/>
      <c r="E317" s="16"/>
      <c r="F317" s="16"/>
      <c r="G317" s="16"/>
      <c r="H317" s="16"/>
      <c r="I317" s="16"/>
      <c r="J317" s="17"/>
    </row>
    <row r="318" spans="1:10" ht="15.75" thickBot="1" x14ac:dyDescent="0.25"/>
    <row r="319" spans="1:10" x14ac:dyDescent="0.2">
      <c r="A319" s="8"/>
      <c r="B319" s="9"/>
      <c r="C319" s="9"/>
      <c r="D319" s="9"/>
      <c r="E319" s="9"/>
      <c r="F319" s="9"/>
      <c r="G319" s="9"/>
      <c r="H319" s="9"/>
      <c r="I319" s="9"/>
      <c r="J319" s="20">
        <f>J293+1</f>
        <v>13</v>
      </c>
    </row>
    <row r="320" spans="1:10" ht="15" customHeight="1" x14ac:dyDescent="0.2">
      <c r="A320" s="95">
        <f>'Общие сведения дисциплины'!$B$1</f>
        <v>0</v>
      </c>
      <c r="B320" s="96"/>
      <c r="C320" s="96"/>
      <c r="D320" s="96"/>
      <c r="E320" s="96"/>
      <c r="F320" s="96"/>
      <c r="G320" s="96"/>
      <c r="H320" s="96"/>
      <c r="I320" s="96"/>
      <c r="J320" s="97"/>
    </row>
    <row r="321" spans="1:10" x14ac:dyDescent="0.2">
      <c r="A321" s="95"/>
      <c r="B321" s="96"/>
      <c r="C321" s="96"/>
      <c r="D321" s="96"/>
      <c r="E321" s="96"/>
      <c r="F321" s="96"/>
      <c r="G321" s="96"/>
      <c r="H321" s="96"/>
      <c r="I321" s="96"/>
      <c r="J321" s="97"/>
    </row>
    <row r="322" spans="1:10" x14ac:dyDescent="0.2">
      <c r="A322" s="22"/>
      <c r="B322" s="23"/>
      <c r="C322" s="23"/>
      <c r="D322" s="23"/>
      <c r="E322" s="23"/>
      <c r="F322" s="23"/>
      <c r="G322" s="23"/>
      <c r="H322" s="23"/>
      <c r="I322" s="23"/>
      <c r="J322" s="14"/>
    </row>
    <row r="323" spans="1:10" ht="15" customHeight="1" x14ac:dyDescent="0.2">
      <c r="A323" s="98" t="str">
        <f>'Общие сведения дисциплины'!$B$15&amp;J319</f>
        <v>ЭКЗАМЕНАЦИОННЫЙ БИЛЕТ №13</v>
      </c>
      <c r="B323" s="99"/>
      <c r="C323" s="99"/>
      <c r="D323" s="99"/>
      <c r="E323" s="99"/>
      <c r="F323" s="99"/>
      <c r="G323" s="99"/>
      <c r="H323" s="99"/>
      <c r="I323" s="99"/>
      <c r="J323" s="100"/>
    </row>
    <row r="324" spans="1:10" x14ac:dyDescent="0.2">
      <c r="A324" s="22"/>
      <c r="B324" s="23"/>
      <c r="C324" s="23"/>
      <c r="D324" s="23"/>
      <c r="E324" s="23"/>
      <c r="F324" s="23"/>
      <c r="G324" s="23"/>
      <c r="H324" s="23"/>
      <c r="I324" s="23"/>
      <c r="J324" s="14"/>
    </row>
    <row r="325" spans="1:10" ht="15" customHeight="1" x14ac:dyDescent="0.2">
      <c r="A325" s="101" t="s">
        <v>13</v>
      </c>
      <c r="B325" s="102"/>
      <c r="C325" s="103" t="str">
        <f>'Общие сведения дисциплины'!$B$5</f>
        <v>Технологии и методы программирования</v>
      </c>
      <c r="D325" s="103"/>
      <c r="E325" s="103"/>
      <c r="F325" s="103"/>
      <c r="G325" s="103"/>
      <c r="H325" s="103"/>
      <c r="I325" s="103"/>
      <c r="J325" s="104"/>
    </row>
    <row r="326" spans="1:10" x14ac:dyDescent="0.2">
      <c r="A326" s="22"/>
      <c r="B326" s="23"/>
      <c r="C326" s="24"/>
      <c r="D326" s="24"/>
      <c r="E326" s="24"/>
      <c r="F326" s="24"/>
      <c r="G326" s="24"/>
      <c r="H326" s="24"/>
      <c r="I326" s="24"/>
      <c r="J326" s="25"/>
    </row>
    <row r="327" spans="1:10" ht="15" customHeight="1" x14ac:dyDescent="0.2">
      <c r="A327" s="105" t="s">
        <v>14</v>
      </c>
      <c r="B327" s="106"/>
      <c r="C327" s="92" t="str">
        <f>'Общие сведения дисциплины'!$B$2</f>
        <v>Институт кибербезопасности ицифровых технологий</v>
      </c>
      <c r="D327" s="92"/>
      <c r="E327" s="23" t="s">
        <v>8</v>
      </c>
      <c r="F327" s="21">
        <f>'Общие сведения дисциплины'!$B$6</f>
        <v>3</v>
      </c>
      <c r="G327" s="107" t="s">
        <v>19</v>
      </c>
      <c r="H327" s="107"/>
      <c r="I327" s="99" t="str">
        <f>'Общие сведения дисциплины'!$B$14</f>
        <v>2023/2024</v>
      </c>
      <c r="J327" s="100"/>
    </row>
    <row r="328" spans="1:10" ht="15.75" thickBot="1" x14ac:dyDescent="0.25">
      <c r="A328" s="22"/>
      <c r="B328" s="23"/>
      <c r="C328" s="23"/>
      <c r="D328" s="23"/>
      <c r="E328" s="23"/>
      <c r="F328" s="23"/>
      <c r="G328" s="23"/>
      <c r="H328" s="23"/>
      <c r="I328" s="23"/>
      <c r="J328" s="14"/>
    </row>
    <row r="329" spans="1:10" ht="15" customHeight="1" x14ac:dyDescent="0.2">
      <c r="A329" s="22"/>
      <c r="B329" s="87" t="s">
        <v>5</v>
      </c>
      <c r="C329" s="90" t="str">
        <f ca="1">INDIRECT((ADDRESS((3+J319),2,1,1,"Вопросы к экзамену")))</f>
        <v>Пропущенные значения в данных. Способы восстановления пропусков в количественных признаках.</v>
      </c>
      <c r="D329" s="91"/>
      <c r="E329" s="91"/>
      <c r="F329" s="91"/>
      <c r="G329" s="91"/>
      <c r="H329" s="91"/>
      <c r="I329" s="91"/>
      <c r="J329" s="14"/>
    </row>
    <row r="330" spans="1:10" ht="15" customHeight="1" x14ac:dyDescent="0.2">
      <c r="A330" s="22"/>
      <c r="B330" s="88"/>
      <c r="C330" s="90"/>
      <c r="D330" s="91"/>
      <c r="E330" s="91"/>
      <c r="F330" s="91"/>
      <c r="G330" s="91"/>
      <c r="H330" s="91"/>
      <c r="I330" s="91"/>
      <c r="J330" s="14"/>
    </row>
    <row r="331" spans="1:10" ht="15.75" customHeight="1" thickBot="1" x14ac:dyDescent="0.25">
      <c r="A331" s="22"/>
      <c r="B331" s="89"/>
      <c r="C331" s="90"/>
      <c r="D331" s="91"/>
      <c r="E331" s="91"/>
      <c r="F331" s="91"/>
      <c r="G331" s="91"/>
      <c r="H331" s="91"/>
      <c r="I331" s="91"/>
      <c r="J331" s="14"/>
    </row>
    <row r="332" spans="1:10" ht="15.75" thickBot="1" x14ac:dyDescent="0.25">
      <c r="A332" s="22"/>
      <c r="B332" s="23"/>
      <c r="C332" s="23"/>
      <c r="D332" s="23"/>
      <c r="E332" s="23"/>
      <c r="F332" s="23"/>
      <c r="G332" s="23"/>
      <c r="H332" s="23"/>
      <c r="I332" s="23"/>
      <c r="J332" s="14"/>
    </row>
    <row r="333" spans="1:10" ht="15" customHeight="1" x14ac:dyDescent="0.2">
      <c r="A333" s="22"/>
      <c r="B333" s="87" t="s">
        <v>6</v>
      </c>
      <c r="C333" s="90" t="str">
        <f ca="1">INDIRECT((ADDRESS(33+J319,2,1,1,"Вопросы к экзамену")))</f>
        <v>Понятия недообучения и переобучения регрессонных моделей. Причины, способы определения.</v>
      </c>
      <c r="D333" s="91"/>
      <c r="E333" s="91"/>
      <c r="F333" s="91"/>
      <c r="G333" s="91"/>
      <c r="H333" s="91"/>
      <c r="I333" s="91"/>
      <c r="J333" s="14"/>
    </row>
    <row r="334" spans="1:10" ht="15" customHeight="1" x14ac:dyDescent="0.2">
      <c r="A334" s="22"/>
      <c r="B334" s="88"/>
      <c r="C334" s="90"/>
      <c r="D334" s="91"/>
      <c r="E334" s="91"/>
      <c r="F334" s="91"/>
      <c r="G334" s="91"/>
      <c r="H334" s="91"/>
      <c r="I334" s="91"/>
      <c r="J334" s="14"/>
    </row>
    <row r="335" spans="1:10" ht="15.75" customHeight="1" thickBot="1" x14ac:dyDescent="0.25">
      <c r="A335" s="22"/>
      <c r="B335" s="89"/>
      <c r="C335" s="90"/>
      <c r="D335" s="91"/>
      <c r="E335" s="91"/>
      <c r="F335" s="91"/>
      <c r="G335" s="91"/>
      <c r="H335" s="91"/>
      <c r="I335" s="91"/>
      <c r="J335" s="14"/>
    </row>
    <row r="336" spans="1:10" ht="15.75" thickBot="1" x14ac:dyDescent="0.25">
      <c r="A336" s="22"/>
      <c r="B336" s="23"/>
      <c r="C336" s="23"/>
      <c r="D336" s="23"/>
      <c r="E336" s="23"/>
      <c r="F336" s="23"/>
      <c r="G336" s="23"/>
      <c r="H336" s="23"/>
      <c r="I336" s="23"/>
      <c r="J336" s="14"/>
    </row>
    <row r="337" spans="1:10" ht="15" customHeight="1" x14ac:dyDescent="0.2">
      <c r="A337" s="22"/>
      <c r="B337" s="87" t="s">
        <v>7</v>
      </c>
      <c r="C337" s="90" t="str">
        <f ca="1">INDIRECT((ADDRESS(66+J319,2,1,1,"Вопросы к экзамену")))</f>
        <v>Модель логистической регрессии. Понятие и процедура построения разделяющей границы.</v>
      </c>
      <c r="D337" s="91"/>
      <c r="E337" s="91"/>
      <c r="F337" s="91"/>
      <c r="G337" s="91"/>
      <c r="H337" s="91"/>
      <c r="I337" s="91"/>
      <c r="J337" s="14"/>
    </row>
    <row r="338" spans="1:10" ht="15" customHeight="1" x14ac:dyDescent="0.2">
      <c r="A338" s="22"/>
      <c r="B338" s="88"/>
      <c r="C338" s="90"/>
      <c r="D338" s="91"/>
      <c r="E338" s="91"/>
      <c r="F338" s="91"/>
      <c r="G338" s="91"/>
      <c r="H338" s="91"/>
      <c r="I338" s="91"/>
      <c r="J338" s="14"/>
    </row>
    <row r="339" spans="1:10" ht="15.75" customHeight="1" thickBot="1" x14ac:dyDescent="0.25">
      <c r="A339" s="22"/>
      <c r="B339" s="89"/>
      <c r="C339" s="90"/>
      <c r="D339" s="91"/>
      <c r="E339" s="91"/>
      <c r="F339" s="91"/>
      <c r="G339" s="91"/>
      <c r="H339" s="91"/>
      <c r="I339" s="91"/>
      <c r="J339" s="14"/>
    </row>
    <row r="340" spans="1:10" x14ac:dyDescent="0.2">
      <c r="A340" s="22"/>
      <c r="B340" s="23"/>
      <c r="C340" s="23"/>
      <c r="D340" s="23"/>
      <c r="E340" s="23"/>
      <c r="F340" s="23"/>
      <c r="G340" s="23"/>
      <c r="H340" s="23"/>
      <c r="I340" s="23"/>
      <c r="J340" s="14"/>
    </row>
    <row r="341" spans="1:10" ht="15" customHeight="1" x14ac:dyDescent="0.2">
      <c r="A341" s="22"/>
      <c r="B341" s="92" t="str">
        <f>"Зав. кафедрой "&amp;'Общие сведения дисциплины'!$B$3</f>
        <v>Зав. кафедрой КБ-2 «Информационно-аналитические системы кибербезопасности»</v>
      </c>
      <c r="C341" s="92"/>
      <c r="D341" s="92"/>
      <c r="E341" s="26"/>
      <c r="F341" s="26"/>
      <c r="G341" s="93" t="str">
        <f>'Общие сведения дисциплины'!$B$4</f>
        <v>О.В. Трубиенко</v>
      </c>
      <c r="H341" s="93"/>
      <c r="I341" s="93"/>
      <c r="J341" s="14"/>
    </row>
    <row r="342" spans="1:10" ht="15" customHeight="1" x14ac:dyDescent="0.2">
      <c r="A342" s="22"/>
      <c r="B342" s="94">
        <f>'Общие сведения дисциплины'!$B$9</f>
        <v>45162</v>
      </c>
      <c r="C342" s="94"/>
      <c r="D342" s="94"/>
      <c r="E342" s="94"/>
      <c r="F342" s="94"/>
      <c r="G342" s="94"/>
      <c r="H342" s="94"/>
      <c r="I342" s="94"/>
      <c r="J342" s="14"/>
    </row>
    <row r="343" spans="1:10" ht="15.75" thickBot="1" x14ac:dyDescent="0.25">
      <c r="A343" s="15"/>
      <c r="B343" s="16"/>
      <c r="C343" s="16"/>
      <c r="D343" s="16"/>
      <c r="E343" s="16"/>
      <c r="F343" s="16"/>
      <c r="G343" s="16"/>
      <c r="H343" s="16"/>
      <c r="I343" s="16"/>
      <c r="J343" s="17"/>
    </row>
    <row r="344" spans="1:10" x14ac:dyDescent="0.2">
      <c r="A344" s="27"/>
      <c r="B344" s="27"/>
      <c r="C344" s="27"/>
      <c r="D344" s="27"/>
      <c r="E344" s="27"/>
      <c r="F344" s="27"/>
      <c r="G344" s="27"/>
      <c r="H344" s="27"/>
      <c r="I344" s="27"/>
      <c r="J344" s="27"/>
    </row>
    <row r="345" spans="1:10" ht="15.75" thickBot="1" x14ac:dyDescent="0.25"/>
    <row r="346" spans="1:10" x14ac:dyDescent="0.2">
      <c r="A346" s="18"/>
      <c r="B346" s="19"/>
      <c r="C346" s="19"/>
      <c r="D346" s="19"/>
      <c r="E346" s="19"/>
      <c r="F346" s="19"/>
      <c r="G346" s="19"/>
      <c r="H346" s="19"/>
      <c r="I346" s="19"/>
      <c r="J346" s="20">
        <f>J319+1</f>
        <v>14</v>
      </c>
    </row>
    <row r="347" spans="1:10" ht="15" customHeight="1" x14ac:dyDescent="0.2">
      <c r="A347" s="95">
        <f>'Общие сведения дисциплины'!$B$1</f>
        <v>0</v>
      </c>
      <c r="B347" s="96"/>
      <c r="C347" s="96"/>
      <c r="D347" s="96"/>
      <c r="E347" s="96"/>
      <c r="F347" s="96"/>
      <c r="G347" s="96"/>
      <c r="H347" s="96"/>
      <c r="I347" s="96"/>
      <c r="J347" s="97"/>
    </row>
    <row r="348" spans="1:10" x14ac:dyDescent="0.2">
      <c r="A348" s="95"/>
      <c r="B348" s="96"/>
      <c r="C348" s="96"/>
      <c r="D348" s="96"/>
      <c r="E348" s="96"/>
      <c r="F348" s="96"/>
      <c r="G348" s="96"/>
      <c r="H348" s="96"/>
      <c r="I348" s="96"/>
      <c r="J348" s="97"/>
    </row>
    <row r="349" spans="1:10" x14ac:dyDescent="0.2">
      <c r="A349" s="22"/>
      <c r="B349" s="23"/>
      <c r="C349" s="23"/>
      <c r="D349" s="23"/>
      <c r="E349" s="23"/>
      <c r="F349" s="23"/>
      <c r="G349" s="23"/>
      <c r="H349" s="23"/>
      <c r="I349" s="23"/>
      <c r="J349" s="14"/>
    </row>
    <row r="350" spans="1:10" ht="15" customHeight="1" x14ac:dyDescent="0.2">
      <c r="A350" s="98" t="str">
        <f>'Общие сведения дисциплины'!$B$15&amp;J346</f>
        <v>ЭКЗАМЕНАЦИОННЫЙ БИЛЕТ №14</v>
      </c>
      <c r="B350" s="99"/>
      <c r="C350" s="99"/>
      <c r="D350" s="99"/>
      <c r="E350" s="99"/>
      <c r="F350" s="99"/>
      <c r="G350" s="99"/>
      <c r="H350" s="99"/>
      <c r="I350" s="99"/>
      <c r="J350" s="100"/>
    </row>
    <row r="351" spans="1:10" x14ac:dyDescent="0.2">
      <c r="A351" s="22"/>
      <c r="B351" s="23"/>
      <c r="C351" s="23"/>
      <c r="D351" s="23"/>
      <c r="E351" s="23"/>
      <c r="F351" s="23"/>
      <c r="G351" s="23"/>
      <c r="H351" s="23"/>
      <c r="I351" s="23"/>
      <c r="J351" s="14"/>
    </row>
    <row r="352" spans="1:10" ht="15" customHeight="1" x14ac:dyDescent="0.2">
      <c r="A352" s="101" t="s">
        <v>13</v>
      </c>
      <c r="B352" s="102"/>
      <c r="C352" s="103" t="str">
        <f>'Общие сведения дисциплины'!$B$5</f>
        <v>Технологии и методы программирования</v>
      </c>
      <c r="D352" s="103"/>
      <c r="E352" s="103"/>
      <c r="F352" s="103"/>
      <c r="G352" s="103"/>
      <c r="H352" s="103"/>
      <c r="I352" s="103"/>
      <c r="J352" s="104"/>
    </row>
    <row r="353" spans="1:10" x14ac:dyDescent="0.2">
      <c r="A353" s="22"/>
      <c r="B353" s="23"/>
      <c r="C353" s="24"/>
      <c r="D353" s="24"/>
      <c r="E353" s="24"/>
      <c r="F353" s="24"/>
      <c r="G353" s="24"/>
      <c r="H353" s="24"/>
      <c r="I353" s="24"/>
      <c r="J353" s="25"/>
    </row>
    <row r="354" spans="1:10" ht="15" customHeight="1" x14ac:dyDescent="0.2">
      <c r="A354" s="105" t="s">
        <v>14</v>
      </c>
      <c r="B354" s="106"/>
      <c r="C354" s="92" t="str">
        <f>'Общие сведения дисциплины'!$B$2</f>
        <v>Институт кибербезопасности ицифровых технологий</v>
      </c>
      <c r="D354" s="92"/>
      <c r="E354" s="23" t="s">
        <v>8</v>
      </c>
      <c r="F354" s="21">
        <f>'Общие сведения дисциплины'!$B$6</f>
        <v>3</v>
      </c>
      <c r="G354" s="107" t="s">
        <v>19</v>
      </c>
      <c r="H354" s="107"/>
      <c r="I354" s="99" t="str">
        <f>'Общие сведения дисциплины'!$B$14</f>
        <v>2023/2024</v>
      </c>
      <c r="J354" s="100"/>
    </row>
    <row r="355" spans="1:10" ht="15.75" thickBot="1" x14ac:dyDescent="0.25">
      <c r="A355" s="22"/>
      <c r="B355" s="23"/>
      <c r="C355" s="23"/>
      <c r="D355" s="23"/>
      <c r="E355" s="23"/>
      <c r="F355" s="23"/>
      <c r="G355" s="23"/>
      <c r="H355" s="23"/>
      <c r="I355" s="23"/>
      <c r="J355" s="14"/>
    </row>
    <row r="356" spans="1:10" ht="15" customHeight="1" x14ac:dyDescent="0.2">
      <c r="A356" s="22"/>
      <c r="B356" s="87" t="s">
        <v>5</v>
      </c>
      <c r="C356" s="90" t="str">
        <f ca="1">INDIRECT((ADDRESS((3+J346),2,1,1,"Вопросы к экзамену")))</f>
        <v>Выбросы и аномалии. Способы выявления. Подходы к обработке.</v>
      </c>
      <c r="D356" s="91"/>
      <c r="E356" s="91"/>
      <c r="F356" s="91"/>
      <c r="G356" s="91"/>
      <c r="H356" s="91"/>
      <c r="I356" s="91"/>
      <c r="J356" s="14"/>
    </row>
    <row r="357" spans="1:10" ht="15" customHeight="1" x14ac:dyDescent="0.2">
      <c r="A357" s="22"/>
      <c r="B357" s="88"/>
      <c r="C357" s="90"/>
      <c r="D357" s="91"/>
      <c r="E357" s="91"/>
      <c r="F357" s="91"/>
      <c r="G357" s="91"/>
      <c r="H357" s="91"/>
      <c r="I357" s="91"/>
      <c r="J357" s="14"/>
    </row>
    <row r="358" spans="1:10" ht="15.75" customHeight="1" thickBot="1" x14ac:dyDescent="0.25">
      <c r="A358" s="22"/>
      <c r="B358" s="89"/>
      <c r="C358" s="90"/>
      <c r="D358" s="91"/>
      <c r="E358" s="91"/>
      <c r="F358" s="91"/>
      <c r="G358" s="91"/>
      <c r="H358" s="91"/>
      <c r="I358" s="91"/>
      <c r="J358" s="14"/>
    </row>
    <row r="359" spans="1:10" ht="15.75" thickBot="1" x14ac:dyDescent="0.25">
      <c r="A359" s="22"/>
      <c r="B359" s="23"/>
      <c r="C359" s="23"/>
      <c r="D359" s="23"/>
      <c r="E359" s="23"/>
      <c r="F359" s="23"/>
      <c r="G359" s="23"/>
      <c r="H359" s="23"/>
      <c r="I359" s="23"/>
      <c r="J359" s="14"/>
    </row>
    <row r="360" spans="1:10" ht="15" customHeight="1" x14ac:dyDescent="0.2">
      <c r="A360" s="22"/>
      <c r="B360" s="87" t="s">
        <v>6</v>
      </c>
      <c r="C360" s="90" t="str">
        <f ca="1">INDIRECT((ADDRESS(33+J346,2,1,1,"Вопросы к экзамену")))</f>
        <v>Понятие и назначение регуляризции регрессионных моделей. Виды регуляризации.</v>
      </c>
      <c r="D360" s="91"/>
      <c r="E360" s="91"/>
      <c r="F360" s="91"/>
      <c r="G360" s="91"/>
      <c r="H360" s="91"/>
      <c r="I360" s="91"/>
      <c r="J360" s="14"/>
    </row>
    <row r="361" spans="1:10" ht="15" customHeight="1" x14ac:dyDescent="0.2">
      <c r="A361" s="22"/>
      <c r="B361" s="88"/>
      <c r="C361" s="90"/>
      <c r="D361" s="91"/>
      <c r="E361" s="91"/>
      <c r="F361" s="91"/>
      <c r="G361" s="91"/>
      <c r="H361" s="91"/>
      <c r="I361" s="91"/>
      <c r="J361" s="14"/>
    </row>
    <row r="362" spans="1:10" ht="15.75" customHeight="1" thickBot="1" x14ac:dyDescent="0.25">
      <c r="A362" s="22"/>
      <c r="B362" s="89"/>
      <c r="C362" s="90"/>
      <c r="D362" s="91"/>
      <c r="E362" s="91"/>
      <c r="F362" s="91"/>
      <c r="G362" s="91"/>
      <c r="H362" s="91"/>
      <c r="I362" s="91"/>
      <c r="J362" s="14"/>
    </row>
    <row r="363" spans="1:10" ht="15.75" thickBot="1" x14ac:dyDescent="0.25">
      <c r="A363" s="22"/>
      <c r="B363" s="23"/>
      <c r="C363" s="23"/>
      <c r="D363" s="23"/>
      <c r="E363" s="23"/>
      <c r="F363" s="23"/>
      <c r="G363" s="23"/>
      <c r="H363" s="23"/>
      <c r="I363" s="23"/>
      <c r="J363" s="14"/>
    </row>
    <row r="364" spans="1:10" ht="15" customHeight="1" x14ac:dyDescent="0.2">
      <c r="A364" s="22"/>
      <c r="B364" s="87" t="s">
        <v>7</v>
      </c>
      <c r="C364" s="90" t="str">
        <f ca="1">INDIRECT((ADDRESS(66+J346,2,1,1,"Вопросы к экзамену")))</f>
        <v>Деревья решений. Оценивание важности признаков. Метод Permutation feature importance.</v>
      </c>
      <c r="D364" s="91"/>
      <c r="E364" s="91"/>
      <c r="F364" s="91"/>
      <c r="G364" s="91"/>
      <c r="H364" s="91"/>
      <c r="I364" s="91"/>
      <c r="J364" s="14"/>
    </row>
    <row r="365" spans="1:10" ht="15" customHeight="1" x14ac:dyDescent="0.2">
      <c r="A365" s="22"/>
      <c r="B365" s="88"/>
      <c r="C365" s="90"/>
      <c r="D365" s="91"/>
      <c r="E365" s="91"/>
      <c r="F365" s="91"/>
      <c r="G365" s="91"/>
      <c r="H365" s="91"/>
      <c r="I365" s="91"/>
      <c r="J365" s="14"/>
    </row>
    <row r="366" spans="1:10" ht="15.75" customHeight="1" thickBot="1" x14ac:dyDescent="0.25">
      <c r="A366" s="22"/>
      <c r="B366" s="89"/>
      <c r="C366" s="90"/>
      <c r="D366" s="91"/>
      <c r="E366" s="91"/>
      <c r="F366" s="91"/>
      <c r="G366" s="91"/>
      <c r="H366" s="91"/>
      <c r="I366" s="91"/>
      <c r="J366" s="14"/>
    </row>
    <row r="367" spans="1:10" x14ac:dyDescent="0.2">
      <c r="A367" s="22"/>
      <c r="B367" s="23"/>
      <c r="C367" s="23"/>
      <c r="D367" s="23"/>
      <c r="E367" s="23"/>
      <c r="F367" s="23"/>
      <c r="G367" s="23"/>
      <c r="H367" s="23"/>
      <c r="I367" s="23"/>
      <c r="J367" s="14"/>
    </row>
    <row r="368" spans="1:10" ht="15" customHeight="1" x14ac:dyDescent="0.2">
      <c r="A368" s="22"/>
      <c r="B368" s="92" t="str">
        <f>"Зав. кафедрой "&amp;'Общие сведения дисциплины'!$B$3</f>
        <v>Зав. кафедрой КБ-2 «Информационно-аналитические системы кибербезопасности»</v>
      </c>
      <c r="C368" s="92"/>
      <c r="D368" s="92"/>
      <c r="E368" s="26"/>
      <c r="F368" s="26"/>
      <c r="G368" s="93" t="str">
        <f>'Общие сведения дисциплины'!$B$4</f>
        <v>О.В. Трубиенко</v>
      </c>
      <c r="H368" s="93"/>
      <c r="I368" s="93"/>
      <c r="J368" s="14"/>
    </row>
    <row r="369" spans="1:10" ht="15" customHeight="1" x14ac:dyDescent="0.2">
      <c r="A369" s="22"/>
      <c r="B369" s="94">
        <f>'Общие сведения дисциплины'!$B$9</f>
        <v>45162</v>
      </c>
      <c r="C369" s="94"/>
      <c r="D369" s="94"/>
      <c r="E369" s="94"/>
      <c r="F369" s="94"/>
      <c r="G369" s="94"/>
      <c r="H369" s="94"/>
      <c r="I369" s="94"/>
      <c r="J369" s="14"/>
    </row>
    <row r="370" spans="1:10" ht="15.75" thickBot="1" x14ac:dyDescent="0.25">
      <c r="A370" s="15"/>
      <c r="B370" s="16"/>
      <c r="C370" s="16"/>
      <c r="D370" s="16"/>
      <c r="E370" s="16"/>
      <c r="F370" s="16"/>
      <c r="G370" s="16"/>
      <c r="H370" s="16"/>
      <c r="I370" s="16"/>
      <c r="J370" s="17"/>
    </row>
    <row r="371" spans="1:10" ht="15.75" thickBot="1" x14ac:dyDescent="0.25"/>
    <row r="372" spans="1:10" x14ac:dyDescent="0.2">
      <c r="A372" s="8"/>
      <c r="B372" s="9"/>
      <c r="C372" s="9"/>
      <c r="D372" s="9"/>
      <c r="E372" s="9"/>
      <c r="F372" s="9"/>
      <c r="G372" s="9"/>
      <c r="H372" s="9"/>
      <c r="I372" s="9"/>
      <c r="J372" s="20">
        <f>J346+1</f>
        <v>15</v>
      </c>
    </row>
    <row r="373" spans="1:10" ht="15" customHeight="1" x14ac:dyDescent="0.2">
      <c r="A373" s="95">
        <f>'Общие сведения дисциплины'!$B$1</f>
        <v>0</v>
      </c>
      <c r="B373" s="96"/>
      <c r="C373" s="96"/>
      <c r="D373" s="96"/>
      <c r="E373" s="96"/>
      <c r="F373" s="96"/>
      <c r="G373" s="96"/>
      <c r="H373" s="96"/>
      <c r="I373" s="96"/>
      <c r="J373" s="97"/>
    </row>
    <row r="374" spans="1:10" x14ac:dyDescent="0.2">
      <c r="A374" s="95"/>
      <c r="B374" s="96"/>
      <c r="C374" s="96"/>
      <c r="D374" s="96"/>
      <c r="E374" s="96"/>
      <c r="F374" s="96"/>
      <c r="G374" s="96"/>
      <c r="H374" s="96"/>
      <c r="I374" s="96"/>
      <c r="J374" s="97"/>
    </row>
    <row r="375" spans="1:10" x14ac:dyDescent="0.2">
      <c r="A375" s="22"/>
      <c r="B375" s="23"/>
      <c r="C375" s="23"/>
      <c r="D375" s="23"/>
      <c r="E375" s="23"/>
      <c r="F375" s="23"/>
      <c r="G375" s="23"/>
      <c r="H375" s="23"/>
      <c r="I375" s="23"/>
      <c r="J375" s="14"/>
    </row>
    <row r="376" spans="1:10" ht="15" customHeight="1" x14ac:dyDescent="0.2">
      <c r="A376" s="98" t="str">
        <f>'Общие сведения дисциплины'!$B$15&amp;J372</f>
        <v>ЭКЗАМЕНАЦИОННЫЙ БИЛЕТ №15</v>
      </c>
      <c r="B376" s="99"/>
      <c r="C376" s="99"/>
      <c r="D376" s="99"/>
      <c r="E376" s="99"/>
      <c r="F376" s="99"/>
      <c r="G376" s="99"/>
      <c r="H376" s="99"/>
      <c r="I376" s="99"/>
      <c r="J376" s="100"/>
    </row>
    <row r="377" spans="1:10" x14ac:dyDescent="0.2">
      <c r="A377" s="22"/>
      <c r="B377" s="23"/>
      <c r="C377" s="23"/>
      <c r="D377" s="23"/>
      <c r="E377" s="23"/>
      <c r="F377" s="23"/>
      <c r="G377" s="23"/>
      <c r="H377" s="23"/>
      <c r="I377" s="23"/>
      <c r="J377" s="14"/>
    </row>
    <row r="378" spans="1:10" ht="15" customHeight="1" x14ac:dyDescent="0.2">
      <c r="A378" s="101" t="s">
        <v>13</v>
      </c>
      <c r="B378" s="102"/>
      <c r="C378" s="103" t="str">
        <f>'Общие сведения дисциплины'!$B$5</f>
        <v>Технологии и методы программирования</v>
      </c>
      <c r="D378" s="103"/>
      <c r="E378" s="103"/>
      <c r="F378" s="103"/>
      <c r="G378" s="103"/>
      <c r="H378" s="103"/>
      <c r="I378" s="103"/>
      <c r="J378" s="104"/>
    </row>
    <row r="379" spans="1:10" x14ac:dyDescent="0.2">
      <c r="A379" s="22"/>
      <c r="B379" s="23"/>
      <c r="C379" s="24"/>
      <c r="D379" s="24"/>
      <c r="E379" s="24"/>
      <c r="F379" s="24"/>
      <c r="G379" s="24"/>
      <c r="H379" s="24"/>
      <c r="I379" s="24"/>
      <c r="J379" s="25"/>
    </row>
    <row r="380" spans="1:10" ht="15" customHeight="1" x14ac:dyDescent="0.2">
      <c r="A380" s="105" t="s">
        <v>14</v>
      </c>
      <c r="B380" s="106"/>
      <c r="C380" s="92" t="str">
        <f>'Общие сведения дисциплины'!$B$2</f>
        <v>Институт кибербезопасности ицифровых технологий</v>
      </c>
      <c r="D380" s="92"/>
      <c r="E380" s="23" t="s">
        <v>8</v>
      </c>
      <c r="F380" s="21">
        <f>'Общие сведения дисциплины'!$B$6</f>
        <v>3</v>
      </c>
      <c r="G380" s="107" t="s">
        <v>19</v>
      </c>
      <c r="H380" s="107"/>
      <c r="I380" s="99" t="str">
        <f>'Общие сведения дисциплины'!$B$14</f>
        <v>2023/2024</v>
      </c>
      <c r="J380" s="100"/>
    </row>
    <row r="381" spans="1:10" ht="15.75" thickBot="1" x14ac:dyDescent="0.25">
      <c r="A381" s="22"/>
      <c r="B381" s="23"/>
      <c r="C381" s="23"/>
      <c r="D381" s="23"/>
      <c r="E381" s="23"/>
      <c r="F381" s="23"/>
      <c r="G381" s="23"/>
      <c r="H381" s="23"/>
      <c r="I381" s="23"/>
      <c r="J381" s="14"/>
    </row>
    <row r="382" spans="1:10" ht="15" customHeight="1" x14ac:dyDescent="0.2">
      <c r="A382" s="22"/>
      <c r="B382" s="87" t="s">
        <v>5</v>
      </c>
      <c r="C382" s="90" t="str">
        <f ca="1">INDIRECT((ADDRESS((3+J372),2,1,1,"Вопросы к экзамену")))</f>
        <v>Понятия генеральной и выборочной совокупностей.  Преимущества выборочного метода.</v>
      </c>
      <c r="D382" s="91"/>
      <c r="E382" s="91"/>
      <c r="F382" s="91"/>
      <c r="G382" s="91"/>
      <c r="H382" s="91"/>
      <c r="I382" s="91"/>
      <c r="J382" s="14"/>
    </row>
    <row r="383" spans="1:10" ht="15" customHeight="1" x14ac:dyDescent="0.2">
      <c r="A383" s="22"/>
      <c r="B383" s="88"/>
      <c r="C383" s="90"/>
      <c r="D383" s="91"/>
      <c r="E383" s="91"/>
      <c r="F383" s="91"/>
      <c r="G383" s="91"/>
      <c r="H383" s="91"/>
      <c r="I383" s="91"/>
      <c r="J383" s="14"/>
    </row>
    <row r="384" spans="1:10" ht="15.75" customHeight="1" thickBot="1" x14ac:dyDescent="0.25">
      <c r="A384" s="22"/>
      <c r="B384" s="89"/>
      <c r="C384" s="90"/>
      <c r="D384" s="91"/>
      <c r="E384" s="91"/>
      <c r="F384" s="91"/>
      <c r="G384" s="91"/>
      <c r="H384" s="91"/>
      <c r="I384" s="91"/>
      <c r="J384" s="14"/>
    </row>
    <row r="385" spans="1:10" ht="15.75" thickBot="1" x14ac:dyDescent="0.25">
      <c r="A385" s="22"/>
      <c r="B385" s="23"/>
      <c r="C385" s="23"/>
      <c r="D385" s="23"/>
      <c r="E385" s="23"/>
      <c r="F385" s="23"/>
      <c r="G385" s="23"/>
      <c r="H385" s="23"/>
      <c r="I385" s="23"/>
      <c r="J385" s="14"/>
    </row>
    <row r="386" spans="1:10" ht="15" customHeight="1" x14ac:dyDescent="0.2">
      <c r="A386" s="22"/>
      <c r="B386" s="87" t="s">
        <v>6</v>
      </c>
      <c r="C386" s="90" t="str">
        <f ca="1">INDIRECT((ADDRESS(33+J372,2,1,1,"Вопросы к экзамену")))</f>
        <v>Метрики качества классификации. Accuracy. Выражение для расчета. Свойства. Недостатки.</v>
      </c>
      <c r="D386" s="91"/>
      <c r="E386" s="91"/>
      <c r="F386" s="91"/>
      <c r="G386" s="91"/>
      <c r="H386" s="91"/>
      <c r="I386" s="91"/>
      <c r="J386" s="14"/>
    </row>
    <row r="387" spans="1:10" ht="15" customHeight="1" x14ac:dyDescent="0.2">
      <c r="A387" s="22"/>
      <c r="B387" s="88"/>
      <c r="C387" s="90"/>
      <c r="D387" s="91"/>
      <c r="E387" s="91"/>
      <c r="F387" s="91"/>
      <c r="G387" s="91"/>
      <c r="H387" s="91"/>
      <c r="I387" s="91"/>
      <c r="J387" s="14"/>
    </row>
    <row r="388" spans="1:10" ht="15.75" customHeight="1" thickBot="1" x14ac:dyDescent="0.25">
      <c r="A388" s="22"/>
      <c r="B388" s="89"/>
      <c r="C388" s="90"/>
      <c r="D388" s="91"/>
      <c r="E388" s="91"/>
      <c r="F388" s="91"/>
      <c r="G388" s="91"/>
      <c r="H388" s="91"/>
      <c r="I388" s="91"/>
      <c r="J388" s="14"/>
    </row>
    <row r="389" spans="1:10" ht="15.75" thickBot="1" x14ac:dyDescent="0.25">
      <c r="A389" s="22"/>
      <c r="B389" s="23"/>
      <c r="C389" s="23"/>
      <c r="D389" s="23"/>
      <c r="E389" s="23"/>
      <c r="F389" s="23"/>
      <c r="G389" s="23"/>
      <c r="H389" s="23"/>
      <c r="I389" s="23"/>
      <c r="J389" s="14"/>
    </row>
    <row r="390" spans="1:10" ht="15" customHeight="1" x14ac:dyDescent="0.2">
      <c r="A390" s="22"/>
      <c r="B390" s="87" t="s">
        <v>7</v>
      </c>
      <c r="C390" s="90" t="str">
        <f ca="1">INDIRECT((ADDRESS(66+J372,2,1,1,"Вопросы к экзамену")))</f>
        <v>Деревья решений. Понятие прироста информации. Общее выражение для расчета.</v>
      </c>
      <c r="D390" s="91"/>
      <c r="E390" s="91"/>
      <c r="F390" s="91"/>
      <c r="G390" s="91"/>
      <c r="H390" s="91"/>
      <c r="I390" s="91"/>
      <c r="J390" s="14"/>
    </row>
    <row r="391" spans="1:10" ht="15" customHeight="1" x14ac:dyDescent="0.2">
      <c r="A391" s="22"/>
      <c r="B391" s="88"/>
      <c r="C391" s="90"/>
      <c r="D391" s="91"/>
      <c r="E391" s="91"/>
      <c r="F391" s="91"/>
      <c r="G391" s="91"/>
      <c r="H391" s="91"/>
      <c r="I391" s="91"/>
      <c r="J391" s="14"/>
    </row>
    <row r="392" spans="1:10" ht="15.75" customHeight="1" thickBot="1" x14ac:dyDescent="0.25">
      <c r="A392" s="22"/>
      <c r="B392" s="89"/>
      <c r="C392" s="90"/>
      <c r="D392" s="91"/>
      <c r="E392" s="91"/>
      <c r="F392" s="91"/>
      <c r="G392" s="91"/>
      <c r="H392" s="91"/>
      <c r="I392" s="91"/>
      <c r="J392" s="14"/>
    </row>
    <row r="393" spans="1:10" x14ac:dyDescent="0.2">
      <c r="A393" s="22"/>
      <c r="B393" s="23"/>
      <c r="C393" s="23"/>
      <c r="D393" s="23"/>
      <c r="E393" s="23"/>
      <c r="F393" s="23"/>
      <c r="G393" s="23"/>
      <c r="H393" s="23"/>
      <c r="I393" s="23"/>
      <c r="J393" s="14"/>
    </row>
    <row r="394" spans="1:10" ht="15" customHeight="1" x14ac:dyDescent="0.2">
      <c r="A394" s="22"/>
      <c r="B394" s="92" t="str">
        <f>"Зав. кафедрой "&amp;'Общие сведения дисциплины'!$B$3</f>
        <v>Зав. кафедрой КБ-2 «Информационно-аналитические системы кибербезопасности»</v>
      </c>
      <c r="C394" s="92"/>
      <c r="D394" s="92"/>
      <c r="E394" s="26"/>
      <c r="F394" s="26"/>
      <c r="G394" s="93" t="str">
        <f>'Общие сведения дисциплины'!$B$4</f>
        <v>О.В. Трубиенко</v>
      </c>
      <c r="H394" s="93"/>
      <c r="I394" s="93"/>
      <c r="J394" s="14"/>
    </row>
    <row r="395" spans="1:10" ht="15" customHeight="1" x14ac:dyDescent="0.2">
      <c r="A395" s="22"/>
      <c r="B395" s="94">
        <f>'Общие сведения дисциплины'!$B$9</f>
        <v>45162</v>
      </c>
      <c r="C395" s="94"/>
      <c r="D395" s="94"/>
      <c r="E395" s="94"/>
      <c r="F395" s="94"/>
      <c r="G395" s="94"/>
      <c r="H395" s="94"/>
      <c r="I395" s="94"/>
      <c r="J395" s="14"/>
    </row>
    <row r="396" spans="1:10" ht="15.75" thickBot="1" x14ac:dyDescent="0.25">
      <c r="A396" s="15"/>
      <c r="B396" s="16"/>
      <c r="C396" s="16"/>
      <c r="D396" s="16"/>
      <c r="E396" s="16"/>
      <c r="F396" s="16"/>
      <c r="G396" s="16"/>
      <c r="H396" s="16"/>
      <c r="I396" s="16"/>
      <c r="J396" s="17"/>
    </row>
    <row r="397" spans="1:10" x14ac:dyDescent="0.2">
      <c r="A397" s="27"/>
      <c r="B397" s="27"/>
      <c r="C397" s="27"/>
      <c r="D397" s="27"/>
      <c r="E397" s="27"/>
      <c r="F397" s="27"/>
      <c r="G397" s="27"/>
      <c r="H397" s="27"/>
      <c r="I397" s="27"/>
      <c r="J397" s="27"/>
    </row>
    <row r="398" spans="1:10" ht="15.75" thickBot="1" x14ac:dyDescent="0.25"/>
    <row r="399" spans="1:10" x14ac:dyDescent="0.2">
      <c r="A399" s="18"/>
      <c r="B399" s="19"/>
      <c r="C399" s="19"/>
      <c r="D399" s="19"/>
      <c r="E399" s="19"/>
      <c r="F399" s="19"/>
      <c r="G399" s="19"/>
      <c r="H399" s="19"/>
      <c r="I399" s="19"/>
      <c r="J399" s="20">
        <f>J372+1</f>
        <v>16</v>
      </c>
    </row>
    <row r="400" spans="1:10" ht="15" customHeight="1" x14ac:dyDescent="0.2">
      <c r="A400" s="95">
        <f>'Общие сведения дисциплины'!$B$1</f>
        <v>0</v>
      </c>
      <c r="B400" s="96"/>
      <c r="C400" s="96"/>
      <c r="D400" s="96"/>
      <c r="E400" s="96"/>
      <c r="F400" s="96"/>
      <c r="G400" s="96"/>
      <c r="H400" s="96"/>
      <c r="I400" s="96"/>
      <c r="J400" s="97"/>
    </row>
    <row r="401" spans="1:10" x14ac:dyDescent="0.2">
      <c r="A401" s="95"/>
      <c r="B401" s="96"/>
      <c r="C401" s="96"/>
      <c r="D401" s="96"/>
      <c r="E401" s="96"/>
      <c r="F401" s="96"/>
      <c r="G401" s="96"/>
      <c r="H401" s="96"/>
      <c r="I401" s="96"/>
      <c r="J401" s="97"/>
    </row>
    <row r="402" spans="1:10" x14ac:dyDescent="0.2">
      <c r="A402" s="22"/>
      <c r="B402" s="23"/>
      <c r="C402" s="23"/>
      <c r="D402" s="23"/>
      <c r="E402" s="23"/>
      <c r="F402" s="23"/>
      <c r="G402" s="23"/>
      <c r="H402" s="23"/>
      <c r="I402" s="23"/>
      <c r="J402" s="14"/>
    </row>
    <row r="403" spans="1:10" ht="15" customHeight="1" x14ac:dyDescent="0.2">
      <c r="A403" s="98" t="str">
        <f>'Общие сведения дисциплины'!$B$15&amp;J399</f>
        <v>ЭКЗАМЕНАЦИОННЫЙ БИЛЕТ №16</v>
      </c>
      <c r="B403" s="99"/>
      <c r="C403" s="99"/>
      <c r="D403" s="99"/>
      <c r="E403" s="99"/>
      <c r="F403" s="99"/>
      <c r="G403" s="99"/>
      <c r="H403" s="99"/>
      <c r="I403" s="99"/>
      <c r="J403" s="100"/>
    </row>
    <row r="404" spans="1:10" x14ac:dyDescent="0.2">
      <c r="A404" s="22"/>
      <c r="B404" s="23"/>
      <c r="C404" s="23"/>
      <c r="D404" s="23"/>
      <c r="E404" s="23"/>
      <c r="F404" s="23"/>
      <c r="G404" s="23"/>
      <c r="H404" s="23"/>
      <c r="I404" s="23"/>
      <c r="J404" s="14"/>
    </row>
    <row r="405" spans="1:10" ht="15" customHeight="1" x14ac:dyDescent="0.2">
      <c r="A405" s="101" t="s">
        <v>13</v>
      </c>
      <c r="B405" s="102"/>
      <c r="C405" s="103" t="str">
        <f>'Общие сведения дисциплины'!$B$5</f>
        <v>Технологии и методы программирования</v>
      </c>
      <c r="D405" s="103"/>
      <c r="E405" s="103"/>
      <c r="F405" s="103"/>
      <c r="G405" s="103"/>
      <c r="H405" s="103"/>
      <c r="I405" s="103"/>
      <c r="J405" s="104"/>
    </row>
    <row r="406" spans="1:10" x14ac:dyDescent="0.2">
      <c r="A406" s="22"/>
      <c r="B406" s="23"/>
      <c r="C406" s="24"/>
      <c r="D406" s="24"/>
      <c r="E406" s="24"/>
      <c r="F406" s="24"/>
      <c r="G406" s="24"/>
      <c r="H406" s="24"/>
      <c r="I406" s="24"/>
      <c r="J406" s="25"/>
    </row>
    <row r="407" spans="1:10" ht="15" customHeight="1" x14ac:dyDescent="0.2">
      <c r="A407" s="105" t="s">
        <v>14</v>
      </c>
      <c r="B407" s="106"/>
      <c r="C407" s="92" t="str">
        <f>'Общие сведения дисциплины'!$B$2</f>
        <v>Институт кибербезопасности ицифровых технологий</v>
      </c>
      <c r="D407" s="92"/>
      <c r="E407" s="23" t="s">
        <v>8</v>
      </c>
      <c r="F407" s="21">
        <f>'Общие сведения дисциплины'!$B$6</f>
        <v>3</v>
      </c>
      <c r="G407" s="107" t="s">
        <v>19</v>
      </c>
      <c r="H407" s="107"/>
      <c r="I407" s="99" t="str">
        <f>'Общие сведения дисциплины'!$B$14</f>
        <v>2023/2024</v>
      </c>
      <c r="J407" s="100"/>
    </row>
    <row r="408" spans="1:10" ht="15.75" thickBot="1" x14ac:dyDescent="0.25">
      <c r="A408" s="22"/>
      <c r="B408" s="23"/>
      <c r="C408" s="23"/>
      <c r="D408" s="23"/>
      <c r="E408" s="23"/>
      <c r="F408" s="23"/>
      <c r="G408" s="23"/>
      <c r="H408" s="23"/>
      <c r="I408" s="23"/>
      <c r="J408" s="14"/>
    </row>
    <row r="409" spans="1:10" ht="15" customHeight="1" x14ac:dyDescent="0.2">
      <c r="A409" s="22"/>
      <c r="B409" s="87" t="s">
        <v>5</v>
      </c>
      <c r="C409" s="90" t="str">
        <f ca="1">INDIRECT((ADDRESS((3+J399),2,1,1,"Вопросы к экзамену")))</f>
        <v>Понятие масштабирования данных. Проедура стандартизации данных.</v>
      </c>
      <c r="D409" s="91"/>
      <c r="E409" s="91"/>
      <c r="F409" s="91"/>
      <c r="G409" s="91"/>
      <c r="H409" s="91"/>
      <c r="I409" s="91"/>
      <c r="J409" s="14"/>
    </row>
    <row r="410" spans="1:10" ht="15" customHeight="1" x14ac:dyDescent="0.2">
      <c r="A410" s="22"/>
      <c r="B410" s="88"/>
      <c r="C410" s="90"/>
      <c r="D410" s="91"/>
      <c r="E410" s="91"/>
      <c r="F410" s="91"/>
      <c r="G410" s="91"/>
      <c r="H410" s="91"/>
      <c r="I410" s="91"/>
      <c r="J410" s="14"/>
    </row>
    <row r="411" spans="1:10" ht="15.75" customHeight="1" thickBot="1" x14ac:dyDescent="0.25">
      <c r="A411" s="22"/>
      <c r="B411" s="89"/>
      <c r="C411" s="90"/>
      <c r="D411" s="91"/>
      <c r="E411" s="91"/>
      <c r="F411" s="91"/>
      <c r="G411" s="91"/>
      <c r="H411" s="91"/>
      <c r="I411" s="91"/>
      <c r="J411" s="14"/>
    </row>
    <row r="412" spans="1:10" ht="15.75" thickBot="1" x14ac:dyDescent="0.25">
      <c r="A412" s="22"/>
      <c r="B412" s="23"/>
      <c r="C412" s="23"/>
      <c r="D412" s="23"/>
      <c r="E412" s="23"/>
      <c r="F412" s="23"/>
      <c r="G412" s="23"/>
      <c r="H412" s="23"/>
      <c r="I412" s="23"/>
      <c r="J412" s="14"/>
    </row>
    <row r="413" spans="1:10" ht="15" customHeight="1" x14ac:dyDescent="0.2">
      <c r="A413" s="22"/>
      <c r="B413" s="87" t="s">
        <v>6</v>
      </c>
      <c r="C413" s="90" t="str">
        <f ca="1">INDIRECT((ADDRESS(33+J399,2,1,1,"Вопросы к экзамену")))</f>
        <v>Метрики качества классификации. Precision (точность). Выражение для расчета. Свойства.</v>
      </c>
      <c r="D413" s="91"/>
      <c r="E413" s="91"/>
      <c r="F413" s="91"/>
      <c r="G413" s="91"/>
      <c r="H413" s="91"/>
      <c r="I413" s="91"/>
      <c r="J413" s="14"/>
    </row>
    <row r="414" spans="1:10" ht="15" customHeight="1" x14ac:dyDescent="0.2">
      <c r="A414" s="22"/>
      <c r="B414" s="88"/>
      <c r="C414" s="90"/>
      <c r="D414" s="91"/>
      <c r="E414" s="91"/>
      <c r="F414" s="91"/>
      <c r="G414" s="91"/>
      <c r="H414" s="91"/>
      <c r="I414" s="91"/>
      <c r="J414" s="14"/>
    </row>
    <row r="415" spans="1:10" ht="15.75" customHeight="1" thickBot="1" x14ac:dyDescent="0.25">
      <c r="A415" s="22"/>
      <c r="B415" s="89"/>
      <c r="C415" s="90"/>
      <c r="D415" s="91"/>
      <c r="E415" s="91"/>
      <c r="F415" s="91"/>
      <c r="G415" s="91"/>
      <c r="H415" s="91"/>
      <c r="I415" s="91"/>
      <c r="J415" s="14"/>
    </row>
    <row r="416" spans="1:10" ht="15.75" thickBot="1" x14ac:dyDescent="0.25">
      <c r="A416" s="22"/>
      <c r="B416" s="23"/>
      <c r="C416" s="23"/>
      <c r="D416" s="23"/>
      <c r="E416" s="23"/>
      <c r="F416" s="23"/>
      <c r="G416" s="23"/>
      <c r="H416" s="23"/>
      <c r="I416" s="23"/>
      <c r="J416" s="14"/>
    </row>
    <row r="417" spans="1:10" ht="15" customHeight="1" x14ac:dyDescent="0.2">
      <c r="A417" s="22"/>
      <c r="B417" s="87" t="s">
        <v>7</v>
      </c>
      <c r="C417" s="90" t="str">
        <f ca="1">INDIRECT((ADDRESS(66+J399,2,1,1,"Вопросы к экзамену")))</f>
        <v>Критерий ветвления дерева решений в задачах регрессии.</v>
      </c>
      <c r="D417" s="91"/>
      <c r="E417" s="91"/>
      <c r="F417" s="91"/>
      <c r="G417" s="91"/>
      <c r="H417" s="91"/>
      <c r="I417" s="91"/>
      <c r="J417" s="14"/>
    </row>
    <row r="418" spans="1:10" ht="15" customHeight="1" x14ac:dyDescent="0.2">
      <c r="A418" s="22"/>
      <c r="B418" s="88"/>
      <c r="C418" s="90"/>
      <c r="D418" s="91"/>
      <c r="E418" s="91"/>
      <c r="F418" s="91"/>
      <c r="G418" s="91"/>
      <c r="H418" s="91"/>
      <c r="I418" s="91"/>
      <c r="J418" s="14"/>
    </row>
    <row r="419" spans="1:10" ht="15.75" customHeight="1" thickBot="1" x14ac:dyDescent="0.25">
      <c r="A419" s="22"/>
      <c r="B419" s="89"/>
      <c r="C419" s="90"/>
      <c r="D419" s="91"/>
      <c r="E419" s="91"/>
      <c r="F419" s="91"/>
      <c r="G419" s="91"/>
      <c r="H419" s="91"/>
      <c r="I419" s="91"/>
      <c r="J419" s="14"/>
    </row>
    <row r="420" spans="1:10" x14ac:dyDescent="0.2">
      <c r="A420" s="22"/>
      <c r="B420" s="23"/>
      <c r="C420" s="23"/>
      <c r="D420" s="23"/>
      <c r="E420" s="23"/>
      <c r="F420" s="23"/>
      <c r="G420" s="23"/>
      <c r="H420" s="23"/>
      <c r="I420" s="23"/>
      <c r="J420" s="14"/>
    </row>
    <row r="421" spans="1:10" ht="15" customHeight="1" x14ac:dyDescent="0.2">
      <c r="A421" s="22"/>
      <c r="B421" s="92" t="str">
        <f>"Зав. кафедрой "&amp;'Общие сведения дисциплины'!$B$3</f>
        <v>Зав. кафедрой КБ-2 «Информационно-аналитические системы кибербезопасности»</v>
      </c>
      <c r="C421" s="92"/>
      <c r="D421" s="92"/>
      <c r="E421" s="26"/>
      <c r="F421" s="26"/>
      <c r="G421" s="93" t="str">
        <f>'Общие сведения дисциплины'!$B$4</f>
        <v>О.В. Трубиенко</v>
      </c>
      <c r="H421" s="93"/>
      <c r="I421" s="93"/>
      <c r="J421" s="14"/>
    </row>
    <row r="422" spans="1:10" ht="15" customHeight="1" x14ac:dyDescent="0.2">
      <c r="A422" s="22"/>
      <c r="B422" s="94">
        <f>'Общие сведения дисциплины'!$B$9</f>
        <v>45162</v>
      </c>
      <c r="C422" s="94"/>
      <c r="D422" s="94"/>
      <c r="E422" s="94"/>
      <c r="F422" s="94"/>
      <c r="G422" s="94"/>
      <c r="H422" s="94"/>
      <c r="I422" s="94"/>
      <c r="J422" s="14"/>
    </row>
    <row r="423" spans="1:10" ht="15.75" thickBot="1" x14ac:dyDescent="0.25">
      <c r="A423" s="15"/>
      <c r="B423" s="16"/>
      <c r="C423" s="16"/>
      <c r="D423" s="16"/>
      <c r="E423" s="16"/>
      <c r="F423" s="16"/>
      <c r="G423" s="16"/>
      <c r="H423" s="16"/>
      <c r="I423" s="16"/>
      <c r="J423" s="17"/>
    </row>
    <row r="424" spans="1:10" ht="15.75" thickBot="1" x14ac:dyDescent="0.25"/>
    <row r="425" spans="1:10" x14ac:dyDescent="0.2">
      <c r="A425" s="8"/>
      <c r="B425" s="9"/>
      <c r="C425" s="9"/>
      <c r="D425" s="9"/>
      <c r="E425" s="9"/>
      <c r="F425" s="9"/>
      <c r="G425" s="9"/>
      <c r="H425" s="9"/>
      <c r="I425" s="9"/>
      <c r="J425" s="20">
        <f>J399+1</f>
        <v>17</v>
      </c>
    </row>
    <row r="426" spans="1:10" ht="15" customHeight="1" x14ac:dyDescent="0.2">
      <c r="A426" s="95">
        <f>'Общие сведения дисциплины'!$B$1</f>
        <v>0</v>
      </c>
      <c r="B426" s="96"/>
      <c r="C426" s="96"/>
      <c r="D426" s="96"/>
      <c r="E426" s="96"/>
      <c r="F426" s="96"/>
      <c r="G426" s="96"/>
      <c r="H426" s="96"/>
      <c r="I426" s="96"/>
      <c r="J426" s="97"/>
    </row>
    <row r="427" spans="1:10" x14ac:dyDescent="0.2">
      <c r="A427" s="95"/>
      <c r="B427" s="96"/>
      <c r="C427" s="96"/>
      <c r="D427" s="96"/>
      <c r="E427" s="96"/>
      <c r="F427" s="96"/>
      <c r="G427" s="96"/>
      <c r="H427" s="96"/>
      <c r="I427" s="96"/>
      <c r="J427" s="97"/>
    </row>
    <row r="428" spans="1:10" x14ac:dyDescent="0.2">
      <c r="A428" s="22"/>
      <c r="B428" s="23"/>
      <c r="C428" s="23"/>
      <c r="D428" s="23"/>
      <c r="E428" s="23"/>
      <c r="F428" s="23"/>
      <c r="G428" s="23"/>
      <c r="H428" s="23"/>
      <c r="I428" s="23"/>
      <c r="J428" s="14"/>
    </row>
    <row r="429" spans="1:10" ht="15" customHeight="1" x14ac:dyDescent="0.2">
      <c r="A429" s="98" t="str">
        <f>'Общие сведения дисциплины'!$B$15&amp;J425</f>
        <v>ЭКЗАМЕНАЦИОННЫЙ БИЛЕТ №17</v>
      </c>
      <c r="B429" s="99"/>
      <c r="C429" s="99"/>
      <c r="D429" s="99"/>
      <c r="E429" s="99"/>
      <c r="F429" s="99"/>
      <c r="G429" s="99"/>
      <c r="H429" s="99"/>
      <c r="I429" s="99"/>
      <c r="J429" s="100"/>
    </row>
    <row r="430" spans="1:10" x14ac:dyDescent="0.2">
      <c r="A430" s="22"/>
      <c r="B430" s="23"/>
      <c r="C430" s="23"/>
      <c r="D430" s="23"/>
      <c r="E430" s="23"/>
      <c r="F430" s="23"/>
      <c r="G430" s="23"/>
      <c r="H430" s="23"/>
      <c r="I430" s="23"/>
      <c r="J430" s="14"/>
    </row>
    <row r="431" spans="1:10" ht="15" customHeight="1" x14ac:dyDescent="0.2">
      <c r="A431" s="101" t="s">
        <v>13</v>
      </c>
      <c r="B431" s="102"/>
      <c r="C431" s="103" t="str">
        <f>'Общие сведения дисциплины'!$B$5</f>
        <v>Технологии и методы программирования</v>
      </c>
      <c r="D431" s="103"/>
      <c r="E431" s="103"/>
      <c r="F431" s="103"/>
      <c r="G431" s="103"/>
      <c r="H431" s="103"/>
      <c r="I431" s="103"/>
      <c r="J431" s="104"/>
    </row>
    <row r="432" spans="1:10" x14ac:dyDescent="0.2">
      <c r="A432" s="22"/>
      <c r="B432" s="23"/>
      <c r="C432" s="24"/>
      <c r="D432" s="24"/>
      <c r="E432" s="24"/>
      <c r="F432" s="24"/>
      <c r="G432" s="24"/>
      <c r="H432" s="24"/>
      <c r="I432" s="24"/>
      <c r="J432" s="25"/>
    </row>
    <row r="433" spans="1:10" ht="15" customHeight="1" x14ac:dyDescent="0.2">
      <c r="A433" s="105" t="s">
        <v>14</v>
      </c>
      <c r="B433" s="106"/>
      <c r="C433" s="92" t="str">
        <f>'Общие сведения дисциплины'!$B$2</f>
        <v>Институт кибербезопасности ицифровых технологий</v>
      </c>
      <c r="D433" s="92"/>
      <c r="E433" s="23" t="s">
        <v>8</v>
      </c>
      <c r="F433" s="21">
        <f>'Общие сведения дисциплины'!$B$6</f>
        <v>3</v>
      </c>
      <c r="G433" s="107" t="s">
        <v>19</v>
      </c>
      <c r="H433" s="107"/>
      <c r="I433" s="99" t="str">
        <f>'Общие сведения дисциплины'!$B$14</f>
        <v>2023/2024</v>
      </c>
      <c r="J433" s="100"/>
    </row>
    <row r="434" spans="1:10" ht="15.75" thickBot="1" x14ac:dyDescent="0.25">
      <c r="A434" s="22"/>
      <c r="B434" s="23"/>
      <c r="C434" s="23"/>
      <c r="D434" s="23"/>
      <c r="E434" s="23"/>
      <c r="F434" s="23"/>
      <c r="G434" s="23"/>
      <c r="H434" s="23"/>
      <c r="I434" s="23"/>
      <c r="J434" s="14"/>
    </row>
    <row r="435" spans="1:10" ht="15" customHeight="1" x14ac:dyDescent="0.2">
      <c r="A435" s="22"/>
      <c r="B435" s="87" t="s">
        <v>5</v>
      </c>
      <c r="C435" s="90" t="str">
        <f ca="1">INDIRECT((ADDRESS((3+J425),2,1,1,"Вопросы к экзамену")))</f>
        <v>Понятие масштабирования данных. Способы нормализации данных.</v>
      </c>
      <c r="D435" s="91"/>
      <c r="E435" s="91"/>
      <c r="F435" s="91"/>
      <c r="G435" s="91"/>
      <c r="H435" s="91"/>
      <c r="I435" s="91"/>
      <c r="J435" s="14"/>
    </row>
    <row r="436" spans="1:10" ht="15" customHeight="1" x14ac:dyDescent="0.2">
      <c r="A436" s="22"/>
      <c r="B436" s="88"/>
      <c r="C436" s="90"/>
      <c r="D436" s="91"/>
      <c r="E436" s="91"/>
      <c r="F436" s="91"/>
      <c r="G436" s="91"/>
      <c r="H436" s="91"/>
      <c r="I436" s="91"/>
      <c r="J436" s="14"/>
    </row>
    <row r="437" spans="1:10" ht="15.75" customHeight="1" thickBot="1" x14ac:dyDescent="0.25">
      <c r="A437" s="22"/>
      <c r="B437" s="89"/>
      <c r="C437" s="90"/>
      <c r="D437" s="91"/>
      <c r="E437" s="91"/>
      <c r="F437" s="91"/>
      <c r="G437" s="91"/>
      <c r="H437" s="91"/>
      <c r="I437" s="91"/>
      <c r="J437" s="14"/>
    </row>
    <row r="438" spans="1:10" ht="15.75" thickBot="1" x14ac:dyDescent="0.25">
      <c r="A438" s="22"/>
      <c r="B438" s="23"/>
      <c r="C438" s="23"/>
      <c r="D438" s="23"/>
      <c r="E438" s="23"/>
      <c r="F438" s="23"/>
      <c r="G438" s="23"/>
      <c r="H438" s="23"/>
      <c r="I438" s="23"/>
      <c r="J438" s="14"/>
    </row>
    <row r="439" spans="1:10" ht="15" customHeight="1" x14ac:dyDescent="0.2">
      <c r="A439" s="22"/>
      <c r="B439" s="87" t="s">
        <v>6</v>
      </c>
      <c r="C439" s="90" t="str">
        <f ca="1">INDIRECT((ADDRESS(33+J425,2,1,1,"Вопросы к экзамену")))</f>
        <v>Метрики качества классификации. Recall (полнота). Выражение для расчета. Свойства.</v>
      </c>
      <c r="D439" s="91"/>
      <c r="E439" s="91"/>
      <c r="F439" s="91"/>
      <c r="G439" s="91"/>
      <c r="H439" s="91"/>
      <c r="I439" s="91"/>
      <c r="J439" s="14"/>
    </row>
    <row r="440" spans="1:10" ht="15" customHeight="1" x14ac:dyDescent="0.2">
      <c r="A440" s="22"/>
      <c r="B440" s="88"/>
      <c r="C440" s="90"/>
      <c r="D440" s="91"/>
      <c r="E440" s="91"/>
      <c r="F440" s="91"/>
      <c r="G440" s="91"/>
      <c r="H440" s="91"/>
      <c r="I440" s="91"/>
      <c r="J440" s="14"/>
    </row>
    <row r="441" spans="1:10" ht="15.75" customHeight="1" thickBot="1" x14ac:dyDescent="0.25">
      <c r="A441" s="22"/>
      <c r="B441" s="89"/>
      <c r="C441" s="90"/>
      <c r="D441" s="91"/>
      <c r="E441" s="91"/>
      <c r="F441" s="91"/>
      <c r="G441" s="91"/>
      <c r="H441" s="91"/>
      <c r="I441" s="91"/>
      <c r="J441" s="14"/>
    </row>
    <row r="442" spans="1:10" ht="15.75" thickBot="1" x14ac:dyDescent="0.25">
      <c r="A442" s="22"/>
      <c r="B442" s="23"/>
      <c r="C442" s="23"/>
      <c r="D442" s="23"/>
      <c r="E442" s="23"/>
      <c r="F442" s="23"/>
      <c r="G442" s="23"/>
      <c r="H442" s="23"/>
      <c r="I442" s="23"/>
      <c r="J442" s="14"/>
    </row>
    <row r="443" spans="1:10" ht="15" customHeight="1" x14ac:dyDescent="0.2">
      <c r="A443" s="22"/>
      <c r="B443" s="87" t="s">
        <v>7</v>
      </c>
      <c r="C443" s="90" t="str">
        <f ca="1">INDIRECT((ADDRESS(66+J425,2,1,1,"Вопросы к экзамену")))</f>
        <v>Класс KMeans библиотеки sklearn. Характеристика гиперпараметров модели k-средних. Основные атрибуты и методы.</v>
      </c>
      <c r="D443" s="91"/>
      <c r="E443" s="91"/>
      <c r="F443" s="91"/>
      <c r="G443" s="91"/>
      <c r="H443" s="91"/>
      <c r="I443" s="91"/>
      <c r="J443" s="14"/>
    </row>
    <row r="444" spans="1:10" ht="15" customHeight="1" x14ac:dyDescent="0.2">
      <c r="A444" s="22"/>
      <c r="B444" s="88"/>
      <c r="C444" s="90"/>
      <c r="D444" s="91"/>
      <c r="E444" s="91"/>
      <c r="F444" s="91"/>
      <c r="G444" s="91"/>
      <c r="H444" s="91"/>
      <c r="I444" s="91"/>
      <c r="J444" s="14"/>
    </row>
    <row r="445" spans="1:10" ht="15.75" customHeight="1" thickBot="1" x14ac:dyDescent="0.25">
      <c r="A445" s="22"/>
      <c r="B445" s="89"/>
      <c r="C445" s="90"/>
      <c r="D445" s="91"/>
      <c r="E445" s="91"/>
      <c r="F445" s="91"/>
      <c r="G445" s="91"/>
      <c r="H445" s="91"/>
      <c r="I445" s="91"/>
      <c r="J445" s="14"/>
    </row>
    <row r="446" spans="1:10" x14ac:dyDescent="0.2">
      <c r="A446" s="22"/>
      <c r="B446" s="23"/>
      <c r="C446" s="23"/>
      <c r="D446" s="23"/>
      <c r="E446" s="23"/>
      <c r="F446" s="23"/>
      <c r="G446" s="23"/>
      <c r="H446" s="23"/>
      <c r="I446" s="23"/>
      <c r="J446" s="14"/>
    </row>
    <row r="447" spans="1:10" ht="15" customHeight="1" x14ac:dyDescent="0.2">
      <c r="A447" s="22"/>
      <c r="B447" s="92" t="str">
        <f>"Зав. кафедрой "&amp;'Общие сведения дисциплины'!$B$3</f>
        <v>Зав. кафедрой КБ-2 «Информационно-аналитические системы кибербезопасности»</v>
      </c>
      <c r="C447" s="92"/>
      <c r="D447" s="92"/>
      <c r="E447" s="26"/>
      <c r="F447" s="26"/>
      <c r="G447" s="93" t="str">
        <f>'Общие сведения дисциплины'!$B$4</f>
        <v>О.В. Трубиенко</v>
      </c>
      <c r="H447" s="93"/>
      <c r="I447" s="93"/>
      <c r="J447" s="14"/>
    </row>
    <row r="448" spans="1:10" ht="15" customHeight="1" x14ac:dyDescent="0.2">
      <c r="A448" s="22"/>
      <c r="B448" s="94">
        <f>'Общие сведения дисциплины'!$B$9</f>
        <v>45162</v>
      </c>
      <c r="C448" s="94"/>
      <c r="D448" s="94"/>
      <c r="E448" s="94"/>
      <c r="F448" s="94"/>
      <c r="G448" s="94"/>
      <c r="H448" s="94"/>
      <c r="I448" s="94"/>
      <c r="J448" s="14"/>
    </row>
    <row r="449" spans="1:10" ht="15.75" thickBot="1" x14ac:dyDescent="0.25">
      <c r="A449" s="15"/>
      <c r="B449" s="16"/>
      <c r="C449" s="16"/>
      <c r="D449" s="16"/>
      <c r="E449" s="16"/>
      <c r="F449" s="16"/>
      <c r="G449" s="16"/>
      <c r="H449" s="16"/>
      <c r="I449" s="16"/>
      <c r="J449" s="17"/>
    </row>
    <row r="450" spans="1:10" x14ac:dyDescent="0.2">
      <c r="A450" s="27"/>
      <c r="B450" s="27"/>
      <c r="C450" s="27"/>
      <c r="D450" s="27"/>
      <c r="E450" s="27"/>
      <c r="F450" s="27"/>
      <c r="G450" s="27"/>
      <c r="H450" s="27"/>
      <c r="I450" s="27"/>
      <c r="J450" s="27"/>
    </row>
    <row r="451" spans="1:10" ht="15.75" thickBot="1" x14ac:dyDescent="0.25"/>
    <row r="452" spans="1:10" x14ac:dyDescent="0.2">
      <c r="A452" s="18"/>
      <c r="B452" s="19"/>
      <c r="C452" s="19"/>
      <c r="D452" s="19"/>
      <c r="E452" s="19"/>
      <c r="F452" s="19"/>
      <c r="G452" s="19"/>
      <c r="H452" s="19"/>
      <c r="I452" s="19"/>
      <c r="J452" s="20">
        <f>J425+1</f>
        <v>18</v>
      </c>
    </row>
    <row r="453" spans="1:10" ht="15" customHeight="1" x14ac:dyDescent="0.2">
      <c r="A453" s="95">
        <f>'Общие сведения дисциплины'!$B$1</f>
        <v>0</v>
      </c>
      <c r="B453" s="96"/>
      <c r="C453" s="96"/>
      <c r="D453" s="96"/>
      <c r="E453" s="96"/>
      <c r="F453" s="96"/>
      <c r="G453" s="96"/>
      <c r="H453" s="96"/>
      <c r="I453" s="96"/>
      <c r="J453" s="97"/>
    </row>
    <row r="454" spans="1:10" x14ac:dyDescent="0.2">
      <c r="A454" s="95"/>
      <c r="B454" s="96"/>
      <c r="C454" s="96"/>
      <c r="D454" s="96"/>
      <c r="E454" s="96"/>
      <c r="F454" s="96"/>
      <c r="G454" s="96"/>
      <c r="H454" s="96"/>
      <c r="I454" s="96"/>
      <c r="J454" s="97"/>
    </row>
    <row r="455" spans="1:10" x14ac:dyDescent="0.2">
      <c r="A455" s="22"/>
      <c r="B455" s="23"/>
      <c r="C455" s="23"/>
      <c r="D455" s="23"/>
      <c r="E455" s="23"/>
      <c r="F455" s="23"/>
      <c r="G455" s="23"/>
      <c r="H455" s="23"/>
      <c r="I455" s="23"/>
      <c r="J455" s="14"/>
    </row>
    <row r="456" spans="1:10" ht="15" customHeight="1" x14ac:dyDescent="0.2">
      <c r="A456" s="98" t="str">
        <f>'Общие сведения дисциплины'!$B$15&amp;J452</f>
        <v>ЭКЗАМЕНАЦИОННЫЙ БИЛЕТ №18</v>
      </c>
      <c r="B456" s="99"/>
      <c r="C456" s="99"/>
      <c r="D456" s="99"/>
      <c r="E456" s="99"/>
      <c r="F456" s="99"/>
      <c r="G456" s="99"/>
      <c r="H456" s="99"/>
      <c r="I456" s="99"/>
      <c r="J456" s="100"/>
    </row>
    <row r="457" spans="1:10" x14ac:dyDescent="0.2">
      <c r="A457" s="22"/>
      <c r="B457" s="23"/>
      <c r="C457" s="23"/>
      <c r="D457" s="23"/>
      <c r="E457" s="23"/>
      <c r="F457" s="23"/>
      <c r="G457" s="23"/>
      <c r="H457" s="23"/>
      <c r="I457" s="23"/>
      <c r="J457" s="14"/>
    </row>
    <row r="458" spans="1:10" ht="15" customHeight="1" x14ac:dyDescent="0.2">
      <c r="A458" s="101" t="s">
        <v>13</v>
      </c>
      <c r="B458" s="102"/>
      <c r="C458" s="103" t="str">
        <f>'Общие сведения дисциплины'!$B$5</f>
        <v>Технологии и методы программирования</v>
      </c>
      <c r="D458" s="103"/>
      <c r="E458" s="103"/>
      <c r="F458" s="103"/>
      <c r="G458" s="103"/>
      <c r="H458" s="103"/>
      <c r="I458" s="103"/>
      <c r="J458" s="104"/>
    </row>
    <row r="459" spans="1:10" x14ac:dyDescent="0.2">
      <c r="A459" s="22"/>
      <c r="B459" s="23"/>
      <c r="C459" s="24"/>
      <c r="D459" s="24"/>
      <c r="E459" s="24"/>
      <c r="F459" s="24"/>
      <c r="G459" s="24"/>
      <c r="H459" s="24"/>
      <c r="I459" s="24"/>
      <c r="J459" s="25"/>
    </row>
    <row r="460" spans="1:10" ht="15" customHeight="1" x14ac:dyDescent="0.2">
      <c r="A460" s="105" t="s">
        <v>14</v>
      </c>
      <c r="B460" s="106"/>
      <c r="C460" s="92" t="str">
        <f>'Общие сведения дисциплины'!$B$2</f>
        <v>Институт кибербезопасности ицифровых технологий</v>
      </c>
      <c r="D460" s="92"/>
      <c r="E460" s="23" t="s">
        <v>8</v>
      </c>
      <c r="F460" s="21">
        <f>'Общие сведения дисциплины'!$B$6</f>
        <v>3</v>
      </c>
      <c r="G460" s="107" t="s">
        <v>19</v>
      </c>
      <c r="H460" s="107"/>
      <c r="I460" s="99" t="str">
        <f>'Общие сведения дисциплины'!$B$14</f>
        <v>2023/2024</v>
      </c>
      <c r="J460" s="100"/>
    </row>
    <row r="461" spans="1:10" ht="15.75" thickBot="1" x14ac:dyDescent="0.25">
      <c r="A461" s="22"/>
      <c r="B461" s="23"/>
      <c r="C461" s="23"/>
      <c r="D461" s="23"/>
      <c r="E461" s="23"/>
      <c r="F461" s="23"/>
      <c r="G461" s="23"/>
      <c r="H461" s="23"/>
      <c r="I461" s="23"/>
      <c r="J461" s="14"/>
    </row>
    <row r="462" spans="1:10" ht="15" customHeight="1" x14ac:dyDescent="0.2">
      <c r="A462" s="22"/>
      <c r="B462" s="87" t="s">
        <v>5</v>
      </c>
      <c r="C462" s="90" t="str">
        <f ca="1">INDIRECT((ADDRESS((3+J452),2,1,1,"Вопросы к экзамену")))</f>
        <v xml:space="preserve">Способы кодирования категориальных признаков. </v>
      </c>
      <c r="D462" s="91"/>
      <c r="E462" s="91"/>
      <c r="F462" s="91"/>
      <c r="G462" s="91"/>
      <c r="H462" s="91"/>
      <c r="I462" s="91"/>
      <c r="J462" s="14"/>
    </row>
    <row r="463" spans="1:10" ht="15" customHeight="1" x14ac:dyDescent="0.2">
      <c r="A463" s="22"/>
      <c r="B463" s="88"/>
      <c r="C463" s="90"/>
      <c r="D463" s="91"/>
      <c r="E463" s="91"/>
      <c r="F463" s="91"/>
      <c r="G463" s="91"/>
      <c r="H463" s="91"/>
      <c r="I463" s="91"/>
      <c r="J463" s="14"/>
    </row>
    <row r="464" spans="1:10" ht="15.75" customHeight="1" thickBot="1" x14ac:dyDescent="0.25">
      <c r="A464" s="22"/>
      <c r="B464" s="89"/>
      <c r="C464" s="90"/>
      <c r="D464" s="91"/>
      <c r="E464" s="91"/>
      <c r="F464" s="91"/>
      <c r="G464" s="91"/>
      <c r="H464" s="91"/>
      <c r="I464" s="91"/>
      <c r="J464" s="14"/>
    </row>
    <row r="465" spans="1:10" ht="15.75" thickBot="1" x14ac:dyDescent="0.25">
      <c r="A465" s="22"/>
      <c r="B465" s="23"/>
      <c r="C465" s="23"/>
      <c r="D465" s="23"/>
      <c r="E465" s="23"/>
      <c r="F465" s="23"/>
      <c r="G465" s="23"/>
      <c r="H465" s="23"/>
      <c r="I465" s="23"/>
      <c r="J465" s="14"/>
    </row>
    <row r="466" spans="1:10" ht="15" customHeight="1" x14ac:dyDescent="0.2">
      <c r="A466" s="22"/>
      <c r="B466" s="87" t="s">
        <v>6</v>
      </c>
      <c r="C466" s="90" t="str">
        <f ca="1">INDIRECT((ADDRESS(33+J452,2,1,1,"Вопросы к экзамену")))</f>
        <v>Метрики качества классификации. F-мера. Выражение для расчета. Свойства.</v>
      </c>
      <c r="D466" s="91"/>
      <c r="E466" s="91"/>
      <c r="F466" s="91"/>
      <c r="G466" s="91"/>
      <c r="H466" s="91"/>
      <c r="I466" s="91"/>
      <c r="J466" s="14"/>
    </row>
    <row r="467" spans="1:10" ht="15" customHeight="1" x14ac:dyDescent="0.2">
      <c r="A467" s="22"/>
      <c r="B467" s="88"/>
      <c r="C467" s="90"/>
      <c r="D467" s="91"/>
      <c r="E467" s="91"/>
      <c r="F467" s="91"/>
      <c r="G467" s="91"/>
      <c r="H467" s="91"/>
      <c r="I467" s="91"/>
      <c r="J467" s="14"/>
    </row>
    <row r="468" spans="1:10" ht="15.75" customHeight="1" thickBot="1" x14ac:dyDescent="0.25">
      <c r="A468" s="22"/>
      <c r="B468" s="89"/>
      <c r="C468" s="90"/>
      <c r="D468" s="91"/>
      <c r="E468" s="91"/>
      <c r="F468" s="91"/>
      <c r="G468" s="91"/>
      <c r="H468" s="91"/>
      <c r="I468" s="91"/>
      <c r="J468" s="14"/>
    </row>
    <row r="469" spans="1:10" ht="15.75" thickBot="1" x14ac:dyDescent="0.25">
      <c r="A469" s="22"/>
      <c r="B469" s="23"/>
      <c r="C469" s="23"/>
      <c r="D469" s="23"/>
      <c r="E469" s="23"/>
      <c r="F469" s="23"/>
      <c r="G469" s="23"/>
      <c r="H469" s="23"/>
      <c r="I469" s="23"/>
      <c r="J469" s="14"/>
    </row>
    <row r="470" spans="1:10" ht="15" customHeight="1" x14ac:dyDescent="0.2">
      <c r="A470" s="22"/>
      <c r="B470" s="87" t="s">
        <v>7</v>
      </c>
      <c r="C470" s="90" t="str">
        <f ca="1">INDIRECT((ADDRESS(66+J452,2,1,1,"Вопросы к экзамену")))</f>
        <v>Понятия смещения и разброса в моделях машинного обучения.</v>
      </c>
      <c r="D470" s="91"/>
      <c r="E470" s="91"/>
      <c r="F470" s="91"/>
      <c r="G470" s="91"/>
      <c r="H470" s="91"/>
      <c r="I470" s="91"/>
      <c r="J470" s="14"/>
    </row>
    <row r="471" spans="1:10" ht="15" customHeight="1" x14ac:dyDescent="0.2">
      <c r="A471" s="22"/>
      <c r="B471" s="88"/>
      <c r="C471" s="90"/>
      <c r="D471" s="91"/>
      <c r="E471" s="91"/>
      <c r="F471" s="91"/>
      <c r="G471" s="91"/>
      <c r="H471" s="91"/>
      <c r="I471" s="91"/>
      <c r="J471" s="14"/>
    </row>
    <row r="472" spans="1:10" ht="15.75" customHeight="1" thickBot="1" x14ac:dyDescent="0.25">
      <c r="A472" s="22"/>
      <c r="B472" s="89"/>
      <c r="C472" s="90"/>
      <c r="D472" s="91"/>
      <c r="E472" s="91"/>
      <c r="F472" s="91"/>
      <c r="G472" s="91"/>
      <c r="H472" s="91"/>
      <c r="I472" s="91"/>
      <c r="J472" s="14"/>
    </row>
    <row r="473" spans="1:10" x14ac:dyDescent="0.2">
      <c r="A473" s="22"/>
      <c r="B473" s="23"/>
      <c r="C473" s="23"/>
      <c r="D473" s="23"/>
      <c r="E473" s="23"/>
      <c r="F473" s="23"/>
      <c r="G473" s="23"/>
      <c r="H473" s="23"/>
      <c r="I473" s="23"/>
      <c r="J473" s="14"/>
    </row>
    <row r="474" spans="1:10" ht="15" customHeight="1" x14ac:dyDescent="0.2">
      <c r="A474" s="22"/>
      <c r="B474" s="92" t="str">
        <f>"Зав. кафедрой "&amp;'Общие сведения дисциплины'!$B$3</f>
        <v>Зав. кафедрой КБ-2 «Информационно-аналитические системы кибербезопасности»</v>
      </c>
      <c r="C474" s="92"/>
      <c r="D474" s="92"/>
      <c r="E474" s="26"/>
      <c r="F474" s="26"/>
      <c r="G474" s="93" t="str">
        <f>'Общие сведения дисциплины'!$B$4</f>
        <v>О.В. Трубиенко</v>
      </c>
      <c r="H474" s="93"/>
      <c r="I474" s="93"/>
      <c r="J474" s="14"/>
    </row>
    <row r="475" spans="1:10" ht="15" customHeight="1" x14ac:dyDescent="0.2">
      <c r="A475" s="22"/>
      <c r="B475" s="94">
        <f>'Общие сведения дисциплины'!$B$9</f>
        <v>45162</v>
      </c>
      <c r="C475" s="94"/>
      <c r="D475" s="94"/>
      <c r="E475" s="94"/>
      <c r="F475" s="94"/>
      <c r="G475" s="94"/>
      <c r="H475" s="94"/>
      <c r="I475" s="94"/>
      <c r="J475" s="14"/>
    </row>
    <row r="476" spans="1:10" ht="15.75" thickBot="1" x14ac:dyDescent="0.25">
      <c r="A476" s="15"/>
      <c r="B476" s="16"/>
      <c r="C476" s="16"/>
      <c r="D476" s="16"/>
      <c r="E476" s="16"/>
      <c r="F476" s="16"/>
      <c r="G476" s="16"/>
      <c r="H476" s="16"/>
      <c r="I476" s="16"/>
      <c r="J476" s="17"/>
    </row>
    <row r="477" spans="1:10" ht="15.75" thickBot="1" x14ac:dyDescent="0.25"/>
    <row r="478" spans="1:10" x14ac:dyDescent="0.2">
      <c r="A478" s="8"/>
      <c r="B478" s="9"/>
      <c r="C478" s="9"/>
      <c r="D478" s="9"/>
      <c r="E478" s="9"/>
      <c r="F478" s="9"/>
      <c r="G478" s="9"/>
      <c r="H478" s="9"/>
      <c r="I478" s="9"/>
      <c r="J478" s="20">
        <f>J452+1</f>
        <v>19</v>
      </c>
    </row>
    <row r="479" spans="1:10" ht="15" customHeight="1" x14ac:dyDescent="0.2">
      <c r="A479" s="95">
        <f>'Общие сведения дисциплины'!$B$1</f>
        <v>0</v>
      </c>
      <c r="B479" s="96"/>
      <c r="C479" s="96"/>
      <c r="D479" s="96"/>
      <c r="E479" s="96"/>
      <c r="F479" s="96"/>
      <c r="G479" s="96"/>
      <c r="H479" s="96"/>
      <c r="I479" s="96"/>
      <c r="J479" s="97"/>
    </row>
    <row r="480" spans="1:10" x14ac:dyDescent="0.2">
      <c r="A480" s="95"/>
      <c r="B480" s="96"/>
      <c r="C480" s="96"/>
      <c r="D480" s="96"/>
      <c r="E480" s="96"/>
      <c r="F480" s="96"/>
      <c r="G480" s="96"/>
      <c r="H480" s="96"/>
      <c r="I480" s="96"/>
      <c r="J480" s="97"/>
    </row>
    <row r="481" spans="1:10" x14ac:dyDescent="0.2">
      <c r="A481" s="22"/>
      <c r="B481" s="23"/>
      <c r="C481" s="23"/>
      <c r="D481" s="23"/>
      <c r="E481" s="23"/>
      <c r="F481" s="23"/>
      <c r="G481" s="23"/>
      <c r="H481" s="23"/>
      <c r="I481" s="23"/>
      <c r="J481" s="14"/>
    </row>
    <row r="482" spans="1:10" ht="15" customHeight="1" x14ac:dyDescent="0.2">
      <c r="A482" s="98" t="str">
        <f>'Общие сведения дисциплины'!$B$15&amp;J478</f>
        <v>ЭКЗАМЕНАЦИОННЫЙ БИЛЕТ №19</v>
      </c>
      <c r="B482" s="99"/>
      <c r="C482" s="99"/>
      <c r="D482" s="99"/>
      <c r="E482" s="99"/>
      <c r="F482" s="99"/>
      <c r="G482" s="99"/>
      <c r="H482" s="99"/>
      <c r="I482" s="99"/>
      <c r="J482" s="100"/>
    </row>
    <row r="483" spans="1:10" x14ac:dyDescent="0.2">
      <c r="A483" s="22"/>
      <c r="B483" s="23"/>
      <c r="C483" s="23"/>
      <c r="D483" s="23"/>
      <c r="E483" s="23"/>
      <c r="F483" s="23"/>
      <c r="G483" s="23"/>
      <c r="H483" s="23"/>
      <c r="I483" s="23"/>
      <c r="J483" s="14"/>
    </row>
    <row r="484" spans="1:10" ht="15" customHeight="1" x14ac:dyDescent="0.2">
      <c r="A484" s="101" t="s">
        <v>13</v>
      </c>
      <c r="B484" s="102"/>
      <c r="C484" s="103" t="str">
        <f>'Общие сведения дисциплины'!$B$5</f>
        <v>Технологии и методы программирования</v>
      </c>
      <c r="D484" s="103"/>
      <c r="E484" s="103"/>
      <c r="F484" s="103"/>
      <c r="G484" s="103"/>
      <c r="H484" s="103"/>
      <c r="I484" s="103"/>
      <c r="J484" s="104"/>
    </row>
    <row r="485" spans="1:10" x14ac:dyDescent="0.2">
      <c r="A485" s="22"/>
      <c r="B485" s="23"/>
      <c r="C485" s="24"/>
      <c r="D485" s="24"/>
      <c r="E485" s="24"/>
      <c r="F485" s="24"/>
      <c r="G485" s="24"/>
      <c r="H485" s="24"/>
      <c r="I485" s="24"/>
      <c r="J485" s="25"/>
    </row>
    <row r="486" spans="1:10" ht="15" customHeight="1" x14ac:dyDescent="0.2">
      <c r="A486" s="105" t="s">
        <v>14</v>
      </c>
      <c r="B486" s="106"/>
      <c r="C486" s="92" t="str">
        <f>'Общие сведения дисциплины'!$B$2</f>
        <v>Институт кибербезопасности ицифровых технологий</v>
      </c>
      <c r="D486" s="92"/>
      <c r="E486" s="23" t="s">
        <v>8</v>
      </c>
      <c r="F486" s="21">
        <f>'Общие сведения дисциплины'!$B$6</f>
        <v>3</v>
      </c>
      <c r="G486" s="107" t="s">
        <v>19</v>
      </c>
      <c r="H486" s="107"/>
      <c r="I486" s="99" t="str">
        <f>'Общие сведения дисциплины'!$B$14</f>
        <v>2023/2024</v>
      </c>
      <c r="J486" s="100"/>
    </row>
    <row r="487" spans="1:10" ht="15.75" thickBot="1" x14ac:dyDescent="0.25">
      <c r="A487" s="22"/>
      <c r="B487" s="23"/>
      <c r="C487" s="23"/>
      <c r="D487" s="23"/>
      <c r="E487" s="23"/>
      <c r="F487" s="23"/>
      <c r="G487" s="23"/>
      <c r="H487" s="23"/>
      <c r="I487" s="23"/>
      <c r="J487" s="14"/>
    </row>
    <row r="488" spans="1:10" ht="15" customHeight="1" x14ac:dyDescent="0.2">
      <c r="A488" s="22"/>
      <c r="B488" s="87" t="s">
        <v>5</v>
      </c>
      <c r="C488" s="90" t="str">
        <f ca="1">INDIRECT((ADDRESS((3+J478),2,1,1,"Вопросы к экзамену")))</f>
        <v xml:space="preserve">Назначение и постановка задачи кластерного анализа данных. </v>
      </c>
      <c r="D488" s="91"/>
      <c r="E488" s="91"/>
      <c r="F488" s="91"/>
      <c r="G488" s="91"/>
      <c r="H488" s="91"/>
      <c r="I488" s="91"/>
      <c r="J488" s="14"/>
    </row>
    <row r="489" spans="1:10" ht="15" customHeight="1" x14ac:dyDescent="0.2">
      <c r="A489" s="22"/>
      <c r="B489" s="88"/>
      <c r="C489" s="90"/>
      <c r="D489" s="91"/>
      <c r="E489" s="91"/>
      <c r="F489" s="91"/>
      <c r="G489" s="91"/>
      <c r="H489" s="91"/>
      <c r="I489" s="91"/>
      <c r="J489" s="14"/>
    </row>
    <row r="490" spans="1:10" ht="15.75" customHeight="1" thickBot="1" x14ac:dyDescent="0.25">
      <c r="A490" s="22"/>
      <c r="B490" s="89"/>
      <c r="C490" s="90"/>
      <c r="D490" s="91"/>
      <c r="E490" s="91"/>
      <c r="F490" s="91"/>
      <c r="G490" s="91"/>
      <c r="H490" s="91"/>
      <c r="I490" s="91"/>
      <c r="J490" s="14"/>
    </row>
    <row r="491" spans="1:10" ht="15.75" thickBot="1" x14ac:dyDescent="0.25">
      <c r="A491" s="22"/>
      <c r="B491" s="23"/>
      <c r="C491" s="23"/>
      <c r="D491" s="23"/>
      <c r="E491" s="23"/>
      <c r="F491" s="23"/>
      <c r="G491" s="23"/>
      <c r="H491" s="23"/>
      <c r="I491" s="23"/>
      <c r="J491" s="14"/>
    </row>
    <row r="492" spans="1:10" ht="15" customHeight="1" x14ac:dyDescent="0.2">
      <c r="A492" s="22"/>
      <c r="B492" s="87" t="s">
        <v>6</v>
      </c>
      <c r="C492" s="90" t="str">
        <f ca="1">INDIRECT((ADDRESS(33+J478,2,1,1,"Вопросы к экзамену")))</f>
        <v>Метрики качества классификации. Матрица ошибок. Характеристика элементов.</v>
      </c>
      <c r="D492" s="91"/>
      <c r="E492" s="91"/>
      <c r="F492" s="91"/>
      <c r="G492" s="91"/>
      <c r="H492" s="91"/>
      <c r="I492" s="91"/>
      <c r="J492" s="14"/>
    </row>
    <row r="493" spans="1:10" ht="15" customHeight="1" x14ac:dyDescent="0.2">
      <c r="A493" s="22"/>
      <c r="B493" s="88"/>
      <c r="C493" s="90"/>
      <c r="D493" s="91"/>
      <c r="E493" s="91"/>
      <c r="F493" s="91"/>
      <c r="G493" s="91"/>
      <c r="H493" s="91"/>
      <c r="I493" s="91"/>
      <c r="J493" s="14"/>
    </row>
    <row r="494" spans="1:10" ht="15.75" customHeight="1" thickBot="1" x14ac:dyDescent="0.25">
      <c r="A494" s="22"/>
      <c r="B494" s="89"/>
      <c r="C494" s="90"/>
      <c r="D494" s="91"/>
      <c r="E494" s="91"/>
      <c r="F494" s="91"/>
      <c r="G494" s="91"/>
      <c r="H494" s="91"/>
      <c r="I494" s="91"/>
      <c r="J494" s="14"/>
    </row>
    <row r="495" spans="1:10" ht="15.75" thickBot="1" x14ac:dyDescent="0.25">
      <c r="A495" s="22"/>
      <c r="B495" s="23"/>
      <c r="C495" s="23"/>
      <c r="D495" s="23"/>
      <c r="E495" s="23"/>
      <c r="F495" s="23"/>
      <c r="G495" s="23"/>
      <c r="H495" s="23"/>
      <c r="I495" s="23"/>
      <c r="J495" s="14"/>
    </row>
    <row r="496" spans="1:10" ht="15" customHeight="1" x14ac:dyDescent="0.2">
      <c r="A496" s="22"/>
      <c r="B496" s="87" t="s">
        <v>7</v>
      </c>
      <c r="C496" s="90" t="str">
        <f ca="1">INDIRECT((ADDRESS(66+J478,2,1,1,"Вопросы к экзамену")))</f>
        <v>Понятие и процедура реализации бэггинга.</v>
      </c>
      <c r="D496" s="91"/>
      <c r="E496" s="91"/>
      <c r="F496" s="91"/>
      <c r="G496" s="91"/>
      <c r="H496" s="91"/>
      <c r="I496" s="91"/>
      <c r="J496" s="14"/>
    </row>
    <row r="497" spans="1:10" ht="15" customHeight="1" x14ac:dyDescent="0.2">
      <c r="A497" s="22"/>
      <c r="B497" s="88"/>
      <c r="C497" s="90"/>
      <c r="D497" s="91"/>
      <c r="E497" s="91"/>
      <c r="F497" s="91"/>
      <c r="G497" s="91"/>
      <c r="H497" s="91"/>
      <c r="I497" s="91"/>
      <c r="J497" s="14"/>
    </row>
    <row r="498" spans="1:10" ht="15.75" customHeight="1" thickBot="1" x14ac:dyDescent="0.25">
      <c r="A498" s="22"/>
      <c r="B498" s="89"/>
      <c r="C498" s="90"/>
      <c r="D498" s="91"/>
      <c r="E498" s="91"/>
      <c r="F498" s="91"/>
      <c r="G498" s="91"/>
      <c r="H498" s="91"/>
      <c r="I498" s="91"/>
      <c r="J498" s="14"/>
    </row>
    <row r="499" spans="1:10" x14ac:dyDescent="0.2">
      <c r="A499" s="22"/>
      <c r="B499" s="23"/>
      <c r="C499" s="23"/>
      <c r="D499" s="23"/>
      <c r="E499" s="23"/>
      <c r="F499" s="23"/>
      <c r="G499" s="23"/>
      <c r="H499" s="23"/>
      <c r="I499" s="23"/>
      <c r="J499" s="14"/>
    </row>
    <row r="500" spans="1:10" ht="15" customHeight="1" x14ac:dyDescent="0.2">
      <c r="A500" s="22"/>
      <c r="B500" s="92" t="str">
        <f>"Зав. кафедрой "&amp;'Общие сведения дисциплины'!$B$3</f>
        <v>Зав. кафедрой КБ-2 «Информационно-аналитические системы кибербезопасности»</v>
      </c>
      <c r="C500" s="92"/>
      <c r="D500" s="92"/>
      <c r="E500" s="26"/>
      <c r="F500" s="26"/>
      <c r="G500" s="93" t="str">
        <f>'Общие сведения дисциплины'!$B$4</f>
        <v>О.В. Трубиенко</v>
      </c>
      <c r="H500" s="93"/>
      <c r="I500" s="93"/>
      <c r="J500" s="14"/>
    </row>
    <row r="501" spans="1:10" ht="15" customHeight="1" x14ac:dyDescent="0.2">
      <c r="A501" s="22"/>
      <c r="B501" s="94">
        <f>'Общие сведения дисциплины'!$B$9</f>
        <v>45162</v>
      </c>
      <c r="C501" s="94"/>
      <c r="D501" s="94"/>
      <c r="E501" s="94"/>
      <c r="F501" s="94"/>
      <c r="G501" s="94"/>
      <c r="H501" s="94"/>
      <c r="I501" s="94"/>
      <c r="J501" s="14"/>
    </row>
    <row r="502" spans="1:10" ht="15.75" thickBot="1" x14ac:dyDescent="0.25">
      <c r="A502" s="15"/>
      <c r="B502" s="16"/>
      <c r="C502" s="16"/>
      <c r="D502" s="16"/>
      <c r="E502" s="16"/>
      <c r="F502" s="16"/>
      <c r="G502" s="16"/>
      <c r="H502" s="16"/>
      <c r="I502" s="16"/>
      <c r="J502" s="17"/>
    </row>
    <row r="503" spans="1:10" x14ac:dyDescent="0.2">
      <c r="A503" s="27"/>
      <c r="B503" s="27"/>
      <c r="C503" s="27"/>
      <c r="D503" s="27"/>
      <c r="E503" s="27"/>
      <c r="F503" s="27"/>
      <c r="G503" s="27"/>
      <c r="H503" s="27"/>
      <c r="I503" s="27"/>
      <c r="J503" s="27"/>
    </row>
    <row r="504" spans="1:10" ht="15.75" thickBot="1" x14ac:dyDescent="0.25"/>
    <row r="505" spans="1:10" x14ac:dyDescent="0.2">
      <c r="A505" s="18"/>
      <c r="B505" s="19"/>
      <c r="C505" s="19"/>
      <c r="D505" s="19"/>
      <c r="E505" s="19"/>
      <c r="F505" s="19"/>
      <c r="G505" s="19"/>
      <c r="H505" s="19"/>
      <c r="I505" s="19"/>
      <c r="J505" s="20">
        <f>J478+1</f>
        <v>20</v>
      </c>
    </row>
    <row r="506" spans="1:10" ht="15" customHeight="1" x14ac:dyDescent="0.2">
      <c r="A506" s="95">
        <f>'Общие сведения дисциплины'!$B$1</f>
        <v>0</v>
      </c>
      <c r="B506" s="96"/>
      <c r="C506" s="96"/>
      <c r="D506" s="96"/>
      <c r="E506" s="96"/>
      <c r="F506" s="96"/>
      <c r="G506" s="96"/>
      <c r="H506" s="96"/>
      <c r="I506" s="96"/>
      <c r="J506" s="97"/>
    </row>
    <row r="507" spans="1:10" x14ac:dyDescent="0.2">
      <c r="A507" s="95"/>
      <c r="B507" s="96"/>
      <c r="C507" s="96"/>
      <c r="D507" s="96"/>
      <c r="E507" s="96"/>
      <c r="F507" s="96"/>
      <c r="G507" s="96"/>
      <c r="H507" s="96"/>
      <c r="I507" s="96"/>
      <c r="J507" s="97"/>
    </row>
    <row r="508" spans="1:10" x14ac:dyDescent="0.2">
      <c r="A508" s="22"/>
      <c r="B508" s="23"/>
      <c r="C508" s="23"/>
      <c r="D508" s="23"/>
      <c r="E508" s="23"/>
      <c r="F508" s="23"/>
      <c r="G508" s="23"/>
      <c r="H508" s="23"/>
      <c r="I508" s="23"/>
      <c r="J508" s="14"/>
    </row>
    <row r="509" spans="1:10" ht="15" customHeight="1" x14ac:dyDescent="0.2">
      <c r="A509" s="98" t="str">
        <f>'Общие сведения дисциплины'!$B$15&amp;J505</f>
        <v>ЭКЗАМЕНАЦИОННЫЙ БИЛЕТ №20</v>
      </c>
      <c r="B509" s="99"/>
      <c r="C509" s="99"/>
      <c r="D509" s="99"/>
      <c r="E509" s="99"/>
      <c r="F509" s="99"/>
      <c r="G509" s="99"/>
      <c r="H509" s="99"/>
      <c r="I509" s="99"/>
      <c r="J509" s="100"/>
    </row>
    <row r="510" spans="1:10" x14ac:dyDescent="0.2">
      <c r="A510" s="22"/>
      <c r="B510" s="23"/>
      <c r="C510" s="23"/>
      <c r="D510" s="23"/>
      <c r="E510" s="23"/>
      <c r="F510" s="23"/>
      <c r="G510" s="23"/>
      <c r="H510" s="23"/>
      <c r="I510" s="23"/>
      <c r="J510" s="14"/>
    </row>
    <row r="511" spans="1:10" ht="15" customHeight="1" x14ac:dyDescent="0.2">
      <c r="A511" s="101" t="s">
        <v>13</v>
      </c>
      <c r="B511" s="102"/>
      <c r="C511" s="103" t="str">
        <f>'Общие сведения дисциплины'!$B$5</f>
        <v>Технологии и методы программирования</v>
      </c>
      <c r="D511" s="103"/>
      <c r="E511" s="103"/>
      <c r="F511" s="103"/>
      <c r="G511" s="103"/>
      <c r="H511" s="103"/>
      <c r="I511" s="103"/>
      <c r="J511" s="104"/>
    </row>
    <row r="512" spans="1:10" x14ac:dyDescent="0.2">
      <c r="A512" s="22"/>
      <c r="B512" s="23"/>
      <c r="C512" s="24"/>
      <c r="D512" s="24"/>
      <c r="E512" s="24"/>
      <c r="F512" s="24"/>
      <c r="G512" s="24"/>
      <c r="H512" s="24"/>
      <c r="I512" s="24"/>
      <c r="J512" s="25"/>
    </row>
    <row r="513" spans="1:10" ht="15" customHeight="1" x14ac:dyDescent="0.2">
      <c r="A513" s="105" t="s">
        <v>14</v>
      </c>
      <c r="B513" s="106"/>
      <c r="C513" s="92" t="str">
        <f>'Общие сведения дисциплины'!$B$2</f>
        <v>Институт кибербезопасности ицифровых технологий</v>
      </c>
      <c r="D513" s="92"/>
      <c r="E513" s="23" t="s">
        <v>8</v>
      </c>
      <c r="F513" s="21">
        <f>'Общие сведения дисциплины'!$B$6</f>
        <v>3</v>
      </c>
      <c r="G513" s="107" t="s">
        <v>19</v>
      </c>
      <c r="H513" s="107"/>
      <c r="I513" s="99" t="str">
        <f>'Общие сведения дисциплины'!$B$14</f>
        <v>2023/2024</v>
      </c>
      <c r="J513" s="100"/>
    </row>
    <row r="514" spans="1:10" ht="15.75" thickBot="1" x14ac:dyDescent="0.25">
      <c r="A514" s="22"/>
      <c r="B514" s="23"/>
      <c r="C514" s="23"/>
      <c r="D514" s="23"/>
      <c r="E514" s="23"/>
      <c r="F514" s="23"/>
      <c r="G514" s="23"/>
      <c r="H514" s="23"/>
      <c r="I514" s="23"/>
      <c r="J514" s="14"/>
    </row>
    <row r="515" spans="1:10" ht="15" customHeight="1" x14ac:dyDescent="0.2">
      <c r="A515" s="22"/>
      <c r="B515" s="87" t="s">
        <v>5</v>
      </c>
      <c r="C515" s="90" t="str">
        <f ca="1">INDIRECT((ADDRESS((3+J505),2,1,1,"Вопросы к экзамену")))</f>
        <v>Цели кластеризации данных. Сложности решения задачи кластеризации.</v>
      </c>
      <c r="D515" s="91"/>
      <c r="E515" s="91"/>
      <c r="F515" s="91"/>
      <c r="G515" s="91"/>
      <c r="H515" s="91"/>
      <c r="I515" s="91"/>
      <c r="J515" s="14"/>
    </row>
    <row r="516" spans="1:10" ht="15" customHeight="1" x14ac:dyDescent="0.2">
      <c r="A516" s="22"/>
      <c r="B516" s="88"/>
      <c r="C516" s="90"/>
      <c r="D516" s="91"/>
      <c r="E516" s="91"/>
      <c r="F516" s="91"/>
      <c r="G516" s="91"/>
      <c r="H516" s="91"/>
      <c r="I516" s="91"/>
      <c r="J516" s="14"/>
    </row>
    <row r="517" spans="1:10" ht="15.75" customHeight="1" thickBot="1" x14ac:dyDescent="0.25">
      <c r="A517" s="22"/>
      <c r="B517" s="89"/>
      <c r="C517" s="90"/>
      <c r="D517" s="91"/>
      <c r="E517" s="91"/>
      <c r="F517" s="91"/>
      <c r="G517" s="91"/>
      <c r="H517" s="91"/>
      <c r="I517" s="91"/>
      <c r="J517" s="14"/>
    </row>
    <row r="518" spans="1:10" ht="15.75" thickBot="1" x14ac:dyDescent="0.25">
      <c r="A518" s="22"/>
      <c r="B518" s="23"/>
      <c r="C518" s="23"/>
      <c r="D518" s="23"/>
      <c r="E518" s="23"/>
      <c r="F518" s="23"/>
      <c r="G518" s="23"/>
      <c r="H518" s="23"/>
      <c r="I518" s="23"/>
      <c r="J518" s="14"/>
    </row>
    <row r="519" spans="1:10" ht="15" customHeight="1" x14ac:dyDescent="0.2">
      <c r="A519" s="22"/>
      <c r="B519" s="87" t="s">
        <v>6</v>
      </c>
      <c r="C519" s="90" t="str">
        <f ca="1">INDIRECT((ADDRESS(33+J505,2,1,1,"Вопросы к экзамену")))</f>
        <v>Понятие положительного класса. Ошибки ложного срабатывания и ложной тревоги.</v>
      </c>
      <c r="D519" s="91"/>
      <c r="E519" s="91"/>
      <c r="F519" s="91"/>
      <c r="G519" s="91"/>
      <c r="H519" s="91"/>
      <c r="I519" s="91"/>
      <c r="J519" s="14"/>
    </row>
    <row r="520" spans="1:10" ht="15" customHeight="1" x14ac:dyDescent="0.2">
      <c r="A520" s="22"/>
      <c r="B520" s="88"/>
      <c r="C520" s="90"/>
      <c r="D520" s="91"/>
      <c r="E520" s="91"/>
      <c r="F520" s="91"/>
      <c r="G520" s="91"/>
      <c r="H520" s="91"/>
      <c r="I520" s="91"/>
      <c r="J520" s="14"/>
    </row>
    <row r="521" spans="1:10" ht="15.75" customHeight="1" thickBot="1" x14ac:dyDescent="0.25">
      <c r="A521" s="22"/>
      <c r="B521" s="89"/>
      <c r="C521" s="90"/>
      <c r="D521" s="91"/>
      <c r="E521" s="91"/>
      <c r="F521" s="91"/>
      <c r="G521" s="91"/>
      <c r="H521" s="91"/>
      <c r="I521" s="91"/>
      <c r="J521" s="14"/>
    </row>
    <row r="522" spans="1:10" ht="15.75" thickBot="1" x14ac:dyDescent="0.25">
      <c r="A522" s="22"/>
      <c r="B522" s="23"/>
      <c r="C522" s="23"/>
      <c r="D522" s="23"/>
      <c r="E522" s="23"/>
      <c r="F522" s="23"/>
      <c r="G522" s="23"/>
      <c r="H522" s="23"/>
      <c r="I522" s="23"/>
      <c r="J522" s="14"/>
    </row>
    <row r="523" spans="1:10" ht="15" customHeight="1" x14ac:dyDescent="0.2">
      <c r="A523" s="22"/>
      <c r="B523" s="87" t="s">
        <v>7</v>
      </c>
      <c r="C523" s="90" t="str">
        <f ca="1">INDIRECT((ADDRESS(66+J505,2,1,1,"Вопросы к экзамену")))</f>
        <v>Понятие и процедура реализации бутстрэпа.</v>
      </c>
      <c r="D523" s="91"/>
      <c r="E523" s="91"/>
      <c r="F523" s="91"/>
      <c r="G523" s="91"/>
      <c r="H523" s="91"/>
      <c r="I523" s="91"/>
      <c r="J523" s="14"/>
    </row>
    <row r="524" spans="1:10" ht="15" customHeight="1" x14ac:dyDescent="0.2">
      <c r="A524" s="22"/>
      <c r="B524" s="88"/>
      <c r="C524" s="90"/>
      <c r="D524" s="91"/>
      <c r="E524" s="91"/>
      <c r="F524" s="91"/>
      <c r="G524" s="91"/>
      <c r="H524" s="91"/>
      <c r="I524" s="91"/>
      <c r="J524" s="14"/>
    </row>
    <row r="525" spans="1:10" ht="15.75" customHeight="1" thickBot="1" x14ac:dyDescent="0.25">
      <c r="A525" s="22"/>
      <c r="B525" s="89"/>
      <c r="C525" s="90"/>
      <c r="D525" s="91"/>
      <c r="E525" s="91"/>
      <c r="F525" s="91"/>
      <c r="G525" s="91"/>
      <c r="H525" s="91"/>
      <c r="I525" s="91"/>
      <c r="J525" s="14"/>
    </row>
    <row r="526" spans="1:10" x14ac:dyDescent="0.2">
      <c r="A526" s="22"/>
      <c r="B526" s="23"/>
      <c r="C526" s="23"/>
      <c r="D526" s="23"/>
      <c r="E526" s="23"/>
      <c r="F526" s="23"/>
      <c r="G526" s="23"/>
      <c r="H526" s="23"/>
      <c r="I526" s="23"/>
      <c r="J526" s="14"/>
    </row>
    <row r="527" spans="1:10" ht="15" customHeight="1" x14ac:dyDescent="0.2">
      <c r="A527" s="22"/>
      <c r="B527" s="92" t="str">
        <f>"Зав. кафедрой "&amp;'Общие сведения дисциплины'!$B$3</f>
        <v>Зав. кафедрой КБ-2 «Информационно-аналитические системы кибербезопасности»</v>
      </c>
      <c r="C527" s="92"/>
      <c r="D527" s="92"/>
      <c r="E527" s="26"/>
      <c r="F527" s="26"/>
      <c r="G527" s="93" t="str">
        <f>'Общие сведения дисциплины'!$B$4</f>
        <v>О.В. Трубиенко</v>
      </c>
      <c r="H527" s="93"/>
      <c r="I527" s="93"/>
      <c r="J527" s="14"/>
    </row>
    <row r="528" spans="1:10" ht="15" customHeight="1" x14ac:dyDescent="0.2">
      <c r="A528" s="22"/>
      <c r="B528" s="94">
        <f>'Общие сведения дисциплины'!$B$9</f>
        <v>45162</v>
      </c>
      <c r="C528" s="94"/>
      <c r="D528" s="94"/>
      <c r="E528" s="94"/>
      <c r="F528" s="94"/>
      <c r="G528" s="94"/>
      <c r="H528" s="94"/>
      <c r="I528" s="94"/>
      <c r="J528" s="14"/>
    </row>
    <row r="529" spans="1:10" ht="15.75" thickBot="1" x14ac:dyDescent="0.25">
      <c r="A529" s="15"/>
      <c r="B529" s="16"/>
      <c r="C529" s="16"/>
      <c r="D529" s="16"/>
      <c r="E529" s="16"/>
      <c r="F529" s="16"/>
      <c r="G529" s="16"/>
      <c r="H529" s="16"/>
      <c r="I529" s="16"/>
      <c r="J529" s="17"/>
    </row>
    <row r="530" spans="1:10" ht="15.75" thickBot="1" x14ac:dyDescent="0.25"/>
    <row r="531" spans="1:10" x14ac:dyDescent="0.2">
      <c r="A531" s="8"/>
      <c r="B531" s="9"/>
      <c r="C531" s="9"/>
      <c r="D531" s="9"/>
      <c r="E531" s="9"/>
      <c r="F531" s="9"/>
      <c r="G531" s="9"/>
      <c r="H531" s="9"/>
      <c r="I531" s="9"/>
      <c r="J531" s="20">
        <f>J505+1</f>
        <v>21</v>
      </c>
    </row>
    <row r="532" spans="1:10" ht="15" customHeight="1" x14ac:dyDescent="0.2">
      <c r="A532" s="95">
        <f>'Общие сведения дисциплины'!$B$1</f>
        <v>0</v>
      </c>
      <c r="B532" s="96"/>
      <c r="C532" s="96"/>
      <c r="D532" s="96"/>
      <c r="E532" s="96"/>
      <c r="F532" s="96"/>
      <c r="G532" s="96"/>
      <c r="H532" s="96"/>
      <c r="I532" s="96"/>
      <c r="J532" s="97"/>
    </row>
    <row r="533" spans="1:10" x14ac:dyDescent="0.2">
      <c r="A533" s="95"/>
      <c r="B533" s="96"/>
      <c r="C533" s="96"/>
      <c r="D533" s="96"/>
      <c r="E533" s="96"/>
      <c r="F533" s="96"/>
      <c r="G533" s="96"/>
      <c r="H533" s="96"/>
      <c r="I533" s="96"/>
      <c r="J533" s="97"/>
    </row>
    <row r="534" spans="1:10" x14ac:dyDescent="0.2">
      <c r="A534" s="22"/>
      <c r="B534" s="23"/>
      <c r="C534" s="23"/>
      <c r="D534" s="23"/>
      <c r="E534" s="23"/>
      <c r="F534" s="23"/>
      <c r="G534" s="23"/>
      <c r="H534" s="23"/>
      <c r="I534" s="23"/>
      <c r="J534" s="14"/>
    </row>
    <row r="535" spans="1:10" ht="15" customHeight="1" x14ac:dyDescent="0.2">
      <c r="A535" s="98" t="str">
        <f>'Общие сведения дисциплины'!$B$15&amp;J531</f>
        <v>ЭКЗАМЕНАЦИОННЫЙ БИЛЕТ №21</v>
      </c>
      <c r="B535" s="99"/>
      <c r="C535" s="99"/>
      <c r="D535" s="99"/>
      <c r="E535" s="99"/>
      <c r="F535" s="99"/>
      <c r="G535" s="99"/>
      <c r="H535" s="99"/>
      <c r="I535" s="99"/>
      <c r="J535" s="100"/>
    </row>
    <row r="536" spans="1:10" x14ac:dyDescent="0.2">
      <c r="A536" s="22"/>
      <c r="B536" s="23"/>
      <c r="C536" s="23"/>
      <c r="D536" s="23"/>
      <c r="E536" s="23"/>
      <c r="F536" s="23"/>
      <c r="G536" s="23"/>
      <c r="H536" s="23"/>
      <c r="I536" s="23"/>
      <c r="J536" s="14"/>
    </row>
    <row r="537" spans="1:10" ht="15" customHeight="1" x14ac:dyDescent="0.2">
      <c r="A537" s="101" t="s">
        <v>13</v>
      </c>
      <c r="B537" s="102"/>
      <c r="C537" s="103" t="str">
        <f>'Общие сведения дисциплины'!$B$5</f>
        <v>Технологии и методы программирования</v>
      </c>
      <c r="D537" s="103"/>
      <c r="E537" s="103"/>
      <c r="F537" s="103"/>
      <c r="G537" s="103"/>
      <c r="H537" s="103"/>
      <c r="I537" s="103"/>
      <c r="J537" s="104"/>
    </row>
    <row r="538" spans="1:10" x14ac:dyDescent="0.2">
      <c r="A538" s="22"/>
      <c r="B538" s="23"/>
      <c r="C538" s="24"/>
      <c r="D538" s="24"/>
      <c r="E538" s="24"/>
      <c r="F538" s="24"/>
      <c r="G538" s="24"/>
      <c r="H538" s="24"/>
      <c r="I538" s="24"/>
      <c r="J538" s="25"/>
    </row>
    <row r="539" spans="1:10" ht="15" customHeight="1" x14ac:dyDescent="0.2">
      <c r="A539" s="105" t="s">
        <v>14</v>
      </c>
      <c r="B539" s="106"/>
      <c r="C539" s="92" t="str">
        <f>'Общие сведения дисциплины'!$B$2</f>
        <v>Институт кибербезопасности ицифровых технологий</v>
      </c>
      <c r="D539" s="92"/>
      <c r="E539" s="23" t="s">
        <v>8</v>
      </c>
      <c r="F539" s="21">
        <f>'Общие сведения дисциплины'!$B$6</f>
        <v>3</v>
      </c>
      <c r="G539" s="107" t="s">
        <v>19</v>
      </c>
      <c r="H539" s="107"/>
      <c r="I539" s="99" t="str">
        <f>'Общие сведения дисциплины'!$B$14</f>
        <v>2023/2024</v>
      </c>
      <c r="J539" s="100"/>
    </row>
    <row r="540" spans="1:10" ht="15.75" thickBot="1" x14ac:dyDescent="0.25">
      <c r="A540" s="22"/>
      <c r="B540" s="23"/>
      <c r="C540" s="23"/>
      <c r="D540" s="23"/>
      <c r="E540" s="23"/>
      <c r="F540" s="23"/>
      <c r="G540" s="23"/>
      <c r="H540" s="23"/>
      <c r="I540" s="23"/>
      <c r="J540" s="14"/>
    </row>
    <row r="541" spans="1:10" ht="15" customHeight="1" x14ac:dyDescent="0.2">
      <c r="A541" s="22"/>
      <c r="B541" s="87" t="s">
        <v>5</v>
      </c>
      <c r="C541" s="90" t="str">
        <f ca="1">INDIRECT((ADDRESS((3+J531),2,1,1,"Вопросы к экзамену")))</f>
        <v xml:space="preserve">Алгоритм метода k-средних (k-means). </v>
      </c>
      <c r="D541" s="91"/>
      <c r="E541" s="91"/>
      <c r="F541" s="91"/>
      <c r="G541" s="91"/>
      <c r="H541" s="91"/>
      <c r="I541" s="91"/>
      <c r="J541" s="14"/>
    </row>
    <row r="542" spans="1:10" ht="15" customHeight="1" x14ac:dyDescent="0.2">
      <c r="A542" s="22"/>
      <c r="B542" s="88"/>
      <c r="C542" s="90"/>
      <c r="D542" s="91"/>
      <c r="E542" s="91"/>
      <c r="F542" s="91"/>
      <c r="G542" s="91"/>
      <c r="H542" s="91"/>
      <c r="I542" s="91"/>
      <c r="J542" s="14"/>
    </row>
    <row r="543" spans="1:10" ht="15.75" customHeight="1" thickBot="1" x14ac:dyDescent="0.25">
      <c r="A543" s="22"/>
      <c r="B543" s="89"/>
      <c r="C543" s="90"/>
      <c r="D543" s="91"/>
      <c r="E543" s="91"/>
      <c r="F543" s="91"/>
      <c r="G543" s="91"/>
      <c r="H543" s="91"/>
      <c r="I543" s="91"/>
      <c r="J543" s="14"/>
    </row>
    <row r="544" spans="1:10" ht="15.75" thickBot="1" x14ac:dyDescent="0.25">
      <c r="A544" s="22"/>
      <c r="B544" s="23"/>
      <c r="C544" s="23"/>
      <c r="D544" s="23"/>
      <c r="E544" s="23"/>
      <c r="F544" s="23"/>
      <c r="G544" s="23"/>
      <c r="H544" s="23"/>
      <c r="I544" s="23"/>
      <c r="J544" s="14"/>
    </row>
    <row r="545" spans="1:10" ht="15" customHeight="1" x14ac:dyDescent="0.2">
      <c r="A545" s="22"/>
      <c r="B545" s="87" t="s">
        <v>6</v>
      </c>
      <c r="C545" s="90" t="str">
        <f ca="1">INDIRECT((ADDRESS(33+J531,2,1,1,"Вопросы к экзамену")))</f>
        <v xml:space="preserve">Метрики качества классификации. Микроусреднение (micro). Назначение. Выражения для расчета. </v>
      </c>
      <c r="D545" s="91"/>
      <c r="E545" s="91"/>
      <c r="F545" s="91"/>
      <c r="G545" s="91"/>
      <c r="H545" s="91"/>
      <c r="I545" s="91"/>
      <c r="J545" s="14"/>
    </row>
    <row r="546" spans="1:10" ht="15" customHeight="1" x14ac:dyDescent="0.2">
      <c r="A546" s="22"/>
      <c r="B546" s="88"/>
      <c r="C546" s="90"/>
      <c r="D546" s="91"/>
      <c r="E546" s="91"/>
      <c r="F546" s="91"/>
      <c r="G546" s="91"/>
      <c r="H546" s="91"/>
      <c r="I546" s="91"/>
      <c r="J546" s="14"/>
    </row>
    <row r="547" spans="1:10" ht="15.75" customHeight="1" thickBot="1" x14ac:dyDescent="0.25">
      <c r="A547" s="22"/>
      <c r="B547" s="89"/>
      <c r="C547" s="90"/>
      <c r="D547" s="91"/>
      <c r="E547" s="91"/>
      <c r="F547" s="91"/>
      <c r="G547" s="91"/>
      <c r="H547" s="91"/>
      <c r="I547" s="91"/>
      <c r="J547" s="14"/>
    </row>
    <row r="548" spans="1:10" ht="15.75" thickBot="1" x14ac:dyDescent="0.25">
      <c r="A548" s="22"/>
      <c r="B548" s="23"/>
      <c r="C548" s="23"/>
      <c r="D548" s="23"/>
      <c r="E548" s="23"/>
      <c r="F548" s="23"/>
      <c r="G548" s="23"/>
      <c r="H548" s="23"/>
      <c r="I548" s="23"/>
      <c r="J548" s="14"/>
    </row>
    <row r="549" spans="1:10" ht="15" customHeight="1" x14ac:dyDescent="0.2">
      <c r="A549" s="22"/>
      <c r="B549" s="87" t="s">
        <v>7</v>
      </c>
      <c r="C549" s="90" t="str">
        <f ca="1">INDIRECT((ADDRESS(66+J531,2,1,1,"Вопросы к экзамену")))</f>
        <v>Модель случайного леса. Процедура реализации.</v>
      </c>
      <c r="D549" s="91"/>
      <c r="E549" s="91"/>
      <c r="F549" s="91"/>
      <c r="G549" s="91"/>
      <c r="H549" s="91"/>
      <c r="I549" s="91"/>
      <c r="J549" s="14"/>
    </row>
    <row r="550" spans="1:10" ht="15" customHeight="1" x14ac:dyDescent="0.2">
      <c r="A550" s="22"/>
      <c r="B550" s="88"/>
      <c r="C550" s="90"/>
      <c r="D550" s="91"/>
      <c r="E550" s="91"/>
      <c r="F550" s="91"/>
      <c r="G550" s="91"/>
      <c r="H550" s="91"/>
      <c r="I550" s="91"/>
      <c r="J550" s="14"/>
    </row>
    <row r="551" spans="1:10" ht="15.75" customHeight="1" thickBot="1" x14ac:dyDescent="0.25">
      <c r="A551" s="22"/>
      <c r="B551" s="89"/>
      <c r="C551" s="90"/>
      <c r="D551" s="91"/>
      <c r="E551" s="91"/>
      <c r="F551" s="91"/>
      <c r="G551" s="91"/>
      <c r="H551" s="91"/>
      <c r="I551" s="91"/>
      <c r="J551" s="14"/>
    </row>
    <row r="552" spans="1:10" x14ac:dyDescent="0.2">
      <c r="A552" s="22"/>
      <c r="B552" s="23"/>
      <c r="C552" s="23"/>
      <c r="D552" s="23"/>
      <c r="E552" s="23"/>
      <c r="F552" s="23"/>
      <c r="G552" s="23"/>
      <c r="H552" s="23"/>
      <c r="I552" s="23"/>
      <c r="J552" s="14"/>
    </row>
    <row r="553" spans="1:10" ht="15" customHeight="1" x14ac:dyDescent="0.2">
      <c r="A553" s="22"/>
      <c r="B553" s="92" t="str">
        <f>"Зав. кафедрой "&amp;'Общие сведения дисциплины'!$B$3</f>
        <v>Зав. кафедрой КБ-2 «Информационно-аналитические системы кибербезопасности»</v>
      </c>
      <c r="C553" s="92"/>
      <c r="D553" s="92"/>
      <c r="E553" s="26"/>
      <c r="F553" s="26"/>
      <c r="G553" s="93" t="str">
        <f>'Общие сведения дисциплины'!$B$4</f>
        <v>О.В. Трубиенко</v>
      </c>
      <c r="H553" s="93"/>
      <c r="I553" s="93"/>
      <c r="J553" s="14"/>
    </row>
    <row r="554" spans="1:10" ht="15" customHeight="1" x14ac:dyDescent="0.2">
      <c r="A554" s="22"/>
      <c r="B554" s="94">
        <f>'Общие сведения дисциплины'!$B$9</f>
        <v>45162</v>
      </c>
      <c r="C554" s="94"/>
      <c r="D554" s="94"/>
      <c r="E554" s="94"/>
      <c r="F554" s="94"/>
      <c r="G554" s="94"/>
      <c r="H554" s="94"/>
      <c r="I554" s="94"/>
      <c r="J554" s="14"/>
    </row>
    <row r="555" spans="1:10" ht="15.75" thickBot="1" x14ac:dyDescent="0.25">
      <c r="A555" s="15"/>
      <c r="B555" s="16"/>
      <c r="C555" s="16"/>
      <c r="D555" s="16"/>
      <c r="E555" s="16"/>
      <c r="F555" s="16"/>
      <c r="G555" s="16"/>
      <c r="H555" s="16"/>
      <c r="I555" s="16"/>
      <c r="J555" s="17"/>
    </row>
    <row r="556" spans="1:10" x14ac:dyDescent="0.2">
      <c r="A556" s="27"/>
      <c r="B556" s="27"/>
      <c r="C556" s="27"/>
      <c r="D556" s="27"/>
      <c r="E556" s="27"/>
      <c r="F556" s="27"/>
      <c r="G556" s="27"/>
      <c r="H556" s="27"/>
      <c r="I556" s="27"/>
      <c r="J556" s="27"/>
    </row>
    <row r="557" spans="1:10" ht="15.75" thickBot="1" x14ac:dyDescent="0.25"/>
    <row r="558" spans="1:10" x14ac:dyDescent="0.2">
      <c r="A558" s="18"/>
      <c r="B558" s="19"/>
      <c r="C558" s="19"/>
      <c r="D558" s="19"/>
      <c r="E558" s="19"/>
      <c r="F558" s="19"/>
      <c r="G558" s="19"/>
      <c r="H558" s="19"/>
      <c r="I558" s="19"/>
      <c r="J558" s="20">
        <f>J531+1</f>
        <v>22</v>
      </c>
    </row>
    <row r="559" spans="1:10" ht="15" customHeight="1" x14ac:dyDescent="0.2">
      <c r="A559" s="95">
        <f>'Общие сведения дисциплины'!$B$1</f>
        <v>0</v>
      </c>
      <c r="B559" s="96"/>
      <c r="C559" s="96"/>
      <c r="D559" s="96"/>
      <c r="E559" s="96"/>
      <c r="F559" s="96"/>
      <c r="G559" s="96"/>
      <c r="H559" s="96"/>
      <c r="I559" s="96"/>
      <c r="J559" s="97"/>
    </row>
    <row r="560" spans="1:10" x14ac:dyDescent="0.2">
      <c r="A560" s="95"/>
      <c r="B560" s="96"/>
      <c r="C560" s="96"/>
      <c r="D560" s="96"/>
      <c r="E560" s="96"/>
      <c r="F560" s="96"/>
      <c r="G560" s="96"/>
      <c r="H560" s="96"/>
      <c r="I560" s="96"/>
      <c r="J560" s="97"/>
    </row>
    <row r="561" spans="1:10" x14ac:dyDescent="0.2">
      <c r="A561" s="22"/>
      <c r="B561" s="23"/>
      <c r="C561" s="23"/>
      <c r="D561" s="23"/>
      <c r="E561" s="23"/>
      <c r="F561" s="23"/>
      <c r="G561" s="23"/>
      <c r="H561" s="23"/>
      <c r="I561" s="23"/>
      <c r="J561" s="14"/>
    </row>
    <row r="562" spans="1:10" ht="15" customHeight="1" x14ac:dyDescent="0.2">
      <c r="A562" s="98" t="str">
        <f>'Общие сведения дисциплины'!$B$15&amp;J558</f>
        <v>ЭКЗАМЕНАЦИОННЫЙ БИЛЕТ №22</v>
      </c>
      <c r="B562" s="99"/>
      <c r="C562" s="99"/>
      <c r="D562" s="99"/>
      <c r="E562" s="99"/>
      <c r="F562" s="99"/>
      <c r="G562" s="99"/>
      <c r="H562" s="99"/>
      <c r="I562" s="99"/>
      <c r="J562" s="100"/>
    </row>
    <row r="563" spans="1:10" x14ac:dyDescent="0.2">
      <c r="A563" s="22"/>
      <c r="B563" s="23"/>
      <c r="C563" s="23"/>
      <c r="D563" s="23"/>
      <c r="E563" s="23"/>
      <c r="F563" s="23"/>
      <c r="G563" s="23"/>
      <c r="H563" s="23"/>
      <c r="I563" s="23"/>
      <c r="J563" s="14"/>
    </row>
    <row r="564" spans="1:10" ht="15" customHeight="1" x14ac:dyDescent="0.2">
      <c r="A564" s="101" t="s">
        <v>13</v>
      </c>
      <c r="B564" s="102"/>
      <c r="C564" s="103" t="str">
        <f>'Общие сведения дисциплины'!$B$5</f>
        <v>Технологии и методы программирования</v>
      </c>
      <c r="D564" s="103"/>
      <c r="E564" s="103"/>
      <c r="F564" s="103"/>
      <c r="G564" s="103"/>
      <c r="H564" s="103"/>
      <c r="I564" s="103"/>
      <c r="J564" s="104"/>
    </row>
    <row r="565" spans="1:10" x14ac:dyDescent="0.2">
      <c r="A565" s="22"/>
      <c r="B565" s="23"/>
      <c r="C565" s="24"/>
      <c r="D565" s="24"/>
      <c r="E565" s="24"/>
      <c r="F565" s="24"/>
      <c r="G565" s="24"/>
      <c r="H565" s="24"/>
      <c r="I565" s="24"/>
      <c r="J565" s="25"/>
    </row>
    <row r="566" spans="1:10" ht="15" customHeight="1" x14ac:dyDescent="0.2">
      <c r="A566" s="105" t="s">
        <v>14</v>
      </c>
      <c r="B566" s="106"/>
      <c r="C566" s="92" t="str">
        <f>'Общие сведения дисциплины'!$B$2</f>
        <v>Институт кибербезопасности ицифровых технологий</v>
      </c>
      <c r="D566" s="92"/>
      <c r="E566" s="23" t="s">
        <v>8</v>
      </c>
      <c r="F566" s="21">
        <f>'Общие сведения дисциплины'!$B$6</f>
        <v>3</v>
      </c>
      <c r="G566" s="107" t="s">
        <v>19</v>
      </c>
      <c r="H566" s="107"/>
      <c r="I566" s="99" t="str">
        <f>'Общие сведения дисциплины'!$B$14</f>
        <v>2023/2024</v>
      </c>
      <c r="J566" s="100"/>
    </row>
    <row r="567" spans="1:10" ht="15.75" thickBot="1" x14ac:dyDescent="0.25">
      <c r="A567" s="22"/>
      <c r="B567" s="23"/>
      <c r="C567" s="23"/>
      <c r="D567" s="23"/>
      <c r="E567" s="23"/>
      <c r="F567" s="23"/>
      <c r="G567" s="23"/>
      <c r="H567" s="23"/>
      <c r="I567" s="23"/>
      <c r="J567" s="14"/>
    </row>
    <row r="568" spans="1:10" ht="15" customHeight="1" x14ac:dyDescent="0.2">
      <c r="A568" s="22"/>
      <c r="B568" s="87" t="s">
        <v>5</v>
      </c>
      <c r="C568" s="90" t="str">
        <f ca="1">INDIRECT((ADDRESS((3+J558),2,1,1,"Вопросы к экзамену")))</f>
        <v xml:space="preserve">Достоинтства и недостатки метода k-средних (k-means). </v>
      </c>
      <c r="D568" s="91"/>
      <c r="E568" s="91"/>
      <c r="F568" s="91"/>
      <c r="G568" s="91"/>
      <c r="H568" s="91"/>
      <c r="I568" s="91"/>
      <c r="J568" s="14"/>
    </row>
    <row r="569" spans="1:10" ht="15" customHeight="1" x14ac:dyDescent="0.2">
      <c r="A569" s="22"/>
      <c r="B569" s="88"/>
      <c r="C569" s="90"/>
      <c r="D569" s="91"/>
      <c r="E569" s="91"/>
      <c r="F569" s="91"/>
      <c r="G569" s="91"/>
      <c r="H569" s="91"/>
      <c r="I569" s="91"/>
      <c r="J569" s="14"/>
    </row>
    <row r="570" spans="1:10" ht="15.75" customHeight="1" thickBot="1" x14ac:dyDescent="0.25">
      <c r="A570" s="22"/>
      <c r="B570" s="89"/>
      <c r="C570" s="90"/>
      <c r="D570" s="91"/>
      <c r="E570" s="91"/>
      <c r="F570" s="91"/>
      <c r="G570" s="91"/>
      <c r="H570" s="91"/>
      <c r="I570" s="91"/>
      <c r="J570" s="14"/>
    </row>
    <row r="571" spans="1:10" ht="15.75" thickBot="1" x14ac:dyDescent="0.25">
      <c r="A571" s="22"/>
      <c r="B571" s="23"/>
      <c r="C571" s="23"/>
      <c r="D571" s="23"/>
      <c r="E571" s="23"/>
      <c r="F571" s="23"/>
      <c r="G571" s="23"/>
      <c r="H571" s="23"/>
      <c r="I571" s="23"/>
      <c r="J571" s="14"/>
    </row>
    <row r="572" spans="1:10" ht="15" customHeight="1" x14ac:dyDescent="0.2">
      <c r="A572" s="22"/>
      <c r="B572" s="87" t="s">
        <v>6</v>
      </c>
      <c r="C572" s="90" t="str">
        <f ca="1">INDIRECT((ADDRESS(33+J558,2,1,1,"Вопросы к экзамену")))</f>
        <v xml:space="preserve">Метрики качества классификации. Макроусреднение (macro). Назначение. Выражения для расчета. </v>
      </c>
      <c r="D572" s="91"/>
      <c r="E572" s="91"/>
      <c r="F572" s="91"/>
      <c r="G572" s="91"/>
      <c r="H572" s="91"/>
      <c r="I572" s="91"/>
      <c r="J572" s="14"/>
    </row>
    <row r="573" spans="1:10" ht="15" customHeight="1" x14ac:dyDescent="0.2">
      <c r="A573" s="22"/>
      <c r="B573" s="88"/>
      <c r="C573" s="90"/>
      <c r="D573" s="91"/>
      <c r="E573" s="91"/>
      <c r="F573" s="91"/>
      <c r="G573" s="91"/>
      <c r="H573" s="91"/>
      <c r="I573" s="91"/>
      <c r="J573" s="14"/>
    </row>
    <row r="574" spans="1:10" ht="15.75" customHeight="1" thickBot="1" x14ac:dyDescent="0.25">
      <c r="A574" s="22"/>
      <c r="B574" s="89"/>
      <c r="C574" s="90"/>
      <c r="D574" s="91"/>
      <c r="E574" s="91"/>
      <c r="F574" s="91"/>
      <c r="G574" s="91"/>
      <c r="H574" s="91"/>
      <c r="I574" s="91"/>
      <c r="J574" s="14"/>
    </row>
    <row r="575" spans="1:10" ht="15.75" thickBot="1" x14ac:dyDescent="0.25">
      <c r="A575" s="22"/>
      <c r="B575" s="23"/>
      <c r="C575" s="23"/>
      <c r="D575" s="23"/>
      <c r="E575" s="23"/>
      <c r="F575" s="23"/>
      <c r="G575" s="23"/>
      <c r="H575" s="23"/>
      <c r="I575" s="23"/>
      <c r="J575" s="14"/>
    </row>
    <row r="576" spans="1:10" ht="15" customHeight="1" x14ac:dyDescent="0.2">
      <c r="A576" s="22"/>
      <c r="B576" s="87" t="s">
        <v>7</v>
      </c>
      <c r="C576" s="90" t="str">
        <f ca="1">INDIRECT((ADDRESS(66+J558,2,1,1,"Вопросы к экзамену")))</f>
        <v>Классы  dendrogram, linkage, fcluster библиотеки scipy. Назначение. Входные и выходные данные.</v>
      </c>
      <c r="D576" s="91"/>
      <c r="E576" s="91"/>
      <c r="F576" s="91"/>
      <c r="G576" s="91"/>
      <c r="H576" s="91"/>
      <c r="I576" s="91"/>
      <c r="J576" s="14"/>
    </row>
    <row r="577" spans="1:10" ht="15" customHeight="1" x14ac:dyDescent="0.2">
      <c r="A577" s="22"/>
      <c r="B577" s="88"/>
      <c r="C577" s="90"/>
      <c r="D577" s="91"/>
      <c r="E577" s="91"/>
      <c r="F577" s="91"/>
      <c r="G577" s="91"/>
      <c r="H577" s="91"/>
      <c r="I577" s="91"/>
      <c r="J577" s="14"/>
    </row>
    <row r="578" spans="1:10" ht="15.75" customHeight="1" thickBot="1" x14ac:dyDescent="0.25">
      <c r="A578" s="22"/>
      <c r="B578" s="89"/>
      <c r="C578" s="90"/>
      <c r="D578" s="91"/>
      <c r="E578" s="91"/>
      <c r="F578" s="91"/>
      <c r="G578" s="91"/>
      <c r="H578" s="91"/>
      <c r="I578" s="91"/>
      <c r="J578" s="14"/>
    </row>
    <row r="579" spans="1:10" x14ac:dyDescent="0.2">
      <c r="A579" s="22"/>
      <c r="B579" s="23"/>
      <c r="C579" s="23"/>
      <c r="D579" s="23"/>
      <c r="E579" s="23"/>
      <c r="F579" s="23"/>
      <c r="G579" s="23"/>
      <c r="H579" s="23"/>
      <c r="I579" s="23"/>
      <c r="J579" s="14"/>
    </row>
    <row r="580" spans="1:10" ht="15" customHeight="1" x14ac:dyDescent="0.2">
      <c r="A580" s="22"/>
      <c r="B580" s="92" t="str">
        <f>"Зав. кафедрой "&amp;'Общие сведения дисциплины'!$B$3</f>
        <v>Зав. кафедрой КБ-2 «Информационно-аналитические системы кибербезопасности»</v>
      </c>
      <c r="C580" s="92"/>
      <c r="D580" s="92"/>
      <c r="E580" s="26"/>
      <c r="F580" s="26"/>
      <c r="G580" s="93" t="str">
        <f>'Общие сведения дисциплины'!$B$4</f>
        <v>О.В. Трубиенко</v>
      </c>
      <c r="H580" s="93"/>
      <c r="I580" s="93"/>
      <c r="J580" s="14"/>
    </row>
    <row r="581" spans="1:10" ht="15" customHeight="1" x14ac:dyDescent="0.2">
      <c r="A581" s="22"/>
      <c r="B581" s="94">
        <f>'Общие сведения дисциплины'!$B$9</f>
        <v>45162</v>
      </c>
      <c r="C581" s="94"/>
      <c r="D581" s="94"/>
      <c r="E581" s="94"/>
      <c r="F581" s="94"/>
      <c r="G581" s="94"/>
      <c r="H581" s="94"/>
      <c r="I581" s="94"/>
      <c r="J581" s="14"/>
    </row>
    <row r="582" spans="1:10" ht="15.75" thickBot="1" x14ac:dyDescent="0.25">
      <c r="A582" s="15"/>
      <c r="B582" s="16"/>
      <c r="C582" s="16"/>
      <c r="D582" s="16"/>
      <c r="E582" s="16"/>
      <c r="F582" s="16"/>
      <c r="G582" s="16"/>
      <c r="H582" s="16"/>
      <c r="I582" s="16"/>
      <c r="J582" s="17"/>
    </row>
    <row r="583" spans="1:10" ht="15.75" thickBot="1" x14ac:dyDescent="0.25"/>
    <row r="584" spans="1:10" x14ac:dyDescent="0.2">
      <c r="A584" s="8"/>
      <c r="B584" s="9"/>
      <c r="C584" s="9"/>
      <c r="D584" s="9"/>
      <c r="E584" s="9"/>
      <c r="F584" s="9"/>
      <c r="G584" s="9"/>
      <c r="H584" s="9"/>
      <c r="I584" s="9"/>
      <c r="J584" s="20">
        <f>J558+1</f>
        <v>23</v>
      </c>
    </row>
    <row r="585" spans="1:10" ht="15" customHeight="1" x14ac:dyDescent="0.2">
      <c r="A585" s="95">
        <f>'Общие сведения дисциплины'!$B$1</f>
        <v>0</v>
      </c>
      <c r="B585" s="96"/>
      <c r="C585" s="96"/>
      <c r="D585" s="96"/>
      <c r="E585" s="96"/>
      <c r="F585" s="96"/>
      <c r="G585" s="96"/>
      <c r="H585" s="96"/>
      <c r="I585" s="96"/>
      <c r="J585" s="97"/>
    </row>
    <row r="586" spans="1:10" x14ac:dyDescent="0.2">
      <c r="A586" s="95"/>
      <c r="B586" s="96"/>
      <c r="C586" s="96"/>
      <c r="D586" s="96"/>
      <c r="E586" s="96"/>
      <c r="F586" s="96"/>
      <c r="G586" s="96"/>
      <c r="H586" s="96"/>
      <c r="I586" s="96"/>
      <c r="J586" s="97"/>
    </row>
    <row r="587" spans="1:10" x14ac:dyDescent="0.2">
      <c r="A587" s="22"/>
      <c r="B587" s="23"/>
      <c r="C587" s="23"/>
      <c r="D587" s="23"/>
      <c r="E587" s="23"/>
      <c r="F587" s="23"/>
      <c r="G587" s="23"/>
      <c r="H587" s="23"/>
      <c r="I587" s="23"/>
      <c r="J587" s="14"/>
    </row>
    <row r="588" spans="1:10" ht="15" customHeight="1" x14ac:dyDescent="0.2">
      <c r="A588" s="98" t="str">
        <f>'Общие сведения дисциплины'!$B$15&amp;J584</f>
        <v>ЭКЗАМЕНАЦИОННЫЙ БИЛЕТ №23</v>
      </c>
      <c r="B588" s="99"/>
      <c r="C588" s="99"/>
      <c r="D588" s="99"/>
      <c r="E588" s="99"/>
      <c r="F588" s="99"/>
      <c r="G588" s="99"/>
      <c r="H588" s="99"/>
      <c r="I588" s="99"/>
      <c r="J588" s="100"/>
    </row>
    <row r="589" spans="1:10" x14ac:dyDescent="0.2">
      <c r="A589" s="22"/>
      <c r="B589" s="23"/>
      <c r="C589" s="23"/>
      <c r="D589" s="23"/>
      <c r="E589" s="23"/>
      <c r="F589" s="23"/>
      <c r="G589" s="23"/>
      <c r="H589" s="23"/>
      <c r="I589" s="23"/>
      <c r="J589" s="14"/>
    </row>
    <row r="590" spans="1:10" ht="15" customHeight="1" x14ac:dyDescent="0.2">
      <c r="A590" s="101" t="s">
        <v>13</v>
      </c>
      <c r="B590" s="102"/>
      <c r="C590" s="103" t="str">
        <f>'Общие сведения дисциплины'!$B$5</f>
        <v>Технологии и методы программирования</v>
      </c>
      <c r="D590" s="103"/>
      <c r="E590" s="103"/>
      <c r="F590" s="103"/>
      <c r="G590" s="103"/>
      <c r="H590" s="103"/>
      <c r="I590" s="103"/>
      <c r="J590" s="104"/>
    </row>
    <row r="591" spans="1:10" x14ac:dyDescent="0.2">
      <c r="A591" s="22"/>
      <c r="B591" s="23"/>
      <c r="C591" s="24"/>
      <c r="D591" s="24"/>
      <c r="E591" s="24"/>
      <c r="F591" s="24"/>
      <c r="G591" s="24"/>
      <c r="H591" s="24"/>
      <c r="I591" s="24"/>
      <c r="J591" s="25"/>
    </row>
    <row r="592" spans="1:10" ht="15" customHeight="1" x14ac:dyDescent="0.2">
      <c r="A592" s="105" t="s">
        <v>14</v>
      </c>
      <c r="B592" s="106"/>
      <c r="C592" s="92" t="str">
        <f>'Общие сведения дисциплины'!$B$2</f>
        <v>Институт кибербезопасности ицифровых технологий</v>
      </c>
      <c r="D592" s="92"/>
      <c r="E592" s="23" t="s">
        <v>8</v>
      </c>
      <c r="F592" s="21">
        <f>'Общие сведения дисциплины'!$B$6</f>
        <v>3</v>
      </c>
      <c r="G592" s="107" t="s">
        <v>19</v>
      </c>
      <c r="H592" s="107"/>
      <c r="I592" s="99" t="str">
        <f>'Общие сведения дисциплины'!$B$14</f>
        <v>2023/2024</v>
      </c>
      <c r="J592" s="100"/>
    </row>
    <row r="593" spans="1:10" ht="15.75" thickBot="1" x14ac:dyDescent="0.25">
      <c r="A593" s="22"/>
      <c r="B593" s="23"/>
      <c r="C593" s="23"/>
      <c r="D593" s="23"/>
      <c r="E593" s="23"/>
      <c r="F593" s="23"/>
      <c r="G593" s="23"/>
      <c r="H593" s="23"/>
      <c r="I593" s="23"/>
      <c r="J593" s="14"/>
    </row>
    <row r="594" spans="1:10" ht="15" customHeight="1" x14ac:dyDescent="0.2">
      <c r="A594" s="22"/>
      <c r="B594" s="87" t="s">
        <v>5</v>
      </c>
      <c r="C594" s="90" t="str">
        <f ca="1">INDIRECT((ADDRESS((3+J584),2,1,1,"Вопросы к экзамену")))</f>
        <v>Метрики качества кластеризации. Среднее внутрикластерное растояние.</v>
      </c>
      <c r="D594" s="91"/>
      <c r="E594" s="91"/>
      <c r="F594" s="91"/>
      <c r="G594" s="91"/>
      <c r="H594" s="91"/>
      <c r="I594" s="91"/>
      <c r="J594" s="14"/>
    </row>
    <row r="595" spans="1:10" ht="15" customHeight="1" x14ac:dyDescent="0.2">
      <c r="A595" s="22"/>
      <c r="B595" s="88"/>
      <c r="C595" s="90"/>
      <c r="D595" s="91"/>
      <c r="E595" s="91"/>
      <c r="F595" s="91"/>
      <c r="G595" s="91"/>
      <c r="H595" s="91"/>
      <c r="I595" s="91"/>
      <c r="J595" s="14"/>
    </row>
    <row r="596" spans="1:10" ht="15.75" customHeight="1" thickBot="1" x14ac:dyDescent="0.25">
      <c r="A596" s="22"/>
      <c r="B596" s="89"/>
      <c r="C596" s="90"/>
      <c r="D596" s="91"/>
      <c r="E596" s="91"/>
      <c r="F596" s="91"/>
      <c r="G596" s="91"/>
      <c r="H596" s="91"/>
      <c r="I596" s="91"/>
      <c r="J596" s="14"/>
    </row>
    <row r="597" spans="1:10" ht="15.75" thickBot="1" x14ac:dyDescent="0.25">
      <c r="A597" s="22"/>
      <c r="B597" s="23"/>
      <c r="C597" s="23"/>
      <c r="D597" s="23"/>
      <c r="E597" s="23"/>
      <c r="F597" s="23"/>
      <c r="G597" s="23"/>
      <c r="H597" s="23"/>
      <c r="I597" s="23"/>
      <c r="J597" s="14"/>
    </row>
    <row r="598" spans="1:10" ht="15" customHeight="1" x14ac:dyDescent="0.2">
      <c r="A598" s="22"/>
      <c r="B598" s="87" t="s">
        <v>6</v>
      </c>
      <c r="C598" s="90" t="str">
        <f ca="1">INDIRECT((ADDRESS(33+J584,2,1,1,"Вопросы к экзамену")))</f>
        <v xml:space="preserve">Метрики качества классификации. Взвешенное усреднение (Weighted). Назначение. Выражения для расчета. </v>
      </c>
      <c r="D598" s="91"/>
      <c r="E598" s="91"/>
      <c r="F598" s="91"/>
      <c r="G598" s="91"/>
      <c r="H598" s="91"/>
      <c r="I598" s="91"/>
      <c r="J598" s="14"/>
    </row>
    <row r="599" spans="1:10" ht="15" customHeight="1" x14ac:dyDescent="0.2">
      <c r="A599" s="22"/>
      <c r="B599" s="88"/>
      <c r="C599" s="90"/>
      <c r="D599" s="91"/>
      <c r="E599" s="91"/>
      <c r="F599" s="91"/>
      <c r="G599" s="91"/>
      <c r="H599" s="91"/>
      <c r="I599" s="91"/>
      <c r="J599" s="14"/>
    </row>
    <row r="600" spans="1:10" ht="15.75" customHeight="1" thickBot="1" x14ac:dyDescent="0.25">
      <c r="A600" s="22"/>
      <c r="B600" s="89"/>
      <c r="C600" s="90"/>
      <c r="D600" s="91"/>
      <c r="E600" s="91"/>
      <c r="F600" s="91"/>
      <c r="G600" s="91"/>
      <c r="H600" s="91"/>
      <c r="I600" s="91"/>
      <c r="J600" s="14"/>
    </row>
    <row r="601" spans="1:10" ht="15.75" thickBot="1" x14ac:dyDescent="0.25">
      <c r="A601" s="22"/>
      <c r="B601" s="23"/>
      <c r="C601" s="23"/>
      <c r="D601" s="23"/>
      <c r="E601" s="23"/>
      <c r="F601" s="23"/>
      <c r="G601" s="23"/>
      <c r="H601" s="23"/>
      <c r="I601" s="23"/>
      <c r="J601" s="14"/>
    </row>
    <row r="602" spans="1:10" ht="15" customHeight="1" x14ac:dyDescent="0.2">
      <c r="A602" s="22"/>
      <c r="B602" s="87" t="s">
        <v>7</v>
      </c>
      <c r="C602" s="90" t="str">
        <f ca="1">INDIRECT((ADDRESS(66+J584,2,1,1,"Вопросы к экзамену")))</f>
        <v>Класс RandomForestClassifier библиотеки sklearn. Характеристика гиперпараметров модели случайного леса. Основные атрибуты и методы.</v>
      </c>
      <c r="D602" s="91"/>
      <c r="E602" s="91"/>
      <c r="F602" s="91"/>
      <c r="G602" s="91"/>
      <c r="H602" s="91"/>
      <c r="I602" s="91"/>
      <c r="J602" s="14"/>
    </row>
    <row r="603" spans="1:10" ht="15" customHeight="1" x14ac:dyDescent="0.2">
      <c r="A603" s="22"/>
      <c r="B603" s="88"/>
      <c r="C603" s="90"/>
      <c r="D603" s="91"/>
      <c r="E603" s="91"/>
      <c r="F603" s="91"/>
      <c r="G603" s="91"/>
      <c r="H603" s="91"/>
      <c r="I603" s="91"/>
      <c r="J603" s="14"/>
    </row>
    <row r="604" spans="1:10" ht="15.75" customHeight="1" thickBot="1" x14ac:dyDescent="0.25">
      <c r="A604" s="22"/>
      <c r="B604" s="89"/>
      <c r="C604" s="90"/>
      <c r="D604" s="91"/>
      <c r="E604" s="91"/>
      <c r="F604" s="91"/>
      <c r="G604" s="91"/>
      <c r="H604" s="91"/>
      <c r="I604" s="91"/>
      <c r="J604" s="14"/>
    </row>
    <row r="605" spans="1:10" x14ac:dyDescent="0.2">
      <c r="A605" s="22"/>
      <c r="B605" s="23"/>
      <c r="C605" s="23"/>
      <c r="D605" s="23"/>
      <c r="E605" s="23"/>
      <c r="F605" s="23"/>
      <c r="G605" s="23"/>
      <c r="H605" s="23"/>
      <c r="I605" s="23"/>
      <c r="J605" s="14"/>
    </row>
    <row r="606" spans="1:10" ht="15" customHeight="1" x14ac:dyDescent="0.2">
      <c r="A606" s="22"/>
      <c r="B606" s="92" t="str">
        <f>"Зав. кафедрой "&amp;'Общие сведения дисциплины'!$B$3</f>
        <v>Зав. кафедрой КБ-2 «Информационно-аналитические системы кибербезопасности»</v>
      </c>
      <c r="C606" s="92"/>
      <c r="D606" s="92"/>
      <c r="E606" s="26"/>
      <c r="F606" s="26"/>
      <c r="G606" s="93" t="str">
        <f>'Общие сведения дисциплины'!$B$4</f>
        <v>О.В. Трубиенко</v>
      </c>
      <c r="H606" s="93"/>
      <c r="I606" s="93"/>
      <c r="J606" s="14"/>
    </row>
    <row r="607" spans="1:10" ht="15" customHeight="1" x14ac:dyDescent="0.2">
      <c r="A607" s="22"/>
      <c r="B607" s="94">
        <f>'Общие сведения дисциплины'!$B$9</f>
        <v>45162</v>
      </c>
      <c r="C607" s="94"/>
      <c r="D607" s="94"/>
      <c r="E607" s="94"/>
      <c r="F607" s="94"/>
      <c r="G607" s="94"/>
      <c r="H607" s="94"/>
      <c r="I607" s="94"/>
      <c r="J607" s="14"/>
    </row>
    <row r="608" spans="1:10" ht="15.75" thickBot="1" x14ac:dyDescent="0.25">
      <c r="A608" s="15"/>
      <c r="B608" s="16"/>
      <c r="C608" s="16"/>
      <c r="D608" s="16"/>
      <c r="E608" s="16"/>
      <c r="F608" s="16"/>
      <c r="G608" s="16"/>
      <c r="H608" s="16"/>
      <c r="I608" s="16"/>
      <c r="J608" s="17"/>
    </row>
    <row r="609" spans="1:10" x14ac:dyDescent="0.2">
      <c r="A609" s="27"/>
      <c r="B609" s="27"/>
      <c r="C609" s="27"/>
      <c r="D609" s="27"/>
      <c r="E609" s="27"/>
      <c r="F609" s="27"/>
      <c r="G609" s="27"/>
      <c r="H609" s="27"/>
      <c r="I609" s="27"/>
      <c r="J609" s="27"/>
    </row>
    <row r="610" spans="1:10" ht="15.75" thickBot="1" x14ac:dyDescent="0.25"/>
    <row r="611" spans="1:10" x14ac:dyDescent="0.2">
      <c r="A611" s="18"/>
      <c r="B611" s="19"/>
      <c r="C611" s="19"/>
      <c r="D611" s="19"/>
      <c r="E611" s="19"/>
      <c r="F611" s="19"/>
      <c r="G611" s="19"/>
      <c r="H611" s="19"/>
      <c r="I611" s="19"/>
      <c r="J611" s="20">
        <f>J584+1</f>
        <v>24</v>
      </c>
    </row>
    <row r="612" spans="1:10" ht="15" customHeight="1" x14ac:dyDescent="0.2">
      <c r="A612" s="95">
        <f>'Общие сведения дисциплины'!$B$1</f>
        <v>0</v>
      </c>
      <c r="B612" s="96"/>
      <c r="C612" s="96"/>
      <c r="D612" s="96"/>
      <c r="E612" s="96"/>
      <c r="F612" s="96"/>
      <c r="G612" s="96"/>
      <c r="H612" s="96"/>
      <c r="I612" s="96"/>
      <c r="J612" s="97"/>
    </row>
    <row r="613" spans="1:10" x14ac:dyDescent="0.2">
      <c r="A613" s="95"/>
      <c r="B613" s="96"/>
      <c r="C613" s="96"/>
      <c r="D613" s="96"/>
      <c r="E613" s="96"/>
      <c r="F613" s="96"/>
      <c r="G613" s="96"/>
      <c r="H613" s="96"/>
      <c r="I613" s="96"/>
      <c r="J613" s="97"/>
    </row>
    <row r="614" spans="1:10" x14ac:dyDescent="0.2">
      <c r="A614" s="22"/>
      <c r="B614" s="23"/>
      <c r="C614" s="23"/>
      <c r="D614" s="23"/>
      <c r="E614" s="23"/>
      <c r="F614" s="23"/>
      <c r="G614" s="23"/>
      <c r="H614" s="23"/>
      <c r="I614" s="23"/>
      <c r="J614" s="14"/>
    </row>
    <row r="615" spans="1:10" ht="15" customHeight="1" x14ac:dyDescent="0.2">
      <c r="A615" s="98" t="str">
        <f>'Общие сведения дисциплины'!$B$15&amp;J611</f>
        <v>ЭКЗАМЕНАЦИОННЫЙ БИЛЕТ №24</v>
      </c>
      <c r="B615" s="99"/>
      <c r="C615" s="99"/>
      <c r="D615" s="99"/>
      <c r="E615" s="99"/>
      <c r="F615" s="99"/>
      <c r="G615" s="99"/>
      <c r="H615" s="99"/>
      <c r="I615" s="99"/>
      <c r="J615" s="100"/>
    </row>
    <row r="616" spans="1:10" x14ac:dyDescent="0.2">
      <c r="A616" s="22"/>
      <c r="B616" s="23"/>
      <c r="C616" s="23"/>
      <c r="D616" s="23"/>
      <c r="E616" s="23"/>
      <c r="F616" s="23"/>
      <c r="G616" s="23"/>
      <c r="H616" s="23"/>
      <c r="I616" s="23"/>
      <c r="J616" s="14"/>
    </row>
    <row r="617" spans="1:10" ht="15" customHeight="1" x14ac:dyDescent="0.2">
      <c r="A617" s="101" t="s">
        <v>13</v>
      </c>
      <c r="B617" s="102"/>
      <c r="C617" s="103" t="str">
        <f>'Общие сведения дисциплины'!$B$5</f>
        <v>Технологии и методы программирования</v>
      </c>
      <c r="D617" s="103"/>
      <c r="E617" s="103"/>
      <c r="F617" s="103"/>
      <c r="G617" s="103"/>
      <c r="H617" s="103"/>
      <c r="I617" s="103"/>
      <c r="J617" s="104"/>
    </row>
    <row r="618" spans="1:10" x14ac:dyDescent="0.2">
      <c r="A618" s="22"/>
      <c r="B618" s="23"/>
      <c r="C618" s="24"/>
      <c r="D618" s="24"/>
      <c r="E618" s="24"/>
      <c r="F618" s="24"/>
      <c r="G618" s="24"/>
      <c r="H618" s="24"/>
      <c r="I618" s="24"/>
      <c r="J618" s="25"/>
    </row>
    <row r="619" spans="1:10" ht="15" customHeight="1" x14ac:dyDescent="0.2">
      <c r="A619" s="105" t="s">
        <v>14</v>
      </c>
      <c r="B619" s="106"/>
      <c r="C619" s="92" t="str">
        <f>'Общие сведения дисциплины'!$B$2</f>
        <v>Институт кибербезопасности ицифровых технологий</v>
      </c>
      <c r="D619" s="92"/>
      <c r="E619" s="23" t="s">
        <v>8</v>
      </c>
      <c r="F619" s="21">
        <f>'Общие сведения дисциплины'!$B$6</f>
        <v>3</v>
      </c>
      <c r="G619" s="107" t="s">
        <v>19</v>
      </c>
      <c r="H619" s="107"/>
      <c r="I619" s="99" t="str">
        <f>'Общие сведения дисциплины'!$B$14</f>
        <v>2023/2024</v>
      </c>
      <c r="J619" s="100"/>
    </row>
    <row r="620" spans="1:10" ht="15.75" thickBot="1" x14ac:dyDescent="0.25">
      <c r="A620" s="22"/>
      <c r="B620" s="23"/>
      <c r="C620" s="23"/>
      <c r="D620" s="23"/>
      <c r="E620" s="23"/>
      <c r="F620" s="23"/>
      <c r="G620" s="23"/>
      <c r="H620" s="23"/>
      <c r="I620" s="23"/>
      <c r="J620" s="14"/>
    </row>
    <row r="621" spans="1:10" ht="15" customHeight="1" x14ac:dyDescent="0.2">
      <c r="A621" s="22"/>
      <c r="B621" s="87" t="s">
        <v>5</v>
      </c>
      <c r="C621" s="90" t="str">
        <f ca="1">INDIRECT((ADDRESS((3+J611),2,1,1,"Вопросы к экзамену")))</f>
        <v>Метрики качества кластеризации.Среднее межкластерное расстояние.</v>
      </c>
      <c r="D621" s="91"/>
      <c r="E621" s="91"/>
      <c r="F621" s="91"/>
      <c r="G621" s="91"/>
      <c r="H621" s="91"/>
      <c r="I621" s="91"/>
      <c r="J621" s="14"/>
    </row>
    <row r="622" spans="1:10" ht="15" customHeight="1" x14ac:dyDescent="0.2">
      <c r="A622" s="22"/>
      <c r="B622" s="88"/>
      <c r="C622" s="90"/>
      <c r="D622" s="91"/>
      <c r="E622" s="91"/>
      <c r="F622" s="91"/>
      <c r="G622" s="91"/>
      <c r="H622" s="91"/>
      <c r="I622" s="91"/>
      <c r="J622" s="14"/>
    </row>
    <row r="623" spans="1:10" ht="15.75" customHeight="1" thickBot="1" x14ac:dyDescent="0.25">
      <c r="A623" s="22"/>
      <c r="B623" s="89"/>
      <c r="C623" s="90"/>
      <c r="D623" s="91"/>
      <c r="E623" s="91"/>
      <c r="F623" s="91"/>
      <c r="G623" s="91"/>
      <c r="H623" s="91"/>
      <c r="I623" s="91"/>
      <c r="J623" s="14"/>
    </row>
    <row r="624" spans="1:10" ht="15.75" thickBot="1" x14ac:dyDescent="0.25">
      <c r="A624" s="22"/>
      <c r="B624" s="23"/>
      <c r="C624" s="23"/>
      <c r="D624" s="23"/>
      <c r="E624" s="23"/>
      <c r="F624" s="23"/>
      <c r="G624" s="23"/>
      <c r="H624" s="23"/>
      <c r="I624" s="23"/>
      <c r="J624" s="14"/>
    </row>
    <row r="625" spans="1:10" ht="15" customHeight="1" x14ac:dyDescent="0.2">
      <c r="A625" s="22"/>
      <c r="B625" s="87" t="s">
        <v>6</v>
      </c>
      <c r="C625" s="90" t="str">
        <f ca="1">INDIRECT((ADDRESS(33+J611,2,1,1,"Вопросы к экзамену")))</f>
        <v xml:space="preserve">Метрики качества классификации. TPR (True Positive Rate). Выражение для расчета. </v>
      </c>
      <c r="D625" s="91"/>
      <c r="E625" s="91"/>
      <c r="F625" s="91"/>
      <c r="G625" s="91"/>
      <c r="H625" s="91"/>
      <c r="I625" s="91"/>
      <c r="J625" s="14"/>
    </row>
    <row r="626" spans="1:10" ht="15" customHeight="1" x14ac:dyDescent="0.2">
      <c r="A626" s="22"/>
      <c r="B626" s="88"/>
      <c r="C626" s="90"/>
      <c r="D626" s="91"/>
      <c r="E626" s="91"/>
      <c r="F626" s="91"/>
      <c r="G626" s="91"/>
      <c r="H626" s="91"/>
      <c r="I626" s="91"/>
      <c r="J626" s="14"/>
    </row>
    <row r="627" spans="1:10" ht="15.75" customHeight="1" thickBot="1" x14ac:dyDescent="0.25">
      <c r="A627" s="22"/>
      <c r="B627" s="89"/>
      <c r="C627" s="90"/>
      <c r="D627" s="91"/>
      <c r="E627" s="91"/>
      <c r="F627" s="91"/>
      <c r="G627" s="91"/>
      <c r="H627" s="91"/>
      <c r="I627" s="91"/>
      <c r="J627" s="14"/>
    </row>
    <row r="628" spans="1:10" ht="15.75" thickBot="1" x14ac:dyDescent="0.25">
      <c r="A628" s="22"/>
      <c r="B628" s="23"/>
      <c r="C628" s="23"/>
      <c r="D628" s="23"/>
      <c r="E628" s="23"/>
      <c r="F628" s="23"/>
      <c r="G628" s="23"/>
      <c r="H628" s="23"/>
      <c r="I628" s="23"/>
      <c r="J628" s="14"/>
    </row>
    <row r="629" spans="1:10" ht="15" customHeight="1" x14ac:dyDescent="0.2">
      <c r="A629" s="22"/>
      <c r="B629" s="87" t="s">
        <v>7</v>
      </c>
      <c r="C629" s="90" t="str">
        <f ca="1">INDIRECT((ADDRESS(66+J611,2,1,1,"Вопросы к экзамену")))</f>
        <v>Классы precision_score, recall_score, f1_score библиотеки sklearn. Назначение. Входные и выходные данные. Основные атрибуты и методы.</v>
      </c>
      <c r="D629" s="91"/>
      <c r="E629" s="91"/>
      <c r="F629" s="91"/>
      <c r="G629" s="91"/>
      <c r="H629" s="91"/>
      <c r="I629" s="91"/>
      <c r="J629" s="14"/>
    </row>
    <row r="630" spans="1:10" ht="15" customHeight="1" x14ac:dyDescent="0.2">
      <c r="A630" s="22"/>
      <c r="B630" s="88"/>
      <c r="C630" s="90"/>
      <c r="D630" s="91"/>
      <c r="E630" s="91"/>
      <c r="F630" s="91"/>
      <c r="G630" s="91"/>
      <c r="H630" s="91"/>
      <c r="I630" s="91"/>
      <c r="J630" s="14"/>
    </row>
    <row r="631" spans="1:10" ht="15.75" customHeight="1" thickBot="1" x14ac:dyDescent="0.25">
      <c r="A631" s="22"/>
      <c r="B631" s="89"/>
      <c r="C631" s="90"/>
      <c r="D631" s="91"/>
      <c r="E631" s="91"/>
      <c r="F631" s="91"/>
      <c r="G631" s="91"/>
      <c r="H631" s="91"/>
      <c r="I631" s="91"/>
      <c r="J631" s="14"/>
    </row>
    <row r="632" spans="1:10" x14ac:dyDescent="0.2">
      <c r="A632" s="22"/>
      <c r="B632" s="23"/>
      <c r="C632" s="23"/>
      <c r="D632" s="23"/>
      <c r="E632" s="23"/>
      <c r="F632" s="23"/>
      <c r="G632" s="23"/>
      <c r="H632" s="23"/>
      <c r="I632" s="23"/>
      <c r="J632" s="14"/>
    </row>
    <row r="633" spans="1:10" ht="15" customHeight="1" x14ac:dyDescent="0.2">
      <c r="A633" s="22"/>
      <c r="B633" s="92" t="str">
        <f>"Зав. кафедрой "&amp;'Общие сведения дисциплины'!$B$3</f>
        <v>Зав. кафедрой КБ-2 «Информационно-аналитические системы кибербезопасности»</v>
      </c>
      <c r="C633" s="92"/>
      <c r="D633" s="92"/>
      <c r="E633" s="26"/>
      <c r="F633" s="26"/>
      <c r="G633" s="93" t="str">
        <f>'Общие сведения дисциплины'!$B$4</f>
        <v>О.В. Трубиенко</v>
      </c>
      <c r="H633" s="93"/>
      <c r="I633" s="93"/>
      <c r="J633" s="14"/>
    </row>
    <row r="634" spans="1:10" ht="15" customHeight="1" x14ac:dyDescent="0.2">
      <c r="A634" s="22"/>
      <c r="B634" s="94">
        <f>'Общие сведения дисциплины'!$B$9</f>
        <v>45162</v>
      </c>
      <c r="C634" s="94"/>
      <c r="D634" s="94"/>
      <c r="E634" s="94"/>
      <c r="F634" s="94"/>
      <c r="G634" s="94"/>
      <c r="H634" s="94"/>
      <c r="I634" s="94"/>
      <c r="J634" s="14"/>
    </row>
    <row r="635" spans="1:10" ht="15.75" thickBot="1" x14ac:dyDescent="0.25">
      <c r="A635" s="15"/>
      <c r="B635" s="16"/>
      <c r="C635" s="16"/>
      <c r="D635" s="16"/>
      <c r="E635" s="16"/>
      <c r="F635" s="16"/>
      <c r="G635" s="16"/>
      <c r="H635" s="16"/>
      <c r="I635" s="16"/>
      <c r="J635" s="17"/>
    </row>
    <row r="636" spans="1:10" ht="15.75" thickBot="1" x14ac:dyDescent="0.25"/>
    <row r="637" spans="1:10" x14ac:dyDescent="0.2">
      <c r="A637" s="8"/>
      <c r="B637" s="9"/>
      <c r="C637" s="9"/>
      <c r="D637" s="9"/>
      <c r="E637" s="9"/>
      <c r="F637" s="9"/>
      <c r="G637" s="9"/>
      <c r="H637" s="9"/>
      <c r="I637" s="9"/>
      <c r="J637" s="20">
        <f>J611+1</f>
        <v>25</v>
      </c>
    </row>
    <row r="638" spans="1:10" ht="15" customHeight="1" x14ac:dyDescent="0.2">
      <c r="A638" s="95">
        <f>'Общие сведения дисциплины'!$B$1</f>
        <v>0</v>
      </c>
      <c r="B638" s="96"/>
      <c r="C638" s="96"/>
      <c r="D638" s="96"/>
      <c r="E638" s="96"/>
      <c r="F638" s="96"/>
      <c r="G638" s="96"/>
      <c r="H638" s="96"/>
      <c r="I638" s="96"/>
      <c r="J638" s="97"/>
    </row>
    <row r="639" spans="1:10" x14ac:dyDescent="0.2">
      <c r="A639" s="95"/>
      <c r="B639" s="96"/>
      <c r="C639" s="96"/>
      <c r="D639" s="96"/>
      <c r="E639" s="96"/>
      <c r="F639" s="96"/>
      <c r="G639" s="96"/>
      <c r="H639" s="96"/>
      <c r="I639" s="96"/>
      <c r="J639" s="97"/>
    </row>
    <row r="640" spans="1:10" x14ac:dyDescent="0.2">
      <c r="A640" s="22"/>
      <c r="B640" s="23"/>
      <c r="C640" s="23"/>
      <c r="D640" s="23"/>
      <c r="E640" s="23"/>
      <c r="F640" s="23"/>
      <c r="G640" s="23"/>
      <c r="H640" s="23"/>
      <c r="I640" s="23"/>
      <c r="J640" s="14"/>
    </row>
    <row r="641" spans="1:10" ht="15" customHeight="1" x14ac:dyDescent="0.2">
      <c r="A641" s="98" t="str">
        <f>'Общие сведения дисциплины'!$B$15&amp;J637</f>
        <v>ЭКЗАМЕНАЦИОННЫЙ БИЛЕТ №25</v>
      </c>
      <c r="B641" s="99"/>
      <c r="C641" s="99"/>
      <c r="D641" s="99"/>
      <c r="E641" s="99"/>
      <c r="F641" s="99"/>
      <c r="G641" s="99"/>
      <c r="H641" s="99"/>
      <c r="I641" s="99"/>
      <c r="J641" s="100"/>
    </row>
    <row r="642" spans="1:10" x14ac:dyDescent="0.2">
      <c r="A642" s="22"/>
      <c r="B642" s="23"/>
      <c r="C642" s="23"/>
      <c r="D642" s="23"/>
      <c r="E642" s="23"/>
      <c r="F642" s="23"/>
      <c r="G642" s="23"/>
      <c r="H642" s="23"/>
      <c r="I642" s="23"/>
      <c r="J642" s="14"/>
    </row>
    <row r="643" spans="1:10" ht="15" customHeight="1" x14ac:dyDescent="0.2">
      <c r="A643" s="101" t="s">
        <v>13</v>
      </c>
      <c r="B643" s="102"/>
      <c r="C643" s="103" t="str">
        <f>'Общие сведения дисциплины'!$B$5</f>
        <v>Технологии и методы программирования</v>
      </c>
      <c r="D643" s="103"/>
      <c r="E643" s="103"/>
      <c r="F643" s="103"/>
      <c r="G643" s="103"/>
      <c r="H643" s="103"/>
      <c r="I643" s="103"/>
      <c r="J643" s="104"/>
    </row>
    <row r="644" spans="1:10" x14ac:dyDescent="0.2">
      <c r="A644" s="22"/>
      <c r="B644" s="23"/>
      <c r="C644" s="24"/>
      <c r="D644" s="24"/>
      <c r="E644" s="24"/>
      <c r="F644" s="24"/>
      <c r="G644" s="24"/>
      <c r="H644" s="24"/>
      <c r="I644" s="24"/>
      <c r="J644" s="25"/>
    </row>
    <row r="645" spans="1:10" ht="15" customHeight="1" x14ac:dyDescent="0.2">
      <c r="A645" s="105" t="s">
        <v>14</v>
      </c>
      <c r="B645" s="106"/>
      <c r="C645" s="92" t="str">
        <f>'Общие сведения дисциплины'!$B$2</f>
        <v>Институт кибербезопасности ицифровых технологий</v>
      </c>
      <c r="D645" s="92"/>
      <c r="E645" s="23" t="s">
        <v>8</v>
      </c>
      <c r="F645" s="21">
        <f>'Общие сведения дисциплины'!$B$6</f>
        <v>3</v>
      </c>
      <c r="G645" s="107" t="s">
        <v>19</v>
      </c>
      <c r="H645" s="107"/>
      <c r="I645" s="99" t="str">
        <f>'Общие сведения дисциплины'!$B$14</f>
        <v>2023/2024</v>
      </c>
      <c r="J645" s="100"/>
    </row>
    <row r="646" spans="1:10" ht="15.75" thickBot="1" x14ac:dyDescent="0.25">
      <c r="A646" s="22"/>
      <c r="B646" s="23"/>
      <c r="C646" s="23"/>
      <c r="D646" s="23"/>
      <c r="E646" s="23"/>
      <c r="F646" s="23"/>
      <c r="G646" s="23"/>
      <c r="H646" s="23"/>
      <c r="I646" s="23"/>
      <c r="J646" s="14"/>
    </row>
    <row r="647" spans="1:10" ht="15" customHeight="1" x14ac:dyDescent="0.2">
      <c r="A647" s="22"/>
      <c r="B647" s="87" t="s">
        <v>5</v>
      </c>
      <c r="C647" s="90" t="str">
        <f ca="1">INDIRECT((ADDRESS((3+J637),2,1,1,"Вопросы к экзамену")))</f>
        <v>Определение количества кластеров. Метод локтя.</v>
      </c>
      <c r="D647" s="91"/>
      <c r="E647" s="91"/>
      <c r="F647" s="91"/>
      <c r="G647" s="91"/>
      <c r="H647" s="91"/>
      <c r="I647" s="91"/>
      <c r="J647" s="14"/>
    </row>
    <row r="648" spans="1:10" ht="15" customHeight="1" x14ac:dyDescent="0.2">
      <c r="A648" s="22"/>
      <c r="B648" s="88"/>
      <c r="C648" s="90"/>
      <c r="D648" s="91"/>
      <c r="E648" s="91"/>
      <c r="F648" s="91"/>
      <c r="G648" s="91"/>
      <c r="H648" s="91"/>
      <c r="I648" s="91"/>
      <c r="J648" s="14"/>
    </row>
    <row r="649" spans="1:10" ht="15.75" customHeight="1" thickBot="1" x14ac:dyDescent="0.25">
      <c r="A649" s="22"/>
      <c r="B649" s="89"/>
      <c r="C649" s="90"/>
      <c r="D649" s="91"/>
      <c r="E649" s="91"/>
      <c r="F649" s="91"/>
      <c r="G649" s="91"/>
      <c r="H649" s="91"/>
      <c r="I649" s="91"/>
      <c r="J649" s="14"/>
    </row>
    <row r="650" spans="1:10" ht="15.75" thickBot="1" x14ac:dyDescent="0.25">
      <c r="A650" s="22"/>
      <c r="B650" s="23"/>
      <c r="C650" s="23"/>
      <c r="D650" s="23"/>
      <c r="E650" s="23"/>
      <c r="F650" s="23"/>
      <c r="G650" s="23"/>
      <c r="H650" s="23"/>
      <c r="I650" s="23"/>
      <c r="J650" s="14"/>
    </row>
    <row r="651" spans="1:10" ht="15" customHeight="1" x14ac:dyDescent="0.2">
      <c r="A651" s="22"/>
      <c r="B651" s="87" t="s">
        <v>6</v>
      </c>
      <c r="C651" s="90" t="str">
        <f ca="1">INDIRECT((ADDRESS(33+J637,2,1,1,"Вопросы к экзамену")))</f>
        <v>ROC-кривая. Назначение. Процедура построения. Определение оптимального порога.</v>
      </c>
      <c r="D651" s="91"/>
      <c r="E651" s="91"/>
      <c r="F651" s="91"/>
      <c r="G651" s="91"/>
      <c r="H651" s="91"/>
      <c r="I651" s="91"/>
      <c r="J651" s="14"/>
    </row>
    <row r="652" spans="1:10" ht="15" customHeight="1" x14ac:dyDescent="0.2">
      <c r="A652" s="22"/>
      <c r="B652" s="88"/>
      <c r="C652" s="90"/>
      <c r="D652" s="91"/>
      <c r="E652" s="91"/>
      <c r="F652" s="91"/>
      <c r="G652" s="91"/>
      <c r="H652" s="91"/>
      <c r="I652" s="91"/>
      <c r="J652" s="14"/>
    </row>
    <row r="653" spans="1:10" ht="15.75" customHeight="1" thickBot="1" x14ac:dyDescent="0.25">
      <c r="A653" s="22"/>
      <c r="B653" s="89"/>
      <c r="C653" s="90"/>
      <c r="D653" s="91"/>
      <c r="E653" s="91"/>
      <c r="F653" s="91"/>
      <c r="G653" s="91"/>
      <c r="H653" s="91"/>
      <c r="I653" s="91"/>
      <c r="J653" s="14"/>
    </row>
    <row r="654" spans="1:10" ht="15.75" thickBot="1" x14ac:dyDescent="0.25">
      <c r="A654" s="22"/>
      <c r="B654" s="23"/>
      <c r="C654" s="23"/>
      <c r="D654" s="23"/>
      <c r="E654" s="23"/>
      <c r="F654" s="23"/>
      <c r="G654" s="23"/>
      <c r="H654" s="23"/>
      <c r="I654" s="23"/>
      <c r="J654" s="14"/>
    </row>
    <row r="655" spans="1:10" ht="15" customHeight="1" x14ac:dyDescent="0.2">
      <c r="A655" s="22"/>
      <c r="B655" s="87" t="s">
        <v>7</v>
      </c>
      <c r="C655" s="90" t="str">
        <f ca="1">INDIRECT((ADDRESS(66+J637,2,1,1,"Вопросы к экзамену")))</f>
        <v>Способы восстановления пропусков в категориальных признаках.</v>
      </c>
      <c r="D655" s="91"/>
      <c r="E655" s="91"/>
      <c r="F655" s="91"/>
      <c r="G655" s="91"/>
      <c r="H655" s="91"/>
      <c r="I655" s="91"/>
      <c r="J655" s="14"/>
    </row>
    <row r="656" spans="1:10" ht="15" customHeight="1" x14ac:dyDescent="0.2">
      <c r="A656" s="22"/>
      <c r="B656" s="88"/>
      <c r="C656" s="90"/>
      <c r="D656" s="91"/>
      <c r="E656" s="91"/>
      <c r="F656" s="91"/>
      <c r="G656" s="91"/>
      <c r="H656" s="91"/>
      <c r="I656" s="91"/>
      <c r="J656" s="14"/>
    </row>
    <row r="657" spans="1:10" ht="15.75" customHeight="1" thickBot="1" x14ac:dyDescent="0.25">
      <c r="A657" s="22"/>
      <c r="B657" s="89"/>
      <c r="C657" s="90"/>
      <c r="D657" s="91"/>
      <c r="E657" s="91"/>
      <c r="F657" s="91"/>
      <c r="G657" s="91"/>
      <c r="H657" s="91"/>
      <c r="I657" s="91"/>
      <c r="J657" s="14"/>
    </row>
    <row r="658" spans="1:10" x14ac:dyDescent="0.2">
      <c r="A658" s="22"/>
      <c r="B658" s="23"/>
      <c r="C658" s="23"/>
      <c r="D658" s="23"/>
      <c r="E658" s="23"/>
      <c r="F658" s="23"/>
      <c r="G658" s="23"/>
      <c r="H658" s="23"/>
      <c r="I658" s="23"/>
      <c r="J658" s="14"/>
    </row>
    <row r="659" spans="1:10" ht="15" customHeight="1" x14ac:dyDescent="0.2">
      <c r="A659" s="22"/>
      <c r="B659" s="92" t="str">
        <f>"Зав. кафедрой "&amp;'Общие сведения дисциплины'!$B$3</f>
        <v>Зав. кафедрой КБ-2 «Информационно-аналитические системы кибербезопасности»</v>
      </c>
      <c r="C659" s="92"/>
      <c r="D659" s="92"/>
      <c r="E659" s="26"/>
      <c r="F659" s="26"/>
      <c r="G659" s="93" t="str">
        <f>'Общие сведения дисциплины'!$B$4</f>
        <v>О.В. Трубиенко</v>
      </c>
      <c r="H659" s="93"/>
      <c r="I659" s="93"/>
      <c r="J659" s="14"/>
    </row>
    <row r="660" spans="1:10" ht="15" customHeight="1" x14ac:dyDescent="0.2">
      <c r="A660" s="22"/>
      <c r="B660" s="94">
        <f>'Общие сведения дисциплины'!$B$9</f>
        <v>45162</v>
      </c>
      <c r="C660" s="94"/>
      <c r="D660" s="94"/>
      <c r="E660" s="94"/>
      <c r="F660" s="94"/>
      <c r="G660" s="94"/>
      <c r="H660" s="94"/>
      <c r="I660" s="94"/>
      <c r="J660" s="14"/>
    </row>
    <row r="661" spans="1:10" ht="15.75" thickBot="1" x14ac:dyDescent="0.25">
      <c r="A661" s="15"/>
      <c r="B661" s="16"/>
      <c r="C661" s="16"/>
      <c r="D661" s="16"/>
      <c r="E661" s="16"/>
      <c r="F661" s="16"/>
      <c r="G661" s="16"/>
      <c r="H661" s="16"/>
      <c r="I661" s="16"/>
      <c r="J661" s="17"/>
    </row>
    <row r="662" spans="1:10" x14ac:dyDescent="0.2">
      <c r="A662" s="27"/>
      <c r="B662" s="27"/>
      <c r="C662" s="27"/>
      <c r="D662" s="27"/>
      <c r="E662" s="27"/>
      <c r="F662" s="27"/>
      <c r="G662" s="27"/>
      <c r="H662" s="27"/>
      <c r="I662" s="27"/>
      <c r="J662" s="27"/>
    </row>
    <row r="663" spans="1:10" ht="15.75" thickBot="1" x14ac:dyDescent="0.25"/>
    <row r="664" spans="1:10" x14ac:dyDescent="0.2">
      <c r="A664" s="18"/>
      <c r="B664" s="19"/>
      <c r="C664" s="19"/>
      <c r="D664" s="19"/>
      <c r="E664" s="19"/>
      <c r="F664" s="19"/>
      <c r="G664" s="19"/>
      <c r="H664" s="19"/>
      <c r="I664" s="19"/>
      <c r="J664" s="20">
        <f>J637+1</f>
        <v>26</v>
      </c>
    </row>
    <row r="665" spans="1:10" ht="15" customHeight="1" x14ac:dyDescent="0.2">
      <c r="A665" s="95">
        <f>'Общие сведения дисциплины'!$B$1</f>
        <v>0</v>
      </c>
      <c r="B665" s="96"/>
      <c r="C665" s="96"/>
      <c r="D665" s="96"/>
      <c r="E665" s="96"/>
      <c r="F665" s="96"/>
      <c r="G665" s="96"/>
      <c r="H665" s="96"/>
      <c r="I665" s="96"/>
      <c r="J665" s="97"/>
    </row>
    <row r="666" spans="1:10" x14ac:dyDescent="0.2">
      <c r="A666" s="95"/>
      <c r="B666" s="96"/>
      <c r="C666" s="96"/>
      <c r="D666" s="96"/>
      <c r="E666" s="96"/>
      <c r="F666" s="96"/>
      <c r="G666" s="96"/>
      <c r="H666" s="96"/>
      <c r="I666" s="96"/>
      <c r="J666" s="97"/>
    </row>
    <row r="667" spans="1:10" x14ac:dyDescent="0.2">
      <c r="A667" s="22"/>
      <c r="B667" s="23"/>
      <c r="C667" s="23"/>
      <c r="D667" s="23"/>
      <c r="E667" s="23"/>
      <c r="F667" s="23"/>
      <c r="G667" s="23"/>
      <c r="H667" s="23"/>
      <c r="I667" s="23"/>
      <c r="J667" s="14"/>
    </row>
    <row r="668" spans="1:10" ht="15" customHeight="1" x14ac:dyDescent="0.2">
      <c r="A668" s="98" t="str">
        <f>'Общие сведения дисциплины'!$B$15&amp;J664</f>
        <v>ЭКЗАМЕНАЦИОННЫЙ БИЛЕТ №26</v>
      </c>
      <c r="B668" s="99"/>
      <c r="C668" s="99"/>
      <c r="D668" s="99"/>
      <c r="E668" s="99"/>
      <c r="F668" s="99"/>
      <c r="G668" s="99"/>
      <c r="H668" s="99"/>
      <c r="I668" s="99"/>
      <c r="J668" s="100"/>
    </row>
    <row r="669" spans="1:10" x14ac:dyDescent="0.2">
      <c r="A669" s="22"/>
      <c r="B669" s="23"/>
      <c r="C669" s="23"/>
      <c r="D669" s="23"/>
      <c r="E669" s="23"/>
      <c r="F669" s="23"/>
      <c r="G669" s="23"/>
      <c r="H669" s="23"/>
      <c r="I669" s="23"/>
      <c r="J669" s="14"/>
    </row>
    <row r="670" spans="1:10" ht="15" customHeight="1" x14ac:dyDescent="0.2">
      <c r="A670" s="101" t="s">
        <v>13</v>
      </c>
      <c r="B670" s="102"/>
      <c r="C670" s="103" t="str">
        <f>'Общие сведения дисциплины'!$B$5</f>
        <v>Технологии и методы программирования</v>
      </c>
      <c r="D670" s="103"/>
      <c r="E670" s="103"/>
      <c r="F670" s="103"/>
      <c r="G670" s="103"/>
      <c r="H670" s="103"/>
      <c r="I670" s="103"/>
      <c r="J670" s="104"/>
    </row>
    <row r="671" spans="1:10" x14ac:dyDescent="0.2">
      <c r="A671" s="22"/>
      <c r="B671" s="23"/>
      <c r="C671" s="24"/>
      <c r="D671" s="24"/>
      <c r="E671" s="24"/>
      <c r="F671" s="24"/>
      <c r="G671" s="24"/>
      <c r="H671" s="24"/>
      <c r="I671" s="24"/>
      <c r="J671" s="25"/>
    </row>
    <row r="672" spans="1:10" ht="15" customHeight="1" x14ac:dyDescent="0.2">
      <c r="A672" s="105" t="s">
        <v>14</v>
      </c>
      <c r="B672" s="106"/>
      <c r="C672" s="92" t="str">
        <f>'Общие сведения дисциплины'!$B$2</f>
        <v>Институт кибербезопасности ицифровых технологий</v>
      </c>
      <c r="D672" s="92"/>
      <c r="E672" s="23" t="s">
        <v>8</v>
      </c>
      <c r="F672" s="21">
        <f>'Общие сведения дисциплины'!$B$6</f>
        <v>3</v>
      </c>
      <c r="G672" s="107" t="s">
        <v>19</v>
      </c>
      <c r="H672" s="107"/>
      <c r="I672" s="99" t="str">
        <f>'Общие сведения дисциплины'!$B$14</f>
        <v>2023/2024</v>
      </c>
      <c r="J672" s="100"/>
    </row>
    <row r="673" spans="1:10" ht="15.75" thickBot="1" x14ac:dyDescent="0.25">
      <c r="A673" s="22"/>
      <c r="B673" s="23"/>
      <c r="C673" s="23"/>
      <c r="D673" s="23"/>
      <c r="E673" s="23"/>
      <c r="F673" s="23"/>
      <c r="G673" s="23"/>
      <c r="H673" s="23"/>
      <c r="I673" s="23"/>
      <c r="J673" s="14"/>
    </row>
    <row r="674" spans="1:10" ht="15" customHeight="1" x14ac:dyDescent="0.2">
      <c r="A674" s="22"/>
      <c r="B674" s="87" t="s">
        <v>5</v>
      </c>
      <c r="C674" s="90" t="str">
        <f ca="1">INDIRECT((ADDRESS((3+J664),2,1,1,"Вопросы к экзамену")))</f>
        <v>Определение количества кластеров. Метод силуэта.</v>
      </c>
      <c r="D674" s="91"/>
      <c r="E674" s="91"/>
      <c r="F674" s="91"/>
      <c r="G674" s="91"/>
      <c r="H674" s="91"/>
      <c r="I674" s="91"/>
      <c r="J674" s="14"/>
    </row>
    <row r="675" spans="1:10" ht="15" customHeight="1" x14ac:dyDescent="0.2">
      <c r="A675" s="22"/>
      <c r="B675" s="88"/>
      <c r="C675" s="90"/>
      <c r="D675" s="91"/>
      <c r="E675" s="91"/>
      <c r="F675" s="91"/>
      <c r="G675" s="91"/>
      <c r="H675" s="91"/>
      <c r="I675" s="91"/>
      <c r="J675" s="14"/>
    </row>
    <row r="676" spans="1:10" ht="15.75" customHeight="1" thickBot="1" x14ac:dyDescent="0.25">
      <c r="A676" s="22"/>
      <c r="B676" s="89"/>
      <c r="C676" s="90"/>
      <c r="D676" s="91"/>
      <c r="E676" s="91"/>
      <c r="F676" s="91"/>
      <c r="G676" s="91"/>
      <c r="H676" s="91"/>
      <c r="I676" s="91"/>
      <c r="J676" s="14"/>
    </row>
    <row r="677" spans="1:10" ht="15.75" thickBot="1" x14ac:dyDescent="0.25">
      <c r="A677" s="22"/>
      <c r="B677" s="23"/>
      <c r="C677" s="23"/>
      <c r="D677" s="23"/>
      <c r="E677" s="23"/>
      <c r="F677" s="23"/>
      <c r="G677" s="23"/>
      <c r="H677" s="23"/>
      <c r="I677" s="23"/>
      <c r="J677" s="14"/>
    </row>
    <row r="678" spans="1:10" ht="15" customHeight="1" x14ac:dyDescent="0.2">
      <c r="A678" s="22"/>
      <c r="B678" s="87" t="s">
        <v>6</v>
      </c>
      <c r="C678" s="90" t="str">
        <f ca="1">INDIRECT((ADDRESS(33+J664,2,1,1,"Вопросы к экзамену")))</f>
        <v xml:space="preserve">Метрики качества классификации. FPR (False Positive Rate). Выражение для расчета. </v>
      </c>
      <c r="D678" s="91"/>
      <c r="E678" s="91"/>
      <c r="F678" s="91"/>
      <c r="G678" s="91"/>
      <c r="H678" s="91"/>
      <c r="I678" s="91"/>
      <c r="J678" s="14"/>
    </row>
    <row r="679" spans="1:10" ht="15" customHeight="1" x14ac:dyDescent="0.2">
      <c r="A679" s="22"/>
      <c r="B679" s="88"/>
      <c r="C679" s="90"/>
      <c r="D679" s="91"/>
      <c r="E679" s="91"/>
      <c r="F679" s="91"/>
      <c r="G679" s="91"/>
      <c r="H679" s="91"/>
      <c r="I679" s="91"/>
      <c r="J679" s="14"/>
    </row>
    <row r="680" spans="1:10" ht="15.75" customHeight="1" thickBot="1" x14ac:dyDescent="0.25">
      <c r="A680" s="22"/>
      <c r="B680" s="89"/>
      <c r="C680" s="90"/>
      <c r="D680" s="91"/>
      <c r="E680" s="91"/>
      <c r="F680" s="91"/>
      <c r="G680" s="91"/>
      <c r="H680" s="91"/>
      <c r="I680" s="91"/>
      <c r="J680" s="14"/>
    </row>
    <row r="681" spans="1:10" ht="15.75" thickBot="1" x14ac:dyDescent="0.25">
      <c r="A681" s="22"/>
      <c r="B681" s="23"/>
      <c r="C681" s="23"/>
      <c r="D681" s="23"/>
      <c r="E681" s="23"/>
      <c r="F681" s="23"/>
      <c r="G681" s="23"/>
      <c r="H681" s="23"/>
      <c r="I681" s="23"/>
      <c r="J681" s="14"/>
    </row>
    <row r="682" spans="1:10" ht="15" customHeight="1" x14ac:dyDescent="0.2">
      <c r="A682" s="22"/>
      <c r="B682" s="87" t="s">
        <v>7</v>
      </c>
      <c r="C682" s="90" t="str">
        <f ca="1">INDIRECT((ADDRESS(66+J664,2,1,1,"Вопросы к экзамену")))</f>
        <v>Класс LinearRegression библиотеки sklearn. Характеристика гиперпараметров модели регрессии. Основные атрибуты и методы.</v>
      </c>
      <c r="D682" s="91"/>
      <c r="E682" s="91"/>
      <c r="F682" s="91"/>
      <c r="G682" s="91"/>
      <c r="H682" s="91"/>
      <c r="I682" s="91"/>
      <c r="J682" s="14"/>
    </row>
    <row r="683" spans="1:10" ht="15" customHeight="1" x14ac:dyDescent="0.2">
      <c r="A683" s="22"/>
      <c r="B683" s="88"/>
      <c r="C683" s="90"/>
      <c r="D683" s="91"/>
      <c r="E683" s="91"/>
      <c r="F683" s="91"/>
      <c r="G683" s="91"/>
      <c r="H683" s="91"/>
      <c r="I683" s="91"/>
      <c r="J683" s="14"/>
    </row>
    <row r="684" spans="1:10" ht="15.75" customHeight="1" thickBot="1" x14ac:dyDescent="0.25">
      <c r="A684" s="22"/>
      <c r="B684" s="89"/>
      <c r="C684" s="90"/>
      <c r="D684" s="91"/>
      <c r="E684" s="91"/>
      <c r="F684" s="91"/>
      <c r="G684" s="91"/>
      <c r="H684" s="91"/>
      <c r="I684" s="91"/>
      <c r="J684" s="14"/>
    </row>
    <row r="685" spans="1:10" x14ac:dyDescent="0.2">
      <c r="A685" s="22"/>
      <c r="B685" s="23"/>
      <c r="C685" s="23"/>
      <c r="D685" s="23"/>
      <c r="E685" s="23"/>
      <c r="F685" s="23"/>
      <c r="G685" s="23"/>
      <c r="H685" s="23"/>
      <c r="I685" s="23"/>
      <c r="J685" s="14"/>
    </row>
    <row r="686" spans="1:10" ht="15" customHeight="1" x14ac:dyDescent="0.2">
      <c r="A686" s="22"/>
      <c r="B686" s="92" t="str">
        <f>"Зав. кафедрой "&amp;'Общие сведения дисциплины'!$B$3</f>
        <v>Зав. кафедрой КБ-2 «Информационно-аналитические системы кибербезопасности»</v>
      </c>
      <c r="C686" s="92"/>
      <c r="D686" s="92"/>
      <c r="E686" s="26"/>
      <c r="F686" s="26"/>
      <c r="G686" s="93" t="str">
        <f>'Общие сведения дисциплины'!$B$4</f>
        <v>О.В. Трубиенко</v>
      </c>
      <c r="H686" s="93"/>
      <c r="I686" s="93"/>
      <c r="J686" s="14"/>
    </row>
    <row r="687" spans="1:10" ht="15" customHeight="1" x14ac:dyDescent="0.2">
      <c r="A687" s="22"/>
      <c r="B687" s="94">
        <f>'Общие сведения дисциплины'!$B$9</f>
        <v>45162</v>
      </c>
      <c r="C687" s="94"/>
      <c r="D687" s="94"/>
      <c r="E687" s="94"/>
      <c r="F687" s="94"/>
      <c r="G687" s="94"/>
      <c r="H687" s="94"/>
      <c r="I687" s="94"/>
      <c r="J687" s="14"/>
    </row>
    <row r="688" spans="1:10" ht="15.75" thickBot="1" x14ac:dyDescent="0.25">
      <c r="A688" s="15"/>
      <c r="B688" s="16"/>
      <c r="C688" s="16"/>
      <c r="D688" s="16"/>
      <c r="E688" s="16"/>
      <c r="F688" s="16"/>
      <c r="G688" s="16"/>
      <c r="H688" s="16"/>
      <c r="I688" s="16"/>
      <c r="J688" s="17"/>
    </row>
    <row r="689" spans="1:10" ht="15.75" thickBot="1" x14ac:dyDescent="0.25"/>
    <row r="690" spans="1:10" x14ac:dyDescent="0.2">
      <c r="A690" s="8"/>
      <c r="B690" s="9"/>
      <c r="C690" s="9"/>
      <c r="D690" s="9"/>
      <c r="E690" s="9"/>
      <c r="F690" s="9"/>
      <c r="G690" s="9"/>
      <c r="H690" s="9"/>
      <c r="I690" s="9"/>
      <c r="J690" s="20">
        <f>J664+1</f>
        <v>27</v>
      </c>
    </row>
    <row r="691" spans="1:10" ht="15" customHeight="1" x14ac:dyDescent="0.2">
      <c r="A691" s="95">
        <f>'Общие сведения дисциплины'!$B$1</f>
        <v>0</v>
      </c>
      <c r="B691" s="96"/>
      <c r="C691" s="96"/>
      <c r="D691" s="96"/>
      <c r="E691" s="96"/>
      <c r="F691" s="96"/>
      <c r="G691" s="96"/>
      <c r="H691" s="96"/>
      <c r="I691" s="96"/>
      <c r="J691" s="97"/>
    </row>
    <row r="692" spans="1:10" x14ac:dyDescent="0.2">
      <c r="A692" s="95"/>
      <c r="B692" s="96"/>
      <c r="C692" s="96"/>
      <c r="D692" s="96"/>
      <c r="E692" s="96"/>
      <c r="F692" s="96"/>
      <c r="G692" s="96"/>
      <c r="H692" s="96"/>
      <c r="I692" s="96"/>
      <c r="J692" s="97"/>
    </row>
    <row r="693" spans="1:10" x14ac:dyDescent="0.2">
      <c r="A693" s="22"/>
      <c r="B693" s="23"/>
      <c r="C693" s="23"/>
      <c r="D693" s="23"/>
      <c r="E693" s="23"/>
      <c r="F693" s="23"/>
      <c r="G693" s="23"/>
      <c r="H693" s="23"/>
      <c r="I693" s="23"/>
      <c r="J693" s="14"/>
    </row>
    <row r="694" spans="1:10" ht="15" customHeight="1" x14ac:dyDescent="0.2">
      <c r="A694" s="98" t="str">
        <f>'Общие сведения дисциплины'!$B$15&amp;J690</f>
        <v>ЭКЗАМЕНАЦИОННЫЙ БИЛЕТ №27</v>
      </c>
      <c r="B694" s="99"/>
      <c r="C694" s="99"/>
      <c r="D694" s="99"/>
      <c r="E694" s="99"/>
      <c r="F694" s="99"/>
      <c r="G694" s="99"/>
      <c r="H694" s="99"/>
      <c r="I694" s="99"/>
      <c r="J694" s="100"/>
    </row>
    <row r="695" spans="1:10" x14ac:dyDescent="0.2">
      <c r="A695" s="22"/>
      <c r="B695" s="23"/>
      <c r="C695" s="23"/>
      <c r="D695" s="23"/>
      <c r="E695" s="23"/>
      <c r="F695" s="23"/>
      <c r="G695" s="23"/>
      <c r="H695" s="23"/>
      <c r="I695" s="23"/>
      <c r="J695" s="14"/>
    </row>
    <row r="696" spans="1:10" ht="15" customHeight="1" x14ac:dyDescent="0.2">
      <c r="A696" s="101" t="s">
        <v>13</v>
      </c>
      <c r="B696" s="102"/>
      <c r="C696" s="103" t="str">
        <f>'Общие сведения дисциплины'!$B$5</f>
        <v>Технологии и методы программирования</v>
      </c>
      <c r="D696" s="103"/>
      <c r="E696" s="103"/>
      <c r="F696" s="103"/>
      <c r="G696" s="103"/>
      <c r="H696" s="103"/>
      <c r="I696" s="103"/>
      <c r="J696" s="104"/>
    </row>
    <row r="697" spans="1:10" x14ac:dyDescent="0.2">
      <c r="A697" s="22"/>
      <c r="B697" s="23"/>
      <c r="C697" s="24"/>
      <c r="D697" s="24"/>
      <c r="E697" s="24"/>
      <c r="F697" s="24"/>
      <c r="G697" s="24"/>
      <c r="H697" s="24"/>
      <c r="I697" s="24"/>
      <c r="J697" s="25"/>
    </row>
    <row r="698" spans="1:10" ht="15" customHeight="1" x14ac:dyDescent="0.2">
      <c r="A698" s="105" t="s">
        <v>14</v>
      </c>
      <c r="B698" s="106"/>
      <c r="C698" s="92" t="str">
        <f>'Общие сведения дисциплины'!$B$2</f>
        <v>Институт кибербезопасности ицифровых технологий</v>
      </c>
      <c r="D698" s="92"/>
      <c r="E698" s="23" t="s">
        <v>8</v>
      </c>
      <c r="F698" s="21">
        <f>'Общие сведения дисциплины'!$B$6</f>
        <v>3</v>
      </c>
      <c r="G698" s="107" t="s">
        <v>19</v>
      </c>
      <c r="H698" s="107"/>
      <c r="I698" s="99" t="str">
        <f>'Общие сведения дисциплины'!$B$14</f>
        <v>2023/2024</v>
      </c>
      <c r="J698" s="100"/>
    </row>
    <row r="699" spans="1:10" ht="15.75" thickBot="1" x14ac:dyDescent="0.25">
      <c r="A699" s="22"/>
      <c r="B699" s="23"/>
      <c r="C699" s="23"/>
      <c r="D699" s="23"/>
      <c r="E699" s="23"/>
      <c r="F699" s="23"/>
      <c r="G699" s="23"/>
      <c r="H699" s="23"/>
      <c r="I699" s="23"/>
      <c r="J699" s="14"/>
    </row>
    <row r="700" spans="1:10" ht="15" customHeight="1" x14ac:dyDescent="0.2">
      <c r="A700" s="22"/>
      <c r="B700" s="87" t="s">
        <v>5</v>
      </c>
      <c r="C700" s="90" t="str">
        <f ca="1">INDIRECT((ADDRESS((3+J690),2,1,1,"Вопросы к экзамену")))</f>
        <v>Алгоритм иерархической агломеративной кластеризации.</v>
      </c>
      <c r="D700" s="91"/>
      <c r="E700" s="91"/>
      <c r="F700" s="91"/>
      <c r="G700" s="91"/>
      <c r="H700" s="91"/>
      <c r="I700" s="91"/>
      <c r="J700" s="14"/>
    </row>
    <row r="701" spans="1:10" ht="15" customHeight="1" x14ac:dyDescent="0.2">
      <c r="A701" s="22"/>
      <c r="B701" s="88"/>
      <c r="C701" s="90"/>
      <c r="D701" s="91"/>
      <c r="E701" s="91"/>
      <c r="F701" s="91"/>
      <c r="G701" s="91"/>
      <c r="H701" s="91"/>
      <c r="I701" s="91"/>
      <c r="J701" s="14"/>
    </row>
    <row r="702" spans="1:10" ht="15.75" customHeight="1" thickBot="1" x14ac:dyDescent="0.25">
      <c r="A702" s="22"/>
      <c r="B702" s="89"/>
      <c r="C702" s="90"/>
      <c r="D702" s="91"/>
      <c r="E702" s="91"/>
      <c r="F702" s="91"/>
      <c r="G702" s="91"/>
      <c r="H702" s="91"/>
      <c r="I702" s="91"/>
      <c r="J702" s="14"/>
    </row>
    <row r="703" spans="1:10" ht="15.75" thickBot="1" x14ac:dyDescent="0.25">
      <c r="A703" s="22"/>
      <c r="B703" s="23"/>
      <c r="C703" s="23"/>
      <c r="D703" s="23"/>
      <c r="E703" s="23"/>
      <c r="F703" s="23"/>
      <c r="G703" s="23"/>
      <c r="H703" s="23"/>
      <c r="I703" s="23"/>
      <c r="J703" s="14"/>
    </row>
    <row r="704" spans="1:10" ht="15" customHeight="1" x14ac:dyDescent="0.2">
      <c r="A704" s="22"/>
      <c r="B704" s="87" t="s">
        <v>6</v>
      </c>
      <c r="C704" s="90" t="str">
        <f ca="1">INDIRECT((ADDRESS(33+J690,2,1,1,"Вопросы к экзамену")))</f>
        <v xml:space="preserve">Бинаризация количественных признаков. </v>
      </c>
      <c r="D704" s="91"/>
      <c r="E704" s="91"/>
      <c r="F704" s="91"/>
      <c r="G704" s="91"/>
      <c r="H704" s="91"/>
      <c r="I704" s="91"/>
      <c r="J704" s="14"/>
    </row>
    <row r="705" spans="1:10" ht="15" customHeight="1" x14ac:dyDescent="0.2">
      <c r="A705" s="22"/>
      <c r="B705" s="88"/>
      <c r="C705" s="90"/>
      <c r="D705" s="91"/>
      <c r="E705" s="91"/>
      <c r="F705" s="91"/>
      <c r="G705" s="91"/>
      <c r="H705" s="91"/>
      <c r="I705" s="91"/>
      <c r="J705" s="14"/>
    </row>
    <row r="706" spans="1:10" ht="15.75" customHeight="1" thickBot="1" x14ac:dyDescent="0.25">
      <c r="A706" s="22"/>
      <c r="B706" s="89"/>
      <c r="C706" s="90"/>
      <c r="D706" s="91"/>
      <c r="E706" s="91"/>
      <c r="F706" s="91"/>
      <c r="G706" s="91"/>
      <c r="H706" s="91"/>
      <c r="I706" s="91"/>
      <c r="J706" s="14"/>
    </row>
    <row r="707" spans="1:10" ht="15.75" thickBot="1" x14ac:dyDescent="0.25">
      <c r="A707" s="22"/>
      <c r="B707" s="23"/>
      <c r="C707" s="23"/>
      <c r="D707" s="23"/>
      <c r="E707" s="23"/>
      <c r="F707" s="23"/>
      <c r="G707" s="23"/>
      <c r="H707" s="23"/>
      <c r="I707" s="23"/>
      <c r="J707" s="14"/>
    </row>
    <row r="708" spans="1:10" ht="15" customHeight="1" x14ac:dyDescent="0.2">
      <c r="A708" s="22"/>
      <c r="B708" s="87" t="s">
        <v>7</v>
      </c>
      <c r="C708" s="90" t="str">
        <f ca="1">INDIRECT((ADDRESS(66+J690,2,1,1,"Вопросы к экзамену")))</f>
        <v>Градиентный бустинг. Общая характеристика метода.</v>
      </c>
      <c r="D708" s="91"/>
      <c r="E708" s="91"/>
      <c r="F708" s="91"/>
      <c r="G708" s="91"/>
      <c r="H708" s="91"/>
      <c r="I708" s="91"/>
      <c r="J708" s="14"/>
    </row>
    <row r="709" spans="1:10" ht="15" customHeight="1" x14ac:dyDescent="0.2">
      <c r="A709" s="22"/>
      <c r="B709" s="88"/>
      <c r="C709" s="90"/>
      <c r="D709" s="91"/>
      <c r="E709" s="91"/>
      <c r="F709" s="91"/>
      <c r="G709" s="91"/>
      <c r="H709" s="91"/>
      <c r="I709" s="91"/>
      <c r="J709" s="14"/>
    </row>
    <row r="710" spans="1:10" ht="15.75" customHeight="1" thickBot="1" x14ac:dyDescent="0.25">
      <c r="A710" s="22"/>
      <c r="B710" s="89"/>
      <c r="C710" s="90"/>
      <c r="D710" s="91"/>
      <c r="E710" s="91"/>
      <c r="F710" s="91"/>
      <c r="G710" s="91"/>
      <c r="H710" s="91"/>
      <c r="I710" s="91"/>
      <c r="J710" s="14"/>
    </row>
    <row r="711" spans="1:10" x14ac:dyDescent="0.2">
      <c r="A711" s="22"/>
      <c r="B711" s="23"/>
      <c r="C711" s="23"/>
      <c r="D711" s="23"/>
      <c r="E711" s="23"/>
      <c r="F711" s="23"/>
      <c r="G711" s="23"/>
      <c r="H711" s="23"/>
      <c r="I711" s="23"/>
      <c r="J711" s="14"/>
    </row>
    <row r="712" spans="1:10" ht="15" customHeight="1" x14ac:dyDescent="0.2">
      <c r="A712" s="22"/>
      <c r="B712" s="92" t="str">
        <f>"Зав. кафедрой "&amp;'Общие сведения дисциплины'!$B$3</f>
        <v>Зав. кафедрой КБ-2 «Информационно-аналитические системы кибербезопасности»</v>
      </c>
      <c r="C712" s="92"/>
      <c r="D712" s="92"/>
      <c r="E712" s="26"/>
      <c r="F712" s="26"/>
      <c r="G712" s="93" t="str">
        <f>'Общие сведения дисциплины'!$B$4</f>
        <v>О.В. Трубиенко</v>
      </c>
      <c r="H712" s="93"/>
      <c r="I712" s="93"/>
      <c r="J712" s="14"/>
    </row>
    <row r="713" spans="1:10" ht="15" customHeight="1" x14ac:dyDescent="0.2">
      <c r="A713" s="22"/>
      <c r="B713" s="94">
        <f>'Общие сведения дисциплины'!$B$9</f>
        <v>45162</v>
      </c>
      <c r="C713" s="94"/>
      <c r="D713" s="94"/>
      <c r="E713" s="94"/>
      <c r="F713" s="94"/>
      <c r="G713" s="94"/>
      <c r="H713" s="94"/>
      <c r="I713" s="94"/>
      <c r="J713" s="14"/>
    </row>
    <row r="714" spans="1:10" ht="15.75" thickBot="1" x14ac:dyDescent="0.25">
      <c r="A714" s="15"/>
      <c r="B714" s="16"/>
      <c r="C714" s="16"/>
      <c r="D714" s="16"/>
      <c r="E714" s="16"/>
      <c r="F714" s="16"/>
      <c r="G714" s="16"/>
      <c r="H714" s="16"/>
      <c r="I714" s="16"/>
      <c r="J714" s="17"/>
    </row>
    <row r="715" spans="1:10" x14ac:dyDescent="0.2">
      <c r="A715" s="27"/>
      <c r="B715" s="27"/>
      <c r="C715" s="27"/>
      <c r="D715" s="27"/>
      <c r="E715" s="27"/>
      <c r="F715" s="27"/>
      <c r="G715" s="27"/>
      <c r="H715" s="27"/>
      <c r="I715" s="27"/>
      <c r="J715" s="27"/>
    </row>
    <row r="716" spans="1:10" ht="15.75" thickBot="1" x14ac:dyDescent="0.25"/>
    <row r="717" spans="1:10" x14ac:dyDescent="0.2">
      <c r="A717" s="18"/>
      <c r="B717" s="19"/>
      <c r="C717" s="19"/>
      <c r="D717" s="19"/>
      <c r="E717" s="19"/>
      <c r="F717" s="19"/>
      <c r="G717" s="19"/>
      <c r="H717" s="19"/>
      <c r="I717" s="19"/>
      <c r="J717" s="20">
        <f>J690+1</f>
        <v>28</v>
      </c>
    </row>
    <row r="718" spans="1:10" ht="15" customHeight="1" x14ac:dyDescent="0.2">
      <c r="A718" s="95">
        <f>'Общие сведения дисциплины'!$B$1</f>
        <v>0</v>
      </c>
      <c r="B718" s="96"/>
      <c r="C718" s="96"/>
      <c r="D718" s="96"/>
      <c r="E718" s="96"/>
      <c r="F718" s="96"/>
      <c r="G718" s="96"/>
      <c r="H718" s="96"/>
      <c r="I718" s="96"/>
      <c r="J718" s="97"/>
    </row>
    <row r="719" spans="1:10" x14ac:dyDescent="0.2">
      <c r="A719" s="95"/>
      <c r="B719" s="96"/>
      <c r="C719" s="96"/>
      <c r="D719" s="96"/>
      <c r="E719" s="96"/>
      <c r="F719" s="96"/>
      <c r="G719" s="96"/>
      <c r="H719" s="96"/>
      <c r="I719" s="96"/>
      <c r="J719" s="97"/>
    </row>
    <row r="720" spans="1:10" x14ac:dyDescent="0.2">
      <c r="A720" s="22"/>
      <c r="B720" s="23"/>
      <c r="C720" s="23"/>
      <c r="D720" s="23"/>
      <c r="E720" s="23"/>
      <c r="F720" s="23"/>
      <c r="G720" s="23"/>
      <c r="H720" s="23"/>
      <c r="I720" s="23"/>
      <c r="J720" s="14"/>
    </row>
    <row r="721" spans="1:10" ht="15" customHeight="1" x14ac:dyDescent="0.2">
      <c r="A721" s="98" t="str">
        <f>'Общие сведения дисциплины'!$B$15&amp;J717</f>
        <v>ЭКЗАМЕНАЦИОННЫЙ БИЛЕТ №28</v>
      </c>
      <c r="B721" s="99"/>
      <c r="C721" s="99"/>
      <c r="D721" s="99"/>
      <c r="E721" s="99"/>
      <c r="F721" s="99"/>
      <c r="G721" s="99"/>
      <c r="H721" s="99"/>
      <c r="I721" s="99"/>
      <c r="J721" s="100"/>
    </row>
    <row r="722" spans="1:10" x14ac:dyDescent="0.2">
      <c r="A722" s="22"/>
      <c r="B722" s="23"/>
      <c r="C722" s="23"/>
      <c r="D722" s="23"/>
      <c r="E722" s="23"/>
      <c r="F722" s="23"/>
      <c r="G722" s="23"/>
      <c r="H722" s="23"/>
      <c r="I722" s="23"/>
      <c r="J722" s="14"/>
    </row>
    <row r="723" spans="1:10" ht="15" customHeight="1" x14ac:dyDescent="0.2">
      <c r="A723" s="101" t="s">
        <v>13</v>
      </c>
      <c r="B723" s="102"/>
      <c r="C723" s="103" t="str">
        <f>'Общие сведения дисциплины'!$B$5</f>
        <v>Технологии и методы программирования</v>
      </c>
      <c r="D723" s="103"/>
      <c r="E723" s="103"/>
      <c r="F723" s="103"/>
      <c r="G723" s="103"/>
      <c r="H723" s="103"/>
      <c r="I723" s="103"/>
      <c r="J723" s="104"/>
    </row>
    <row r="724" spans="1:10" x14ac:dyDescent="0.2">
      <c r="A724" s="22"/>
      <c r="B724" s="23"/>
      <c r="C724" s="24"/>
      <c r="D724" s="24"/>
      <c r="E724" s="24"/>
      <c r="F724" s="24"/>
      <c r="G724" s="24"/>
      <c r="H724" s="24"/>
      <c r="I724" s="24"/>
      <c r="J724" s="25"/>
    </row>
    <row r="725" spans="1:10" ht="15" customHeight="1" x14ac:dyDescent="0.2">
      <c r="A725" s="105" t="s">
        <v>14</v>
      </c>
      <c r="B725" s="106"/>
      <c r="C725" s="92" t="str">
        <f>'Общие сведения дисциплины'!$B$2</f>
        <v>Институт кибербезопасности ицифровых технологий</v>
      </c>
      <c r="D725" s="92"/>
      <c r="E725" s="23" t="s">
        <v>8</v>
      </c>
      <c r="F725" s="21">
        <f>'Общие сведения дисциплины'!$B$6</f>
        <v>3</v>
      </c>
      <c r="G725" s="107" t="s">
        <v>19</v>
      </c>
      <c r="H725" s="107"/>
      <c r="I725" s="99" t="str">
        <f>'Общие сведения дисциплины'!$B$14</f>
        <v>2023/2024</v>
      </c>
      <c r="J725" s="100"/>
    </row>
    <row r="726" spans="1:10" ht="15.75" thickBot="1" x14ac:dyDescent="0.25">
      <c r="A726" s="22"/>
      <c r="B726" s="23"/>
      <c r="C726" s="23"/>
      <c r="D726" s="23"/>
      <c r="E726" s="23"/>
      <c r="F726" s="23"/>
      <c r="G726" s="23"/>
      <c r="H726" s="23"/>
      <c r="I726" s="23"/>
      <c r="J726" s="14"/>
    </row>
    <row r="727" spans="1:10" ht="15" customHeight="1" x14ac:dyDescent="0.2">
      <c r="A727" s="22"/>
      <c r="B727" s="87" t="s">
        <v>5</v>
      </c>
      <c r="C727" s="90" t="str">
        <f ca="1">INDIRECT((ADDRESS((3+J717),2,1,1,"Вопросы к экзамену")))</f>
        <v xml:space="preserve">Дендрограмма. Процедура построения. Оценивание числа кластеров. </v>
      </c>
      <c r="D727" s="91"/>
      <c r="E727" s="91"/>
      <c r="F727" s="91"/>
      <c r="G727" s="91"/>
      <c r="H727" s="91"/>
      <c r="I727" s="91"/>
      <c r="J727" s="14"/>
    </row>
    <row r="728" spans="1:10" ht="15" customHeight="1" x14ac:dyDescent="0.2">
      <c r="A728" s="22"/>
      <c r="B728" s="88"/>
      <c r="C728" s="90"/>
      <c r="D728" s="91"/>
      <c r="E728" s="91"/>
      <c r="F728" s="91"/>
      <c r="G728" s="91"/>
      <c r="H728" s="91"/>
      <c r="I728" s="91"/>
      <c r="J728" s="14"/>
    </row>
    <row r="729" spans="1:10" ht="15.75" customHeight="1" thickBot="1" x14ac:dyDescent="0.25">
      <c r="A729" s="22"/>
      <c r="B729" s="89"/>
      <c r="C729" s="90"/>
      <c r="D729" s="91"/>
      <c r="E729" s="91"/>
      <c r="F729" s="91"/>
      <c r="G729" s="91"/>
      <c r="H729" s="91"/>
      <c r="I729" s="91"/>
      <c r="J729" s="14"/>
    </row>
    <row r="730" spans="1:10" ht="15.75" thickBot="1" x14ac:dyDescent="0.25">
      <c r="A730" s="22"/>
      <c r="B730" s="23"/>
      <c r="C730" s="23"/>
      <c r="D730" s="23"/>
      <c r="E730" s="23"/>
      <c r="F730" s="23"/>
      <c r="G730" s="23"/>
      <c r="H730" s="23"/>
      <c r="I730" s="23"/>
      <c r="J730" s="14"/>
    </row>
    <row r="731" spans="1:10" ht="15" customHeight="1" x14ac:dyDescent="0.2">
      <c r="A731" s="22"/>
      <c r="B731" s="87" t="s">
        <v>6</v>
      </c>
      <c r="C731" s="90" t="str">
        <f ca="1">INDIRECT((ADDRESS(33+J717,2,1,1,"Вопросы к экзамену")))</f>
        <v xml:space="preserve">Метрики качества классификации. ROC-AUC. Свойства. </v>
      </c>
      <c r="D731" s="91"/>
      <c r="E731" s="91"/>
      <c r="F731" s="91"/>
      <c r="G731" s="91"/>
      <c r="H731" s="91"/>
      <c r="I731" s="91"/>
      <c r="J731" s="14"/>
    </row>
    <row r="732" spans="1:10" ht="15" customHeight="1" x14ac:dyDescent="0.2">
      <c r="A732" s="22"/>
      <c r="B732" s="88"/>
      <c r="C732" s="90"/>
      <c r="D732" s="91"/>
      <c r="E732" s="91"/>
      <c r="F732" s="91"/>
      <c r="G732" s="91"/>
      <c r="H732" s="91"/>
      <c r="I732" s="91"/>
      <c r="J732" s="14"/>
    </row>
    <row r="733" spans="1:10" ht="15.75" customHeight="1" thickBot="1" x14ac:dyDescent="0.25">
      <c r="A733" s="22"/>
      <c r="B733" s="89"/>
      <c r="C733" s="90"/>
      <c r="D733" s="91"/>
      <c r="E733" s="91"/>
      <c r="F733" s="91"/>
      <c r="G733" s="91"/>
      <c r="H733" s="91"/>
      <c r="I733" s="91"/>
      <c r="J733" s="14"/>
    </row>
    <row r="734" spans="1:10" ht="15.75" thickBot="1" x14ac:dyDescent="0.25">
      <c r="A734" s="22"/>
      <c r="B734" s="23"/>
      <c r="C734" s="23"/>
      <c r="D734" s="23"/>
      <c r="E734" s="23"/>
      <c r="F734" s="23"/>
      <c r="G734" s="23"/>
      <c r="H734" s="23"/>
      <c r="I734" s="23"/>
      <c r="J734" s="14"/>
    </row>
    <row r="735" spans="1:10" ht="15" customHeight="1" x14ac:dyDescent="0.2">
      <c r="A735" s="22"/>
      <c r="B735" s="87" t="s">
        <v>7</v>
      </c>
      <c r="C735" s="90" t="str">
        <f ca="1">INDIRECT((ADDRESS(66+J717,2,1,1,"Вопросы к экзамену")))</f>
        <v>Алгоритм градиентного бустинга для задачи регрессии.</v>
      </c>
      <c r="D735" s="91"/>
      <c r="E735" s="91"/>
      <c r="F735" s="91"/>
      <c r="G735" s="91"/>
      <c r="H735" s="91"/>
      <c r="I735" s="91"/>
      <c r="J735" s="14"/>
    </row>
    <row r="736" spans="1:10" ht="15" customHeight="1" x14ac:dyDescent="0.2">
      <c r="A736" s="22"/>
      <c r="B736" s="88"/>
      <c r="C736" s="90"/>
      <c r="D736" s="91"/>
      <c r="E736" s="91"/>
      <c r="F736" s="91"/>
      <c r="G736" s="91"/>
      <c r="H736" s="91"/>
      <c r="I736" s="91"/>
      <c r="J736" s="14"/>
    </row>
    <row r="737" spans="1:10" ht="15.75" customHeight="1" thickBot="1" x14ac:dyDescent="0.25">
      <c r="A737" s="22"/>
      <c r="B737" s="89"/>
      <c r="C737" s="90"/>
      <c r="D737" s="91"/>
      <c r="E737" s="91"/>
      <c r="F737" s="91"/>
      <c r="G737" s="91"/>
      <c r="H737" s="91"/>
      <c r="I737" s="91"/>
      <c r="J737" s="14"/>
    </row>
    <row r="738" spans="1:10" x14ac:dyDescent="0.2">
      <c r="A738" s="22"/>
      <c r="B738" s="23"/>
      <c r="C738" s="23"/>
      <c r="D738" s="23"/>
      <c r="E738" s="23"/>
      <c r="F738" s="23"/>
      <c r="G738" s="23"/>
      <c r="H738" s="23"/>
      <c r="I738" s="23"/>
      <c r="J738" s="14"/>
    </row>
    <row r="739" spans="1:10" ht="15" customHeight="1" x14ac:dyDescent="0.2">
      <c r="A739" s="22"/>
      <c r="B739" s="92" t="str">
        <f>"Зав. кафедрой "&amp;'Общие сведения дисциплины'!$B$3</f>
        <v>Зав. кафедрой КБ-2 «Информационно-аналитические системы кибербезопасности»</v>
      </c>
      <c r="C739" s="92"/>
      <c r="D739" s="92"/>
      <c r="E739" s="26"/>
      <c r="F739" s="26"/>
      <c r="G739" s="93" t="str">
        <f>'Общие сведения дисциплины'!$B$4</f>
        <v>О.В. Трубиенко</v>
      </c>
      <c r="H739" s="93"/>
      <c r="I739" s="93"/>
      <c r="J739" s="14"/>
    </row>
    <row r="740" spans="1:10" ht="15" customHeight="1" x14ac:dyDescent="0.2">
      <c r="A740" s="22"/>
      <c r="B740" s="94">
        <f>'Общие сведения дисциплины'!$B$9</f>
        <v>45162</v>
      </c>
      <c r="C740" s="94"/>
      <c r="D740" s="94"/>
      <c r="E740" s="94"/>
      <c r="F740" s="94"/>
      <c r="G740" s="94"/>
      <c r="H740" s="94"/>
      <c r="I740" s="94"/>
      <c r="J740" s="14"/>
    </row>
    <row r="741" spans="1:10" ht="15.75" thickBot="1" x14ac:dyDescent="0.25">
      <c r="A741" s="15"/>
      <c r="B741" s="16"/>
      <c r="C741" s="16"/>
      <c r="D741" s="16"/>
      <c r="E741" s="16"/>
      <c r="F741" s="16"/>
      <c r="G741" s="16"/>
      <c r="H741" s="16"/>
      <c r="I741" s="16"/>
      <c r="J741" s="17"/>
    </row>
    <row r="742" spans="1:10" ht="15.75" thickBot="1" x14ac:dyDescent="0.25"/>
    <row r="743" spans="1:10" x14ac:dyDescent="0.2">
      <c r="A743" s="8"/>
      <c r="B743" s="9"/>
      <c r="C743" s="9"/>
      <c r="D743" s="9"/>
      <c r="E743" s="9"/>
      <c r="F743" s="9"/>
      <c r="G743" s="9"/>
      <c r="H743" s="9"/>
      <c r="I743" s="9"/>
      <c r="J743" s="20">
        <f>J717+1</f>
        <v>29</v>
      </c>
    </row>
    <row r="744" spans="1:10" ht="15" customHeight="1" x14ac:dyDescent="0.2">
      <c r="A744" s="95">
        <f>'Общие сведения дисциплины'!$B$1</f>
        <v>0</v>
      </c>
      <c r="B744" s="96"/>
      <c r="C744" s="96"/>
      <c r="D744" s="96"/>
      <c r="E744" s="96"/>
      <c r="F744" s="96"/>
      <c r="G744" s="96"/>
      <c r="H744" s="96"/>
      <c r="I744" s="96"/>
      <c r="J744" s="97"/>
    </row>
    <row r="745" spans="1:10" x14ac:dyDescent="0.2">
      <c r="A745" s="95"/>
      <c r="B745" s="96"/>
      <c r="C745" s="96"/>
      <c r="D745" s="96"/>
      <c r="E745" s="96"/>
      <c r="F745" s="96"/>
      <c r="G745" s="96"/>
      <c r="H745" s="96"/>
      <c r="I745" s="96"/>
      <c r="J745" s="97"/>
    </row>
    <row r="746" spans="1:10" x14ac:dyDescent="0.2">
      <c r="A746" s="22"/>
      <c r="B746" s="23"/>
      <c r="C746" s="23"/>
      <c r="D746" s="23"/>
      <c r="E746" s="23"/>
      <c r="F746" s="23"/>
      <c r="G746" s="23"/>
      <c r="H746" s="23"/>
      <c r="I746" s="23"/>
      <c r="J746" s="14"/>
    </row>
    <row r="747" spans="1:10" ht="15" customHeight="1" x14ac:dyDescent="0.2">
      <c r="A747" s="98" t="str">
        <f>'Общие сведения дисциплины'!$B$15&amp;J743</f>
        <v>ЭКЗАМЕНАЦИОННЫЙ БИЛЕТ №29</v>
      </c>
      <c r="B747" s="99"/>
      <c r="C747" s="99"/>
      <c r="D747" s="99"/>
      <c r="E747" s="99"/>
      <c r="F747" s="99"/>
      <c r="G747" s="99"/>
      <c r="H747" s="99"/>
      <c r="I747" s="99"/>
      <c r="J747" s="100"/>
    </row>
    <row r="748" spans="1:10" x14ac:dyDescent="0.2">
      <c r="A748" s="22"/>
      <c r="B748" s="23"/>
      <c r="C748" s="23"/>
      <c r="D748" s="23"/>
      <c r="E748" s="23"/>
      <c r="F748" s="23"/>
      <c r="G748" s="23"/>
      <c r="H748" s="23"/>
      <c r="I748" s="23"/>
      <c r="J748" s="14"/>
    </row>
    <row r="749" spans="1:10" ht="15" customHeight="1" x14ac:dyDescent="0.2">
      <c r="A749" s="101" t="s">
        <v>13</v>
      </c>
      <c r="B749" s="102"/>
      <c r="C749" s="103" t="str">
        <f>'Общие сведения дисциплины'!$B$5</f>
        <v>Технологии и методы программирования</v>
      </c>
      <c r="D749" s="103"/>
      <c r="E749" s="103"/>
      <c r="F749" s="103"/>
      <c r="G749" s="103"/>
      <c r="H749" s="103"/>
      <c r="I749" s="103"/>
      <c r="J749" s="104"/>
    </row>
    <row r="750" spans="1:10" x14ac:dyDescent="0.2">
      <c r="A750" s="22"/>
      <c r="B750" s="23"/>
      <c r="C750" s="24"/>
      <c r="D750" s="24"/>
      <c r="E750" s="24"/>
      <c r="F750" s="24"/>
      <c r="G750" s="24"/>
      <c r="H750" s="24"/>
      <c r="I750" s="24"/>
      <c r="J750" s="25"/>
    </row>
    <row r="751" spans="1:10" ht="15" customHeight="1" x14ac:dyDescent="0.2">
      <c r="A751" s="105" t="s">
        <v>14</v>
      </c>
      <c r="B751" s="106"/>
      <c r="C751" s="92" t="str">
        <f>'Общие сведения дисциплины'!$B$2</f>
        <v>Институт кибербезопасности ицифровых технологий</v>
      </c>
      <c r="D751" s="92"/>
      <c r="E751" s="23" t="s">
        <v>8</v>
      </c>
      <c r="F751" s="21">
        <f>'Общие сведения дисциплины'!$B$6</f>
        <v>3</v>
      </c>
      <c r="G751" s="107" t="s">
        <v>19</v>
      </c>
      <c r="H751" s="107"/>
      <c r="I751" s="99" t="str">
        <f>'Общие сведения дисциплины'!$B$14</f>
        <v>2023/2024</v>
      </c>
      <c r="J751" s="100"/>
    </row>
    <row r="752" spans="1:10" ht="15.75" thickBot="1" x14ac:dyDescent="0.25">
      <c r="A752" s="22"/>
      <c r="B752" s="23"/>
      <c r="C752" s="23"/>
      <c r="D752" s="23"/>
      <c r="E752" s="23"/>
      <c r="F752" s="23"/>
      <c r="G752" s="23"/>
      <c r="H752" s="23"/>
      <c r="I752" s="23"/>
      <c r="J752" s="14"/>
    </row>
    <row r="753" spans="1:10" ht="15" customHeight="1" x14ac:dyDescent="0.2">
      <c r="A753" s="22"/>
      <c r="B753" s="87" t="s">
        <v>5</v>
      </c>
      <c r="C753" s="90" t="str">
        <f ca="1">INDIRECT((ADDRESS((3+J743),2,1,1,"Вопросы к экзамену")))</f>
        <v>Способы вычисления расстояний между объектами и кластерами.</v>
      </c>
      <c r="D753" s="91"/>
      <c r="E753" s="91"/>
      <c r="F753" s="91"/>
      <c r="G753" s="91"/>
      <c r="H753" s="91"/>
      <c r="I753" s="91"/>
      <c r="J753" s="14"/>
    </row>
    <row r="754" spans="1:10" ht="15" customHeight="1" x14ac:dyDescent="0.2">
      <c r="A754" s="22"/>
      <c r="B754" s="88"/>
      <c r="C754" s="90"/>
      <c r="D754" s="91"/>
      <c r="E754" s="91"/>
      <c r="F754" s="91"/>
      <c r="G754" s="91"/>
      <c r="H754" s="91"/>
      <c r="I754" s="91"/>
      <c r="J754" s="14"/>
    </row>
    <row r="755" spans="1:10" ht="15.75" customHeight="1" thickBot="1" x14ac:dyDescent="0.25">
      <c r="A755" s="22"/>
      <c r="B755" s="89"/>
      <c r="C755" s="90"/>
      <c r="D755" s="91"/>
      <c r="E755" s="91"/>
      <c r="F755" s="91"/>
      <c r="G755" s="91"/>
      <c r="H755" s="91"/>
      <c r="I755" s="91"/>
      <c r="J755" s="14"/>
    </row>
    <row r="756" spans="1:10" ht="15.75" thickBot="1" x14ac:dyDescent="0.25">
      <c r="A756" s="22"/>
      <c r="B756" s="23"/>
      <c r="C756" s="23"/>
      <c r="D756" s="23"/>
      <c r="E756" s="23"/>
      <c r="F756" s="23"/>
      <c r="G756" s="23"/>
      <c r="H756" s="23"/>
      <c r="I756" s="23"/>
      <c r="J756" s="14"/>
    </row>
    <row r="757" spans="1:10" ht="15" customHeight="1" x14ac:dyDescent="0.2">
      <c r="A757" s="22"/>
      <c r="B757" s="87" t="s">
        <v>6</v>
      </c>
      <c r="C757" s="90" t="str">
        <f ca="1">INDIRECT((ADDRESS(33+J743,2,1,1,"Вопросы к экзамену")))</f>
        <v>Метрики качества классификации. PR-кривая. Назанчение, процедура построения. PR-AUC.</v>
      </c>
      <c r="D757" s="91"/>
      <c r="E757" s="91"/>
      <c r="F757" s="91"/>
      <c r="G757" s="91"/>
      <c r="H757" s="91"/>
      <c r="I757" s="91"/>
      <c r="J757" s="14"/>
    </row>
    <row r="758" spans="1:10" ht="15" customHeight="1" x14ac:dyDescent="0.2">
      <c r="A758" s="22"/>
      <c r="B758" s="88"/>
      <c r="C758" s="90"/>
      <c r="D758" s="91"/>
      <c r="E758" s="91"/>
      <c r="F758" s="91"/>
      <c r="G758" s="91"/>
      <c r="H758" s="91"/>
      <c r="I758" s="91"/>
      <c r="J758" s="14"/>
    </row>
    <row r="759" spans="1:10" ht="15.75" customHeight="1" thickBot="1" x14ac:dyDescent="0.25">
      <c r="A759" s="22"/>
      <c r="B759" s="89"/>
      <c r="C759" s="90"/>
      <c r="D759" s="91"/>
      <c r="E759" s="91"/>
      <c r="F759" s="91"/>
      <c r="G759" s="91"/>
      <c r="H759" s="91"/>
      <c r="I759" s="91"/>
      <c r="J759" s="14"/>
    </row>
    <row r="760" spans="1:10" ht="15.75" thickBot="1" x14ac:dyDescent="0.25">
      <c r="A760" s="22"/>
      <c r="B760" s="23"/>
      <c r="C760" s="23"/>
      <c r="D760" s="23"/>
      <c r="E760" s="23"/>
      <c r="F760" s="23"/>
      <c r="G760" s="23"/>
      <c r="H760" s="23"/>
      <c r="I760" s="23"/>
      <c r="J760" s="14"/>
    </row>
    <row r="761" spans="1:10" ht="15" customHeight="1" x14ac:dyDescent="0.2">
      <c r="A761" s="22"/>
      <c r="B761" s="87" t="s">
        <v>7</v>
      </c>
      <c r="C761" s="90" t="str">
        <f ca="1">INDIRECT((ADDRESS(66+J743,2,1,1,"Вопросы к экзамену")))</f>
        <v>Алгоритм градиентного бустинга для задачиклассификации.</v>
      </c>
      <c r="D761" s="91"/>
      <c r="E761" s="91"/>
      <c r="F761" s="91"/>
      <c r="G761" s="91"/>
      <c r="H761" s="91"/>
      <c r="I761" s="91"/>
      <c r="J761" s="14"/>
    </row>
    <row r="762" spans="1:10" ht="15" customHeight="1" x14ac:dyDescent="0.2">
      <c r="A762" s="22"/>
      <c r="B762" s="88"/>
      <c r="C762" s="90"/>
      <c r="D762" s="91"/>
      <c r="E762" s="91"/>
      <c r="F762" s="91"/>
      <c r="G762" s="91"/>
      <c r="H762" s="91"/>
      <c r="I762" s="91"/>
      <c r="J762" s="14"/>
    </row>
    <row r="763" spans="1:10" ht="15.75" customHeight="1" thickBot="1" x14ac:dyDescent="0.25">
      <c r="A763" s="22"/>
      <c r="B763" s="89"/>
      <c r="C763" s="90"/>
      <c r="D763" s="91"/>
      <c r="E763" s="91"/>
      <c r="F763" s="91"/>
      <c r="G763" s="91"/>
      <c r="H763" s="91"/>
      <c r="I763" s="91"/>
      <c r="J763" s="14"/>
    </row>
    <row r="764" spans="1:10" x14ac:dyDescent="0.2">
      <c r="A764" s="22"/>
      <c r="B764" s="23"/>
      <c r="C764" s="23"/>
      <c r="D764" s="23"/>
      <c r="E764" s="23"/>
      <c r="F764" s="23"/>
      <c r="G764" s="23"/>
      <c r="H764" s="23"/>
      <c r="I764" s="23"/>
      <c r="J764" s="14"/>
    </row>
    <row r="765" spans="1:10" ht="15" customHeight="1" x14ac:dyDescent="0.2">
      <c r="A765" s="22"/>
      <c r="B765" s="92" t="str">
        <f>"Зав. кафедрой "&amp;'Общие сведения дисциплины'!$B$3</f>
        <v>Зав. кафедрой КБ-2 «Информационно-аналитические системы кибербезопасности»</v>
      </c>
      <c r="C765" s="92"/>
      <c r="D765" s="92"/>
      <c r="E765" s="26"/>
      <c r="F765" s="26"/>
      <c r="G765" s="93" t="str">
        <f>'Общие сведения дисциплины'!$B$4</f>
        <v>О.В. Трубиенко</v>
      </c>
      <c r="H765" s="93"/>
      <c r="I765" s="93"/>
      <c r="J765" s="14"/>
    </row>
    <row r="766" spans="1:10" ht="15" customHeight="1" x14ac:dyDescent="0.2">
      <c r="A766" s="22"/>
      <c r="B766" s="94">
        <f>'Общие сведения дисциплины'!$B$9</f>
        <v>45162</v>
      </c>
      <c r="C766" s="94"/>
      <c r="D766" s="94"/>
      <c r="E766" s="94"/>
      <c r="F766" s="94"/>
      <c r="G766" s="94"/>
      <c r="H766" s="94"/>
      <c r="I766" s="94"/>
      <c r="J766" s="14"/>
    </row>
    <row r="767" spans="1:10" ht="15.75" thickBot="1" x14ac:dyDescent="0.25">
      <c r="A767" s="15"/>
      <c r="B767" s="16"/>
      <c r="C767" s="16"/>
      <c r="D767" s="16"/>
      <c r="E767" s="16"/>
      <c r="F767" s="16"/>
      <c r="G767" s="16"/>
      <c r="H767" s="16"/>
      <c r="I767" s="16"/>
      <c r="J767" s="17"/>
    </row>
    <row r="768" spans="1:10" x14ac:dyDescent="0.2">
      <c r="A768" s="27"/>
      <c r="B768" s="27"/>
      <c r="C768" s="27"/>
      <c r="D768" s="27"/>
      <c r="E768" s="27"/>
      <c r="F768" s="27"/>
      <c r="G768" s="27"/>
      <c r="H768" s="27"/>
      <c r="I768" s="27"/>
      <c r="J768" s="27"/>
    </row>
    <row r="769" spans="1:10" ht="15.75" thickBot="1" x14ac:dyDescent="0.25"/>
    <row r="770" spans="1:10" x14ac:dyDescent="0.2">
      <c r="A770" s="18"/>
      <c r="B770" s="19"/>
      <c r="C770" s="19"/>
      <c r="D770" s="19"/>
      <c r="E770" s="19"/>
      <c r="F770" s="19"/>
      <c r="G770" s="19"/>
      <c r="H770" s="19"/>
      <c r="I770" s="19"/>
      <c r="J770" s="20">
        <f>J743+1</f>
        <v>30</v>
      </c>
    </row>
    <row r="771" spans="1:10" ht="15" customHeight="1" x14ac:dyDescent="0.2">
      <c r="A771" s="95">
        <f>'Общие сведения дисциплины'!$B$1</f>
        <v>0</v>
      </c>
      <c r="B771" s="96"/>
      <c r="C771" s="96"/>
      <c r="D771" s="96"/>
      <c r="E771" s="96"/>
      <c r="F771" s="96"/>
      <c r="G771" s="96"/>
      <c r="H771" s="96"/>
      <c r="I771" s="96"/>
      <c r="J771" s="97"/>
    </row>
    <row r="772" spans="1:10" x14ac:dyDescent="0.2">
      <c r="A772" s="95"/>
      <c r="B772" s="96"/>
      <c r="C772" s="96"/>
      <c r="D772" s="96"/>
      <c r="E772" s="96"/>
      <c r="F772" s="96"/>
      <c r="G772" s="96"/>
      <c r="H772" s="96"/>
      <c r="I772" s="96"/>
      <c r="J772" s="97"/>
    </row>
    <row r="773" spans="1:10" x14ac:dyDescent="0.2">
      <c r="A773" s="22"/>
      <c r="B773" s="23"/>
      <c r="C773" s="23"/>
      <c r="D773" s="23"/>
      <c r="E773" s="23"/>
      <c r="F773" s="23"/>
      <c r="G773" s="23"/>
      <c r="H773" s="23"/>
      <c r="I773" s="23"/>
      <c r="J773" s="14"/>
    </row>
    <row r="774" spans="1:10" ht="15" customHeight="1" x14ac:dyDescent="0.2">
      <c r="A774" s="98" t="str">
        <f>'Общие сведения дисциплины'!$B$15&amp;J770</f>
        <v>ЭКЗАМЕНАЦИОННЫЙ БИЛЕТ №30</v>
      </c>
      <c r="B774" s="99"/>
      <c r="C774" s="99"/>
      <c r="D774" s="99"/>
      <c r="E774" s="99"/>
      <c r="F774" s="99"/>
      <c r="G774" s="99"/>
      <c r="H774" s="99"/>
      <c r="I774" s="99"/>
      <c r="J774" s="100"/>
    </row>
    <row r="775" spans="1:10" x14ac:dyDescent="0.2">
      <c r="A775" s="22"/>
      <c r="B775" s="23"/>
      <c r="C775" s="23"/>
      <c r="D775" s="23"/>
      <c r="E775" s="23"/>
      <c r="F775" s="23"/>
      <c r="G775" s="23"/>
      <c r="H775" s="23"/>
      <c r="I775" s="23"/>
      <c r="J775" s="14"/>
    </row>
    <row r="776" spans="1:10" ht="15" customHeight="1" x14ac:dyDescent="0.2">
      <c r="A776" s="101" t="s">
        <v>13</v>
      </c>
      <c r="B776" s="102"/>
      <c r="C776" s="103" t="str">
        <f>'Общие сведения дисциплины'!$B$5</f>
        <v>Технологии и методы программирования</v>
      </c>
      <c r="D776" s="103"/>
      <c r="E776" s="103"/>
      <c r="F776" s="103"/>
      <c r="G776" s="103"/>
      <c r="H776" s="103"/>
      <c r="I776" s="103"/>
      <c r="J776" s="104"/>
    </row>
    <row r="777" spans="1:10" x14ac:dyDescent="0.2">
      <c r="A777" s="22"/>
      <c r="B777" s="23"/>
      <c r="C777" s="24"/>
      <c r="D777" s="24"/>
      <c r="E777" s="24"/>
      <c r="F777" s="24"/>
      <c r="G777" s="24"/>
      <c r="H777" s="24"/>
      <c r="I777" s="24"/>
      <c r="J777" s="25"/>
    </row>
    <row r="778" spans="1:10" ht="15" customHeight="1" x14ac:dyDescent="0.2">
      <c r="A778" s="105" t="s">
        <v>14</v>
      </c>
      <c r="B778" s="106"/>
      <c r="C778" s="92" t="str">
        <f>'Общие сведения дисциплины'!$B$2</f>
        <v>Институт кибербезопасности ицифровых технологий</v>
      </c>
      <c r="D778" s="92"/>
      <c r="E778" s="23" t="s">
        <v>8</v>
      </c>
      <c r="F778" s="21">
        <f>'Общие сведения дисциплины'!$B$6</f>
        <v>3</v>
      </c>
      <c r="G778" s="107" t="s">
        <v>19</v>
      </c>
      <c r="H778" s="107"/>
      <c r="I778" s="99" t="str">
        <f>'Общие сведения дисциплины'!$B$14</f>
        <v>2023/2024</v>
      </c>
      <c r="J778" s="100"/>
    </row>
    <row r="779" spans="1:10" ht="15.75" thickBot="1" x14ac:dyDescent="0.25">
      <c r="A779" s="22"/>
      <c r="B779" s="23"/>
      <c r="C779" s="23"/>
      <c r="D779" s="23"/>
      <c r="E779" s="23"/>
      <c r="F779" s="23"/>
      <c r="G779" s="23"/>
      <c r="H779" s="23"/>
      <c r="I779" s="23"/>
      <c r="J779" s="14"/>
    </row>
    <row r="780" spans="1:10" ht="15" customHeight="1" x14ac:dyDescent="0.2">
      <c r="A780" s="22"/>
      <c r="B780" s="87" t="s">
        <v>5</v>
      </c>
      <c r="C780" s="90" t="str">
        <f ca="1">INDIRECT((ADDRESS((3+J770),2,1,1,"Вопросы к экзамену")))</f>
        <v>Алгоритм метода DBSCAN.</v>
      </c>
      <c r="D780" s="91"/>
      <c r="E780" s="91"/>
      <c r="F780" s="91"/>
      <c r="G780" s="91"/>
      <c r="H780" s="91"/>
      <c r="I780" s="91"/>
      <c r="J780" s="14"/>
    </row>
    <row r="781" spans="1:10" ht="15" customHeight="1" x14ac:dyDescent="0.2">
      <c r="A781" s="22"/>
      <c r="B781" s="88"/>
      <c r="C781" s="90"/>
      <c r="D781" s="91"/>
      <c r="E781" s="91"/>
      <c r="F781" s="91"/>
      <c r="G781" s="91"/>
      <c r="H781" s="91"/>
      <c r="I781" s="91"/>
      <c r="J781" s="14"/>
    </row>
    <row r="782" spans="1:10" ht="15.75" customHeight="1" thickBot="1" x14ac:dyDescent="0.25">
      <c r="A782" s="22"/>
      <c r="B782" s="89"/>
      <c r="C782" s="90"/>
      <c r="D782" s="91"/>
      <c r="E782" s="91"/>
      <c r="F782" s="91"/>
      <c r="G782" s="91"/>
      <c r="H782" s="91"/>
      <c r="I782" s="91"/>
      <c r="J782" s="14"/>
    </row>
    <row r="783" spans="1:10" ht="15.75" thickBot="1" x14ac:dyDescent="0.25">
      <c r="A783" s="22"/>
      <c r="B783" s="23"/>
      <c r="C783" s="23"/>
      <c r="D783" s="23"/>
      <c r="E783" s="23"/>
      <c r="F783" s="23"/>
      <c r="G783" s="23"/>
      <c r="H783" s="23"/>
      <c r="I783" s="23"/>
      <c r="J783" s="14"/>
    </row>
    <row r="784" spans="1:10" ht="15" customHeight="1" x14ac:dyDescent="0.2">
      <c r="A784" s="22"/>
      <c r="B784" s="87" t="s">
        <v>6</v>
      </c>
      <c r="C784" s="90" t="str">
        <f ca="1">INDIRECT((ADDRESS(33+J770,2,1,1,"Вопросы к экзамену")))</f>
        <v>Логистическая регрессия. Назначение. Виды целевого и независимых признаков.</v>
      </c>
      <c r="D784" s="91"/>
      <c r="E784" s="91"/>
      <c r="F784" s="91"/>
      <c r="G784" s="91"/>
      <c r="H784" s="91"/>
      <c r="I784" s="91"/>
      <c r="J784" s="14"/>
    </row>
    <row r="785" spans="1:10" ht="15" customHeight="1" x14ac:dyDescent="0.2">
      <c r="A785" s="22"/>
      <c r="B785" s="88"/>
      <c r="C785" s="90"/>
      <c r="D785" s="91"/>
      <c r="E785" s="91"/>
      <c r="F785" s="91"/>
      <c r="G785" s="91"/>
      <c r="H785" s="91"/>
      <c r="I785" s="91"/>
      <c r="J785" s="14"/>
    </row>
    <row r="786" spans="1:10" ht="15.75" customHeight="1" thickBot="1" x14ac:dyDescent="0.25">
      <c r="A786" s="22"/>
      <c r="B786" s="89"/>
      <c r="C786" s="90"/>
      <c r="D786" s="91"/>
      <c r="E786" s="91"/>
      <c r="F786" s="91"/>
      <c r="G786" s="91"/>
      <c r="H786" s="91"/>
      <c r="I786" s="91"/>
      <c r="J786" s="14"/>
    </row>
    <row r="787" spans="1:10" ht="15.75" thickBot="1" x14ac:dyDescent="0.25">
      <c r="A787" s="22"/>
      <c r="B787" s="23"/>
      <c r="C787" s="23"/>
      <c r="D787" s="23"/>
      <c r="E787" s="23"/>
      <c r="F787" s="23"/>
      <c r="G787" s="23"/>
      <c r="H787" s="23"/>
      <c r="I787" s="23"/>
      <c r="J787" s="14"/>
    </row>
    <row r="788" spans="1:10" ht="15" customHeight="1" x14ac:dyDescent="0.2">
      <c r="A788" s="22"/>
      <c r="B788" s="87" t="s">
        <v>7</v>
      </c>
      <c r="C788" s="90" t="str">
        <f ca="1">INDIRECT((ADDRESS(66+J770,2,1,1,"Вопросы к экзамену")))</f>
        <v>Класс classification_report библиотеки sklearn. Назначение. Входные и выходные данные. Основные атрибуты и методы.</v>
      </c>
      <c r="D788" s="91"/>
      <c r="E788" s="91"/>
      <c r="F788" s="91"/>
      <c r="G788" s="91"/>
      <c r="H788" s="91"/>
      <c r="I788" s="91"/>
      <c r="J788" s="14"/>
    </row>
    <row r="789" spans="1:10" ht="15" customHeight="1" x14ac:dyDescent="0.2">
      <c r="A789" s="22"/>
      <c r="B789" s="88"/>
      <c r="C789" s="90"/>
      <c r="D789" s="91"/>
      <c r="E789" s="91"/>
      <c r="F789" s="91"/>
      <c r="G789" s="91"/>
      <c r="H789" s="91"/>
      <c r="I789" s="91"/>
      <c r="J789" s="14"/>
    </row>
    <row r="790" spans="1:10" ht="15.75" customHeight="1" thickBot="1" x14ac:dyDescent="0.25">
      <c r="A790" s="22"/>
      <c r="B790" s="89"/>
      <c r="C790" s="90"/>
      <c r="D790" s="91"/>
      <c r="E790" s="91"/>
      <c r="F790" s="91"/>
      <c r="G790" s="91"/>
      <c r="H790" s="91"/>
      <c r="I790" s="91"/>
      <c r="J790" s="14"/>
    </row>
    <row r="791" spans="1:10" x14ac:dyDescent="0.2">
      <c r="A791" s="22"/>
      <c r="B791" s="23"/>
      <c r="C791" s="23"/>
      <c r="D791" s="23"/>
      <c r="E791" s="23"/>
      <c r="F791" s="23"/>
      <c r="G791" s="23"/>
      <c r="H791" s="23"/>
      <c r="I791" s="23"/>
      <c r="J791" s="14"/>
    </row>
    <row r="792" spans="1:10" ht="15" customHeight="1" x14ac:dyDescent="0.2">
      <c r="A792" s="22"/>
      <c r="B792" s="92" t="str">
        <f>"Зав. кафедрой "&amp;'Общие сведения дисциплины'!$B$3</f>
        <v>Зав. кафедрой КБ-2 «Информационно-аналитические системы кибербезопасности»</v>
      </c>
      <c r="C792" s="92"/>
      <c r="D792" s="92"/>
      <c r="E792" s="26"/>
      <c r="F792" s="26"/>
      <c r="G792" s="93" t="str">
        <f>'Общие сведения дисциплины'!$B$4</f>
        <v>О.В. Трубиенко</v>
      </c>
      <c r="H792" s="93"/>
      <c r="I792" s="93"/>
      <c r="J792" s="14"/>
    </row>
    <row r="793" spans="1:10" ht="15" customHeight="1" x14ac:dyDescent="0.2">
      <c r="A793" s="22"/>
      <c r="B793" s="94">
        <f>'Общие сведения дисциплины'!$B$9</f>
        <v>45162</v>
      </c>
      <c r="C793" s="94"/>
      <c r="D793" s="94"/>
      <c r="E793" s="94"/>
      <c r="F793" s="94"/>
      <c r="G793" s="94"/>
      <c r="H793" s="94"/>
      <c r="I793" s="94"/>
      <c r="J793" s="14"/>
    </row>
    <row r="794" spans="1:10" ht="15.75" thickBot="1" x14ac:dyDescent="0.25">
      <c r="A794" s="15"/>
      <c r="B794" s="16"/>
      <c r="C794" s="16"/>
      <c r="D794" s="16"/>
      <c r="E794" s="16"/>
      <c r="F794" s="16"/>
      <c r="G794" s="16"/>
      <c r="H794" s="16"/>
      <c r="I794" s="16"/>
      <c r="J794" s="17"/>
    </row>
    <row r="795" spans="1:10" ht="15.75" thickBot="1" x14ac:dyDescent="0.25"/>
    <row r="796" spans="1:10" x14ac:dyDescent="0.2">
      <c r="A796" s="8"/>
      <c r="B796" s="9"/>
      <c r="C796" s="9"/>
      <c r="D796" s="9"/>
      <c r="E796" s="9"/>
      <c r="F796" s="9"/>
      <c r="G796" s="9"/>
      <c r="H796" s="9"/>
      <c r="I796" s="9"/>
      <c r="J796" s="20">
        <f>J770+1</f>
        <v>31</v>
      </c>
    </row>
    <row r="797" spans="1:10" x14ac:dyDescent="0.2">
      <c r="A797" s="95">
        <f>'Общие сведения дисциплины'!$B$1</f>
        <v>0</v>
      </c>
      <c r="B797" s="96"/>
      <c r="C797" s="96"/>
      <c r="D797" s="96"/>
      <c r="E797" s="96"/>
      <c r="F797" s="96"/>
      <c r="G797" s="96"/>
      <c r="H797" s="96"/>
      <c r="I797" s="96"/>
      <c r="J797" s="97"/>
    </row>
    <row r="798" spans="1:10" x14ac:dyDescent="0.2">
      <c r="A798" s="95"/>
      <c r="B798" s="96"/>
      <c r="C798" s="96"/>
      <c r="D798" s="96"/>
      <c r="E798" s="96"/>
      <c r="F798" s="96"/>
      <c r="G798" s="96"/>
      <c r="H798" s="96"/>
      <c r="I798" s="96"/>
      <c r="J798" s="97"/>
    </row>
    <row r="799" spans="1:10" x14ac:dyDescent="0.2">
      <c r="A799" s="22"/>
      <c r="B799" s="23"/>
      <c r="C799" s="23"/>
      <c r="D799" s="23"/>
      <c r="E799" s="23"/>
      <c r="F799" s="23"/>
      <c r="G799" s="23"/>
      <c r="H799" s="23"/>
      <c r="I799" s="23"/>
      <c r="J799" s="14"/>
    </row>
    <row r="800" spans="1:10" x14ac:dyDescent="0.2">
      <c r="A800" s="98" t="str">
        <f>'Общие сведения дисциплины'!$B$15&amp;J796</f>
        <v>ЭКЗАМЕНАЦИОННЫЙ БИЛЕТ №31</v>
      </c>
      <c r="B800" s="99"/>
      <c r="C800" s="99"/>
      <c r="D800" s="99"/>
      <c r="E800" s="99"/>
      <c r="F800" s="99"/>
      <c r="G800" s="99"/>
      <c r="H800" s="99"/>
      <c r="I800" s="99"/>
      <c r="J800" s="100"/>
    </row>
    <row r="801" spans="1:10" x14ac:dyDescent="0.2">
      <c r="A801" s="22"/>
      <c r="B801" s="23"/>
      <c r="C801" s="23"/>
      <c r="D801" s="23"/>
      <c r="E801" s="23"/>
      <c r="F801" s="23"/>
      <c r="G801" s="23"/>
      <c r="H801" s="23"/>
      <c r="I801" s="23"/>
      <c r="J801" s="14"/>
    </row>
    <row r="802" spans="1:10" x14ac:dyDescent="0.2">
      <c r="A802" s="101" t="s">
        <v>13</v>
      </c>
      <c r="B802" s="102"/>
      <c r="C802" s="103" t="str">
        <f>'Общие сведения дисциплины'!$B$5</f>
        <v>Технологии и методы программирования</v>
      </c>
      <c r="D802" s="103"/>
      <c r="E802" s="103"/>
      <c r="F802" s="103"/>
      <c r="G802" s="103"/>
      <c r="H802" s="103"/>
      <c r="I802" s="103"/>
      <c r="J802" s="104"/>
    </row>
    <row r="803" spans="1:10" x14ac:dyDescent="0.2">
      <c r="A803" s="22"/>
      <c r="B803" s="23"/>
      <c r="C803" s="24"/>
      <c r="D803" s="24"/>
      <c r="E803" s="24"/>
      <c r="F803" s="24"/>
      <c r="G803" s="24"/>
      <c r="H803" s="24"/>
      <c r="I803" s="24"/>
      <c r="J803" s="25"/>
    </row>
    <row r="804" spans="1:10" x14ac:dyDescent="0.2">
      <c r="A804" s="105" t="s">
        <v>14</v>
      </c>
      <c r="B804" s="106"/>
      <c r="C804" s="92" t="str">
        <f>'Общие сведения дисциплины'!$B$2</f>
        <v>Институт кибербезопасности ицифровых технологий</v>
      </c>
      <c r="D804" s="92"/>
      <c r="E804" s="23" t="s">
        <v>8</v>
      </c>
      <c r="F804" s="21">
        <f>'Общие сведения дисциплины'!$B$6</f>
        <v>3</v>
      </c>
      <c r="G804" s="107" t="s">
        <v>19</v>
      </c>
      <c r="H804" s="107"/>
      <c r="I804" s="99" t="str">
        <f>'Общие сведения дисциплины'!$B$14</f>
        <v>2023/2024</v>
      </c>
      <c r="J804" s="100"/>
    </row>
    <row r="805" spans="1:10" ht="15.75" thickBot="1" x14ac:dyDescent="0.25">
      <c r="A805" s="22"/>
      <c r="B805" s="23"/>
      <c r="C805" s="23"/>
      <c r="D805" s="23"/>
      <c r="E805" s="23"/>
      <c r="F805" s="23"/>
      <c r="G805" s="23"/>
      <c r="H805" s="23"/>
      <c r="I805" s="23"/>
      <c r="J805" s="14"/>
    </row>
    <row r="806" spans="1:10" x14ac:dyDescent="0.2">
      <c r="A806" s="22"/>
      <c r="B806" s="87" t="s">
        <v>5</v>
      </c>
      <c r="C806" s="90" t="str">
        <f ca="1">INDIRECT((ADDRESS((3+J796),2,1,1,"Вопросы к экзамену")))</f>
        <v>Алгоритм метода k-means++.</v>
      </c>
      <c r="D806" s="91"/>
      <c r="E806" s="91"/>
      <c r="F806" s="91"/>
      <c r="G806" s="91"/>
      <c r="H806" s="91"/>
      <c r="I806" s="91"/>
      <c r="J806" s="14"/>
    </row>
    <row r="807" spans="1:10" x14ac:dyDescent="0.2">
      <c r="A807" s="22"/>
      <c r="B807" s="88"/>
      <c r="C807" s="90"/>
      <c r="D807" s="91"/>
      <c r="E807" s="91"/>
      <c r="F807" s="91"/>
      <c r="G807" s="91"/>
      <c r="H807" s="91"/>
      <c r="I807" s="91"/>
      <c r="J807" s="14"/>
    </row>
    <row r="808" spans="1:10" ht="15.75" thickBot="1" x14ac:dyDescent="0.25">
      <c r="A808" s="22"/>
      <c r="B808" s="89"/>
      <c r="C808" s="90"/>
      <c r="D808" s="91"/>
      <c r="E808" s="91"/>
      <c r="F808" s="91"/>
      <c r="G808" s="91"/>
      <c r="H808" s="91"/>
      <c r="I808" s="91"/>
      <c r="J808" s="14"/>
    </row>
    <row r="809" spans="1:10" ht="15.75" thickBot="1" x14ac:dyDescent="0.25">
      <c r="A809" s="22"/>
      <c r="B809" s="23"/>
      <c r="C809" s="23"/>
      <c r="D809" s="23"/>
      <c r="E809" s="23"/>
      <c r="F809" s="23"/>
      <c r="G809" s="23"/>
      <c r="H809" s="23"/>
      <c r="I809" s="23"/>
      <c r="J809" s="14"/>
    </row>
    <row r="810" spans="1:10" x14ac:dyDescent="0.2">
      <c r="A810" s="22"/>
      <c r="B810" s="87" t="s">
        <v>6</v>
      </c>
      <c r="C810" s="90" t="str">
        <f ca="1">INDIRECT((ADDRESS(33+J796,2,1,1,"Вопросы к экзамену")))</f>
        <v>Преобразование выходов линейной регрессионной модели в вероятности. Сигмоида.</v>
      </c>
      <c r="D810" s="91"/>
      <c r="E810" s="91"/>
      <c r="F810" s="91"/>
      <c r="G810" s="91"/>
      <c r="H810" s="91"/>
      <c r="I810" s="91"/>
      <c r="J810" s="14"/>
    </row>
    <row r="811" spans="1:10" x14ac:dyDescent="0.2">
      <c r="A811" s="22"/>
      <c r="B811" s="88"/>
      <c r="C811" s="90"/>
      <c r="D811" s="91"/>
      <c r="E811" s="91"/>
      <c r="F811" s="91"/>
      <c r="G811" s="91"/>
      <c r="H811" s="91"/>
      <c r="I811" s="91"/>
      <c r="J811" s="14"/>
    </row>
    <row r="812" spans="1:10" ht="15.75" thickBot="1" x14ac:dyDescent="0.25">
      <c r="A812" s="22"/>
      <c r="B812" s="89"/>
      <c r="C812" s="90"/>
      <c r="D812" s="91"/>
      <c r="E812" s="91"/>
      <c r="F812" s="91"/>
      <c r="G812" s="91"/>
      <c r="H812" s="91"/>
      <c r="I812" s="91"/>
      <c r="J812" s="14"/>
    </row>
    <row r="813" spans="1:10" ht="15.75" thickBot="1" x14ac:dyDescent="0.25">
      <c r="A813" s="22"/>
      <c r="B813" s="23"/>
      <c r="C813" s="23"/>
      <c r="D813" s="23"/>
      <c r="E813" s="23"/>
      <c r="F813" s="23"/>
      <c r="G813" s="23"/>
      <c r="H813" s="23"/>
      <c r="I813" s="23"/>
      <c r="J813" s="14"/>
    </row>
    <row r="814" spans="1:10" x14ac:dyDescent="0.2">
      <c r="A814" s="22"/>
      <c r="B814" s="87" t="s">
        <v>7</v>
      </c>
      <c r="C814" s="90" t="str">
        <f ca="1">INDIRECT((ADDRESS(66+J796,2,1,1,"Вопросы к экзамену")))</f>
        <v>Класс SGDRegressor библиотеки sklearn. Характеристика гиперпараметров модели регрессии. Основные атрибуты и методы.</v>
      </c>
      <c r="D814" s="91"/>
      <c r="E814" s="91"/>
      <c r="F814" s="91"/>
      <c r="G814" s="91"/>
      <c r="H814" s="91"/>
      <c r="I814" s="91"/>
      <c r="J814" s="14"/>
    </row>
    <row r="815" spans="1:10" x14ac:dyDescent="0.2">
      <c r="A815" s="22"/>
      <c r="B815" s="88"/>
      <c r="C815" s="90"/>
      <c r="D815" s="91"/>
      <c r="E815" s="91"/>
      <c r="F815" s="91"/>
      <c r="G815" s="91"/>
      <c r="H815" s="91"/>
      <c r="I815" s="91"/>
      <c r="J815" s="14"/>
    </row>
    <row r="816" spans="1:10" ht="15.75" thickBot="1" x14ac:dyDescent="0.25">
      <c r="A816" s="22"/>
      <c r="B816" s="89"/>
      <c r="C816" s="90"/>
      <c r="D816" s="91"/>
      <c r="E816" s="91"/>
      <c r="F816" s="91"/>
      <c r="G816" s="91"/>
      <c r="H816" s="91"/>
      <c r="I816" s="91"/>
      <c r="J816" s="14"/>
    </row>
    <row r="817" spans="1:10" x14ac:dyDescent="0.2">
      <c r="A817" s="22"/>
      <c r="B817" s="23"/>
      <c r="C817" s="23"/>
      <c r="D817" s="23"/>
      <c r="E817" s="23"/>
      <c r="F817" s="23"/>
      <c r="G817" s="23"/>
      <c r="H817" s="23"/>
      <c r="I817" s="23"/>
      <c r="J817" s="14"/>
    </row>
    <row r="818" spans="1:10" x14ac:dyDescent="0.2">
      <c r="A818" s="22"/>
      <c r="B818" s="92" t="str">
        <f>"Зав. кафедрой "&amp;'Общие сведения дисциплины'!$B$3</f>
        <v>Зав. кафедрой КБ-2 «Информационно-аналитические системы кибербезопасности»</v>
      </c>
      <c r="C818" s="92"/>
      <c r="D818" s="92"/>
      <c r="E818" s="26"/>
      <c r="F818" s="26"/>
      <c r="G818" s="93" t="str">
        <f>'Общие сведения дисциплины'!$B$4</f>
        <v>О.В. Трубиенко</v>
      </c>
      <c r="H818" s="93"/>
      <c r="I818" s="93"/>
      <c r="J818" s="14"/>
    </row>
    <row r="819" spans="1:10" x14ac:dyDescent="0.2">
      <c r="A819" s="22"/>
      <c r="B819" s="94">
        <f>'Общие сведения дисциплины'!$B$9</f>
        <v>45162</v>
      </c>
      <c r="C819" s="94"/>
      <c r="D819" s="94"/>
      <c r="E819" s="94"/>
      <c r="F819" s="94"/>
      <c r="G819" s="94"/>
      <c r="H819" s="94"/>
      <c r="I819" s="94"/>
      <c r="J819" s="14"/>
    </row>
    <row r="820" spans="1:10" ht="15.75" thickBot="1" x14ac:dyDescent="0.25">
      <c r="A820" s="15"/>
      <c r="B820" s="16"/>
      <c r="C820" s="16"/>
      <c r="D820" s="16"/>
      <c r="E820" s="16"/>
      <c r="F820" s="16"/>
      <c r="G820" s="16"/>
      <c r="H820" s="16"/>
      <c r="I820" s="16"/>
      <c r="J820" s="17"/>
    </row>
    <row r="821" spans="1:10" x14ac:dyDescent="0.2">
      <c r="A821" s="27"/>
      <c r="B821" s="27"/>
      <c r="C821" s="27"/>
      <c r="D821" s="27"/>
      <c r="E821" s="27"/>
      <c r="F821" s="27"/>
      <c r="G821" s="27"/>
      <c r="H821" s="27"/>
      <c r="I821" s="27"/>
      <c r="J821" s="27"/>
    </row>
    <row r="822" spans="1:10" ht="15.75" thickBot="1" x14ac:dyDescent="0.25"/>
    <row r="823" spans="1:10" x14ac:dyDescent="0.2">
      <c r="A823" s="18"/>
      <c r="B823" s="19"/>
      <c r="C823" s="19"/>
      <c r="D823" s="19"/>
      <c r="E823" s="19"/>
      <c r="F823" s="19"/>
      <c r="G823" s="19"/>
      <c r="H823" s="19"/>
      <c r="I823" s="19"/>
      <c r="J823" s="20">
        <f>J796+1</f>
        <v>32</v>
      </c>
    </row>
    <row r="824" spans="1:10" x14ac:dyDescent="0.2">
      <c r="A824" s="95">
        <f>'Общие сведения дисциплины'!$B$1</f>
        <v>0</v>
      </c>
      <c r="B824" s="96"/>
      <c r="C824" s="96"/>
      <c r="D824" s="96"/>
      <c r="E824" s="96"/>
      <c r="F824" s="96"/>
      <c r="G824" s="96"/>
      <c r="H824" s="96"/>
      <c r="I824" s="96"/>
      <c r="J824" s="97"/>
    </row>
    <row r="825" spans="1:10" x14ac:dyDescent="0.2">
      <c r="A825" s="95"/>
      <c r="B825" s="96"/>
      <c r="C825" s="96"/>
      <c r="D825" s="96"/>
      <c r="E825" s="96"/>
      <c r="F825" s="96"/>
      <c r="G825" s="96"/>
      <c r="H825" s="96"/>
      <c r="I825" s="96"/>
      <c r="J825" s="97"/>
    </row>
    <row r="826" spans="1:10" x14ac:dyDescent="0.2">
      <c r="A826" s="22"/>
      <c r="B826" s="23"/>
      <c r="C826" s="23"/>
      <c r="D826" s="23"/>
      <c r="E826" s="23"/>
      <c r="F826" s="23"/>
      <c r="G826" s="23"/>
      <c r="H826" s="23"/>
      <c r="I826" s="23"/>
      <c r="J826" s="14"/>
    </row>
    <row r="827" spans="1:10" x14ac:dyDescent="0.2">
      <c r="A827" s="98" t="str">
        <f>'Общие сведения дисциплины'!$B$15&amp;J823</f>
        <v>ЭКЗАМЕНАЦИОННЫЙ БИЛЕТ №32</v>
      </c>
      <c r="B827" s="99"/>
      <c r="C827" s="99"/>
      <c r="D827" s="99"/>
      <c r="E827" s="99"/>
      <c r="F827" s="99"/>
      <c r="G827" s="99"/>
      <c r="H827" s="99"/>
      <c r="I827" s="99"/>
      <c r="J827" s="100"/>
    </row>
    <row r="828" spans="1:10" x14ac:dyDescent="0.2">
      <c r="A828" s="22"/>
      <c r="B828" s="23"/>
      <c r="C828" s="23"/>
      <c r="D828" s="23"/>
      <c r="E828" s="23"/>
      <c r="F828" s="23"/>
      <c r="G828" s="23"/>
      <c r="H828" s="23"/>
      <c r="I828" s="23"/>
      <c r="J828" s="14"/>
    </row>
    <row r="829" spans="1:10" x14ac:dyDescent="0.2">
      <c r="A829" s="101" t="s">
        <v>13</v>
      </c>
      <c r="B829" s="102"/>
      <c r="C829" s="103" t="str">
        <f>'Общие сведения дисциплины'!$B$5</f>
        <v>Технологии и методы программирования</v>
      </c>
      <c r="D829" s="103"/>
      <c r="E829" s="103"/>
      <c r="F829" s="103"/>
      <c r="G829" s="103"/>
      <c r="H829" s="103"/>
      <c r="I829" s="103"/>
      <c r="J829" s="104"/>
    </row>
    <row r="830" spans="1:10" x14ac:dyDescent="0.2">
      <c r="A830" s="22"/>
      <c r="B830" s="23"/>
      <c r="C830" s="24"/>
      <c r="D830" s="24"/>
      <c r="E830" s="24"/>
      <c r="F830" s="24"/>
      <c r="G830" s="24"/>
      <c r="H830" s="24"/>
      <c r="I830" s="24"/>
      <c r="J830" s="25"/>
    </row>
    <row r="831" spans="1:10" x14ac:dyDescent="0.2">
      <c r="A831" s="105" t="s">
        <v>14</v>
      </c>
      <c r="B831" s="106"/>
      <c r="C831" s="92" t="str">
        <f>'Общие сведения дисциплины'!$B$2</f>
        <v>Институт кибербезопасности ицифровых технологий</v>
      </c>
      <c r="D831" s="92"/>
      <c r="E831" s="23" t="s">
        <v>8</v>
      </c>
      <c r="F831" s="21">
        <f>'Общие сведения дисциплины'!$B$6</f>
        <v>3</v>
      </c>
      <c r="G831" s="107" t="s">
        <v>19</v>
      </c>
      <c r="H831" s="107"/>
      <c r="I831" s="99" t="str">
        <f>'Общие сведения дисциплины'!$B$14</f>
        <v>2023/2024</v>
      </c>
      <c r="J831" s="100"/>
    </row>
    <row r="832" spans="1:10" ht="15.75" thickBot="1" x14ac:dyDescent="0.25">
      <c r="A832" s="22"/>
      <c r="B832" s="23"/>
      <c r="C832" s="23"/>
      <c r="D832" s="23"/>
      <c r="E832" s="23"/>
      <c r="F832" s="23"/>
      <c r="G832" s="23"/>
      <c r="H832" s="23"/>
      <c r="I832" s="23"/>
      <c r="J832" s="14"/>
    </row>
    <row r="833" spans="1:10" x14ac:dyDescent="0.2">
      <c r="A833" s="22"/>
      <c r="B833" s="87" t="s">
        <v>5</v>
      </c>
      <c r="C833" s="90" t="str">
        <f ca="1">INDIRECT((ADDRESS((3+J823),2,1,1,"Вопросы к экзамену")))</f>
        <v>Понятие и назначение регрессионного анализа данных.</v>
      </c>
      <c r="D833" s="91"/>
      <c r="E833" s="91"/>
      <c r="F833" s="91"/>
      <c r="G833" s="91"/>
      <c r="H833" s="91"/>
      <c r="I833" s="91"/>
      <c r="J833" s="14"/>
    </row>
    <row r="834" spans="1:10" x14ac:dyDescent="0.2">
      <c r="A834" s="22"/>
      <c r="B834" s="88"/>
      <c r="C834" s="90"/>
      <c r="D834" s="91"/>
      <c r="E834" s="91"/>
      <c r="F834" s="91"/>
      <c r="G834" s="91"/>
      <c r="H834" s="91"/>
      <c r="I834" s="91"/>
      <c r="J834" s="14"/>
    </row>
    <row r="835" spans="1:10" ht="15.75" thickBot="1" x14ac:dyDescent="0.25">
      <c r="A835" s="22"/>
      <c r="B835" s="89"/>
      <c r="C835" s="90"/>
      <c r="D835" s="91"/>
      <c r="E835" s="91"/>
      <c r="F835" s="91"/>
      <c r="G835" s="91"/>
      <c r="H835" s="91"/>
      <c r="I835" s="91"/>
      <c r="J835" s="14"/>
    </row>
    <row r="836" spans="1:10" ht="15.75" thickBot="1" x14ac:dyDescent="0.25">
      <c r="A836" s="22"/>
      <c r="B836" s="23"/>
      <c r="C836" s="23"/>
      <c r="D836" s="23"/>
      <c r="E836" s="23"/>
      <c r="F836" s="23"/>
      <c r="G836" s="23"/>
      <c r="H836" s="23"/>
      <c r="I836" s="23"/>
      <c r="J836" s="14"/>
    </row>
    <row r="837" spans="1:10" x14ac:dyDescent="0.2">
      <c r="A837" s="22"/>
      <c r="B837" s="87" t="s">
        <v>6</v>
      </c>
      <c r="C837" s="90" t="str">
        <f ca="1">INDIRECT((ADDRESS(33+J823,2,1,1,"Вопросы к экзамену")))</f>
        <v>Логистическая регрессия. Функционал качества модели (кросс-энтропия).</v>
      </c>
      <c r="D837" s="91"/>
      <c r="E837" s="91"/>
      <c r="F837" s="91"/>
      <c r="G837" s="91"/>
      <c r="H837" s="91"/>
      <c r="I837" s="91"/>
      <c r="J837" s="14"/>
    </row>
    <row r="838" spans="1:10" x14ac:dyDescent="0.2">
      <c r="A838" s="22"/>
      <c r="B838" s="88"/>
      <c r="C838" s="90"/>
      <c r="D838" s="91"/>
      <c r="E838" s="91"/>
      <c r="F838" s="91"/>
      <c r="G838" s="91"/>
      <c r="H838" s="91"/>
      <c r="I838" s="91"/>
      <c r="J838" s="14"/>
    </row>
    <row r="839" spans="1:10" ht="15.75" thickBot="1" x14ac:dyDescent="0.25">
      <c r="A839" s="22"/>
      <c r="B839" s="89"/>
      <c r="C839" s="90"/>
      <c r="D839" s="91"/>
      <c r="E839" s="91"/>
      <c r="F839" s="91"/>
      <c r="G839" s="91"/>
      <c r="H839" s="91"/>
      <c r="I839" s="91"/>
      <c r="J839" s="14"/>
    </row>
    <row r="840" spans="1:10" ht="15.75" thickBot="1" x14ac:dyDescent="0.25">
      <c r="A840" s="22"/>
      <c r="B840" s="23"/>
      <c r="C840" s="23"/>
      <c r="D840" s="23"/>
      <c r="E840" s="23"/>
      <c r="F840" s="23"/>
      <c r="G840" s="23"/>
      <c r="H840" s="23"/>
      <c r="I840" s="23"/>
      <c r="J840" s="14"/>
    </row>
    <row r="841" spans="1:10" x14ac:dyDescent="0.2">
      <c r="A841" s="22"/>
      <c r="B841" s="87" t="s">
        <v>7</v>
      </c>
      <c r="C841" s="90" t="str">
        <f ca="1">INDIRECT((ADDRESS(66+J823,2,1,1,"Вопросы к экзамену")))</f>
        <v>Классы GradientBoostingClassifier и GradientBoostingRegressor библиотеки sklearn. Назначение. Входные и выходные данные. Основные атрибуты и методы.</v>
      </c>
      <c r="D841" s="91"/>
      <c r="E841" s="91"/>
      <c r="F841" s="91"/>
      <c r="G841" s="91"/>
      <c r="H841" s="91"/>
      <c r="I841" s="91"/>
      <c r="J841" s="14"/>
    </row>
    <row r="842" spans="1:10" x14ac:dyDescent="0.2">
      <c r="A842" s="22"/>
      <c r="B842" s="88"/>
      <c r="C842" s="90"/>
      <c r="D842" s="91"/>
      <c r="E842" s="91"/>
      <c r="F842" s="91"/>
      <c r="G842" s="91"/>
      <c r="H842" s="91"/>
      <c r="I842" s="91"/>
      <c r="J842" s="14"/>
    </row>
    <row r="843" spans="1:10" ht="15.75" thickBot="1" x14ac:dyDescent="0.25">
      <c r="A843" s="22"/>
      <c r="B843" s="89"/>
      <c r="C843" s="90"/>
      <c r="D843" s="91"/>
      <c r="E843" s="91"/>
      <c r="F843" s="91"/>
      <c r="G843" s="91"/>
      <c r="H843" s="91"/>
      <c r="I843" s="91"/>
      <c r="J843" s="14"/>
    </row>
    <row r="844" spans="1:10" x14ac:dyDescent="0.2">
      <c r="A844" s="22"/>
      <c r="B844" s="23"/>
      <c r="C844" s="23"/>
      <c r="D844" s="23"/>
      <c r="E844" s="23"/>
      <c r="F844" s="23"/>
      <c r="G844" s="23"/>
      <c r="H844" s="23"/>
      <c r="I844" s="23"/>
      <c r="J844" s="14"/>
    </row>
    <row r="845" spans="1:10" x14ac:dyDescent="0.2">
      <c r="A845" s="22"/>
      <c r="B845" s="92" t="str">
        <f>"Зав. кафедрой "&amp;'Общие сведения дисциплины'!$B$3</f>
        <v>Зав. кафедрой КБ-2 «Информационно-аналитические системы кибербезопасности»</v>
      </c>
      <c r="C845" s="92"/>
      <c r="D845" s="92"/>
      <c r="E845" s="26"/>
      <c r="F845" s="26"/>
      <c r="G845" s="93" t="str">
        <f>'Общие сведения дисциплины'!$B$4</f>
        <v>О.В. Трубиенко</v>
      </c>
      <c r="H845" s="93"/>
      <c r="I845" s="93"/>
      <c r="J845" s="14"/>
    </row>
    <row r="846" spans="1:10" x14ac:dyDescent="0.2">
      <c r="A846" s="22"/>
      <c r="B846" s="94">
        <f>'Общие сведения дисциплины'!$B$9</f>
        <v>45162</v>
      </c>
      <c r="C846" s="94"/>
      <c r="D846" s="94"/>
      <c r="E846" s="94"/>
      <c r="F846" s="94"/>
      <c r="G846" s="94"/>
      <c r="H846" s="94"/>
      <c r="I846" s="94"/>
      <c r="J846" s="14"/>
    </row>
    <row r="847" spans="1:10" ht="15.75" thickBot="1" x14ac:dyDescent="0.25">
      <c r="A847" s="15"/>
      <c r="B847" s="16"/>
      <c r="C847" s="16"/>
      <c r="D847" s="16"/>
      <c r="E847" s="16"/>
      <c r="F847" s="16"/>
      <c r="G847" s="16"/>
      <c r="H847" s="16"/>
      <c r="I847" s="16"/>
      <c r="J847" s="17"/>
    </row>
    <row r="848" spans="1:10" ht="15.75" thickBot="1" x14ac:dyDescent="0.25"/>
    <row r="849" spans="1:10" x14ac:dyDescent="0.2">
      <c r="A849" s="8"/>
      <c r="B849" s="9"/>
      <c r="C849" s="9"/>
      <c r="D849" s="9"/>
      <c r="E849" s="9"/>
      <c r="F849" s="9"/>
      <c r="G849" s="9"/>
      <c r="H849" s="9"/>
      <c r="I849" s="9"/>
      <c r="J849" s="20">
        <f>J823+1</f>
        <v>33</v>
      </c>
    </row>
    <row r="850" spans="1:10" x14ac:dyDescent="0.2">
      <c r="A850" s="95">
        <f>'Общие сведения дисциплины'!$B$1</f>
        <v>0</v>
      </c>
      <c r="B850" s="96"/>
      <c r="C850" s="96"/>
      <c r="D850" s="96"/>
      <c r="E850" s="96"/>
      <c r="F850" s="96"/>
      <c r="G850" s="96"/>
      <c r="H850" s="96"/>
      <c r="I850" s="96"/>
      <c r="J850" s="97"/>
    </row>
    <row r="851" spans="1:10" x14ac:dyDescent="0.2">
      <c r="A851" s="95"/>
      <c r="B851" s="96"/>
      <c r="C851" s="96"/>
      <c r="D851" s="96"/>
      <c r="E851" s="96"/>
      <c r="F851" s="96"/>
      <c r="G851" s="96"/>
      <c r="H851" s="96"/>
      <c r="I851" s="96"/>
      <c r="J851" s="97"/>
    </row>
    <row r="852" spans="1:10" x14ac:dyDescent="0.2">
      <c r="A852" s="22"/>
      <c r="B852" s="23"/>
      <c r="C852" s="23"/>
      <c r="D852" s="23"/>
      <c r="E852" s="23"/>
      <c r="F852" s="23"/>
      <c r="G852" s="23"/>
      <c r="H852" s="23"/>
      <c r="I852" s="23"/>
      <c r="J852" s="14"/>
    </row>
    <row r="853" spans="1:10" x14ac:dyDescent="0.2">
      <c r="A853" s="98" t="str">
        <f>'Общие сведения дисциплины'!$B$15&amp;J849</f>
        <v>ЭКЗАМЕНАЦИОННЫЙ БИЛЕТ №33</v>
      </c>
      <c r="B853" s="99"/>
      <c r="C853" s="99"/>
      <c r="D853" s="99"/>
      <c r="E853" s="99"/>
      <c r="F853" s="99"/>
      <c r="G853" s="99"/>
      <c r="H853" s="99"/>
      <c r="I853" s="99"/>
      <c r="J853" s="100"/>
    </row>
    <row r="854" spans="1:10" x14ac:dyDescent="0.2">
      <c r="A854" s="22"/>
      <c r="B854" s="23"/>
      <c r="C854" s="23"/>
      <c r="D854" s="23"/>
      <c r="E854" s="23"/>
      <c r="F854" s="23"/>
      <c r="G854" s="23"/>
      <c r="H854" s="23"/>
      <c r="I854" s="23"/>
      <c r="J854" s="14"/>
    </row>
    <row r="855" spans="1:10" x14ac:dyDescent="0.2">
      <c r="A855" s="101" t="s">
        <v>13</v>
      </c>
      <c r="B855" s="102"/>
      <c r="C855" s="103" t="str">
        <f>'Общие сведения дисциплины'!$B$5</f>
        <v>Технологии и методы программирования</v>
      </c>
      <c r="D855" s="103"/>
      <c r="E855" s="103"/>
      <c r="F855" s="103"/>
      <c r="G855" s="103"/>
      <c r="H855" s="103"/>
      <c r="I855" s="103"/>
      <c r="J855" s="104"/>
    </row>
    <row r="856" spans="1:10" x14ac:dyDescent="0.2">
      <c r="A856" s="22"/>
      <c r="B856" s="23"/>
      <c r="C856" s="24"/>
      <c r="D856" s="24"/>
      <c r="E856" s="24"/>
      <c r="F856" s="24"/>
      <c r="G856" s="24"/>
      <c r="H856" s="24"/>
      <c r="I856" s="24"/>
      <c r="J856" s="25"/>
    </row>
    <row r="857" spans="1:10" x14ac:dyDescent="0.2">
      <c r="A857" s="105" t="s">
        <v>14</v>
      </c>
      <c r="B857" s="106"/>
      <c r="C857" s="92" t="str">
        <f>'Общие сведения дисциплины'!$B$2</f>
        <v>Институт кибербезопасности ицифровых технологий</v>
      </c>
      <c r="D857" s="92"/>
      <c r="E857" s="23" t="s">
        <v>8</v>
      </c>
      <c r="F857" s="21">
        <f>'Общие сведения дисциплины'!$B$6</f>
        <v>3</v>
      </c>
      <c r="G857" s="107" t="s">
        <v>19</v>
      </c>
      <c r="H857" s="107"/>
      <c r="I857" s="99" t="str">
        <f>'Общие сведения дисциплины'!$B$14</f>
        <v>2023/2024</v>
      </c>
      <c r="J857" s="100"/>
    </row>
    <row r="858" spans="1:10" ht="15.75" thickBot="1" x14ac:dyDescent="0.25">
      <c r="A858" s="22"/>
      <c r="B858" s="23"/>
      <c r="C858" s="23"/>
      <c r="D858" s="23"/>
      <c r="E858" s="23"/>
      <c r="F858" s="23"/>
      <c r="G858" s="23"/>
      <c r="H858" s="23"/>
      <c r="I858" s="23"/>
      <c r="J858" s="14"/>
    </row>
    <row r="859" spans="1:10" x14ac:dyDescent="0.2">
      <c r="A859" s="22"/>
      <c r="B859" s="87" t="s">
        <v>5</v>
      </c>
      <c r="C859" s="90" t="str">
        <f ca="1">INDIRECT((ADDRESS((3+J849),2,1,1,"Вопросы к экзамену")))</f>
        <v>Классификация регрессионных моделей. Примеры.</v>
      </c>
      <c r="D859" s="91"/>
      <c r="E859" s="91"/>
      <c r="F859" s="91"/>
      <c r="G859" s="91"/>
      <c r="H859" s="91"/>
      <c r="I859" s="91"/>
      <c r="J859" s="14"/>
    </row>
    <row r="860" spans="1:10" x14ac:dyDescent="0.2">
      <c r="A860" s="22"/>
      <c r="B860" s="88"/>
      <c r="C860" s="90"/>
      <c r="D860" s="91"/>
      <c r="E860" s="91"/>
      <c r="F860" s="91"/>
      <c r="G860" s="91"/>
      <c r="H860" s="91"/>
      <c r="I860" s="91"/>
      <c r="J860" s="14"/>
    </row>
    <row r="861" spans="1:10" ht="15.75" thickBot="1" x14ac:dyDescent="0.25">
      <c r="A861" s="22"/>
      <c r="B861" s="89"/>
      <c r="C861" s="90"/>
      <c r="D861" s="91"/>
      <c r="E861" s="91"/>
      <c r="F861" s="91"/>
      <c r="G861" s="91"/>
      <c r="H861" s="91"/>
      <c r="I861" s="91"/>
      <c r="J861" s="14"/>
    </row>
    <row r="862" spans="1:10" ht="15.75" thickBot="1" x14ac:dyDescent="0.25">
      <c r="A862" s="22"/>
      <c r="B862" s="23"/>
      <c r="C862" s="23"/>
      <c r="D862" s="23"/>
      <c r="E862" s="23"/>
      <c r="F862" s="23"/>
      <c r="G862" s="23"/>
      <c r="H862" s="23"/>
      <c r="I862" s="23"/>
      <c r="J862" s="14"/>
    </row>
    <row r="863" spans="1:10" x14ac:dyDescent="0.2">
      <c r="A863" s="22"/>
      <c r="B863" s="87" t="s">
        <v>6</v>
      </c>
      <c r="C863" s="90" t="str">
        <f ca="1">INDIRECT((ADDRESS(33+J849,2,1,1,"Вопросы к экзамену")))</f>
        <v>Логистическая регрессия. Связь правдоподобия и кросс-энтропии.</v>
      </c>
      <c r="D863" s="91"/>
      <c r="E863" s="91"/>
      <c r="F863" s="91"/>
      <c r="G863" s="91"/>
      <c r="H863" s="91"/>
      <c r="I863" s="91"/>
      <c r="J863" s="14"/>
    </row>
    <row r="864" spans="1:10" x14ac:dyDescent="0.2">
      <c r="A864" s="22"/>
      <c r="B864" s="88"/>
      <c r="C864" s="90"/>
      <c r="D864" s="91"/>
      <c r="E864" s="91"/>
      <c r="F864" s="91"/>
      <c r="G864" s="91"/>
      <c r="H864" s="91"/>
      <c r="I864" s="91"/>
      <c r="J864" s="14"/>
    </row>
    <row r="865" spans="1:10" ht="15.75" thickBot="1" x14ac:dyDescent="0.25">
      <c r="A865" s="22"/>
      <c r="B865" s="89"/>
      <c r="C865" s="90"/>
      <c r="D865" s="91"/>
      <c r="E865" s="91"/>
      <c r="F865" s="91"/>
      <c r="G865" s="91"/>
      <c r="H865" s="91"/>
      <c r="I865" s="91"/>
      <c r="J865" s="14"/>
    </row>
    <row r="866" spans="1:10" ht="15.75" thickBot="1" x14ac:dyDescent="0.25">
      <c r="A866" s="22"/>
      <c r="B866" s="23"/>
      <c r="C866" s="23"/>
      <c r="D866" s="23"/>
      <c r="E866" s="23"/>
      <c r="F866" s="23"/>
      <c r="G866" s="23"/>
      <c r="H866" s="23"/>
      <c r="I866" s="23"/>
      <c r="J866" s="14"/>
    </row>
    <row r="867" spans="1:10" x14ac:dyDescent="0.2">
      <c r="A867" s="22"/>
      <c r="B867" s="87" t="s">
        <v>7</v>
      </c>
      <c r="C867" s="90" t="str">
        <f ca="1">INDIRECT((ADDRESS(66+J849,2,1,1,"Вопросы к экзамену")))</f>
        <v>Класс PolynomialFeatures библиотеки sklearn. Назначение. Входные и выходные данные. Основные атрибуты и методы.</v>
      </c>
      <c r="D867" s="91"/>
      <c r="E867" s="91"/>
      <c r="F867" s="91"/>
      <c r="G867" s="91"/>
      <c r="H867" s="91"/>
      <c r="I867" s="91"/>
      <c r="J867" s="14"/>
    </row>
    <row r="868" spans="1:10" x14ac:dyDescent="0.2">
      <c r="A868" s="22"/>
      <c r="B868" s="88"/>
      <c r="C868" s="90"/>
      <c r="D868" s="91"/>
      <c r="E868" s="91"/>
      <c r="F868" s="91"/>
      <c r="G868" s="91"/>
      <c r="H868" s="91"/>
      <c r="I868" s="91"/>
      <c r="J868" s="14"/>
    </row>
    <row r="869" spans="1:10" ht="15.75" thickBot="1" x14ac:dyDescent="0.25">
      <c r="A869" s="22"/>
      <c r="B869" s="89"/>
      <c r="C869" s="90"/>
      <c r="D869" s="91"/>
      <c r="E869" s="91"/>
      <c r="F869" s="91"/>
      <c r="G869" s="91"/>
      <c r="H869" s="91"/>
      <c r="I869" s="91"/>
      <c r="J869" s="14"/>
    </row>
    <row r="870" spans="1:10" x14ac:dyDescent="0.2">
      <c r="A870" s="22"/>
      <c r="B870" s="23"/>
      <c r="C870" s="23"/>
      <c r="D870" s="23"/>
      <c r="E870" s="23"/>
      <c r="F870" s="23"/>
      <c r="G870" s="23"/>
      <c r="H870" s="23"/>
      <c r="I870" s="23"/>
      <c r="J870" s="14"/>
    </row>
    <row r="871" spans="1:10" x14ac:dyDescent="0.2">
      <c r="A871" s="22"/>
      <c r="B871" s="92" t="str">
        <f>"Зав. кафедрой "&amp;'Общие сведения дисциплины'!$B$3</f>
        <v>Зав. кафедрой КБ-2 «Информационно-аналитические системы кибербезопасности»</v>
      </c>
      <c r="C871" s="92"/>
      <c r="D871" s="92"/>
      <c r="E871" s="26"/>
      <c r="F871" s="26"/>
      <c r="G871" s="93" t="str">
        <f>'Общие сведения дисциплины'!$B$4</f>
        <v>О.В. Трубиенко</v>
      </c>
      <c r="H871" s="93"/>
      <c r="I871" s="93"/>
      <c r="J871" s="14"/>
    </row>
    <row r="872" spans="1:10" x14ac:dyDescent="0.2">
      <c r="A872" s="22"/>
      <c r="B872" s="94">
        <f>'Общие сведения дисциплины'!$B$9</f>
        <v>45162</v>
      </c>
      <c r="C872" s="94"/>
      <c r="D872" s="94"/>
      <c r="E872" s="94"/>
      <c r="F872" s="94"/>
      <c r="G872" s="94"/>
      <c r="H872" s="94"/>
      <c r="I872" s="94"/>
      <c r="J872" s="14"/>
    </row>
    <row r="873" spans="1:10" ht="15.75" thickBot="1" x14ac:dyDescent="0.25">
      <c r="A873" s="15"/>
      <c r="B873" s="16"/>
      <c r="C873" s="16"/>
      <c r="D873" s="16"/>
      <c r="E873" s="16"/>
      <c r="F873" s="16"/>
      <c r="G873" s="16"/>
      <c r="H873" s="16"/>
      <c r="I873" s="16"/>
      <c r="J873" s="17"/>
    </row>
    <row r="874" spans="1:10" x14ac:dyDescent="0.2">
      <c r="A874" s="27"/>
      <c r="B874" s="27"/>
      <c r="C874" s="27"/>
      <c r="D874" s="27"/>
      <c r="E874" s="27"/>
      <c r="F874" s="27"/>
      <c r="G874" s="27"/>
      <c r="H874" s="27"/>
      <c r="I874" s="27"/>
      <c r="J874" s="27"/>
    </row>
    <row r="875" spans="1:10" ht="15.75" thickBot="1" x14ac:dyDescent="0.25"/>
    <row r="876" spans="1:10" x14ac:dyDescent="0.2">
      <c r="A876" s="18"/>
      <c r="B876" s="19"/>
      <c r="C876" s="19"/>
      <c r="D876" s="19"/>
      <c r="E876" s="19"/>
      <c r="F876" s="19"/>
      <c r="G876" s="19"/>
      <c r="H876" s="19"/>
      <c r="I876" s="19"/>
      <c r="J876" s="20">
        <f>J849+1</f>
        <v>34</v>
      </c>
    </row>
    <row r="877" spans="1:10" x14ac:dyDescent="0.2">
      <c r="A877" s="95">
        <f>'Общие сведения дисциплины'!$B$1</f>
        <v>0</v>
      </c>
      <c r="B877" s="96"/>
      <c r="C877" s="96"/>
      <c r="D877" s="96"/>
      <c r="E877" s="96"/>
      <c r="F877" s="96"/>
      <c r="G877" s="96"/>
      <c r="H877" s="96"/>
      <c r="I877" s="96"/>
      <c r="J877" s="97"/>
    </row>
    <row r="878" spans="1:10" x14ac:dyDescent="0.2">
      <c r="A878" s="95"/>
      <c r="B878" s="96"/>
      <c r="C878" s="96"/>
      <c r="D878" s="96"/>
      <c r="E878" s="96"/>
      <c r="F878" s="96"/>
      <c r="G878" s="96"/>
      <c r="H878" s="96"/>
      <c r="I878" s="96"/>
      <c r="J878" s="97"/>
    </row>
    <row r="879" spans="1:10" x14ac:dyDescent="0.2">
      <c r="A879" s="22"/>
      <c r="B879" s="23"/>
      <c r="C879" s="23"/>
      <c r="D879" s="23"/>
      <c r="E879" s="23"/>
      <c r="F879" s="23"/>
      <c r="G879" s="23"/>
      <c r="H879" s="23"/>
      <c r="I879" s="23"/>
      <c r="J879" s="14"/>
    </row>
    <row r="880" spans="1:10" x14ac:dyDescent="0.2">
      <c r="A880" s="98" t="str">
        <f>'Общие сведения дисциплины'!$B$15&amp;J876</f>
        <v>ЭКЗАМЕНАЦИОННЫЙ БИЛЕТ №34</v>
      </c>
      <c r="B880" s="99"/>
      <c r="C880" s="99"/>
      <c r="D880" s="99"/>
      <c r="E880" s="99"/>
      <c r="F880" s="99"/>
      <c r="G880" s="99"/>
      <c r="H880" s="99"/>
      <c r="I880" s="99"/>
      <c r="J880" s="100"/>
    </row>
    <row r="881" spans="1:10" x14ac:dyDescent="0.2">
      <c r="A881" s="22"/>
      <c r="B881" s="23"/>
      <c r="C881" s="23"/>
      <c r="D881" s="23"/>
      <c r="E881" s="23"/>
      <c r="F881" s="23"/>
      <c r="G881" s="23"/>
      <c r="H881" s="23"/>
      <c r="I881" s="23"/>
      <c r="J881" s="14"/>
    </row>
    <row r="882" spans="1:10" x14ac:dyDescent="0.2">
      <c r="A882" s="101" t="s">
        <v>13</v>
      </c>
      <c r="B882" s="102"/>
      <c r="C882" s="103" t="str">
        <f>'Общие сведения дисциплины'!$B$5</f>
        <v>Технологии и методы программирования</v>
      </c>
      <c r="D882" s="103"/>
      <c r="E882" s="103"/>
      <c r="F882" s="103"/>
      <c r="G882" s="103"/>
      <c r="H882" s="103"/>
      <c r="I882" s="103"/>
      <c r="J882" s="104"/>
    </row>
    <row r="883" spans="1:10" x14ac:dyDescent="0.2">
      <c r="A883" s="22"/>
      <c r="B883" s="23"/>
      <c r="C883" s="24"/>
      <c r="D883" s="24"/>
      <c r="E883" s="24"/>
      <c r="F883" s="24"/>
      <c r="G883" s="24"/>
      <c r="H883" s="24"/>
      <c r="I883" s="24"/>
      <c r="J883" s="25"/>
    </row>
    <row r="884" spans="1:10" x14ac:dyDescent="0.2">
      <c r="A884" s="105" t="s">
        <v>14</v>
      </c>
      <c r="B884" s="106"/>
      <c r="C884" s="92" t="str">
        <f>'Общие сведения дисциплины'!$B$2</f>
        <v>Институт кибербезопасности ицифровых технологий</v>
      </c>
      <c r="D884" s="92"/>
      <c r="E884" s="23" t="s">
        <v>8</v>
      </c>
      <c r="F884" s="21">
        <f>'Общие сведения дисциплины'!$B$6</f>
        <v>3</v>
      </c>
      <c r="G884" s="107" t="s">
        <v>19</v>
      </c>
      <c r="H884" s="107"/>
      <c r="I884" s="99" t="str">
        <f>'Общие сведения дисциплины'!$B$14</f>
        <v>2023/2024</v>
      </c>
      <c r="J884" s="100"/>
    </row>
    <row r="885" spans="1:10" ht="15.75" thickBot="1" x14ac:dyDescent="0.25">
      <c r="A885" s="22"/>
      <c r="B885" s="23"/>
      <c r="C885" s="23"/>
      <c r="D885" s="23"/>
      <c r="E885" s="23"/>
      <c r="F885" s="23"/>
      <c r="G885" s="23"/>
      <c r="H885" s="23"/>
      <c r="I885" s="23"/>
      <c r="J885" s="14"/>
    </row>
    <row r="886" spans="1:10" x14ac:dyDescent="0.2">
      <c r="A886" s="22"/>
      <c r="B886" s="87" t="s">
        <v>5</v>
      </c>
      <c r="C886" s="90" t="str">
        <f ca="1">INDIRECT((ADDRESS((3+J876),2,1,1,"Вопросы к экзамену")))</f>
        <v>Понятие и причины возникновения ошибки в моделях регрессии.</v>
      </c>
      <c r="D886" s="91"/>
      <c r="E886" s="91"/>
      <c r="F886" s="91"/>
      <c r="G886" s="91"/>
      <c r="H886" s="91"/>
      <c r="I886" s="91"/>
      <c r="J886" s="14"/>
    </row>
    <row r="887" spans="1:10" x14ac:dyDescent="0.2">
      <c r="A887" s="22"/>
      <c r="B887" s="88"/>
      <c r="C887" s="90"/>
      <c r="D887" s="91"/>
      <c r="E887" s="91"/>
      <c r="F887" s="91"/>
      <c r="G887" s="91"/>
      <c r="H887" s="91"/>
      <c r="I887" s="91"/>
      <c r="J887" s="14"/>
    </row>
    <row r="888" spans="1:10" ht="15.75" thickBot="1" x14ac:dyDescent="0.25">
      <c r="A888" s="22"/>
      <c r="B888" s="89"/>
      <c r="C888" s="90"/>
      <c r="D888" s="91"/>
      <c r="E888" s="91"/>
      <c r="F888" s="91"/>
      <c r="G888" s="91"/>
      <c r="H888" s="91"/>
      <c r="I888" s="91"/>
      <c r="J888" s="14"/>
    </row>
    <row r="889" spans="1:10" ht="15.75" thickBot="1" x14ac:dyDescent="0.25">
      <c r="A889" s="22"/>
      <c r="B889" s="23"/>
      <c r="C889" s="23"/>
      <c r="D889" s="23"/>
      <c r="E889" s="23"/>
      <c r="F889" s="23"/>
      <c r="G889" s="23"/>
      <c r="H889" s="23"/>
      <c r="I889" s="23"/>
      <c r="J889" s="14"/>
    </row>
    <row r="890" spans="1:10" x14ac:dyDescent="0.2">
      <c r="A890" s="22"/>
      <c r="B890" s="87" t="s">
        <v>6</v>
      </c>
      <c r="C890" s="90" t="str">
        <f ca="1">INDIRECT((ADDRESS(33+J876,2,1,1,"Вопросы к экзамену")))</f>
        <v>Нелинейные регрессионные модели. Примеры. Оценивание параметров.</v>
      </c>
      <c r="D890" s="91"/>
      <c r="E890" s="91"/>
      <c r="F890" s="91"/>
      <c r="G890" s="91"/>
      <c r="H890" s="91"/>
      <c r="I890" s="91"/>
      <c r="J890" s="14"/>
    </row>
    <row r="891" spans="1:10" x14ac:dyDescent="0.2">
      <c r="A891" s="22"/>
      <c r="B891" s="88"/>
      <c r="C891" s="90"/>
      <c r="D891" s="91"/>
      <c r="E891" s="91"/>
      <c r="F891" s="91"/>
      <c r="G891" s="91"/>
      <c r="H891" s="91"/>
      <c r="I891" s="91"/>
      <c r="J891" s="14"/>
    </row>
    <row r="892" spans="1:10" ht="15.75" thickBot="1" x14ac:dyDescent="0.25">
      <c r="A892" s="22"/>
      <c r="B892" s="89"/>
      <c r="C892" s="90"/>
      <c r="D892" s="91"/>
      <c r="E892" s="91"/>
      <c r="F892" s="91"/>
      <c r="G892" s="91"/>
      <c r="H892" s="91"/>
      <c r="I892" s="91"/>
      <c r="J892" s="14"/>
    </row>
    <row r="893" spans="1:10" ht="15.75" thickBot="1" x14ac:dyDescent="0.25">
      <c r="A893" s="22"/>
      <c r="B893" s="23"/>
      <c r="C893" s="23"/>
      <c r="D893" s="23"/>
      <c r="E893" s="23"/>
      <c r="F893" s="23"/>
      <c r="G893" s="23"/>
      <c r="H893" s="23"/>
      <c r="I893" s="23"/>
      <c r="J893" s="14"/>
    </row>
    <row r="894" spans="1:10" x14ac:dyDescent="0.2">
      <c r="A894" s="22"/>
      <c r="B894" s="87" t="s">
        <v>7</v>
      </c>
      <c r="C894" s="90" t="str">
        <f ca="1">INDIRECT((ADDRESS(66+J876,2,1,1,"Вопросы к экзамену")))</f>
        <v>Классы roc_curve, roc_auc_score библиотеки sklearn. Назначение. Входные и выходные данные. Основные атрибуты и методы.</v>
      </c>
      <c r="D894" s="91"/>
      <c r="E894" s="91"/>
      <c r="F894" s="91"/>
      <c r="G894" s="91"/>
      <c r="H894" s="91"/>
      <c r="I894" s="91"/>
      <c r="J894" s="14"/>
    </row>
    <row r="895" spans="1:10" x14ac:dyDescent="0.2">
      <c r="A895" s="22"/>
      <c r="B895" s="88"/>
      <c r="C895" s="90"/>
      <c r="D895" s="91"/>
      <c r="E895" s="91"/>
      <c r="F895" s="91"/>
      <c r="G895" s="91"/>
      <c r="H895" s="91"/>
      <c r="I895" s="91"/>
      <c r="J895" s="14"/>
    </row>
    <row r="896" spans="1:10" ht="15.75" thickBot="1" x14ac:dyDescent="0.25">
      <c r="A896" s="22"/>
      <c r="B896" s="89"/>
      <c r="C896" s="90"/>
      <c r="D896" s="91"/>
      <c r="E896" s="91"/>
      <c r="F896" s="91"/>
      <c r="G896" s="91"/>
      <c r="H896" s="91"/>
      <c r="I896" s="91"/>
      <c r="J896" s="14"/>
    </row>
    <row r="897" spans="1:10" x14ac:dyDescent="0.2">
      <c r="A897" s="22"/>
      <c r="B897" s="23"/>
      <c r="C897" s="23"/>
      <c r="D897" s="23"/>
      <c r="E897" s="23"/>
      <c r="F897" s="23"/>
      <c r="G897" s="23"/>
      <c r="H897" s="23"/>
      <c r="I897" s="23"/>
      <c r="J897" s="14"/>
    </row>
    <row r="898" spans="1:10" x14ac:dyDescent="0.2">
      <c r="A898" s="22"/>
      <c r="B898" s="92" t="str">
        <f>"Зав. кафедрой "&amp;'Общие сведения дисциплины'!$B$3</f>
        <v>Зав. кафедрой КБ-2 «Информационно-аналитические системы кибербезопасности»</v>
      </c>
      <c r="C898" s="92"/>
      <c r="D898" s="92"/>
      <c r="E898" s="26"/>
      <c r="F898" s="26"/>
      <c r="G898" s="93" t="str">
        <f>'Общие сведения дисциплины'!$B$4</f>
        <v>О.В. Трубиенко</v>
      </c>
      <c r="H898" s="93"/>
      <c r="I898" s="93"/>
      <c r="J898" s="14"/>
    </row>
    <row r="899" spans="1:10" x14ac:dyDescent="0.2">
      <c r="A899" s="22"/>
      <c r="B899" s="94">
        <f>'Общие сведения дисциплины'!$B$9</f>
        <v>45162</v>
      </c>
      <c r="C899" s="94"/>
      <c r="D899" s="94"/>
      <c r="E899" s="94"/>
      <c r="F899" s="94"/>
      <c r="G899" s="94"/>
      <c r="H899" s="94"/>
      <c r="I899" s="94"/>
      <c r="J899" s="14"/>
    </row>
    <row r="900" spans="1:10" ht="15.75" thickBot="1" x14ac:dyDescent="0.25">
      <c r="A900" s="15"/>
      <c r="B900" s="16"/>
      <c r="C900" s="16"/>
      <c r="D900" s="16"/>
      <c r="E900" s="16"/>
      <c r="F900" s="16"/>
      <c r="G900" s="16"/>
      <c r="H900" s="16"/>
      <c r="I900" s="16"/>
      <c r="J900" s="17"/>
    </row>
    <row r="901" spans="1:10" ht="15.75" thickBot="1" x14ac:dyDescent="0.25"/>
    <row r="902" spans="1:10" x14ac:dyDescent="0.2">
      <c r="A902" s="8"/>
      <c r="B902" s="9"/>
      <c r="C902" s="9"/>
      <c r="D902" s="9"/>
      <c r="E902" s="9"/>
      <c r="F902" s="9"/>
      <c r="G902" s="9"/>
      <c r="H902" s="9"/>
      <c r="I902" s="9"/>
      <c r="J902" s="20">
        <f>J876+1</f>
        <v>35</v>
      </c>
    </row>
    <row r="903" spans="1:10" x14ac:dyDescent="0.2">
      <c r="A903" s="95">
        <f>'Общие сведения дисциплины'!$B$1</f>
        <v>0</v>
      </c>
      <c r="B903" s="96"/>
      <c r="C903" s="96"/>
      <c r="D903" s="96"/>
      <c r="E903" s="96"/>
      <c r="F903" s="96"/>
      <c r="G903" s="96"/>
      <c r="H903" s="96"/>
      <c r="I903" s="96"/>
      <c r="J903" s="97"/>
    </row>
    <row r="904" spans="1:10" x14ac:dyDescent="0.2">
      <c r="A904" s="95"/>
      <c r="B904" s="96"/>
      <c r="C904" s="96"/>
      <c r="D904" s="96"/>
      <c r="E904" s="96"/>
      <c r="F904" s="96"/>
      <c r="G904" s="96"/>
      <c r="H904" s="96"/>
      <c r="I904" s="96"/>
      <c r="J904" s="97"/>
    </row>
    <row r="905" spans="1:10" x14ac:dyDescent="0.2">
      <c r="A905" s="22"/>
      <c r="B905" s="23"/>
      <c r="C905" s="23"/>
      <c r="D905" s="23"/>
      <c r="E905" s="23"/>
      <c r="F905" s="23"/>
      <c r="G905" s="23"/>
      <c r="H905" s="23"/>
      <c r="I905" s="23"/>
      <c r="J905" s="14"/>
    </row>
    <row r="906" spans="1:10" x14ac:dyDescent="0.2">
      <c r="A906" s="98" t="str">
        <f>'Общие сведения дисциплины'!$B$15&amp;J902</f>
        <v>ЭКЗАМЕНАЦИОННЫЙ БИЛЕТ №35</v>
      </c>
      <c r="B906" s="99"/>
      <c r="C906" s="99"/>
      <c r="D906" s="99"/>
      <c r="E906" s="99"/>
      <c r="F906" s="99"/>
      <c r="G906" s="99"/>
      <c r="H906" s="99"/>
      <c r="I906" s="99"/>
      <c r="J906" s="100"/>
    </row>
    <row r="907" spans="1:10" x14ac:dyDescent="0.2">
      <c r="A907" s="22"/>
      <c r="B907" s="23"/>
      <c r="C907" s="23"/>
      <c r="D907" s="23"/>
      <c r="E907" s="23"/>
      <c r="F907" s="23"/>
      <c r="G907" s="23"/>
      <c r="H907" s="23"/>
      <c r="I907" s="23"/>
      <c r="J907" s="14"/>
    </row>
    <row r="908" spans="1:10" x14ac:dyDescent="0.2">
      <c r="A908" s="101" t="s">
        <v>13</v>
      </c>
      <c r="B908" s="102"/>
      <c r="C908" s="103" t="str">
        <f>'Общие сведения дисциплины'!$B$5</f>
        <v>Технологии и методы программирования</v>
      </c>
      <c r="D908" s="103"/>
      <c r="E908" s="103"/>
      <c r="F908" s="103"/>
      <c r="G908" s="103"/>
      <c r="H908" s="103"/>
      <c r="I908" s="103"/>
      <c r="J908" s="104"/>
    </row>
    <row r="909" spans="1:10" x14ac:dyDescent="0.2">
      <c r="A909" s="22"/>
      <c r="B909" s="23"/>
      <c r="C909" s="24"/>
      <c r="D909" s="24"/>
      <c r="E909" s="24"/>
      <c r="F909" s="24"/>
      <c r="G909" s="24"/>
      <c r="H909" s="24"/>
      <c r="I909" s="24"/>
      <c r="J909" s="25"/>
    </row>
    <row r="910" spans="1:10" x14ac:dyDescent="0.2">
      <c r="A910" s="105" t="s">
        <v>14</v>
      </c>
      <c r="B910" s="106"/>
      <c r="C910" s="92" t="str">
        <f>'Общие сведения дисциплины'!$B$2</f>
        <v>Институт кибербезопасности ицифровых технологий</v>
      </c>
      <c r="D910" s="92"/>
      <c r="E910" s="23" t="s">
        <v>8</v>
      </c>
      <c r="F910" s="21">
        <f>'Общие сведения дисциплины'!$B$6</f>
        <v>3</v>
      </c>
      <c r="G910" s="107" t="s">
        <v>19</v>
      </c>
      <c r="H910" s="107"/>
      <c r="I910" s="99" t="str">
        <f>'Общие сведения дисциплины'!$B$14</f>
        <v>2023/2024</v>
      </c>
      <c r="J910" s="100"/>
    </row>
    <row r="911" spans="1:10" ht="15.75" thickBot="1" x14ac:dyDescent="0.25">
      <c r="A911" s="22"/>
      <c r="B911" s="23"/>
      <c r="C911" s="23"/>
      <c r="D911" s="23"/>
      <c r="E911" s="23"/>
      <c r="F911" s="23"/>
      <c r="G911" s="23"/>
      <c r="H911" s="23"/>
      <c r="I911" s="23"/>
      <c r="J911" s="14"/>
    </row>
    <row r="912" spans="1:10" x14ac:dyDescent="0.2">
      <c r="A912" s="22"/>
      <c r="B912" s="87" t="s">
        <v>5</v>
      </c>
      <c r="C912" s="90" t="str">
        <f ca="1">INDIRECT((ADDRESS((3+J902),2,1,1,"Вопросы к экзамену")))</f>
        <v>Использование диаграммы рассеяния для оценивания характеристик зависимости между признаками.</v>
      </c>
      <c r="D912" s="91"/>
      <c r="E912" s="91"/>
      <c r="F912" s="91"/>
      <c r="G912" s="91"/>
      <c r="H912" s="91"/>
      <c r="I912" s="91"/>
      <c r="J912" s="14"/>
    </row>
    <row r="913" spans="1:10" x14ac:dyDescent="0.2">
      <c r="A913" s="22"/>
      <c r="B913" s="88"/>
      <c r="C913" s="90"/>
      <c r="D913" s="91"/>
      <c r="E913" s="91"/>
      <c r="F913" s="91"/>
      <c r="G913" s="91"/>
      <c r="H913" s="91"/>
      <c r="I913" s="91"/>
      <c r="J913" s="14"/>
    </row>
    <row r="914" spans="1:10" ht="15.75" thickBot="1" x14ac:dyDescent="0.25">
      <c r="A914" s="22"/>
      <c r="B914" s="89"/>
      <c r="C914" s="90"/>
      <c r="D914" s="91"/>
      <c r="E914" s="91"/>
      <c r="F914" s="91"/>
      <c r="G914" s="91"/>
      <c r="H914" s="91"/>
      <c r="I914" s="91"/>
      <c r="J914" s="14"/>
    </row>
    <row r="915" spans="1:10" ht="15.75" thickBot="1" x14ac:dyDescent="0.25">
      <c r="A915" s="22"/>
      <c r="B915" s="23"/>
      <c r="C915" s="23"/>
      <c r="D915" s="23"/>
      <c r="E915" s="23"/>
      <c r="F915" s="23"/>
      <c r="G915" s="23"/>
      <c r="H915" s="23"/>
      <c r="I915" s="23"/>
      <c r="J915" s="14"/>
    </row>
    <row r="916" spans="1:10" x14ac:dyDescent="0.2">
      <c r="A916" s="22"/>
      <c r="B916" s="87" t="s">
        <v>6</v>
      </c>
      <c r="C916" s="90" t="str">
        <f ca="1">INDIRECT((ADDRESS(33+J902,2,1,1,"Вопросы к экзамену")))</f>
        <v>Многоклассовая классификация. Методы one-vs-all и all-vs-all.</v>
      </c>
      <c r="D916" s="91"/>
      <c r="E916" s="91"/>
      <c r="F916" s="91"/>
      <c r="G916" s="91"/>
      <c r="H916" s="91"/>
      <c r="I916" s="91"/>
      <c r="J916" s="14"/>
    </row>
    <row r="917" spans="1:10" x14ac:dyDescent="0.2">
      <c r="A917" s="22"/>
      <c r="B917" s="88"/>
      <c r="C917" s="90"/>
      <c r="D917" s="91"/>
      <c r="E917" s="91"/>
      <c r="F917" s="91"/>
      <c r="G917" s="91"/>
      <c r="H917" s="91"/>
      <c r="I917" s="91"/>
      <c r="J917" s="14"/>
    </row>
    <row r="918" spans="1:10" ht="15.75" thickBot="1" x14ac:dyDescent="0.25">
      <c r="A918" s="22"/>
      <c r="B918" s="89"/>
      <c r="C918" s="90"/>
      <c r="D918" s="91"/>
      <c r="E918" s="91"/>
      <c r="F918" s="91"/>
      <c r="G918" s="91"/>
      <c r="H918" s="91"/>
      <c r="I918" s="91"/>
      <c r="J918" s="14"/>
    </row>
    <row r="919" spans="1:10" ht="15.75" thickBot="1" x14ac:dyDescent="0.25">
      <c r="A919" s="22"/>
      <c r="B919" s="23"/>
      <c r="C919" s="23"/>
      <c r="D919" s="23"/>
      <c r="E919" s="23"/>
      <c r="F919" s="23"/>
      <c r="G919" s="23"/>
      <c r="H919" s="23"/>
      <c r="I919" s="23"/>
      <c r="J919" s="14"/>
    </row>
    <row r="920" spans="1:10" x14ac:dyDescent="0.2">
      <c r="A920" s="22"/>
      <c r="B920" s="87" t="s">
        <v>7</v>
      </c>
      <c r="C920" s="90" t="str">
        <f ca="1">INDIRECT((ADDRESS(66+J902,2,1,1,"Вопросы к экзамену")))</f>
        <v>Классы mean_squared_error, mean_absolute_percentage_error, r2_score библиотеки sklearn. Назначение. Входные и выходные данные. Основные атрибуты и методы.</v>
      </c>
      <c r="D920" s="91"/>
      <c r="E920" s="91"/>
      <c r="F920" s="91"/>
      <c r="G920" s="91"/>
      <c r="H920" s="91"/>
      <c r="I920" s="91"/>
      <c r="J920" s="14"/>
    </row>
    <row r="921" spans="1:10" x14ac:dyDescent="0.2">
      <c r="A921" s="22"/>
      <c r="B921" s="88"/>
      <c r="C921" s="90"/>
      <c r="D921" s="91"/>
      <c r="E921" s="91"/>
      <c r="F921" s="91"/>
      <c r="G921" s="91"/>
      <c r="H921" s="91"/>
      <c r="I921" s="91"/>
      <c r="J921" s="14"/>
    </row>
    <row r="922" spans="1:10" ht="15.75" thickBot="1" x14ac:dyDescent="0.25">
      <c r="A922" s="22"/>
      <c r="B922" s="89"/>
      <c r="C922" s="90"/>
      <c r="D922" s="91"/>
      <c r="E922" s="91"/>
      <c r="F922" s="91"/>
      <c r="G922" s="91"/>
      <c r="H922" s="91"/>
      <c r="I922" s="91"/>
      <c r="J922" s="14"/>
    </row>
    <row r="923" spans="1:10" x14ac:dyDescent="0.2">
      <c r="A923" s="22"/>
      <c r="B923" s="23"/>
      <c r="C923" s="23"/>
      <c r="D923" s="23"/>
      <c r="E923" s="23"/>
      <c r="F923" s="23"/>
      <c r="G923" s="23"/>
      <c r="H923" s="23"/>
      <c r="I923" s="23"/>
      <c r="J923" s="14"/>
    </row>
    <row r="924" spans="1:10" x14ac:dyDescent="0.2">
      <c r="A924" s="22"/>
      <c r="B924" s="92" t="str">
        <f>"Зав. кафедрой "&amp;'Общие сведения дисциплины'!$B$3</f>
        <v>Зав. кафедрой КБ-2 «Информационно-аналитические системы кибербезопасности»</v>
      </c>
      <c r="C924" s="92"/>
      <c r="D924" s="92"/>
      <c r="E924" s="26"/>
      <c r="F924" s="26"/>
      <c r="G924" s="93" t="str">
        <f>'Общие сведения дисциплины'!$B$4</f>
        <v>О.В. Трубиенко</v>
      </c>
      <c r="H924" s="93"/>
      <c r="I924" s="93"/>
      <c r="J924" s="14"/>
    </row>
    <row r="925" spans="1:10" x14ac:dyDescent="0.2">
      <c r="A925" s="22"/>
      <c r="B925" s="94">
        <f>'Общие сведения дисциплины'!$B$9</f>
        <v>45162</v>
      </c>
      <c r="C925" s="94"/>
      <c r="D925" s="94"/>
      <c r="E925" s="94"/>
      <c r="F925" s="94"/>
      <c r="G925" s="94"/>
      <c r="H925" s="94"/>
      <c r="I925" s="94"/>
      <c r="J925" s="14"/>
    </row>
    <row r="926" spans="1:10" ht="15.75" thickBot="1" x14ac:dyDescent="0.25">
      <c r="A926" s="15"/>
      <c r="B926" s="16"/>
      <c r="C926" s="16"/>
      <c r="D926" s="16"/>
      <c r="E926" s="16"/>
      <c r="F926" s="16"/>
      <c r="G926" s="16"/>
      <c r="H926" s="16"/>
      <c r="I926" s="16"/>
      <c r="J926" s="17"/>
    </row>
    <row r="927" spans="1:10" x14ac:dyDescent="0.2">
      <c r="A927" s="27"/>
      <c r="B927" s="27"/>
      <c r="C927" s="27"/>
      <c r="D927" s="27"/>
      <c r="E927" s="27"/>
      <c r="F927" s="27"/>
      <c r="G927" s="27"/>
      <c r="H927" s="27"/>
      <c r="I927" s="27"/>
      <c r="J927" s="27"/>
    </row>
    <row r="928" spans="1:10" ht="15.75" thickBot="1" x14ac:dyDescent="0.25"/>
    <row r="929" spans="1:10" x14ac:dyDescent="0.2">
      <c r="A929" s="18"/>
      <c r="B929" s="19"/>
      <c r="C929" s="19"/>
      <c r="D929" s="19"/>
      <c r="E929" s="19"/>
      <c r="F929" s="19"/>
      <c r="G929" s="19"/>
      <c r="H929" s="19"/>
      <c r="I929" s="19"/>
      <c r="J929" s="20">
        <f>J902+1</f>
        <v>36</v>
      </c>
    </row>
    <row r="930" spans="1:10" x14ac:dyDescent="0.2">
      <c r="A930" s="95">
        <f>'Общие сведения дисциплины'!$B$1</f>
        <v>0</v>
      </c>
      <c r="B930" s="96"/>
      <c r="C930" s="96"/>
      <c r="D930" s="96"/>
      <c r="E930" s="96"/>
      <c r="F930" s="96"/>
      <c r="G930" s="96"/>
      <c r="H930" s="96"/>
      <c r="I930" s="96"/>
      <c r="J930" s="97"/>
    </row>
    <row r="931" spans="1:10" x14ac:dyDescent="0.2">
      <c r="A931" s="95"/>
      <c r="B931" s="96"/>
      <c r="C931" s="96"/>
      <c r="D931" s="96"/>
      <c r="E931" s="96"/>
      <c r="F931" s="96"/>
      <c r="G931" s="96"/>
      <c r="H931" s="96"/>
      <c r="I931" s="96"/>
      <c r="J931" s="97"/>
    </row>
    <row r="932" spans="1:10" x14ac:dyDescent="0.2">
      <c r="A932" s="22"/>
      <c r="B932" s="23"/>
      <c r="C932" s="23"/>
      <c r="D932" s="23"/>
      <c r="E932" s="23"/>
      <c r="F932" s="23"/>
      <c r="G932" s="23"/>
      <c r="H932" s="23"/>
      <c r="I932" s="23"/>
      <c r="J932" s="14"/>
    </row>
    <row r="933" spans="1:10" x14ac:dyDescent="0.2">
      <c r="A933" s="98" t="str">
        <f>'Общие сведения дисциплины'!$B$15&amp;J929</f>
        <v>ЭКЗАМЕНАЦИОННЫЙ БИЛЕТ №36</v>
      </c>
      <c r="B933" s="99"/>
      <c r="C933" s="99"/>
      <c r="D933" s="99"/>
      <c r="E933" s="99"/>
      <c r="F933" s="99"/>
      <c r="G933" s="99"/>
      <c r="H933" s="99"/>
      <c r="I933" s="99"/>
      <c r="J933" s="100"/>
    </row>
    <row r="934" spans="1:10" x14ac:dyDescent="0.2">
      <c r="A934" s="22"/>
      <c r="B934" s="23"/>
      <c r="C934" s="23"/>
      <c r="D934" s="23"/>
      <c r="E934" s="23"/>
      <c r="F934" s="23"/>
      <c r="G934" s="23"/>
      <c r="H934" s="23"/>
      <c r="I934" s="23"/>
      <c r="J934" s="14"/>
    </row>
    <row r="935" spans="1:10" x14ac:dyDescent="0.2">
      <c r="A935" s="101" t="s">
        <v>13</v>
      </c>
      <c r="B935" s="102"/>
      <c r="C935" s="103" t="str">
        <f>'Общие сведения дисциплины'!$B$5</f>
        <v>Технологии и методы программирования</v>
      </c>
      <c r="D935" s="103"/>
      <c r="E935" s="103"/>
      <c r="F935" s="103"/>
      <c r="G935" s="103"/>
      <c r="H935" s="103"/>
      <c r="I935" s="103"/>
      <c r="J935" s="104"/>
    </row>
    <row r="936" spans="1:10" x14ac:dyDescent="0.2">
      <c r="A936" s="22"/>
      <c r="B936" s="23"/>
      <c r="C936" s="24"/>
      <c r="D936" s="24"/>
      <c r="E936" s="24"/>
      <c r="F936" s="24"/>
      <c r="G936" s="24"/>
      <c r="H936" s="24"/>
      <c r="I936" s="24"/>
      <c r="J936" s="25"/>
    </row>
    <row r="937" spans="1:10" x14ac:dyDescent="0.2">
      <c r="A937" s="105" t="s">
        <v>14</v>
      </c>
      <c r="B937" s="106"/>
      <c r="C937" s="92" t="str">
        <f>'Общие сведения дисциплины'!$B$2</f>
        <v>Институт кибербезопасности ицифровых технологий</v>
      </c>
      <c r="D937" s="92"/>
      <c r="E937" s="23" t="s">
        <v>8</v>
      </c>
      <c r="F937" s="21">
        <f>'Общие сведения дисциплины'!$B$6</f>
        <v>3</v>
      </c>
      <c r="G937" s="107" t="s">
        <v>19</v>
      </c>
      <c r="H937" s="107"/>
      <c r="I937" s="99" t="str">
        <f>'Общие сведения дисциплины'!$B$14</f>
        <v>2023/2024</v>
      </c>
      <c r="J937" s="100"/>
    </row>
    <row r="938" spans="1:10" ht="15.75" thickBot="1" x14ac:dyDescent="0.25">
      <c r="A938" s="22"/>
      <c r="B938" s="23"/>
      <c r="C938" s="23"/>
      <c r="D938" s="23"/>
      <c r="E938" s="23"/>
      <c r="F938" s="23"/>
      <c r="G938" s="23"/>
      <c r="H938" s="23"/>
      <c r="I938" s="23"/>
      <c r="J938" s="14"/>
    </row>
    <row r="939" spans="1:10" x14ac:dyDescent="0.2">
      <c r="A939" s="22"/>
      <c r="B939" s="87" t="s">
        <v>5</v>
      </c>
      <c r="C939" s="90" t="str">
        <f ca="1">INDIRECT((ADDRESS((3+J929),2,1,1,"Вопросы к экзамену")))</f>
        <v>Геометрический и физический смысл коэффициентов модели линейной регрессии.</v>
      </c>
      <c r="D939" s="91"/>
      <c r="E939" s="91"/>
      <c r="F939" s="91"/>
      <c r="G939" s="91"/>
      <c r="H939" s="91"/>
      <c r="I939" s="91"/>
      <c r="J939" s="14"/>
    </row>
    <row r="940" spans="1:10" x14ac:dyDescent="0.2">
      <c r="A940" s="22"/>
      <c r="B940" s="88"/>
      <c r="C940" s="90"/>
      <c r="D940" s="91"/>
      <c r="E940" s="91"/>
      <c r="F940" s="91"/>
      <c r="G940" s="91"/>
      <c r="H940" s="91"/>
      <c r="I940" s="91"/>
      <c r="J940" s="14"/>
    </row>
    <row r="941" spans="1:10" ht="15.75" thickBot="1" x14ac:dyDescent="0.25">
      <c r="A941" s="22"/>
      <c r="B941" s="89"/>
      <c r="C941" s="90"/>
      <c r="D941" s="91"/>
      <c r="E941" s="91"/>
      <c r="F941" s="91"/>
      <c r="G941" s="91"/>
      <c r="H941" s="91"/>
      <c r="I941" s="91"/>
      <c r="J941" s="14"/>
    </row>
    <row r="942" spans="1:10" ht="15.75" thickBot="1" x14ac:dyDescent="0.25">
      <c r="A942" s="22"/>
      <c r="B942" s="23"/>
      <c r="C942" s="23"/>
      <c r="D942" s="23"/>
      <c r="E942" s="23"/>
      <c r="F942" s="23"/>
      <c r="G942" s="23"/>
      <c r="H942" s="23"/>
      <c r="I942" s="23"/>
      <c r="J942" s="14"/>
    </row>
    <row r="943" spans="1:10" x14ac:dyDescent="0.2">
      <c r="A943" s="22"/>
      <c r="B943" s="87" t="s">
        <v>6</v>
      </c>
      <c r="C943" s="90" t="str">
        <f ca="1">INDIRECT((ADDRESS(33+J929,2,1,1,"Вопросы к экзамену")))</f>
        <v>Понятие и структура дерева решений.</v>
      </c>
      <c r="D943" s="91"/>
      <c r="E943" s="91"/>
      <c r="F943" s="91"/>
      <c r="G943" s="91"/>
      <c r="H943" s="91"/>
      <c r="I943" s="91"/>
      <c r="J943" s="14"/>
    </row>
    <row r="944" spans="1:10" x14ac:dyDescent="0.2">
      <c r="A944" s="22"/>
      <c r="B944" s="88"/>
      <c r="C944" s="90"/>
      <c r="D944" s="91"/>
      <c r="E944" s="91"/>
      <c r="F944" s="91"/>
      <c r="G944" s="91"/>
      <c r="H944" s="91"/>
      <c r="I944" s="91"/>
      <c r="J944" s="14"/>
    </row>
    <row r="945" spans="1:10" ht="15.75" thickBot="1" x14ac:dyDescent="0.25">
      <c r="A945" s="22"/>
      <c r="B945" s="89"/>
      <c r="C945" s="90"/>
      <c r="D945" s="91"/>
      <c r="E945" s="91"/>
      <c r="F945" s="91"/>
      <c r="G945" s="91"/>
      <c r="H945" s="91"/>
      <c r="I945" s="91"/>
      <c r="J945" s="14"/>
    </row>
    <row r="946" spans="1:10" ht="15.75" thickBot="1" x14ac:dyDescent="0.25">
      <c r="A946" s="22"/>
      <c r="B946" s="23"/>
      <c r="C946" s="23"/>
      <c r="D946" s="23"/>
      <c r="E946" s="23"/>
      <c r="F946" s="23"/>
      <c r="G946" s="23"/>
      <c r="H946" s="23"/>
      <c r="I946" s="23"/>
      <c r="J946" s="14"/>
    </row>
    <row r="947" spans="1:10" x14ac:dyDescent="0.2">
      <c r="A947" s="22"/>
      <c r="B947" s="87" t="s">
        <v>7</v>
      </c>
      <c r="C947" s="90" t="str">
        <f ca="1">INDIRECT((ADDRESS(66+J929,2,1,1,"Вопросы к экзамену")))</f>
        <v>Класс confusion_matrix библиотеки sklearn. Назначение. Входные и выходные данные. Основные атрибуты и методы.</v>
      </c>
      <c r="D947" s="91"/>
      <c r="E947" s="91"/>
      <c r="F947" s="91"/>
      <c r="G947" s="91"/>
      <c r="H947" s="91"/>
      <c r="I947" s="91"/>
      <c r="J947" s="14"/>
    </row>
    <row r="948" spans="1:10" x14ac:dyDescent="0.2">
      <c r="A948" s="22"/>
      <c r="B948" s="88"/>
      <c r="C948" s="90"/>
      <c r="D948" s="91"/>
      <c r="E948" s="91"/>
      <c r="F948" s="91"/>
      <c r="G948" s="91"/>
      <c r="H948" s="91"/>
      <c r="I948" s="91"/>
      <c r="J948" s="14"/>
    </row>
    <row r="949" spans="1:10" ht="15.75" thickBot="1" x14ac:dyDescent="0.25">
      <c r="A949" s="22"/>
      <c r="B949" s="89"/>
      <c r="C949" s="90"/>
      <c r="D949" s="91"/>
      <c r="E949" s="91"/>
      <c r="F949" s="91"/>
      <c r="G949" s="91"/>
      <c r="H949" s="91"/>
      <c r="I949" s="91"/>
      <c r="J949" s="14"/>
    </row>
    <row r="950" spans="1:10" x14ac:dyDescent="0.2">
      <c r="A950" s="22"/>
      <c r="B950" s="23"/>
      <c r="C950" s="23"/>
      <c r="D950" s="23"/>
      <c r="E950" s="23"/>
      <c r="F950" s="23"/>
      <c r="G950" s="23"/>
      <c r="H950" s="23"/>
      <c r="I950" s="23"/>
      <c r="J950" s="14"/>
    </row>
    <row r="951" spans="1:10" x14ac:dyDescent="0.2">
      <c r="A951" s="22"/>
      <c r="B951" s="92" t="str">
        <f>"Зав. кафедрой "&amp;'Общие сведения дисциплины'!$B$3</f>
        <v>Зав. кафедрой КБ-2 «Информационно-аналитические системы кибербезопасности»</v>
      </c>
      <c r="C951" s="92"/>
      <c r="D951" s="92"/>
      <c r="E951" s="26"/>
      <c r="F951" s="26"/>
      <c r="G951" s="93" t="str">
        <f>'Общие сведения дисциплины'!$B$4</f>
        <v>О.В. Трубиенко</v>
      </c>
      <c r="H951" s="93"/>
      <c r="I951" s="93"/>
      <c r="J951" s="14"/>
    </row>
    <row r="952" spans="1:10" x14ac:dyDescent="0.2">
      <c r="A952" s="22"/>
      <c r="B952" s="94">
        <f>'Общие сведения дисциплины'!$B$9</f>
        <v>45162</v>
      </c>
      <c r="C952" s="94"/>
      <c r="D952" s="94"/>
      <c r="E952" s="94"/>
      <c r="F952" s="94"/>
      <c r="G952" s="94"/>
      <c r="H952" s="94"/>
      <c r="I952" s="94"/>
      <c r="J952" s="14"/>
    </row>
    <row r="953" spans="1:10" ht="15.75" thickBot="1" x14ac:dyDescent="0.25">
      <c r="A953" s="15"/>
      <c r="B953" s="16"/>
      <c r="C953" s="16"/>
      <c r="D953" s="16"/>
      <c r="E953" s="16"/>
      <c r="F953" s="16"/>
      <c r="G953" s="16"/>
      <c r="H953" s="16"/>
      <c r="I953" s="16"/>
      <c r="J953" s="17"/>
    </row>
  </sheetData>
  <mergeCells count="611">
    <mergeCell ref="B735:B737"/>
    <mergeCell ref="C735:I737"/>
    <mergeCell ref="G739:I739"/>
    <mergeCell ref="B740:I740"/>
    <mergeCell ref="A723:B723"/>
    <mergeCell ref="C723:J723"/>
    <mergeCell ref="A725:B725"/>
    <mergeCell ref="C725:D725"/>
    <mergeCell ref="G725:H725"/>
    <mergeCell ref="I725:J725"/>
    <mergeCell ref="B727:B729"/>
    <mergeCell ref="C727:I729"/>
    <mergeCell ref="B731:B733"/>
    <mergeCell ref="C731:I733"/>
    <mergeCell ref="B682:B684"/>
    <mergeCell ref="C682:I684"/>
    <mergeCell ref="G686:I686"/>
    <mergeCell ref="B687:I687"/>
    <mergeCell ref="A718:J719"/>
    <mergeCell ref="A670:B670"/>
    <mergeCell ref="C670:J670"/>
    <mergeCell ref="A672:B672"/>
    <mergeCell ref="C672:D672"/>
    <mergeCell ref="G672:H672"/>
    <mergeCell ref="I672:J672"/>
    <mergeCell ref="B713:I713"/>
    <mergeCell ref="A691:J692"/>
    <mergeCell ref="A694:J694"/>
    <mergeCell ref="A696:B696"/>
    <mergeCell ref="C696:J696"/>
    <mergeCell ref="B674:B676"/>
    <mergeCell ref="C674:I676"/>
    <mergeCell ref="B678:B680"/>
    <mergeCell ref="C678:I680"/>
    <mergeCell ref="B629:B631"/>
    <mergeCell ref="C629:I631"/>
    <mergeCell ref="G633:I633"/>
    <mergeCell ref="B634:I634"/>
    <mergeCell ref="A665:J666"/>
    <mergeCell ref="A617:B617"/>
    <mergeCell ref="C617:J617"/>
    <mergeCell ref="A619:B619"/>
    <mergeCell ref="C619:D619"/>
    <mergeCell ref="G619:H619"/>
    <mergeCell ref="I619:J619"/>
    <mergeCell ref="B660:I660"/>
    <mergeCell ref="A638:J639"/>
    <mergeCell ref="A641:J641"/>
    <mergeCell ref="A643:B643"/>
    <mergeCell ref="C643:J643"/>
    <mergeCell ref="B621:B623"/>
    <mergeCell ref="C621:I623"/>
    <mergeCell ref="B625:B627"/>
    <mergeCell ref="C625:I627"/>
    <mergeCell ref="B576:B578"/>
    <mergeCell ref="C576:I578"/>
    <mergeCell ref="G580:I580"/>
    <mergeCell ref="B581:I581"/>
    <mergeCell ref="A612:J613"/>
    <mergeCell ref="A564:B564"/>
    <mergeCell ref="C564:J564"/>
    <mergeCell ref="A566:B566"/>
    <mergeCell ref="C566:D566"/>
    <mergeCell ref="G566:H566"/>
    <mergeCell ref="I566:J566"/>
    <mergeCell ref="B607:I607"/>
    <mergeCell ref="A585:J586"/>
    <mergeCell ref="A588:J588"/>
    <mergeCell ref="A590:B590"/>
    <mergeCell ref="C590:J590"/>
    <mergeCell ref="B568:B570"/>
    <mergeCell ref="C568:I570"/>
    <mergeCell ref="B572:B574"/>
    <mergeCell ref="C572:I574"/>
    <mergeCell ref="B523:B525"/>
    <mergeCell ref="C523:I525"/>
    <mergeCell ref="G527:I527"/>
    <mergeCell ref="B528:I528"/>
    <mergeCell ref="A559:J560"/>
    <mergeCell ref="A511:B511"/>
    <mergeCell ref="C511:J511"/>
    <mergeCell ref="A513:B513"/>
    <mergeCell ref="C513:D513"/>
    <mergeCell ref="G513:H513"/>
    <mergeCell ref="I513:J513"/>
    <mergeCell ref="B554:I554"/>
    <mergeCell ref="A532:J533"/>
    <mergeCell ref="A535:J535"/>
    <mergeCell ref="A537:B537"/>
    <mergeCell ref="C537:J537"/>
    <mergeCell ref="B515:B517"/>
    <mergeCell ref="C515:I517"/>
    <mergeCell ref="B519:B521"/>
    <mergeCell ref="C519:I521"/>
    <mergeCell ref="B470:B472"/>
    <mergeCell ref="C470:I472"/>
    <mergeCell ref="G474:I474"/>
    <mergeCell ref="B475:I475"/>
    <mergeCell ref="A506:J507"/>
    <mergeCell ref="A458:B458"/>
    <mergeCell ref="C458:J458"/>
    <mergeCell ref="A460:B460"/>
    <mergeCell ref="C460:D460"/>
    <mergeCell ref="G460:H460"/>
    <mergeCell ref="I460:J460"/>
    <mergeCell ref="B501:I501"/>
    <mergeCell ref="A479:J480"/>
    <mergeCell ref="A482:J482"/>
    <mergeCell ref="A484:B484"/>
    <mergeCell ref="C484:J484"/>
    <mergeCell ref="B462:B464"/>
    <mergeCell ref="C462:I464"/>
    <mergeCell ref="B466:B468"/>
    <mergeCell ref="C466:I468"/>
    <mergeCell ref="B417:B419"/>
    <mergeCell ref="C417:I419"/>
    <mergeCell ref="G421:I421"/>
    <mergeCell ref="B422:I422"/>
    <mergeCell ref="A453:J454"/>
    <mergeCell ref="A405:B405"/>
    <mergeCell ref="C405:J405"/>
    <mergeCell ref="A407:B407"/>
    <mergeCell ref="C407:D407"/>
    <mergeCell ref="G407:H407"/>
    <mergeCell ref="I407:J407"/>
    <mergeCell ref="B448:I448"/>
    <mergeCell ref="A426:J427"/>
    <mergeCell ref="A429:J429"/>
    <mergeCell ref="A431:B431"/>
    <mergeCell ref="C431:J431"/>
    <mergeCell ref="B409:B411"/>
    <mergeCell ref="C409:I411"/>
    <mergeCell ref="B413:B415"/>
    <mergeCell ref="C413:I415"/>
    <mergeCell ref="B364:B366"/>
    <mergeCell ref="C364:I366"/>
    <mergeCell ref="G368:I368"/>
    <mergeCell ref="B369:I369"/>
    <mergeCell ref="A400:J401"/>
    <mergeCell ref="A352:B352"/>
    <mergeCell ref="C352:J352"/>
    <mergeCell ref="A354:B354"/>
    <mergeCell ref="C354:D354"/>
    <mergeCell ref="G354:H354"/>
    <mergeCell ref="I354:J354"/>
    <mergeCell ref="B395:I395"/>
    <mergeCell ref="A373:J374"/>
    <mergeCell ref="A376:J376"/>
    <mergeCell ref="A378:B378"/>
    <mergeCell ref="C378:J378"/>
    <mergeCell ref="B356:B358"/>
    <mergeCell ref="C356:I358"/>
    <mergeCell ref="B360:B362"/>
    <mergeCell ref="C360:I362"/>
    <mergeCell ref="B311:B313"/>
    <mergeCell ref="C311:I313"/>
    <mergeCell ref="G315:I315"/>
    <mergeCell ref="B316:I316"/>
    <mergeCell ref="A347:J348"/>
    <mergeCell ref="A299:B299"/>
    <mergeCell ref="C299:J299"/>
    <mergeCell ref="A301:B301"/>
    <mergeCell ref="C301:D301"/>
    <mergeCell ref="G301:H301"/>
    <mergeCell ref="I301:J301"/>
    <mergeCell ref="B342:I342"/>
    <mergeCell ref="A320:J321"/>
    <mergeCell ref="A323:J323"/>
    <mergeCell ref="A325:B325"/>
    <mergeCell ref="C325:J325"/>
    <mergeCell ref="B303:B305"/>
    <mergeCell ref="C303:I305"/>
    <mergeCell ref="B307:B309"/>
    <mergeCell ref="C307:I309"/>
    <mergeCell ref="B258:B260"/>
    <mergeCell ref="C258:I260"/>
    <mergeCell ref="G262:I262"/>
    <mergeCell ref="B263:I263"/>
    <mergeCell ref="A294:J295"/>
    <mergeCell ref="A246:B246"/>
    <mergeCell ref="C246:J246"/>
    <mergeCell ref="A248:B248"/>
    <mergeCell ref="C248:D248"/>
    <mergeCell ref="G248:H248"/>
    <mergeCell ref="I248:J248"/>
    <mergeCell ref="B289:I289"/>
    <mergeCell ref="A267:J268"/>
    <mergeCell ref="A270:J270"/>
    <mergeCell ref="A272:B272"/>
    <mergeCell ref="C272:J272"/>
    <mergeCell ref="B250:B252"/>
    <mergeCell ref="C250:I252"/>
    <mergeCell ref="B254:B256"/>
    <mergeCell ref="C254:I256"/>
    <mergeCell ref="B205:B207"/>
    <mergeCell ref="C205:I207"/>
    <mergeCell ref="G209:I209"/>
    <mergeCell ref="B210:I210"/>
    <mergeCell ref="A241:J242"/>
    <mergeCell ref="A193:B193"/>
    <mergeCell ref="C193:J193"/>
    <mergeCell ref="A195:B195"/>
    <mergeCell ref="C195:D195"/>
    <mergeCell ref="G195:H195"/>
    <mergeCell ref="I195:J195"/>
    <mergeCell ref="B236:I236"/>
    <mergeCell ref="A214:J215"/>
    <mergeCell ref="A217:J217"/>
    <mergeCell ref="A219:B219"/>
    <mergeCell ref="C219:J219"/>
    <mergeCell ref="B197:B199"/>
    <mergeCell ref="C197:I199"/>
    <mergeCell ref="B201:B203"/>
    <mergeCell ref="C201:I203"/>
    <mergeCell ref="B152:B154"/>
    <mergeCell ref="C152:I154"/>
    <mergeCell ref="G156:I156"/>
    <mergeCell ref="B157:I157"/>
    <mergeCell ref="A188:J189"/>
    <mergeCell ref="A138:J138"/>
    <mergeCell ref="A140:B140"/>
    <mergeCell ref="C140:J140"/>
    <mergeCell ref="A142:B142"/>
    <mergeCell ref="C142:D142"/>
    <mergeCell ref="G142:H142"/>
    <mergeCell ref="I142:J142"/>
    <mergeCell ref="B183:I183"/>
    <mergeCell ref="A161:J162"/>
    <mergeCell ref="A164:J164"/>
    <mergeCell ref="A166:B166"/>
    <mergeCell ref="C166:J166"/>
    <mergeCell ref="B144:B146"/>
    <mergeCell ref="C144:I146"/>
    <mergeCell ref="B148:B150"/>
    <mergeCell ref="C148:I150"/>
    <mergeCell ref="A89:B89"/>
    <mergeCell ref="C89:D89"/>
    <mergeCell ref="G89:H89"/>
    <mergeCell ref="I89:J89"/>
    <mergeCell ref="B91:B93"/>
    <mergeCell ref="C91:I93"/>
    <mergeCell ref="A55:J56"/>
    <mergeCell ref="A58:J58"/>
    <mergeCell ref="A60:B60"/>
    <mergeCell ref="C60:J60"/>
    <mergeCell ref="A82:J83"/>
    <mergeCell ref="A85:J85"/>
    <mergeCell ref="A87:B87"/>
    <mergeCell ref="B77:I77"/>
    <mergeCell ref="C87:J87"/>
    <mergeCell ref="B68:B70"/>
    <mergeCell ref="C68:I70"/>
    <mergeCell ref="B72:B74"/>
    <mergeCell ref="C72:I74"/>
    <mergeCell ref="G76:I76"/>
    <mergeCell ref="A62:B62"/>
    <mergeCell ref="C62:D62"/>
    <mergeCell ref="G62:H62"/>
    <mergeCell ref="I62:J62"/>
    <mergeCell ref="A721:J721"/>
    <mergeCell ref="B704:B706"/>
    <mergeCell ref="C704:I706"/>
    <mergeCell ref="B708:B710"/>
    <mergeCell ref="C708:I710"/>
    <mergeCell ref="G712:I712"/>
    <mergeCell ref="A698:B698"/>
    <mergeCell ref="C698:D698"/>
    <mergeCell ref="G698:H698"/>
    <mergeCell ref="I698:J698"/>
    <mergeCell ref="B700:B702"/>
    <mergeCell ref="C700:I702"/>
    <mergeCell ref="A668:J668"/>
    <mergeCell ref="B651:B653"/>
    <mergeCell ref="C651:I653"/>
    <mergeCell ref="B655:B657"/>
    <mergeCell ref="C655:I657"/>
    <mergeCell ref="G659:I659"/>
    <mergeCell ref="A645:B645"/>
    <mergeCell ref="C645:D645"/>
    <mergeCell ref="G645:H645"/>
    <mergeCell ref="I645:J645"/>
    <mergeCell ref="B647:B649"/>
    <mergeCell ref="C647:I649"/>
    <mergeCell ref="A615:J615"/>
    <mergeCell ref="B598:B600"/>
    <mergeCell ref="C598:I600"/>
    <mergeCell ref="B602:B604"/>
    <mergeCell ref="C602:I604"/>
    <mergeCell ref="G606:I606"/>
    <mergeCell ref="A592:B592"/>
    <mergeCell ref="C592:D592"/>
    <mergeCell ref="G592:H592"/>
    <mergeCell ref="I592:J592"/>
    <mergeCell ref="B594:B596"/>
    <mergeCell ref="C594:I596"/>
    <mergeCell ref="A562:J562"/>
    <mergeCell ref="B545:B547"/>
    <mergeCell ref="C545:I547"/>
    <mergeCell ref="B549:B551"/>
    <mergeCell ref="C549:I551"/>
    <mergeCell ref="G553:I553"/>
    <mergeCell ref="A539:B539"/>
    <mergeCell ref="C539:D539"/>
    <mergeCell ref="G539:H539"/>
    <mergeCell ref="I539:J539"/>
    <mergeCell ref="B541:B543"/>
    <mergeCell ref="C541:I543"/>
    <mergeCell ref="A509:J509"/>
    <mergeCell ref="B492:B494"/>
    <mergeCell ref="C492:I494"/>
    <mergeCell ref="B496:B498"/>
    <mergeCell ref="C496:I498"/>
    <mergeCell ref="G500:I500"/>
    <mergeCell ref="A486:B486"/>
    <mergeCell ref="C486:D486"/>
    <mergeCell ref="G486:H486"/>
    <mergeCell ref="I486:J486"/>
    <mergeCell ref="B488:B490"/>
    <mergeCell ref="C488:I490"/>
    <mergeCell ref="A456:J456"/>
    <mergeCell ref="B439:B441"/>
    <mergeCell ref="C439:I441"/>
    <mergeCell ref="B443:B445"/>
    <mergeCell ref="C443:I445"/>
    <mergeCell ref="G447:I447"/>
    <mergeCell ref="A433:B433"/>
    <mergeCell ref="C433:D433"/>
    <mergeCell ref="G433:H433"/>
    <mergeCell ref="I433:J433"/>
    <mergeCell ref="B435:B437"/>
    <mergeCell ref="C435:I437"/>
    <mergeCell ref="A403:J403"/>
    <mergeCell ref="B386:B388"/>
    <mergeCell ref="C386:I388"/>
    <mergeCell ref="B390:B392"/>
    <mergeCell ref="C390:I392"/>
    <mergeCell ref="G394:I394"/>
    <mergeCell ref="A380:B380"/>
    <mergeCell ref="C380:D380"/>
    <mergeCell ref="G380:H380"/>
    <mergeCell ref="I380:J380"/>
    <mergeCell ref="B382:B384"/>
    <mergeCell ref="C382:I384"/>
    <mergeCell ref="A350:J350"/>
    <mergeCell ref="B333:B335"/>
    <mergeCell ref="C333:I335"/>
    <mergeCell ref="B337:B339"/>
    <mergeCell ref="C337:I339"/>
    <mergeCell ref="G341:I341"/>
    <mergeCell ref="A327:B327"/>
    <mergeCell ref="C327:D327"/>
    <mergeCell ref="G327:H327"/>
    <mergeCell ref="I327:J327"/>
    <mergeCell ref="B329:B331"/>
    <mergeCell ref="C329:I331"/>
    <mergeCell ref="A297:J297"/>
    <mergeCell ref="B280:B282"/>
    <mergeCell ref="C280:I282"/>
    <mergeCell ref="B284:B286"/>
    <mergeCell ref="C284:I286"/>
    <mergeCell ref="G288:I288"/>
    <mergeCell ref="A274:B274"/>
    <mergeCell ref="C274:D274"/>
    <mergeCell ref="G274:H274"/>
    <mergeCell ref="I274:J274"/>
    <mergeCell ref="B276:B278"/>
    <mergeCell ref="C276:I278"/>
    <mergeCell ref="A244:J244"/>
    <mergeCell ref="B227:B229"/>
    <mergeCell ref="C227:I229"/>
    <mergeCell ref="B231:B233"/>
    <mergeCell ref="C231:I233"/>
    <mergeCell ref="G235:I235"/>
    <mergeCell ref="A221:B221"/>
    <mergeCell ref="C221:D221"/>
    <mergeCell ref="G221:H221"/>
    <mergeCell ref="I221:J221"/>
    <mergeCell ref="B223:B225"/>
    <mergeCell ref="C223:I225"/>
    <mergeCell ref="A191:J191"/>
    <mergeCell ref="B174:B176"/>
    <mergeCell ref="C174:I176"/>
    <mergeCell ref="B178:B180"/>
    <mergeCell ref="C178:I180"/>
    <mergeCell ref="G182:I182"/>
    <mergeCell ref="A168:B168"/>
    <mergeCell ref="C168:D168"/>
    <mergeCell ref="G168:H168"/>
    <mergeCell ref="I168:J168"/>
    <mergeCell ref="B170:B172"/>
    <mergeCell ref="C170:I172"/>
    <mergeCell ref="B130:I130"/>
    <mergeCell ref="A135:J136"/>
    <mergeCell ref="B121:B123"/>
    <mergeCell ref="C121:I123"/>
    <mergeCell ref="B125:B127"/>
    <mergeCell ref="C125:I127"/>
    <mergeCell ref="G129:I129"/>
    <mergeCell ref="A115:B115"/>
    <mergeCell ref="C115:D115"/>
    <mergeCell ref="G115:H115"/>
    <mergeCell ref="I115:J115"/>
    <mergeCell ref="B117:B119"/>
    <mergeCell ref="C117:I119"/>
    <mergeCell ref="A108:J109"/>
    <mergeCell ref="A111:J111"/>
    <mergeCell ref="A113:B113"/>
    <mergeCell ref="C113:J113"/>
    <mergeCell ref="G103:I103"/>
    <mergeCell ref="B104:I104"/>
    <mergeCell ref="B95:B97"/>
    <mergeCell ref="C95:I97"/>
    <mergeCell ref="B99:B101"/>
    <mergeCell ref="C99:I101"/>
    <mergeCell ref="B64:B66"/>
    <mergeCell ref="C64:I66"/>
    <mergeCell ref="G50:I50"/>
    <mergeCell ref="B51:I51"/>
    <mergeCell ref="B38:B40"/>
    <mergeCell ref="C38:I40"/>
    <mergeCell ref="B42:B44"/>
    <mergeCell ref="C42:I44"/>
    <mergeCell ref="B46:B48"/>
    <mergeCell ref="C46:I48"/>
    <mergeCell ref="B24:I24"/>
    <mergeCell ref="A29:J30"/>
    <mergeCell ref="A32:J32"/>
    <mergeCell ref="A34:B34"/>
    <mergeCell ref="C34:J34"/>
    <mergeCell ref="A36:B36"/>
    <mergeCell ref="C36:D36"/>
    <mergeCell ref="G36:H36"/>
    <mergeCell ref="I36:J36"/>
    <mergeCell ref="C15:I17"/>
    <mergeCell ref="C19:I21"/>
    <mergeCell ref="G23:I23"/>
    <mergeCell ref="A9:B9"/>
    <mergeCell ref="C9:D9"/>
    <mergeCell ref="G9:H9"/>
    <mergeCell ref="I9:J9"/>
    <mergeCell ref="B11:B13"/>
    <mergeCell ref="B15:B17"/>
    <mergeCell ref="A5:J5"/>
    <mergeCell ref="A7:B7"/>
    <mergeCell ref="C7:J7"/>
    <mergeCell ref="A744:J745"/>
    <mergeCell ref="A747:J747"/>
    <mergeCell ref="A749:B749"/>
    <mergeCell ref="C749:J749"/>
    <mergeCell ref="A751:B751"/>
    <mergeCell ref="C751:D751"/>
    <mergeCell ref="G751:H751"/>
    <mergeCell ref="I751:J751"/>
    <mergeCell ref="B474:D474"/>
    <mergeCell ref="B500:D500"/>
    <mergeCell ref="B527:D527"/>
    <mergeCell ref="B553:D553"/>
    <mergeCell ref="B580:D580"/>
    <mergeCell ref="B606:D606"/>
    <mergeCell ref="B633:D633"/>
    <mergeCell ref="B659:D659"/>
    <mergeCell ref="B686:D686"/>
    <mergeCell ref="B712:D712"/>
    <mergeCell ref="B739:D739"/>
    <mergeCell ref="B19:B21"/>
    <mergeCell ref="C11:I13"/>
    <mergeCell ref="B753:B755"/>
    <mergeCell ref="C753:I755"/>
    <mergeCell ref="B757:B759"/>
    <mergeCell ref="C757:I759"/>
    <mergeCell ref="B761:B763"/>
    <mergeCell ref="C761:I763"/>
    <mergeCell ref="G765:I765"/>
    <mergeCell ref="B766:I766"/>
    <mergeCell ref="B765:D765"/>
    <mergeCell ref="A774:J774"/>
    <mergeCell ref="A776:B776"/>
    <mergeCell ref="C776:J776"/>
    <mergeCell ref="A778:B778"/>
    <mergeCell ref="C778:D778"/>
    <mergeCell ref="G778:H778"/>
    <mergeCell ref="I778:J778"/>
    <mergeCell ref="B780:B782"/>
    <mergeCell ref="C780:I782"/>
    <mergeCell ref="B784:B786"/>
    <mergeCell ref="C784:I786"/>
    <mergeCell ref="B788:B790"/>
    <mergeCell ref="C788:I790"/>
    <mergeCell ref="G792:I792"/>
    <mergeCell ref="B793:I793"/>
    <mergeCell ref="B23:D23"/>
    <mergeCell ref="B50:D50"/>
    <mergeCell ref="B76:D76"/>
    <mergeCell ref="B103:D103"/>
    <mergeCell ref="B129:D129"/>
    <mergeCell ref="B156:D156"/>
    <mergeCell ref="B182:D182"/>
    <mergeCell ref="B209:D209"/>
    <mergeCell ref="B235:D235"/>
    <mergeCell ref="B262:D262"/>
    <mergeCell ref="B288:D288"/>
    <mergeCell ref="B315:D315"/>
    <mergeCell ref="B341:D341"/>
    <mergeCell ref="B368:D368"/>
    <mergeCell ref="B394:D394"/>
    <mergeCell ref="B421:D421"/>
    <mergeCell ref="B447:D447"/>
    <mergeCell ref="A771:J772"/>
    <mergeCell ref="B792:D792"/>
    <mergeCell ref="A797:J798"/>
    <mergeCell ref="A800:J800"/>
    <mergeCell ref="A802:B802"/>
    <mergeCell ref="C802:J802"/>
    <mergeCell ref="A804:B804"/>
    <mergeCell ref="C804:D804"/>
    <mergeCell ref="G804:H804"/>
    <mergeCell ref="I804:J804"/>
    <mergeCell ref="B806:B808"/>
    <mergeCell ref="C806:I808"/>
    <mergeCell ref="B810:B812"/>
    <mergeCell ref="C810:I812"/>
    <mergeCell ref="B814:B816"/>
    <mergeCell ref="C814:I816"/>
    <mergeCell ref="B818:D818"/>
    <mergeCell ref="G818:I818"/>
    <mergeCell ref="B819:I819"/>
    <mergeCell ref="A824:J825"/>
    <mergeCell ref="A827:J827"/>
    <mergeCell ref="A829:B829"/>
    <mergeCell ref="C829:J829"/>
    <mergeCell ref="A831:B831"/>
    <mergeCell ref="C831:D831"/>
    <mergeCell ref="G831:H831"/>
    <mergeCell ref="I831:J831"/>
    <mergeCell ref="B833:B835"/>
    <mergeCell ref="C833:I835"/>
    <mergeCell ref="B837:B839"/>
    <mergeCell ref="C837:I839"/>
    <mergeCell ref="B841:B843"/>
    <mergeCell ref="C841:I843"/>
    <mergeCell ref="B845:D845"/>
    <mergeCell ref="G845:I845"/>
    <mergeCell ref="B846:I846"/>
    <mergeCell ref="A850:J851"/>
    <mergeCell ref="A853:J853"/>
    <mergeCell ref="A855:B855"/>
    <mergeCell ref="C855:J855"/>
    <mergeCell ref="A857:B857"/>
    <mergeCell ref="C857:D857"/>
    <mergeCell ref="G857:H857"/>
    <mergeCell ref="I857:J857"/>
    <mergeCell ref="B859:B861"/>
    <mergeCell ref="C859:I861"/>
    <mergeCell ref="B863:B865"/>
    <mergeCell ref="C863:I865"/>
    <mergeCell ref="B867:B869"/>
    <mergeCell ref="C867:I869"/>
    <mergeCell ref="B871:D871"/>
    <mergeCell ref="G871:I871"/>
    <mergeCell ref="B872:I872"/>
    <mergeCell ref="A877:J878"/>
    <mergeCell ref="A880:J880"/>
    <mergeCell ref="A882:B882"/>
    <mergeCell ref="C882:J882"/>
    <mergeCell ref="A884:B884"/>
    <mergeCell ref="C884:D884"/>
    <mergeCell ref="G884:H884"/>
    <mergeCell ref="I884:J884"/>
    <mergeCell ref="B886:B888"/>
    <mergeCell ref="C886:I888"/>
    <mergeCell ref="B890:B892"/>
    <mergeCell ref="C890:I892"/>
    <mergeCell ref="B894:B896"/>
    <mergeCell ref="C894:I896"/>
    <mergeCell ref="B898:D898"/>
    <mergeCell ref="G898:I898"/>
    <mergeCell ref="B899:I899"/>
    <mergeCell ref="A903:J904"/>
    <mergeCell ref="A906:J906"/>
    <mergeCell ref="A908:B908"/>
    <mergeCell ref="C908:J908"/>
    <mergeCell ref="A910:B910"/>
    <mergeCell ref="C910:D910"/>
    <mergeCell ref="G910:H910"/>
    <mergeCell ref="I910:J910"/>
    <mergeCell ref="B912:B914"/>
    <mergeCell ref="C912:I914"/>
    <mergeCell ref="B916:B918"/>
    <mergeCell ref="C916:I918"/>
    <mergeCell ref="B920:B922"/>
    <mergeCell ref="C920:I922"/>
    <mergeCell ref="B924:D924"/>
    <mergeCell ref="G924:I924"/>
    <mergeCell ref="B925:I925"/>
    <mergeCell ref="B943:B945"/>
    <mergeCell ref="C943:I945"/>
    <mergeCell ref="B947:B949"/>
    <mergeCell ref="C947:I949"/>
    <mergeCell ref="B951:D951"/>
    <mergeCell ref="G951:I951"/>
    <mergeCell ref="B952:I952"/>
    <mergeCell ref="A930:J931"/>
    <mergeCell ref="A933:J933"/>
    <mergeCell ref="A935:B935"/>
    <mergeCell ref="C935:J935"/>
    <mergeCell ref="A937:B937"/>
    <mergeCell ref="C937:D937"/>
    <mergeCell ref="G937:H937"/>
    <mergeCell ref="I937:J937"/>
    <mergeCell ref="B939:B941"/>
    <mergeCell ref="C939:I941"/>
  </mergeCells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2" sqref="B2"/>
    </sheetView>
  </sheetViews>
  <sheetFormatPr defaultRowHeight="15" x14ac:dyDescent="0.25"/>
  <cols>
    <col min="1" max="1" width="36.7109375" customWidth="1"/>
  </cols>
  <sheetData>
    <row r="1" spans="1:2" x14ac:dyDescent="0.25">
      <c r="A1" s="2" t="s">
        <v>12</v>
      </c>
      <c r="B1">
        <v>0</v>
      </c>
    </row>
    <row r="2" spans="1:2" x14ac:dyDescent="0.25">
      <c r="A2" s="2" t="s">
        <v>17</v>
      </c>
    </row>
    <row r="3" spans="1:2" x14ac:dyDescent="0.25">
      <c r="A3" s="2" t="s"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A4" sqref="A4:B15"/>
    </sheetView>
  </sheetViews>
  <sheetFormatPr defaultRowHeight="15" x14ac:dyDescent="0.25"/>
  <cols>
    <col min="11" max="11" width="10.28515625" bestFit="1" customWidth="1"/>
  </cols>
  <sheetData>
    <row r="1" spans="1:2" x14ac:dyDescent="0.25">
      <c r="A1" s="50">
        <v>1</v>
      </c>
      <c r="B1" s="49" t="s">
        <v>34</v>
      </c>
    </row>
    <row r="2" spans="1:2" x14ac:dyDescent="0.25">
      <c r="A2" s="50">
        <v>2</v>
      </c>
      <c r="B2" s="49" t="s">
        <v>35</v>
      </c>
    </row>
    <row r="3" spans="1:2" x14ac:dyDescent="0.25">
      <c r="A3" s="50">
        <v>3</v>
      </c>
      <c r="B3" s="49" t="s">
        <v>36</v>
      </c>
    </row>
    <row r="4" spans="1:2" x14ac:dyDescent="0.25">
      <c r="A4" s="50">
        <v>4</v>
      </c>
      <c r="B4" s="49" t="s">
        <v>37</v>
      </c>
    </row>
    <row r="5" spans="1:2" x14ac:dyDescent="0.25">
      <c r="A5" s="50">
        <v>5</v>
      </c>
      <c r="B5" s="49" t="s">
        <v>38</v>
      </c>
    </row>
    <row r="6" spans="1:2" x14ac:dyDescent="0.25">
      <c r="A6" s="50">
        <v>6</v>
      </c>
      <c r="B6" s="49" t="s">
        <v>39</v>
      </c>
    </row>
    <row r="7" spans="1:2" x14ac:dyDescent="0.25">
      <c r="A7" s="50">
        <v>7</v>
      </c>
      <c r="B7" s="49" t="s">
        <v>40</v>
      </c>
    </row>
    <row r="8" spans="1:2" x14ac:dyDescent="0.25">
      <c r="A8" s="50">
        <v>8</v>
      </c>
      <c r="B8" s="49" t="s">
        <v>41</v>
      </c>
    </row>
    <row r="9" spans="1:2" x14ac:dyDescent="0.25">
      <c r="A9" s="50">
        <v>9</v>
      </c>
      <c r="B9" s="49" t="s">
        <v>42</v>
      </c>
    </row>
    <row r="10" spans="1:2" x14ac:dyDescent="0.25">
      <c r="A10" s="50">
        <v>10</v>
      </c>
      <c r="B10" s="49" t="s">
        <v>43</v>
      </c>
    </row>
    <row r="11" spans="1:2" x14ac:dyDescent="0.25">
      <c r="A11" s="50">
        <v>11</v>
      </c>
      <c r="B11" s="49" t="s">
        <v>44</v>
      </c>
    </row>
    <row r="12" spans="1:2" x14ac:dyDescent="0.25">
      <c r="A12" s="50">
        <v>12</v>
      </c>
      <c r="B12" s="49" t="s">
        <v>45</v>
      </c>
    </row>
    <row r="17" spans="11:11" x14ac:dyDescent="0.25">
      <c r="K17" t="str">
        <f>VLOOKUP(11,A1:B12,2,0)</f>
        <v>ноября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Общие сведения дисциплины</vt:lpstr>
      <vt:lpstr>Контрольные вопросы</vt:lpstr>
      <vt:lpstr>Вопросы к экзамену</vt:lpstr>
      <vt:lpstr>Билеты 23-24</vt:lpstr>
      <vt:lpstr>Билеты</vt:lpstr>
      <vt:lpstr>Лист2</vt:lpstr>
      <vt:lpstr>Сл поле месяц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Артём</cp:lastModifiedBy>
  <cp:lastPrinted>2018-09-05T19:40:10Z</cp:lastPrinted>
  <dcterms:created xsi:type="dcterms:W3CDTF">2015-09-22T14:02:57Z</dcterms:created>
  <dcterms:modified xsi:type="dcterms:W3CDTF">2024-06-05T13:13:53Z</dcterms:modified>
</cp:coreProperties>
</file>