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Ex1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2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3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6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_DJ\gPCD\python\cfg_reports\worksheets\"/>
    </mc:Choice>
  </mc:AlternateContent>
  <xr:revisionPtr revIDLastSave="0" documentId="13_ncr:1_{81DB117A-79DD-4392-9D39-E83EE4C33531}" xr6:coauthVersionLast="47" xr6:coauthVersionMax="47" xr10:uidLastSave="{00000000-0000-0000-0000-000000000000}"/>
  <bookViews>
    <workbookView xWindow="-28920" yWindow="-120" windowWidth="29040" windowHeight="15720" xr2:uid="{422F2738-95FF-48FC-8A81-EA96BD9A57A7}"/>
  </bookViews>
  <sheets>
    <sheet name="PQBRT Data" sheetId="2" r:id="rId1"/>
    <sheet name="PQBRT Calcs Segments" sheetId="9" r:id="rId2"/>
    <sheet name="TPUT" sheetId="23" r:id="rId3"/>
    <sheet name="QQPlot" sheetId="20" r:id="rId4"/>
    <sheet name="Graphcs Log" sheetId="14" r:id="rId5"/>
    <sheet name="Graphics % Errors" sheetId="22" r:id="rId6"/>
    <sheet name="Graphics Total Quad" sheetId="17" r:id="rId7"/>
    <sheet name="Graphics Total Linear" sheetId="4" r:id="rId8"/>
    <sheet name="Linear Histogram" sheetId="18" r:id="rId9"/>
    <sheet name="Standardized residual" sheetId="19" r:id="rId10"/>
    <sheet name="Graphics Total Linear Segment" sheetId="21" r:id="rId11"/>
  </sheets>
  <definedNames>
    <definedName name="_xlchart.v1.0" hidden="1">'Linear Histogram'!$N$2</definedName>
    <definedName name="_xlchart.v1.1" hidden="1">'Linear Histogram'!$S$2:$S$65</definedName>
    <definedName name="_xlchart.v1.2" hidden="1">'Linear Histogram'!$N$3</definedName>
    <definedName name="_xlchart.v1.3" hidden="1">'Linear Histogram'!$U$2:$U$65</definedName>
    <definedName name="_xlchart.v1.4" hidden="1">'Linear Histogram'!$N$2</definedName>
    <definedName name="_xlchart.v1.5" hidden="1">'Linear Histogram'!$T$2:$T$65</definedName>
    <definedName name="ExternalData_1" localSheetId="0" hidden="1">'PQBRT Data'!$A$1:$O$64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9" l="1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4" i="9"/>
  <c r="G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2" i="23"/>
  <c r="E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E56" i="23"/>
  <c r="E57" i="23"/>
  <c r="E58" i="23"/>
  <c r="E59" i="23"/>
  <c r="E60" i="23"/>
  <c r="E61" i="23"/>
  <c r="E62" i="23"/>
  <c r="E63" i="23"/>
  <c r="E2" i="23"/>
  <c r="A2" i="23"/>
  <c r="B2" i="23"/>
  <c r="D2" i="23" s="1"/>
  <c r="C2" i="23"/>
  <c r="C3" i="23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B3" i="23"/>
  <c r="B4" i="23"/>
  <c r="B5" i="23"/>
  <c r="B6" i="23"/>
  <c r="D6" i="23" s="1"/>
  <c r="B7" i="23"/>
  <c r="D7" i="23" s="1"/>
  <c r="B8" i="23"/>
  <c r="D8" i="23" s="1"/>
  <c r="B9" i="23"/>
  <c r="D9" i="23" s="1"/>
  <c r="B10" i="23"/>
  <c r="D10" i="23" s="1"/>
  <c r="B11" i="23"/>
  <c r="D11" i="23" s="1"/>
  <c r="B12" i="23"/>
  <c r="D12" i="23" s="1"/>
  <c r="B13" i="23"/>
  <c r="D13" i="23" s="1"/>
  <c r="B14" i="23"/>
  <c r="D14" i="23" s="1"/>
  <c r="B15" i="23"/>
  <c r="D15" i="23" s="1"/>
  <c r="B16" i="23"/>
  <c r="B17" i="23"/>
  <c r="B18" i="23"/>
  <c r="D18" i="23" s="1"/>
  <c r="B19" i="23"/>
  <c r="D19" i="23" s="1"/>
  <c r="B20" i="23"/>
  <c r="D20" i="23" s="1"/>
  <c r="B21" i="23"/>
  <c r="B22" i="23"/>
  <c r="B23" i="23"/>
  <c r="B24" i="23"/>
  <c r="B25" i="23"/>
  <c r="B26" i="23"/>
  <c r="B27" i="23"/>
  <c r="D27" i="23" s="1"/>
  <c r="B28" i="23"/>
  <c r="D28" i="23" s="1"/>
  <c r="B29" i="23"/>
  <c r="B30" i="23"/>
  <c r="B31" i="23"/>
  <c r="B32" i="23"/>
  <c r="B33" i="23"/>
  <c r="D33" i="23" s="1"/>
  <c r="B34" i="23"/>
  <c r="B35" i="23"/>
  <c r="B36" i="23"/>
  <c r="B37" i="23"/>
  <c r="B38" i="23"/>
  <c r="D38" i="23" s="1"/>
  <c r="B39" i="23"/>
  <c r="D39" i="23" s="1"/>
  <c r="B40" i="23"/>
  <c r="D40" i="23" s="1"/>
  <c r="B41" i="23"/>
  <c r="D41" i="23" s="1"/>
  <c r="B42" i="23"/>
  <c r="D42" i="23" s="1"/>
  <c r="B43" i="23"/>
  <c r="D43" i="23" s="1"/>
  <c r="B44" i="23"/>
  <c r="D44" i="23" s="1"/>
  <c r="B45" i="23"/>
  <c r="D45" i="23" s="1"/>
  <c r="B46" i="23"/>
  <c r="D46" i="23" s="1"/>
  <c r="B47" i="23"/>
  <c r="D47" i="23" s="1"/>
  <c r="B48" i="23"/>
  <c r="B49" i="23"/>
  <c r="B50" i="23"/>
  <c r="D50" i="23" s="1"/>
  <c r="B51" i="23"/>
  <c r="D51" i="23" s="1"/>
  <c r="B52" i="23"/>
  <c r="D52" i="23" s="1"/>
  <c r="B53" i="23"/>
  <c r="B54" i="23"/>
  <c r="B55" i="23"/>
  <c r="B56" i="23"/>
  <c r="B57" i="23"/>
  <c r="B58" i="23"/>
  <c r="D58" i="23" s="1"/>
  <c r="B59" i="23"/>
  <c r="D59" i="23" s="1"/>
  <c r="B60" i="23"/>
  <c r="D60" i="23" s="1"/>
  <c r="B61" i="23"/>
  <c r="B62" i="23"/>
  <c r="B63" i="23"/>
  <c r="A3" i="23"/>
  <c r="A4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2" i="20"/>
  <c r="A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2" i="20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4" i="9"/>
  <c r="D37" i="23" l="1"/>
  <c r="D4" i="23"/>
  <c r="D26" i="23"/>
  <c r="D32" i="23"/>
  <c r="D63" i="23"/>
  <c r="D31" i="23"/>
  <c r="D62" i="23"/>
  <c r="D30" i="23"/>
  <c r="D61" i="23"/>
  <c r="D29" i="23"/>
  <c r="D5" i="23"/>
  <c r="D36" i="23"/>
  <c r="D35" i="23"/>
  <c r="D3" i="23"/>
  <c r="D34" i="23"/>
  <c r="D55" i="23"/>
  <c r="D23" i="23"/>
  <c r="D57" i="23"/>
  <c r="D25" i="23"/>
  <c r="D54" i="23"/>
  <c r="D22" i="23"/>
  <c r="D56" i="23"/>
  <c r="D24" i="23"/>
  <c r="D53" i="23"/>
  <c r="D21" i="23"/>
  <c r="D16" i="23"/>
  <c r="D49" i="23"/>
  <c r="D17" i="23"/>
  <c r="D48" i="23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4" i="9"/>
  <c r="H7" i="9"/>
  <c r="H8" i="9"/>
  <c r="H10" i="9"/>
  <c r="H12" i="9"/>
  <c r="H13" i="9"/>
  <c r="H19" i="9"/>
  <c r="H20" i="9"/>
  <c r="H21" i="9"/>
  <c r="H25" i="9"/>
  <c r="H27" i="9"/>
  <c r="H28" i="9"/>
  <c r="H29" i="9"/>
  <c r="H30" i="9"/>
  <c r="K30" i="9" s="1"/>
  <c r="M30" i="9" s="1"/>
  <c r="H31" i="9"/>
  <c r="H34" i="9"/>
  <c r="H37" i="9"/>
  <c r="H39" i="9"/>
  <c r="H41" i="9"/>
  <c r="H46" i="9"/>
  <c r="H47" i="9"/>
  <c r="H49" i="9"/>
  <c r="H59" i="9"/>
  <c r="H60" i="9"/>
  <c r="K60" i="9" s="1"/>
  <c r="M60" i="9" s="1"/>
  <c r="H61" i="9"/>
  <c r="K61" i="9" s="1"/>
  <c r="M61" i="9" s="1"/>
  <c r="H63" i="9"/>
  <c r="H64" i="9"/>
  <c r="H65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K34" i="9" l="1"/>
  <c r="M34" i="9" s="1"/>
  <c r="E54" i="9"/>
  <c r="G54" i="9" s="1"/>
  <c r="E52" i="9"/>
  <c r="C44" i="9"/>
  <c r="K65" i="9"/>
  <c r="M65" i="9" s="1"/>
  <c r="K64" i="9"/>
  <c r="M64" i="9" s="1"/>
  <c r="K63" i="9"/>
  <c r="M63" i="9" s="1"/>
  <c r="K31" i="9"/>
  <c r="M31" i="9" s="1"/>
  <c r="C6" i="9"/>
  <c r="K47" i="9"/>
  <c r="M47" i="9" s="1"/>
  <c r="K10" i="9"/>
  <c r="M10" i="9" s="1"/>
  <c r="H43" i="9"/>
  <c r="K43" i="9" s="1"/>
  <c r="M43" i="9" s="1"/>
  <c r="C40" i="9"/>
  <c r="C15" i="9"/>
  <c r="H50" i="9"/>
  <c r="K50" i="9" s="1"/>
  <c r="M50" i="9" s="1"/>
  <c r="E48" i="9"/>
  <c r="N46" i="19" s="1"/>
  <c r="E16" i="9"/>
  <c r="N14" i="19" s="1"/>
  <c r="H53" i="9"/>
  <c r="K53" i="9" s="1"/>
  <c r="M53" i="9" s="1"/>
  <c r="H33" i="9"/>
  <c r="K33" i="9" s="1"/>
  <c r="M33" i="9" s="1"/>
  <c r="H32" i="9"/>
  <c r="K32" i="9" s="1"/>
  <c r="M32" i="9" s="1"/>
  <c r="E17" i="9"/>
  <c r="N15" i="19" s="1"/>
  <c r="C5" i="9"/>
  <c r="E56" i="9"/>
  <c r="N54" i="19" s="1"/>
  <c r="E24" i="9"/>
  <c r="N22" i="19" s="1"/>
  <c r="F24" i="9"/>
  <c r="G24" i="9"/>
  <c r="E35" i="9"/>
  <c r="F52" i="9"/>
  <c r="G52" i="9"/>
  <c r="K59" i="9"/>
  <c r="M59" i="9" s="1"/>
  <c r="C26" i="9"/>
  <c r="H9" i="9"/>
  <c r="K9" i="9" s="1"/>
  <c r="M9" i="9" s="1"/>
  <c r="E55" i="9"/>
  <c r="E23" i="9"/>
  <c r="H38" i="9"/>
  <c r="K38" i="9" s="1"/>
  <c r="M38" i="9" s="1"/>
  <c r="E22" i="9"/>
  <c r="K49" i="9"/>
  <c r="M49" i="9" s="1"/>
  <c r="K39" i="9"/>
  <c r="M39" i="9" s="1"/>
  <c r="N50" i="19"/>
  <c r="G39" i="20"/>
  <c r="H39" i="20" s="1"/>
  <c r="I39" i="20" s="1"/>
  <c r="G34" i="20"/>
  <c r="H34" i="20" s="1"/>
  <c r="I34" i="20" s="1"/>
  <c r="G24" i="20"/>
  <c r="H24" i="20" s="1"/>
  <c r="I24" i="20" s="1"/>
  <c r="G16" i="20"/>
  <c r="H16" i="20" s="1"/>
  <c r="I16" i="20" s="1"/>
  <c r="G15" i="20"/>
  <c r="H15" i="20" s="1"/>
  <c r="I15" i="20" s="1"/>
  <c r="G48" i="20"/>
  <c r="H48" i="20" s="1"/>
  <c r="I48" i="20" s="1"/>
  <c r="G47" i="20"/>
  <c r="H47" i="20" s="1"/>
  <c r="I47" i="20" s="1"/>
  <c r="G13" i="20"/>
  <c r="H13" i="20" s="1"/>
  <c r="I13" i="20" s="1"/>
  <c r="G46" i="20"/>
  <c r="H46" i="20" s="1"/>
  <c r="I46" i="20" s="1"/>
  <c r="G12" i="20"/>
  <c r="H12" i="20" s="1"/>
  <c r="I12" i="20" s="1"/>
  <c r="G45" i="20"/>
  <c r="H45" i="20" s="1"/>
  <c r="I45" i="20" s="1"/>
  <c r="G11" i="20"/>
  <c r="H11" i="20" s="1"/>
  <c r="I11" i="20" s="1"/>
  <c r="G44" i="20"/>
  <c r="H44" i="20" s="1"/>
  <c r="I44" i="20" s="1"/>
  <c r="G43" i="20"/>
  <c r="H43" i="20" s="1"/>
  <c r="I43" i="20" s="1"/>
  <c r="G8" i="20"/>
  <c r="H8" i="20" s="1"/>
  <c r="I8" i="20" s="1"/>
  <c r="G42" i="20"/>
  <c r="H42" i="20" s="1"/>
  <c r="I42" i="20" s="1"/>
  <c r="G7" i="20"/>
  <c r="H7" i="20" s="1"/>
  <c r="I7" i="20" s="1"/>
  <c r="G41" i="20"/>
  <c r="H41" i="20" s="1"/>
  <c r="I41" i="20" s="1"/>
  <c r="G9" i="20"/>
  <c r="H9" i="20" s="1"/>
  <c r="I9" i="20" s="1"/>
  <c r="G40" i="20"/>
  <c r="H40" i="20" s="1"/>
  <c r="I40" i="20" s="1"/>
  <c r="G5" i="20"/>
  <c r="H5" i="20" s="1"/>
  <c r="I5" i="20" s="1"/>
  <c r="G4" i="20"/>
  <c r="H4" i="20" s="1"/>
  <c r="I4" i="20" s="1"/>
  <c r="G3" i="20"/>
  <c r="H3" i="20" s="1"/>
  <c r="I3" i="20" s="1"/>
  <c r="G35" i="20"/>
  <c r="H35" i="20" s="1"/>
  <c r="I35" i="20" s="1"/>
  <c r="G2" i="20"/>
  <c r="H2" i="20" s="1"/>
  <c r="I2" i="20" s="1"/>
  <c r="G10" i="20"/>
  <c r="H10" i="20" s="1"/>
  <c r="I10" i="20" s="1"/>
  <c r="G14" i="20"/>
  <c r="H14" i="20" s="1"/>
  <c r="I14" i="20" s="1"/>
  <c r="G6" i="20"/>
  <c r="H6" i="20" s="1"/>
  <c r="I6" i="20" s="1"/>
  <c r="G38" i="20"/>
  <c r="H38" i="20" s="1"/>
  <c r="I38" i="20" s="1"/>
  <c r="G37" i="20"/>
  <c r="H37" i="20" s="1"/>
  <c r="I37" i="20" s="1"/>
  <c r="G36" i="20"/>
  <c r="H36" i="20" s="1"/>
  <c r="I36" i="20" s="1"/>
  <c r="G33" i="20"/>
  <c r="H33" i="20" s="1"/>
  <c r="I33" i="20" s="1"/>
  <c r="G32" i="20"/>
  <c r="H32" i="20" s="1"/>
  <c r="I32" i="20" s="1"/>
  <c r="G63" i="20"/>
  <c r="H63" i="20" s="1"/>
  <c r="I63" i="20" s="1"/>
  <c r="G31" i="20"/>
  <c r="H31" i="20" s="1"/>
  <c r="I31" i="20" s="1"/>
  <c r="G62" i="20"/>
  <c r="H62" i="20" s="1"/>
  <c r="I62" i="20" s="1"/>
  <c r="G30" i="20"/>
  <c r="H30" i="20" s="1"/>
  <c r="I30" i="20" s="1"/>
  <c r="G61" i="20"/>
  <c r="H61" i="20" s="1"/>
  <c r="I61" i="20" s="1"/>
  <c r="G29" i="20"/>
  <c r="H29" i="20" s="1"/>
  <c r="I29" i="20" s="1"/>
  <c r="G60" i="20"/>
  <c r="H60" i="20" s="1"/>
  <c r="I60" i="20" s="1"/>
  <c r="G28" i="20"/>
  <c r="H28" i="20" s="1"/>
  <c r="I28" i="20" s="1"/>
  <c r="G27" i="20"/>
  <c r="H27" i="20" s="1"/>
  <c r="I27" i="20" s="1"/>
  <c r="G58" i="20"/>
  <c r="H58" i="20" s="1"/>
  <c r="I58" i="20" s="1"/>
  <c r="G26" i="20"/>
  <c r="H26" i="20" s="1"/>
  <c r="I26" i="20" s="1"/>
  <c r="G25" i="20"/>
  <c r="H25" i="20" s="1"/>
  <c r="I25" i="20" s="1"/>
  <c r="G56" i="20"/>
  <c r="H56" i="20" s="1"/>
  <c r="I56" i="20" s="1"/>
  <c r="G55" i="20"/>
  <c r="H55" i="20" s="1"/>
  <c r="I55" i="20" s="1"/>
  <c r="G23" i="20"/>
  <c r="H23" i="20" s="1"/>
  <c r="I23" i="20" s="1"/>
  <c r="G22" i="20"/>
  <c r="H22" i="20" s="1"/>
  <c r="I22" i="20" s="1"/>
  <c r="G53" i="20"/>
  <c r="H53" i="20" s="1"/>
  <c r="I53" i="20" s="1"/>
  <c r="G21" i="20"/>
  <c r="H21" i="20" s="1"/>
  <c r="I21" i="20" s="1"/>
  <c r="G52" i="20"/>
  <c r="H52" i="20" s="1"/>
  <c r="I52" i="20" s="1"/>
  <c r="G20" i="20"/>
  <c r="H20" i="20" s="1"/>
  <c r="I20" i="20" s="1"/>
  <c r="G51" i="20"/>
  <c r="H51" i="20" s="1"/>
  <c r="I51" i="20" s="1"/>
  <c r="G19" i="20"/>
  <c r="H19" i="20" s="1"/>
  <c r="I19" i="20" s="1"/>
  <c r="G59" i="20"/>
  <c r="H59" i="20" s="1"/>
  <c r="I59" i="20" s="1"/>
  <c r="G57" i="20"/>
  <c r="H57" i="20" s="1"/>
  <c r="I57" i="20" s="1"/>
  <c r="G54" i="20"/>
  <c r="H54" i="20" s="1"/>
  <c r="I54" i="20" s="1"/>
  <c r="G50" i="20"/>
  <c r="H50" i="20" s="1"/>
  <c r="I50" i="20" s="1"/>
  <c r="G18" i="20"/>
  <c r="H18" i="20" s="1"/>
  <c r="I18" i="20" s="1"/>
  <c r="G49" i="20"/>
  <c r="H49" i="20" s="1"/>
  <c r="I49" i="20" s="1"/>
  <c r="G17" i="20"/>
  <c r="H17" i="20" s="1"/>
  <c r="I17" i="20" s="1"/>
  <c r="K27" i="9"/>
  <c r="M27" i="9" s="1"/>
  <c r="K29" i="9"/>
  <c r="M29" i="9" s="1"/>
  <c r="K28" i="9"/>
  <c r="M28" i="9" s="1"/>
  <c r="K25" i="9"/>
  <c r="M25" i="9" s="1"/>
  <c r="K21" i="9"/>
  <c r="M21" i="9" s="1"/>
  <c r="K20" i="9"/>
  <c r="M20" i="9" s="1"/>
  <c r="E45" i="9"/>
  <c r="G45" i="9" s="1"/>
  <c r="E42" i="9"/>
  <c r="G42" i="9" s="1"/>
  <c r="C57" i="9"/>
  <c r="E11" i="9"/>
  <c r="G11" i="9" s="1"/>
  <c r="E51" i="9"/>
  <c r="G51" i="9" s="1"/>
  <c r="C4" i="9"/>
  <c r="K46" i="9"/>
  <c r="M46" i="9" s="1"/>
  <c r="K13" i="9"/>
  <c r="M13" i="9" s="1"/>
  <c r="K12" i="9"/>
  <c r="M12" i="9" s="1"/>
  <c r="K41" i="9"/>
  <c r="M41" i="9" s="1"/>
  <c r="K37" i="9"/>
  <c r="M37" i="9" s="1"/>
  <c r="K19" i="9"/>
  <c r="M19" i="9" s="1"/>
  <c r="K8" i="9"/>
  <c r="M8" i="9" s="1"/>
  <c r="K7" i="9"/>
  <c r="M7" i="9" s="1"/>
  <c r="C36" i="9"/>
  <c r="C62" i="9"/>
  <c r="C58" i="9"/>
  <c r="C14" i="9"/>
  <c r="H51" i="9"/>
  <c r="K51" i="9" s="1"/>
  <c r="M51" i="9" s="1"/>
  <c r="H15" i="9"/>
  <c r="K15" i="9" s="1"/>
  <c r="M15" i="9" s="1"/>
  <c r="H62" i="9"/>
  <c r="K62" i="9" s="1"/>
  <c r="M62" i="9" s="1"/>
  <c r="H24" i="9"/>
  <c r="K24" i="9" s="1"/>
  <c r="M24" i="9" s="1"/>
  <c r="C18" i="9"/>
  <c r="H48" i="9"/>
  <c r="K48" i="9" s="1"/>
  <c r="M48" i="9" s="1"/>
  <c r="H4" i="9"/>
  <c r="K4" i="9" s="1"/>
  <c r="M4" i="9" s="1"/>
  <c r="H35" i="9"/>
  <c r="K35" i="9" s="1"/>
  <c r="M35" i="9" s="1"/>
  <c r="H23" i="9"/>
  <c r="K23" i="9" s="1"/>
  <c r="M23" i="9" s="1"/>
  <c r="H18" i="9"/>
  <c r="K18" i="9" s="1"/>
  <c r="M18" i="9" s="1"/>
  <c r="H17" i="9"/>
  <c r="K17" i="9" s="1"/>
  <c r="M17" i="9" s="1"/>
  <c r="H36" i="9"/>
  <c r="K36" i="9" s="1"/>
  <c r="M36" i="9" s="1"/>
  <c r="H58" i="9"/>
  <c r="K58" i="9" s="1"/>
  <c r="M58" i="9" s="1"/>
  <c r="H26" i="9"/>
  <c r="K26" i="9" s="1"/>
  <c r="M26" i="9" s="1"/>
  <c r="H57" i="9"/>
  <c r="K57" i="9" s="1"/>
  <c r="M57" i="9" s="1"/>
  <c r="H56" i="9"/>
  <c r="K56" i="9" s="1"/>
  <c r="M56" i="9" s="1"/>
  <c r="H55" i="9"/>
  <c r="K55" i="9" s="1"/>
  <c r="M55" i="9" s="1"/>
  <c r="H54" i="9"/>
  <c r="K54" i="9" s="1"/>
  <c r="M54" i="9" s="1"/>
  <c r="H22" i="9"/>
  <c r="K22" i="9" s="1"/>
  <c r="M22" i="9" s="1"/>
  <c r="H52" i="9"/>
  <c r="K52" i="9" s="1"/>
  <c r="M52" i="9" s="1"/>
  <c r="H14" i="9"/>
  <c r="K14" i="9" s="1"/>
  <c r="M14" i="9" s="1"/>
  <c r="H45" i="9"/>
  <c r="K45" i="9" s="1"/>
  <c r="M45" i="9" s="1"/>
  <c r="H16" i="9"/>
  <c r="K16" i="9" s="1"/>
  <c r="M16" i="9" s="1"/>
  <c r="H44" i="9"/>
  <c r="K44" i="9" s="1"/>
  <c r="M44" i="9" s="1"/>
  <c r="H11" i="9"/>
  <c r="K11" i="9" s="1"/>
  <c r="M11" i="9" s="1"/>
  <c r="C20" i="9"/>
  <c r="H42" i="9"/>
  <c r="K42" i="9" s="1"/>
  <c r="M42" i="9" s="1"/>
  <c r="H40" i="9"/>
  <c r="K40" i="9" s="1"/>
  <c r="M40" i="9" s="1"/>
  <c r="H6" i="9"/>
  <c r="K6" i="9" s="1"/>
  <c r="M6" i="9" s="1"/>
  <c r="H5" i="9"/>
  <c r="K5" i="9" s="1"/>
  <c r="M5" i="9" s="1"/>
  <c r="E47" i="9"/>
  <c r="G47" i="9" s="1"/>
  <c r="C43" i="9"/>
  <c r="C25" i="9"/>
  <c r="T7" i="9"/>
  <c r="C41" i="9"/>
  <c r="C19" i="9"/>
  <c r="E49" i="9"/>
  <c r="C46" i="9"/>
  <c r="C49" i="9"/>
  <c r="C12" i="9"/>
  <c r="C9" i="9"/>
  <c r="C48" i="9"/>
  <c r="C47" i="9"/>
  <c r="C13" i="9"/>
  <c r="C7" i="9"/>
  <c r="C42" i="9"/>
  <c r="C45" i="9"/>
  <c r="C61" i="9"/>
  <c r="C35" i="9"/>
  <c r="C64" i="9"/>
  <c r="C32" i="9"/>
  <c r="C31" i="9"/>
  <c r="E65" i="9"/>
  <c r="G65" i="9" s="1"/>
  <c r="E64" i="9"/>
  <c r="G64" i="9" s="1"/>
  <c r="E63" i="9"/>
  <c r="G63" i="9" s="1"/>
  <c r="E34" i="9"/>
  <c r="G34" i="9" s="1"/>
  <c r="E33" i="9"/>
  <c r="G33" i="9" s="1"/>
  <c r="C65" i="9"/>
  <c r="C63" i="9"/>
  <c r="C34" i="9"/>
  <c r="C33" i="9"/>
  <c r="E32" i="9"/>
  <c r="G32" i="9" s="1"/>
  <c r="E31" i="9"/>
  <c r="G31" i="9" s="1"/>
  <c r="E62" i="9"/>
  <c r="G62" i="9" s="1"/>
  <c r="E61" i="9"/>
  <c r="G61" i="9" s="1"/>
  <c r="E58" i="9"/>
  <c r="G58" i="9" s="1"/>
  <c r="E57" i="9"/>
  <c r="G57" i="9" s="1"/>
  <c r="E29" i="9"/>
  <c r="G29" i="9" s="1"/>
  <c r="E60" i="9"/>
  <c r="G60" i="9" s="1"/>
  <c r="E59" i="9"/>
  <c r="G59" i="9" s="1"/>
  <c r="E26" i="9"/>
  <c r="G26" i="9" s="1"/>
  <c r="C30" i="9"/>
  <c r="E21" i="9"/>
  <c r="G21" i="9" s="1"/>
  <c r="C28" i="9"/>
  <c r="E20" i="9"/>
  <c r="E19" i="9"/>
  <c r="G19" i="9" s="1"/>
  <c r="E18" i="9"/>
  <c r="G18" i="9" s="1"/>
  <c r="E15" i="9"/>
  <c r="G15" i="9" s="1"/>
  <c r="E14" i="9"/>
  <c r="G14" i="9" s="1"/>
  <c r="E13" i="9"/>
  <c r="G13" i="9" s="1"/>
  <c r="C17" i="9"/>
  <c r="E12" i="9"/>
  <c r="G12" i="9" s="1"/>
  <c r="C60" i="9"/>
  <c r="C16" i="9"/>
  <c r="E43" i="9"/>
  <c r="G43" i="9" s="1"/>
  <c r="E10" i="9"/>
  <c r="G10" i="9" s="1"/>
  <c r="E9" i="9"/>
  <c r="G9" i="9" s="1"/>
  <c r="E8" i="9"/>
  <c r="G8" i="9" s="1"/>
  <c r="E39" i="9"/>
  <c r="G39" i="9" s="1"/>
  <c r="C52" i="9"/>
  <c r="C11" i="9"/>
  <c r="E6" i="9"/>
  <c r="C51" i="9"/>
  <c r="C10" i="9"/>
  <c r="E37" i="9"/>
  <c r="G37" i="9" s="1"/>
  <c r="E5" i="9"/>
  <c r="G5" i="9" s="1"/>
  <c r="E30" i="9"/>
  <c r="G30" i="9" s="1"/>
  <c r="E28" i="9"/>
  <c r="G28" i="9" s="1"/>
  <c r="E27" i="9"/>
  <c r="G27" i="9" s="1"/>
  <c r="E25" i="9"/>
  <c r="G25" i="9" s="1"/>
  <c r="C29" i="9"/>
  <c r="E53" i="9"/>
  <c r="G53" i="9" s="1"/>
  <c r="C27" i="9"/>
  <c r="E50" i="9"/>
  <c r="G50" i="9" s="1"/>
  <c r="C21" i="9"/>
  <c r="E46" i="9"/>
  <c r="G46" i="9" s="1"/>
  <c r="E44" i="9"/>
  <c r="G44" i="9" s="1"/>
  <c r="C59" i="9"/>
  <c r="E41" i="9"/>
  <c r="G41" i="9" s="1"/>
  <c r="E40" i="9"/>
  <c r="G40" i="9" s="1"/>
  <c r="C53" i="9"/>
  <c r="E7" i="9"/>
  <c r="G7" i="9" s="1"/>
  <c r="E38" i="9"/>
  <c r="G38" i="9" s="1"/>
  <c r="C50" i="9"/>
  <c r="E4" i="9"/>
  <c r="E36" i="9"/>
  <c r="G36" i="9" s="1"/>
  <c r="C56" i="9"/>
  <c r="C24" i="9"/>
  <c r="C55" i="9"/>
  <c r="C23" i="9"/>
  <c r="C54" i="9"/>
  <c r="C22" i="9"/>
  <c r="C8" i="9"/>
  <c r="C39" i="9"/>
  <c r="C38" i="9"/>
  <c r="C37" i="9"/>
  <c r="G17" i="9" l="1"/>
  <c r="F17" i="9"/>
  <c r="O4" i="9"/>
  <c r="G48" i="9"/>
  <c r="F48" i="9"/>
  <c r="F16" i="9"/>
  <c r="F54" i="9"/>
  <c r="N52" i="19"/>
  <c r="F56" i="9"/>
  <c r="N36" i="9"/>
  <c r="G56" i="9"/>
  <c r="N48" i="9"/>
  <c r="B61" i="20"/>
  <c r="B32" i="20"/>
  <c r="B10" i="20"/>
  <c r="B14" i="20"/>
  <c r="G16" i="9"/>
  <c r="B11" i="20"/>
  <c r="B40" i="20"/>
  <c r="B33" i="20"/>
  <c r="B8" i="20"/>
  <c r="B50" i="20"/>
  <c r="B41" i="20"/>
  <c r="B24" i="20"/>
  <c r="B58" i="20"/>
  <c r="B43" i="20"/>
  <c r="B60" i="20"/>
  <c r="B42" i="20"/>
  <c r="N47" i="19"/>
  <c r="G49" i="9"/>
  <c r="B9" i="20"/>
  <c r="B13" i="20"/>
  <c r="B63" i="20"/>
  <c r="B49" i="20"/>
  <c r="B19" i="20"/>
  <c r="B54" i="20"/>
  <c r="N18" i="19"/>
  <c r="G20" i="9"/>
  <c r="B15" i="20"/>
  <c r="B20" i="20"/>
  <c r="B34" i="20"/>
  <c r="B48" i="20"/>
  <c r="B17" i="20"/>
  <c r="B21" i="20"/>
  <c r="B23" i="20"/>
  <c r="N65" i="19"/>
  <c r="B56" i="20"/>
  <c r="B57" i="20"/>
  <c r="B5" i="20"/>
  <c r="N4" i="19"/>
  <c r="G6" i="9"/>
  <c r="B26" i="20"/>
  <c r="B47" i="20"/>
  <c r="B28" i="20"/>
  <c r="F35" i="9"/>
  <c r="G35" i="9"/>
  <c r="N33" i="19"/>
  <c r="B31" i="20"/>
  <c r="B12" i="20"/>
  <c r="B27" i="20"/>
  <c r="B51" i="20"/>
  <c r="B16" i="20"/>
  <c r="B2" i="20"/>
  <c r="B37" i="20"/>
  <c r="B35" i="20"/>
  <c r="B18" i="20"/>
  <c r="B30" i="20"/>
  <c r="B45" i="20"/>
  <c r="B3" i="20"/>
  <c r="B52" i="20"/>
  <c r="F22" i="9"/>
  <c r="G22" i="9"/>
  <c r="B38" i="20"/>
  <c r="B53" i="20"/>
  <c r="B36" i="20"/>
  <c r="G4" i="9"/>
  <c r="B22" i="20"/>
  <c r="B46" i="20"/>
  <c r="B7" i="20"/>
  <c r="B55" i="20"/>
  <c r="F23" i="9"/>
  <c r="G23" i="9"/>
  <c r="N21" i="19"/>
  <c r="B44" i="20"/>
  <c r="B25" i="20"/>
  <c r="N20" i="19"/>
  <c r="F55" i="9"/>
  <c r="G55" i="9"/>
  <c r="N53" i="19"/>
  <c r="B59" i="20"/>
  <c r="B4" i="20"/>
  <c r="B29" i="20"/>
  <c r="B39" i="20"/>
  <c r="B62" i="20"/>
  <c r="B6" i="20"/>
  <c r="F11" i="9"/>
  <c r="N9" i="19"/>
  <c r="F19" i="9"/>
  <c r="N17" i="19"/>
  <c r="F44" i="9"/>
  <c r="N42" i="19"/>
  <c r="F26" i="9"/>
  <c r="N24" i="19"/>
  <c r="F27" i="9"/>
  <c r="N25" i="19"/>
  <c r="F31" i="9"/>
  <c r="N29" i="19"/>
  <c r="F41" i="9"/>
  <c r="N39" i="19"/>
  <c r="F18" i="9"/>
  <c r="N16" i="19"/>
  <c r="F42" i="9"/>
  <c r="N40" i="19"/>
  <c r="F46" i="9"/>
  <c r="N44" i="19"/>
  <c r="F45" i="9"/>
  <c r="N43" i="19"/>
  <c r="F21" i="9"/>
  <c r="N19" i="19"/>
  <c r="F50" i="9"/>
  <c r="N48" i="19"/>
  <c r="F53" i="9"/>
  <c r="N51" i="19"/>
  <c r="F59" i="9"/>
  <c r="N57" i="19"/>
  <c r="F60" i="9"/>
  <c r="N58" i="19"/>
  <c r="F25" i="9"/>
  <c r="N23" i="19"/>
  <c r="F29" i="9"/>
  <c r="N27" i="19"/>
  <c r="F57" i="9"/>
  <c r="N55" i="19"/>
  <c r="F28" i="9"/>
  <c r="N26" i="19"/>
  <c r="F58" i="9"/>
  <c r="N56" i="19"/>
  <c r="F30" i="9"/>
  <c r="N28" i="19"/>
  <c r="F61" i="9"/>
  <c r="N59" i="19"/>
  <c r="F5" i="9"/>
  <c r="N3" i="19"/>
  <c r="F62" i="9"/>
  <c r="N60" i="19"/>
  <c r="F37" i="9"/>
  <c r="N35" i="19"/>
  <c r="F32" i="9"/>
  <c r="N30" i="19"/>
  <c r="F47" i="9"/>
  <c r="N45" i="19"/>
  <c r="F39" i="9"/>
  <c r="N37" i="19"/>
  <c r="F33" i="9"/>
  <c r="N31" i="19"/>
  <c r="F8" i="9"/>
  <c r="N6" i="19"/>
  <c r="F34" i="9"/>
  <c r="N32" i="19"/>
  <c r="F9" i="9"/>
  <c r="N7" i="19"/>
  <c r="F63" i="9"/>
  <c r="N61" i="19"/>
  <c r="F10" i="9"/>
  <c r="N8" i="19"/>
  <c r="F64" i="9"/>
  <c r="N62" i="19"/>
  <c r="F43" i="9"/>
  <c r="N41" i="19"/>
  <c r="F65" i="9"/>
  <c r="N63" i="19"/>
  <c r="F36" i="9"/>
  <c r="N34" i="19"/>
  <c r="N64" i="19"/>
  <c r="F12" i="9"/>
  <c r="N10" i="19"/>
  <c r="F38" i="9"/>
  <c r="N36" i="19"/>
  <c r="F7" i="9"/>
  <c r="N5" i="19"/>
  <c r="F13" i="9"/>
  <c r="N11" i="19"/>
  <c r="F14" i="9"/>
  <c r="N12" i="19"/>
  <c r="F40" i="9"/>
  <c r="N38" i="19"/>
  <c r="F15" i="9"/>
  <c r="N13" i="19"/>
  <c r="F51" i="9"/>
  <c r="N49" i="19"/>
  <c r="F4" i="9"/>
  <c r="N2" i="19"/>
  <c r="N45" i="9"/>
  <c r="N4" i="9"/>
  <c r="T9" i="9"/>
  <c r="N65" i="9"/>
  <c r="N47" i="9"/>
  <c r="N5" i="9"/>
  <c r="N6" i="9"/>
  <c r="F6" i="9"/>
  <c r="N49" i="9"/>
  <c r="F49" i="9"/>
  <c r="N7" i="9"/>
  <c r="N20" i="9"/>
  <c r="F20" i="9"/>
  <c r="O27" i="9"/>
  <c r="P27" i="9" s="1"/>
  <c r="T6" i="9"/>
  <c r="N38" i="9"/>
  <c r="N53" i="9"/>
  <c r="O38" i="9"/>
  <c r="P38" i="9" s="1"/>
  <c r="N37" i="9"/>
  <c r="O18" i="9"/>
  <c r="P18" i="9" s="1"/>
  <c r="O44" i="9"/>
  <c r="P44" i="9" s="1"/>
  <c r="N62" i="9"/>
  <c r="Q5" i="9"/>
  <c r="R5" i="9" s="1"/>
  <c r="Q37" i="9"/>
  <c r="R37" i="9" s="1"/>
  <c r="Q2" i="9"/>
  <c r="Q7" i="9"/>
  <c r="R7" i="9" s="1"/>
  <c r="Q39" i="9"/>
  <c r="R39" i="9" s="1"/>
  <c r="Q8" i="9"/>
  <c r="R8" i="9" s="1"/>
  <c r="Q40" i="9"/>
  <c r="R40" i="9" s="1"/>
  <c r="Q9" i="9"/>
  <c r="R9" i="9" s="1"/>
  <c r="Q10" i="9"/>
  <c r="R10" i="9" s="1"/>
  <c r="Q42" i="9"/>
  <c r="R42" i="9" s="1"/>
  <c r="Q43" i="9"/>
  <c r="R43" i="9" s="1"/>
  <c r="Q13" i="9"/>
  <c r="R13" i="9" s="1"/>
  <c r="Q14" i="9"/>
  <c r="R14" i="9" s="1"/>
  <c r="Q46" i="9"/>
  <c r="R46" i="9" s="1"/>
  <c r="Q48" i="9"/>
  <c r="R48" i="9" s="1"/>
  <c r="Q50" i="9"/>
  <c r="R50" i="9" s="1"/>
  <c r="Q20" i="9"/>
  <c r="R20" i="9" s="1"/>
  <c r="Q24" i="9"/>
  <c r="R24" i="9" s="1"/>
  <c r="Q58" i="9"/>
  <c r="R58" i="9" s="1"/>
  <c r="Q6" i="9"/>
  <c r="R6" i="9" s="1"/>
  <c r="Q38" i="9"/>
  <c r="R38" i="9" s="1"/>
  <c r="Q44" i="9"/>
  <c r="R44" i="9" s="1"/>
  <c r="Q47" i="9"/>
  <c r="R47" i="9" s="1"/>
  <c r="Q51" i="9"/>
  <c r="R51" i="9" s="1"/>
  <c r="Q21" i="9"/>
  <c r="R21" i="9" s="1"/>
  <c r="Q53" i="9"/>
  <c r="R53" i="9" s="1"/>
  <c r="Q55" i="9"/>
  <c r="R55" i="9" s="1"/>
  <c r="Q25" i="9"/>
  <c r="R25" i="9" s="1"/>
  <c r="Q41" i="9"/>
  <c r="R41" i="9" s="1"/>
  <c r="Q11" i="9"/>
  <c r="R11" i="9" s="1"/>
  <c r="Q12" i="9"/>
  <c r="R12" i="9" s="1"/>
  <c r="Q45" i="9"/>
  <c r="R45" i="9" s="1"/>
  <c r="Q15" i="9"/>
  <c r="R15" i="9" s="1"/>
  <c r="Q16" i="9"/>
  <c r="R16" i="9" s="1"/>
  <c r="Q54" i="9"/>
  <c r="R54" i="9" s="1"/>
  <c r="Q26" i="9"/>
  <c r="R26" i="9" s="1"/>
  <c r="Q18" i="9"/>
  <c r="R18" i="9" s="1"/>
  <c r="Q19" i="9"/>
  <c r="R19" i="9" s="1"/>
  <c r="Q22" i="9"/>
  <c r="R22" i="9" s="1"/>
  <c r="Q56" i="9"/>
  <c r="R56" i="9" s="1"/>
  <c r="Q17" i="9"/>
  <c r="R17" i="9" s="1"/>
  <c r="Q49" i="9"/>
  <c r="R49" i="9" s="1"/>
  <c r="Q52" i="9"/>
  <c r="R52" i="9" s="1"/>
  <c r="Q23" i="9"/>
  <c r="R23" i="9" s="1"/>
  <c r="Q57" i="9"/>
  <c r="R57" i="9" s="1"/>
  <c r="Q27" i="9"/>
  <c r="R27" i="9" s="1"/>
  <c r="Q59" i="9"/>
  <c r="R59" i="9" s="1"/>
  <c r="Q28" i="9"/>
  <c r="R28" i="9" s="1"/>
  <c r="Q60" i="9"/>
  <c r="R60" i="9" s="1"/>
  <c r="Q29" i="9"/>
  <c r="R29" i="9" s="1"/>
  <c r="Q61" i="9"/>
  <c r="R61" i="9" s="1"/>
  <c r="Q30" i="9"/>
  <c r="R30" i="9" s="1"/>
  <c r="Q62" i="9"/>
  <c r="R62" i="9" s="1"/>
  <c r="Q31" i="9"/>
  <c r="R31" i="9" s="1"/>
  <c r="Q63" i="9"/>
  <c r="R63" i="9" s="1"/>
  <c r="Q32" i="9"/>
  <c r="R32" i="9" s="1"/>
  <c r="Q64" i="9"/>
  <c r="R64" i="9" s="1"/>
  <c r="Q33" i="9"/>
  <c r="R33" i="9" s="1"/>
  <c r="Q65" i="9"/>
  <c r="R65" i="9" s="1"/>
  <c r="Q34" i="9"/>
  <c r="R34" i="9" s="1"/>
  <c r="Q35" i="9"/>
  <c r="R35" i="9" s="1"/>
  <c r="Q36" i="9"/>
  <c r="R36" i="9" s="1"/>
  <c r="Q4" i="9"/>
  <c r="R4" i="9" s="1"/>
  <c r="O61" i="9"/>
  <c r="P61" i="9" s="1"/>
  <c r="O32" i="9"/>
  <c r="P32" i="9" s="1"/>
  <c r="O59" i="9"/>
  <c r="P59" i="9" s="1"/>
  <c r="O60" i="9"/>
  <c r="P60" i="9" s="1"/>
  <c r="O11" i="9"/>
  <c r="P11" i="9" s="1"/>
  <c r="O31" i="9"/>
  <c r="P31" i="9" s="1"/>
  <c r="N40" i="9"/>
  <c r="O6" i="9"/>
  <c r="P6" i="9" s="1"/>
  <c r="N43" i="9"/>
  <c r="N34" i="9"/>
  <c r="O42" i="9"/>
  <c r="P42" i="9" s="1"/>
  <c r="N64" i="9"/>
  <c r="N14" i="9"/>
  <c r="N15" i="9"/>
  <c r="O46" i="9"/>
  <c r="P46" i="9" s="1"/>
  <c r="O9" i="9"/>
  <c r="P9" i="9" s="1"/>
  <c r="N18" i="9"/>
  <c r="O41" i="9"/>
  <c r="P41" i="9" s="1"/>
  <c r="N25" i="9"/>
  <c r="N28" i="9"/>
  <c r="N61" i="9"/>
  <c r="O28" i="9"/>
  <c r="P28" i="9" s="1"/>
  <c r="O29" i="9"/>
  <c r="P29" i="9" s="1"/>
  <c r="O10" i="9"/>
  <c r="P10" i="9" s="1"/>
  <c r="O36" i="9"/>
  <c r="P36" i="9" s="1"/>
  <c r="P4" i="9"/>
  <c r="O12" i="9"/>
  <c r="P12" i="9" s="1"/>
  <c r="N41" i="9"/>
  <c r="O49" i="9"/>
  <c r="P49" i="9" s="1"/>
  <c r="N33" i="9"/>
  <c r="O20" i="9"/>
  <c r="P20" i="9" s="1"/>
  <c r="O21" i="9"/>
  <c r="P21" i="9" s="1"/>
  <c r="O54" i="9"/>
  <c r="P54" i="9" s="1"/>
  <c r="O55" i="9"/>
  <c r="P55" i="9" s="1"/>
  <c r="O24" i="9"/>
  <c r="P24" i="9" s="1"/>
  <c r="O51" i="9"/>
  <c r="P51" i="9" s="1"/>
  <c r="O52" i="9"/>
  <c r="P52" i="9" s="1"/>
  <c r="O53" i="9"/>
  <c r="P53" i="9" s="1"/>
  <c r="O25" i="9"/>
  <c r="P25" i="9" s="1"/>
  <c r="O19" i="9"/>
  <c r="P19" i="9" s="1"/>
  <c r="O22" i="9"/>
  <c r="P22" i="9" s="1"/>
  <c r="O23" i="9"/>
  <c r="P23" i="9" s="1"/>
  <c r="O56" i="9"/>
  <c r="P56" i="9" s="1"/>
  <c r="O57" i="9"/>
  <c r="P57" i="9" s="1"/>
  <c r="O33" i="9"/>
  <c r="P33" i="9" s="1"/>
  <c r="O65" i="9"/>
  <c r="P65" i="9" s="1"/>
  <c r="O34" i="9"/>
  <c r="P34" i="9" s="1"/>
  <c r="O35" i="9"/>
  <c r="P35" i="9" s="1"/>
  <c r="N30" i="9"/>
  <c r="N26" i="9"/>
  <c r="O13" i="9"/>
  <c r="P13" i="9" s="1"/>
  <c r="O45" i="9"/>
  <c r="P45" i="9" s="1"/>
  <c r="O16" i="9"/>
  <c r="P16" i="9" s="1"/>
  <c r="O17" i="9"/>
  <c r="P17" i="9" s="1"/>
  <c r="O14" i="9"/>
  <c r="P14" i="9" s="1"/>
  <c r="O48" i="9"/>
  <c r="P48" i="9" s="1"/>
  <c r="O5" i="9"/>
  <c r="P5" i="9" s="1"/>
  <c r="O37" i="9"/>
  <c r="P37" i="9" s="1"/>
  <c r="P2" i="9"/>
  <c r="O30" i="9"/>
  <c r="P30" i="9" s="1"/>
  <c r="O63" i="9"/>
  <c r="P63" i="9" s="1"/>
  <c r="N44" i="9"/>
  <c r="N12" i="9"/>
  <c r="N63" i="9"/>
  <c r="N13" i="9"/>
  <c r="O8" i="9"/>
  <c r="P8" i="9" s="1"/>
  <c r="N42" i="9"/>
  <c r="N50" i="9"/>
  <c r="N19" i="9"/>
  <c r="O47" i="9"/>
  <c r="P47" i="9" s="1"/>
  <c r="N35" i="9"/>
  <c r="N57" i="9"/>
  <c r="O50" i="9"/>
  <c r="P50" i="9" s="1"/>
  <c r="O26" i="9"/>
  <c r="P26" i="9" s="1"/>
  <c r="O62" i="9"/>
  <c r="P62" i="9" s="1"/>
  <c r="N9" i="9"/>
  <c r="O15" i="9"/>
  <c r="P15" i="9" s="1"/>
  <c r="O64" i="9"/>
  <c r="P64" i="9" s="1"/>
  <c r="O7" i="9"/>
  <c r="P7" i="9" s="1"/>
  <c r="O39" i="9"/>
  <c r="P39" i="9" s="1"/>
  <c r="N46" i="9"/>
  <c r="O43" i="9"/>
  <c r="P43" i="9" s="1"/>
  <c r="N52" i="9"/>
  <c r="O40" i="9"/>
  <c r="P40" i="9" s="1"/>
  <c r="N58" i="9"/>
  <c r="O58" i="9"/>
  <c r="P58" i="9" s="1"/>
  <c r="N17" i="9"/>
  <c r="N22" i="9"/>
  <c r="N54" i="9"/>
  <c r="N23" i="9"/>
  <c r="N55" i="9"/>
  <c r="N21" i="9"/>
  <c r="N24" i="9"/>
  <c r="N56" i="9"/>
  <c r="N11" i="9"/>
  <c r="N32" i="9"/>
  <c r="N51" i="9"/>
  <c r="N10" i="9"/>
  <c r="N8" i="9"/>
  <c r="N59" i="9"/>
  <c r="N60" i="9"/>
  <c r="N31" i="9"/>
  <c r="N16" i="9"/>
  <c r="N27" i="9"/>
  <c r="N29" i="9"/>
  <c r="N39" i="9"/>
  <c r="C45" i="20" l="1"/>
  <c r="D45" i="20" s="1"/>
  <c r="C35" i="20"/>
  <c r="D35" i="20" s="1"/>
  <c r="C15" i="20"/>
  <c r="D15" i="20" s="1"/>
  <c r="C31" i="20"/>
  <c r="D31" i="20" s="1"/>
  <c r="C63" i="20"/>
  <c r="D63" i="20" s="1"/>
  <c r="C34" i="20"/>
  <c r="D34" i="20" s="1"/>
  <c r="C52" i="20"/>
  <c r="D52" i="20" s="1"/>
  <c r="C24" i="20"/>
  <c r="D24" i="20" s="1"/>
  <c r="C26" i="20"/>
  <c r="D26" i="20" s="1"/>
  <c r="C50" i="20"/>
  <c r="D50" i="20" s="1"/>
  <c r="C55" i="20"/>
  <c r="D55" i="20" s="1"/>
  <c r="C7" i="20"/>
  <c r="D7" i="20" s="1"/>
  <c r="C8" i="20"/>
  <c r="D8" i="20" s="1"/>
  <c r="C57" i="20"/>
  <c r="D57" i="20" s="1"/>
  <c r="C56" i="20"/>
  <c r="D56" i="20" s="1"/>
  <c r="C36" i="20"/>
  <c r="D36" i="20" s="1"/>
  <c r="C38" i="20"/>
  <c r="D38" i="20" s="1"/>
  <c r="C4" i="20"/>
  <c r="D4" i="20" s="1"/>
  <c r="C53" i="20"/>
  <c r="D53" i="20" s="1"/>
  <c r="C23" i="20"/>
  <c r="D23" i="20" s="1"/>
  <c r="C60" i="20"/>
  <c r="D60" i="20" s="1"/>
  <c r="C39" i="20"/>
  <c r="D39" i="20" s="1"/>
  <c r="C46" i="20"/>
  <c r="D46" i="20" s="1"/>
  <c r="C22" i="20"/>
  <c r="D22" i="20" s="1"/>
  <c r="C54" i="20"/>
  <c r="D54" i="20" s="1"/>
  <c r="C17" i="20"/>
  <c r="D17" i="20" s="1"/>
  <c r="C44" i="20"/>
  <c r="D44" i="20" s="1"/>
  <c r="C37" i="20"/>
  <c r="D37" i="20" s="1"/>
  <c r="C20" i="20"/>
  <c r="D20" i="20" s="1"/>
  <c r="C10" i="20"/>
  <c r="D10" i="20" s="1"/>
  <c r="C48" i="20"/>
  <c r="D48" i="20" s="1"/>
  <c r="C13" i="20"/>
  <c r="D13" i="20" s="1"/>
  <c r="C16" i="20"/>
  <c r="D16" i="20" s="1"/>
  <c r="C11" i="20"/>
  <c r="D11" i="20" s="1"/>
  <c r="C49" i="20"/>
  <c r="D49" i="20" s="1"/>
  <c r="C61" i="20"/>
  <c r="D61" i="20" s="1"/>
  <c r="C18" i="20"/>
  <c r="D18" i="20" s="1"/>
  <c r="C27" i="20"/>
  <c r="D27" i="20" s="1"/>
  <c r="C32" i="20"/>
  <c r="D32" i="20" s="1"/>
  <c r="C28" i="20"/>
  <c r="D28" i="20" s="1"/>
  <c r="C59" i="20"/>
  <c r="D59" i="20" s="1"/>
  <c r="C2" i="20"/>
  <c r="D2" i="20" s="1"/>
  <c r="L4" i="9"/>
  <c r="C19" i="20"/>
  <c r="D19" i="20" s="1"/>
  <c r="C62" i="20"/>
  <c r="D62" i="20" s="1"/>
  <c r="C30" i="20"/>
  <c r="D30" i="20" s="1"/>
  <c r="C14" i="20"/>
  <c r="D14" i="20" s="1"/>
  <c r="C43" i="20"/>
  <c r="D43" i="20" s="1"/>
  <c r="C51" i="20"/>
  <c r="D51" i="20" s="1"/>
  <c r="C12" i="20"/>
  <c r="D12" i="20" s="1"/>
  <c r="C5" i="20"/>
  <c r="D5" i="20" s="1"/>
  <c r="C6" i="20"/>
  <c r="D6" i="20" s="1"/>
  <c r="C21" i="20"/>
  <c r="D21" i="20" s="1"/>
  <c r="C29" i="20"/>
  <c r="D29" i="20" s="1"/>
  <c r="C25" i="20"/>
  <c r="D25" i="20" s="1"/>
  <c r="C42" i="20"/>
  <c r="D42" i="20" s="1"/>
  <c r="C33" i="20"/>
  <c r="D33" i="20" s="1"/>
  <c r="C40" i="20"/>
  <c r="D40" i="20" s="1"/>
  <c r="C58" i="20"/>
  <c r="D58" i="20" s="1"/>
  <c r="C9" i="20"/>
  <c r="D9" i="20" s="1"/>
  <c r="C3" i="20"/>
  <c r="D3" i="20" s="1"/>
  <c r="C47" i="20"/>
  <c r="D47" i="20" s="1"/>
  <c r="C41" i="20"/>
  <c r="D41" i="20" s="1"/>
  <c r="T8" i="9"/>
  <c r="P2" i="19"/>
  <c r="T4" i="9"/>
  <c r="L45" i="9"/>
  <c r="L39" i="9"/>
  <c r="L33" i="9"/>
  <c r="L5" i="9"/>
  <c r="L9" i="9"/>
  <c r="L64" i="9"/>
  <c r="L60" i="9"/>
  <c r="L30" i="9"/>
  <c r="L38" i="9"/>
  <c r="L59" i="9"/>
  <c r="L58" i="9"/>
  <c r="L32" i="9"/>
  <c r="L24" i="9"/>
  <c r="L23" i="9"/>
  <c r="L61" i="9"/>
  <c r="L28" i="9"/>
  <c r="L52" i="9"/>
  <c r="L25" i="9"/>
  <c r="L50" i="9"/>
  <c r="L55" i="9"/>
  <c r="L16" i="9"/>
  <c r="L53" i="9"/>
  <c r="L46" i="9"/>
  <c r="L51" i="9"/>
  <c r="L12" i="9"/>
  <c r="L43" i="9"/>
  <c r="L42" i="9"/>
  <c r="L47" i="9"/>
  <c r="L40" i="9"/>
  <c r="L44" i="9"/>
  <c r="L41" i="9"/>
  <c r="L37" i="9"/>
  <c r="L10" i="9"/>
  <c r="L35" i="9"/>
  <c r="L65" i="9"/>
  <c r="L31" i="9"/>
  <c r="L26" i="9"/>
  <c r="L29" i="9"/>
  <c r="L6" i="9"/>
  <c r="L34" i="9"/>
  <c r="L57" i="9"/>
  <c r="L63" i="9"/>
  <c r="L62" i="9"/>
  <c r="L54" i="9"/>
  <c r="L21" i="9"/>
  <c r="L27" i="9"/>
  <c r="L19" i="9"/>
  <c r="L56" i="9"/>
  <c r="L17" i="9"/>
  <c r="L22" i="9"/>
  <c r="L15" i="9"/>
  <c r="L20" i="9"/>
  <c r="L13" i="9"/>
  <c r="L18" i="9"/>
  <c r="L49" i="9"/>
  <c r="L48" i="9"/>
  <c r="L14" i="9"/>
  <c r="L36" i="9"/>
  <c r="L7" i="9"/>
  <c r="L8" i="9"/>
  <c r="L11" i="9"/>
  <c r="T5" i="9"/>
  <c r="O33" i="19" l="1"/>
  <c r="O65" i="19"/>
  <c r="O34" i="19"/>
  <c r="O37" i="19"/>
  <c r="O38" i="19"/>
  <c r="O39" i="19"/>
  <c r="O40" i="19"/>
  <c r="O9" i="19"/>
  <c r="O42" i="19"/>
  <c r="O11" i="19"/>
  <c r="O45" i="19"/>
  <c r="O46" i="19"/>
  <c r="O15" i="19"/>
  <c r="O16" i="19"/>
  <c r="O48" i="19"/>
  <c r="O49" i="19"/>
  <c r="O18" i="19"/>
  <c r="O50" i="19"/>
  <c r="O19" i="19"/>
  <c r="O23" i="19"/>
  <c r="O56" i="19"/>
  <c r="O26" i="19"/>
  <c r="O58" i="19"/>
  <c r="O27" i="19"/>
  <c r="O28" i="19"/>
  <c r="O29" i="19"/>
  <c r="O31" i="19"/>
  <c r="O63" i="19"/>
  <c r="O3" i="19"/>
  <c r="O35" i="19"/>
  <c r="O4" i="19"/>
  <c r="O36" i="19"/>
  <c r="O5" i="19"/>
  <c r="O6" i="19"/>
  <c r="O7" i="19"/>
  <c r="O8" i="19"/>
  <c r="O41" i="19"/>
  <c r="O10" i="19"/>
  <c r="O43" i="19"/>
  <c r="O12" i="19"/>
  <c r="O44" i="19"/>
  <c r="O13" i="19"/>
  <c r="O14" i="19"/>
  <c r="O47" i="19"/>
  <c r="O17" i="19"/>
  <c r="O24" i="19"/>
  <c r="O57" i="19"/>
  <c r="O61" i="19"/>
  <c r="O30" i="19"/>
  <c r="O51" i="19"/>
  <c r="O25" i="19"/>
  <c r="O59" i="19"/>
  <c r="O60" i="19"/>
  <c r="O64" i="19"/>
  <c r="O20" i="19"/>
  <c r="O52" i="19"/>
  <c r="O21" i="19"/>
  <c r="O53" i="19"/>
  <c r="O22" i="19"/>
  <c r="O54" i="19"/>
  <c r="O55" i="19"/>
  <c r="O32" i="19"/>
  <c r="O62" i="19"/>
  <c r="O2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E19D76-00C2-40E9-A528-F9AC15CFEA1A}" keepAlive="1" name="Query - perfdataPerformanceSummary" description="Connection to the 'perfdataPerformanceSummary' query in the workbook." type="5" refreshedVersion="8" background="1" saveData="1">
    <dbPr connection="Provider=Microsoft.Mashup.OleDb.1;Data Source=$Workbook$;Location=perfdataPerformanceSummary;Extended Properties=&quot;&quot;" command="SELECT * FROM [perfdataPerformanceSummary]"/>
  </connection>
</connections>
</file>

<file path=xl/sharedStrings.xml><?xml version="1.0" encoding="utf-8"?>
<sst xmlns="http://schemas.openxmlformats.org/spreadsheetml/2006/main" count="145" uniqueCount="125">
  <si>
    <t>Name</t>
  </si>
  <si>
    <t>fps</t>
  </si>
  <si>
    <t>cpums</t>
  </si>
  <si>
    <t>cms</t>
  </si>
  <si>
    <t>gms</t>
  </si>
  <si>
    <t>expectedp</t>
  </si>
  <si>
    <t>loadedp</t>
  </si>
  <si>
    <t>shaderp_comp</t>
  </si>
  <si>
    <t>shaderp_grph</t>
  </si>
  <si>
    <t>expectedc</t>
  </si>
  <si>
    <t>shaderc</t>
  </si>
  <si>
    <t>sidelen</t>
  </si>
  <si>
    <t>cell_count</t>
  </si>
  <si>
    <t>mean</t>
  </si>
  <si>
    <t>stddev</t>
  </si>
  <si>
    <t>000CollisionDataSet32X16X4</t>
  </si>
  <si>
    <t>001CollisionDataSet11264X5632X14</t>
  </si>
  <si>
    <t>002CollisionDataSet26624X13312X17</t>
  </si>
  <si>
    <t>003CollisionDataSet36864X18432X19</t>
  </si>
  <si>
    <t>004CollisionDataSet47104X23552X21</t>
  </si>
  <si>
    <t>005CollisionDataSet57344X28672X22</t>
  </si>
  <si>
    <t>006CollisionDataSet67584X33792X23</t>
  </si>
  <si>
    <t>007CollisionDataSet77824X38912X24</t>
  </si>
  <si>
    <t>008CollisionDataSet88064X44032X25</t>
  </si>
  <si>
    <t>009CollisionDataSet98304X49152X26</t>
  </si>
  <si>
    <t>010CollisionDataSet148480X74240X29</t>
  </si>
  <si>
    <t>011CollisionDataSet214016X107008X32</t>
  </si>
  <si>
    <t>012CollisionDataSet312320X156160X36</t>
  </si>
  <si>
    <t>013CollisionDataSet377856X188928X39</t>
  </si>
  <si>
    <t>014CollisionDataSet459776X229888X41</t>
  </si>
  <si>
    <t>015CollisionDataSet525312X262656X43</t>
  </si>
  <si>
    <t>016CollisionDataSet623616X311808X45</t>
  </si>
  <si>
    <t>017CollisionDataSet705536X352768X47</t>
  </si>
  <si>
    <t>018CollisionDataSet787456X393728X49</t>
  </si>
  <si>
    <t>019CollisionDataSet934912X467456X51</t>
  </si>
  <si>
    <t>020CollisionDataSet1098752X549376X54</t>
  </si>
  <si>
    <t>021CollisionDataSet1262592X631296X57</t>
  </si>
  <si>
    <t>022CollisionDataSet1426432X713216X59</t>
  </si>
  <si>
    <t>023CollisionDataSet1590272X795136X61</t>
  </si>
  <si>
    <t>024CollisionDataSet1754112X877056X63</t>
  </si>
  <si>
    <t>025CollisionDataSet1917952X958976X65</t>
  </si>
  <si>
    <t>026CollisionDataSet2081792X1040896X66</t>
  </si>
  <si>
    <t>027CollisionDataSet2245632X1122816X68</t>
  </si>
  <si>
    <t>028CollisionDataSet2409472X1204736X70</t>
  </si>
  <si>
    <t>029CollisionDataSet2573312X1286656X71</t>
  </si>
  <si>
    <t>030CollisionDataSet2737152X1368576X72</t>
  </si>
  <si>
    <t>031CollisionDataSet2900992X1450496X74</t>
  </si>
  <si>
    <t>032CollisionDataSet3064832X1532416X75</t>
  </si>
  <si>
    <t>033CollisionDataSet3228672X1614336X76</t>
  </si>
  <si>
    <t>034CollisionDataSet3392512X1696256X78</t>
  </si>
  <si>
    <t>035CollisionDataSet3539968X1769984X79</t>
  </si>
  <si>
    <t>036CollisionDataSet3703808X1851904X80</t>
  </si>
  <si>
    <t>037CollisionDataSet3867648X1933824X81</t>
  </si>
  <si>
    <t>038CollisionDataSet4031488X2015744X82</t>
  </si>
  <si>
    <t>039CollisionDataSet4195328X2097664X83</t>
  </si>
  <si>
    <t>040CollisionDataSet4359168X2179584X84</t>
  </si>
  <si>
    <t>041CollisionDataSet4523008X2261504X85</t>
  </si>
  <si>
    <t>042CollisionDataSet4686848X2343424X86</t>
  </si>
  <si>
    <t>043CollisionDataSet4850688X2425344X87</t>
  </si>
  <si>
    <t>044CollisionDataSet5014528X2507264X88</t>
  </si>
  <si>
    <t>045CollisionDataSet5178368X2589184X89</t>
  </si>
  <si>
    <t>046CollisionDataSet5342208X2671104X90</t>
  </si>
  <si>
    <t>047CollisionDataSet5506048X2753024X91</t>
  </si>
  <si>
    <t>048CollisionDataSet5669888X2834944X92</t>
  </si>
  <si>
    <t>049CollisionDataSet5833728X2916864X93</t>
  </si>
  <si>
    <t>050CollisionDataSet5997568X2998784X93</t>
  </si>
  <si>
    <t>051CollisionDataSet6112256X3056128X94</t>
  </si>
  <si>
    <t>052CollisionDataSet6243328X3121664X95</t>
  </si>
  <si>
    <t>Linear Fit</t>
  </si>
  <si>
    <t>Linear Residuals
mean</t>
  </si>
  <si>
    <t>Linear Residuals mean differnce</t>
  </si>
  <si>
    <t>Quadtratic Residuals mean differnce</t>
  </si>
  <si>
    <t>Quadtratic Residual Mean</t>
  </si>
  <si>
    <t xml:space="preserve">Quadtratic
Fit </t>
  </si>
  <si>
    <t>Min(Linear Residue)</t>
  </si>
  <si>
    <t>Max(Linear Residue)</t>
  </si>
  <si>
    <t>STD(LinearResidue)</t>
  </si>
  <si>
    <t>Mean(LinearResidue)</t>
  </si>
  <si>
    <t xml:space="preserve">coefficient of variation (CV) </t>
  </si>
  <si>
    <t>Linear 
Residuals</t>
  </si>
  <si>
    <t>Linear 
residuals ABS</t>
  </si>
  <si>
    <t xml:space="preserve">LN fit </t>
  </si>
  <si>
    <t>LOG10 Transform Fit</t>
  </si>
  <si>
    <t>LOG10
Graphics Time</t>
  </si>
  <si>
    <t>Log Mean</t>
  </si>
  <si>
    <t>LOG10 Mean</t>
  </si>
  <si>
    <t>PQBRT Grapics Data LOG10 Fit Residue Mean</t>
  </si>
  <si>
    <t>PQBRT Grapics Data LOG10 Fit Residue</t>
  </si>
  <si>
    <t>Log Residual</t>
  </si>
  <si>
    <t>Quadtratic Residuals</t>
  </si>
  <si>
    <t>GMS</t>
  </si>
  <si>
    <t xml:space="preserve">PQBRT Graphics Data </t>
  </si>
  <si>
    <t>PQBRT Graphics Data Linear Fit</t>
  </si>
  <si>
    <t>PQBRT Graphics Data Linear Fit Residue</t>
  </si>
  <si>
    <t>PQBRT Graphics Data Linear Fit Residue Mean</t>
  </si>
  <si>
    <t xml:space="preserve">PQBRT Graphics Data log(10) </t>
  </si>
  <si>
    <t>PQBRT Graphics Data log(10) Trendline</t>
  </si>
  <si>
    <t>PQBRT Graphics Data LOG10 Residuals</t>
  </si>
  <si>
    <t>PQBRT Graphics Data LOG10 Fit</t>
  </si>
  <si>
    <t xml:space="preserve">PQBRT Quadratic Graphics Residual Histogram </t>
  </si>
  <si>
    <t>STD.DEV</t>
  </si>
  <si>
    <t>Standardized
 Residual</t>
  </si>
  <si>
    <t>Percentile</t>
  </si>
  <si>
    <t>Z_score X</t>
  </si>
  <si>
    <t>GMS Data Y</t>
  </si>
  <si>
    <t>QQ Outliers</t>
  </si>
  <si>
    <t>LN</t>
  </si>
  <si>
    <t>Quadratic Residuals ABS</t>
  </si>
  <si>
    <t>Linear % error</t>
  </si>
  <si>
    <t>Log % error</t>
  </si>
  <si>
    <t>053CollisionDataSet6480896X3240448X96</t>
  </si>
  <si>
    <t>054CollisionDataSet6992896X3496448X98</t>
  </si>
  <si>
    <t>055CollisionDataSet7504896X3752448X100</t>
  </si>
  <si>
    <t>056CollisionDataSet8016896X4008448X103</t>
  </si>
  <si>
    <t>057CollisionDataSet8528896X4264448X105</t>
  </si>
  <si>
    <t>058CollisionDataSet9040896X4520448X107</t>
  </si>
  <si>
    <t>059CollisionDataSet9552896X4776448X109</t>
  </si>
  <si>
    <t>060CollisionDataSet10064896X5032448X110</t>
  </si>
  <si>
    <t>061CollisionDataSet10474496X5237248X112</t>
  </si>
  <si>
    <t>062CollisionDataSet11088896X5544448X114</t>
  </si>
  <si>
    <t>N</t>
  </si>
  <si>
    <t>T(N)g</t>
  </si>
  <si>
    <t>T(N)c</t>
  </si>
  <si>
    <t>t</t>
  </si>
  <si>
    <t>log(N)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</si>
</sst>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</cellStyleXfs>
  <cellXfs count="61">
    <xf numFmtId="0" fontId="0" fillId="0" borderId="0" xfId="0"/>
    <xf numFmtId="0" fontId="1" fillId="2" borderId="1" xfId="1" applyBorder="1"/>
    <xf numFmtId="0" fontId="1" fillId="2" borderId="1" xfId="1" applyBorder="1" applyAlignment="1">
      <alignment wrapText="1"/>
    </xf>
    <xf numFmtId="0" fontId="0" fillId="2" borderId="1" xfId="1" applyFont="1" applyBorder="1"/>
    <xf numFmtId="0" fontId="1" fillId="3" borderId="1" xfId="2" applyBorder="1"/>
    <xf numFmtId="0" fontId="0" fillId="4" borderId="1" xfId="0" applyFill="1" applyBorder="1"/>
    <xf numFmtId="0" fontId="0" fillId="0" borderId="0" xfId="0" applyAlignment="1">
      <alignment wrapText="1"/>
    </xf>
    <xf numFmtId="0" fontId="3" fillId="0" borderId="0" xfId="0" applyFont="1"/>
    <xf numFmtId="0" fontId="0" fillId="5" borderId="0" xfId="0" applyFill="1"/>
    <xf numFmtId="0" fontId="3" fillId="5" borderId="0" xfId="0" applyFont="1" applyFill="1"/>
    <xf numFmtId="0" fontId="1" fillId="6" borderId="1" xfId="3" applyBorder="1" applyAlignment="1">
      <alignment wrapText="1"/>
    </xf>
    <xf numFmtId="0" fontId="1" fillId="6" borderId="1" xfId="3" applyBorder="1"/>
    <xf numFmtId="0" fontId="0" fillId="7" borderId="1" xfId="1" applyFont="1" applyFill="1" applyBorder="1" applyAlignment="1">
      <alignment wrapText="1"/>
    </xf>
    <xf numFmtId="0" fontId="0" fillId="7" borderId="1" xfId="1" applyFont="1" applyFill="1" applyBorder="1"/>
    <xf numFmtId="0" fontId="1" fillId="7" borderId="1" xfId="1" applyFill="1" applyBorder="1"/>
    <xf numFmtId="0" fontId="0" fillId="8" borderId="1" xfId="1" applyFont="1" applyFill="1" applyBorder="1" applyAlignment="1">
      <alignment wrapText="1"/>
    </xf>
    <xf numFmtId="0" fontId="0" fillId="8" borderId="2" xfId="1" applyFont="1" applyFill="1" applyBorder="1" applyAlignment="1">
      <alignment wrapText="1"/>
    </xf>
    <xf numFmtId="0" fontId="1" fillId="8" borderId="1" xfId="1" applyFill="1" applyBorder="1"/>
    <xf numFmtId="0" fontId="0" fillId="8" borderId="1" xfId="1" applyFont="1" applyFill="1" applyBorder="1"/>
    <xf numFmtId="0" fontId="1" fillId="8" borderId="2" xfId="1" applyFill="1" applyBorder="1"/>
    <xf numFmtId="0" fontId="0" fillId="4" borderId="1" xfId="1" applyFont="1" applyFill="1" applyBorder="1" applyAlignment="1">
      <alignment wrapText="1"/>
    </xf>
    <xf numFmtId="0" fontId="1" fillId="4" borderId="1" xfId="1" applyFill="1" applyBorder="1"/>
    <xf numFmtId="0" fontId="1" fillId="4" borderId="1" xfId="2" applyFill="1" applyBorder="1"/>
    <xf numFmtId="0" fontId="1" fillId="7" borderId="1" xfId="2" applyFill="1" applyBorder="1"/>
    <xf numFmtId="0" fontId="0" fillId="7" borderId="1" xfId="0" applyFill="1" applyBorder="1"/>
    <xf numFmtId="0" fontId="1" fillId="6" borderId="3" xfId="3" applyBorder="1"/>
    <xf numFmtId="0" fontId="0" fillId="7" borderId="3" xfId="1" applyFont="1" applyFill="1" applyBorder="1"/>
    <xf numFmtId="0" fontId="1" fillId="7" borderId="3" xfId="1" applyFill="1" applyBorder="1"/>
    <xf numFmtId="0" fontId="0" fillId="7" borderId="3" xfId="0" applyFill="1" applyBorder="1"/>
    <xf numFmtId="0" fontId="1" fillId="8" borderId="3" xfId="1" applyFill="1" applyBorder="1"/>
    <xf numFmtId="0" fontId="0" fillId="8" borderId="3" xfId="1" applyFont="1" applyFill="1" applyBorder="1"/>
    <xf numFmtId="0" fontId="1" fillId="8" borderId="4" xfId="1" applyFill="1" applyBorder="1"/>
    <xf numFmtId="0" fontId="1" fillId="4" borderId="3" xfId="1" applyFill="1" applyBorder="1"/>
    <xf numFmtId="0" fontId="1" fillId="4" borderId="3" xfId="2" applyFill="1" applyBorder="1"/>
    <xf numFmtId="0" fontId="1" fillId="7" borderId="3" xfId="2" applyFill="1" applyBorder="1"/>
    <xf numFmtId="0" fontId="1" fillId="2" borderId="3" xfId="1" applyBorder="1"/>
    <xf numFmtId="0" fontId="0" fillId="4" borderId="3" xfId="0" applyFill="1" applyBorder="1"/>
    <xf numFmtId="0" fontId="1" fillId="6" borderId="5" xfId="3" applyBorder="1"/>
    <xf numFmtId="0" fontId="0" fillId="7" borderId="5" xfId="1" applyFont="1" applyFill="1" applyBorder="1"/>
    <xf numFmtId="0" fontId="1" fillId="7" borderId="5" xfId="1" applyFill="1" applyBorder="1"/>
    <xf numFmtId="0" fontId="0" fillId="7" borderId="5" xfId="0" applyFill="1" applyBorder="1"/>
    <xf numFmtId="0" fontId="1" fillId="8" borderId="5" xfId="1" applyFill="1" applyBorder="1"/>
    <xf numFmtId="0" fontId="0" fillId="8" borderId="5" xfId="1" applyFont="1" applyFill="1" applyBorder="1"/>
    <xf numFmtId="0" fontId="1" fillId="8" borderId="6" xfId="1" applyFill="1" applyBorder="1"/>
    <xf numFmtId="0" fontId="1" fillId="4" borderId="5" xfId="1" applyFill="1" applyBorder="1"/>
    <xf numFmtId="0" fontId="1" fillId="4" borderId="5" xfId="2" applyFill="1" applyBorder="1"/>
    <xf numFmtId="0" fontId="1" fillId="7" borderId="5" xfId="2" applyFill="1" applyBorder="1"/>
    <xf numFmtId="0" fontId="1" fillId="2" borderId="5" xfId="1" applyBorder="1"/>
    <xf numFmtId="0" fontId="0" fillId="4" borderId="5" xfId="0" applyFill="1" applyBorder="1"/>
    <xf numFmtId="0" fontId="1" fillId="6" borderId="7" xfId="3" applyBorder="1"/>
    <xf numFmtId="0" fontId="0" fillId="7" borderId="7" xfId="1" applyFont="1" applyFill="1" applyBorder="1"/>
    <xf numFmtId="0" fontId="1" fillId="7" borderId="7" xfId="1" applyFill="1" applyBorder="1"/>
    <xf numFmtId="0" fontId="0" fillId="7" borderId="7" xfId="0" applyFill="1" applyBorder="1"/>
    <xf numFmtId="0" fontId="1" fillId="8" borderId="7" xfId="1" applyFill="1" applyBorder="1"/>
    <xf numFmtId="0" fontId="0" fillId="8" borderId="7" xfId="1" applyFont="1" applyFill="1" applyBorder="1"/>
    <xf numFmtId="0" fontId="1" fillId="8" borderId="8" xfId="1" applyFill="1" applyBorder="1"/>
    <xf numFmtId="0" fontId="1" fillId="4" borderId="7" xfId="1" applyFill="1" applyBorder="1"/>
    <xf numFmtId="0" fontId="1" fillId="4" borderId="7" xfId="2" applyFill="1" applyBorder="1"/>
    <xf numFmtId="0" fontId="1" fillId="7" borderId="7" xfId="2" applyFill="1" applyBorder="1"/>
    <xf numFmtId="0" fontId="1" fillId="2" borderId="7" xfId="1" applyBorder="1"/>
    <xf numFmtId="0" fontId="0" fillId="4" borderId="9" xfId="0" applyFill="1" applyBorder="1"/>
  </cellXfs>
  <cellStyles count="4">
    <cellStyle name="20% - Accent1" xfId="3" builtinId="30"/>
    <cellStyle name="20% - Accent2" xfId="1" builtinId="34"/>
    <cellStyle name="20% - Accent6" xfId="2" builtinId="50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Graphics Throuput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158429664377"/>
          <c:y val="0.17171296296296296"/>
          <c:w val="0.7870268982334655"/>
          <c:h val="0.62308654126567509"/>
        </c:manualLayout>
      </c:layout>
      <c:scatterChart>
        <c:scatterStyle val="smoothMarker"/>
        <c:varyColors val="0"/>
        <c:ser>
          <c:idx val="0"/>
          <c:order val="0"/>
          <c:tx>
            <c:v>CMS Throughput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TPUT!$A$3:$A$63</c:f>
              <c:numCache>
                <c:formatCode>General</c:formatCode>
                <c:ptCount val="61"/>
                <c:pt idx="0">
                  <c:v>11264</c:v>
                </c:pt>
                <c:pt idx="1">
                  <c:v>26624</c:v>
                </c:pt>
                <c:pt idx="2">
                  <c:v>36864</c:v>
                </c:pt>
                <c:pt idx="3">
                  <c:v>47104</c:v>
                </c:pt>
                <c:pt idx="4">
                  <c:v>57344</c:v>
                </c:pt>
                <c:pt idx="5">
                  <c:v>67584</c:v>
                </c:pt>
                <c:pt idx="6">
                  <c:v>77824</c:v>
                </c:pt>
                <c:pt idx="7">
                  <c:v>88064</c:v>
                </c:pt>
                <c:pt idx="8">
                  <c:v>98304</c:v>
                </c:pt>
                <c:pt idx="9">
                  <c:v>148480</c:v>
                </c:pt>
                <c:pt idx="10">
                  <c:v>214016</c:v>
                </c:pt>
                <c:pt idx="11">
                  <c:v>312320</c:v>
                </c:pt>
                <c:pt idx="12">
                  <c:v>377856</c:v>
                </c:pt>
                <c:pt idx="13">
                  <c:v>459776</c:v>
                </c:pt>
                <c:pt idx="14">
                  <c:v>525312</c:v>
                </c:pt>
                <c:pt idx="15">
                  <c:v>623616</c:v>
                </c:pt>
                <c:pt idx="16">
                  <c:v>705536</c:v>
                </c:pt>
                <c:pt idx="17">
                  <c:v>787456</c:v>
                </c:pt>
                <c:pt idx="18">
                  <c:v>934912</c:v>
                </c:pt>
                <c:pt idx="19">
                  <c:v>1098752</c:v>
                </c:pt>
                <c:pt idx="20">
                  <c:v>1262592</c:v>
                </c:pt>
                <c:pt idx="21">
                  <c:v>1426432</c:v>
                </c:pt>
                <c:pt idx="22">
                  <c:v>1590272</c:v>
                </c:pt>
                <c:pt idx="23">
                  <c:v>1754112</c:v>
                </c:pt>
                <c:pt idx="24">
                  <c:v>1917952</c:v>
                </c:pt>
                <c:pt idx="25">
                  <c:v>2081792</c:v>
                </c:pt>
                <c:pt idx="26">
                  <c:v>2245632</c:v>
                </c:pt>
                <c:pt idx="27">
                  <c:v>2409472</c:v>
                </c:pt>
                <c:pt idx="28">
                  <c:v>2573312</c:v>
                </c:pt>
                <c:pt idx="29">
                  <c:v>2737152</c:v>
                </c:pt>
                <c:pt idx="30">
                  <c:v>2900992</c:v>
                </c:pt>
                <c:pt idx="31">
                  <c:v>3064832</c:v>
                </c:pt>
                <c:pt idx="32">
                  <c:v>3228672</c:v>
                </c:pt>
                <c:pt idx="33">
                  <c:v>3392512</c:v>
                </c:pt>
                <c:pt idx="34">
                  <c:v>3539968</c:v>
                </c:pt>
                <c:pt idx="35">
                  <c:v>3703808</c:v>
                </c:pt>
                <c:pt idx="36">
                  <c:v>3867648</c:v>
                </c:pt>
                <c:pt idx="37">
                  <c:v>4031488</c:v>
                </c:pt>
                <c:pt idx="38">
                  <c:v>4195328</c:v>
                </c:pt>
                <c:pt idx="39">
                  <c:v>4359168</c:v>
                </c:pt>
                <c:pt idx="40">
                  <c:v>4523008</c:v>
                </c:pt>
                <c:pt idx="41">
                  <c:v>4686848</c:v>
                </c:pt>
                <c:pt idx="42">
                  <c:v>4850688</c:v>
                </c:pt>
                <c:pt idx="43">
                  <c:v>5014528</c:v>
                </c:pt>
                <c:pt idx="44">
                  <c:v>5178368</c:v>
                </c:pt>
                <c:pt idx="45">
                  <c:v>5342208</c:v>
                </c:pt>
                <c:pt idx="46">
                  <c:v>5506048</c:v>
                </c:pt>
                <c:pt idx="47">
                  <c:v>5669888</c:v>
                </c:pt>
                <c:pt idx="48">
                  <c:v>5833728</c:v>
                </c:pt>
                <c:pt idx="49">
                  <c:v>5997568</c:v>
                </c:pt>
                <c:pt idx="50">
                  <c:v>6112256</c:v>
                </c:pt>
                <c:pt idx="51">
                  <c:v>6243328</c:v>
                </c:pt>
                <c:pt idx="52">
                  <c:v>6480896</c:v>
                </c:pt>
                <c:pt idx="53">
                  <c:v>6992896</c:v>
                </c:pt>
                <c:pt idx="54">
                  <c:v>7504896</c:v>
                </c:pt>
                <c:pt idx="55">
                  <c:v>8016896</c:v>
                </c:pt>
                <c:pt idx="56">
                  <c:v>8528896</c:v>
                </c:pt>
                <c:pt idx="57">
                  <c:v>9040896</c:v>
                </c:pt>
                <c:pt idx="58">
                  <c:v>9552896</c:v>
                </c:pt>
                <c:pt idx="59">
                  <c:v>10064896</c:v>
                </c:pt>
                <c:pt idx="60">
                  <c:v>10474496</c:v>
                </c:pt>
              </c:numCache>
            </c:numRef>
          </c:xVal>
          <c:yVal>
            <c:numRef>
              <c:f>TPUT!$D$3:$D$63</c:f>
              <c:numCache>
                <c:formatCode>General</c:formatCode>
                <c:ptCount val="61"/>
                <c:pt idx="0">
                  <c:v>1.8636363636363636E-9</c:v>
                </c:pt>
                <c:pt idx="1">
                  <c:v>1.3076923076923078E-9</c:v>
                </c:pt>
                <c:pt idx="2">
                  <c:v>1.1788194444444444E-9</c:v>
                </c:pt>
                <c:pt idx="3">
                  <c:v>1.0957880434782609E-9</c:v>
                </c:pt>
                <c:pt idx="4">
                  <c:v>1.0100446428571428E-9</c:v>
                </c:pt>
                <c:pt idx="5">
                  <c:v>9.7159090909090914E-10</c:v>
                </c:pt>
                <c:pt idx="6">
                  <c:v>9.3914473684210519E-10</c:v>
                </c:pt>
                <c:pt idx="7">
                  <c:v>9.1569767441860467E-10</c:v>
                </c:pt>
                <c:pt idx="8">
                  <c:v>8.9811197916666676E-10</c:v>
                </c:pt>
                <c:pt idx="9">
                  <c:v>8.2866379310344821E-10</c:v>
                </c:pt>
                <c:pt idx="10">
                  <c:v>9.2927631578947363E-10</c:v>
                </c:pt>
                <c:pt idx="11">
                  <c:v>9.1834016393442631E-10</c:v>
                </c:pt>
                <c:pt idx="12">
                  <c:v>9.137872628726287E-10</c:v>
                </c:pt>
                <c:pt idx="13">
                  <c:v>9.1522828507795098E-10</c:v>
                </c:pt>
                <c:pt idx="14">
                  <c:v>9.2275828460038981E-10</c:v>
                </c:pt>
                <c:pt idx="15">
                  <c:v>9.3077791461412157E-10</c:v>
                </c:pt>
                <c:pt idx="16">
                  <c:v>1.0973330914368649E-9</c:v>
                </c:pt>
                <c:pt idx="17">
                  <c:v>1.0943595578673603E-9</c:v>
                </c:pt>
                <c:pt idx="18">
                  <c:v>1.0853641840087624E-9</c:v>
                </c:pt>
                <c:pt idx="19">
                  <c:v>1.3586869466449207E-9</c:v>
                </c:pt>
                <c:pt idx="20">
                  <c:v>1.2314191757907543E-9</c:v>
                </c:pt>
                <c:pt idx="21">
                  <c:v>1.2135664370961951E-9</c:v>
                </c:pt>
                <c:pt idx="22">
                  <c:v>1.2089315538473921E-9</c:v>
                </c:pt>
                <c:pt idx="23">
                  <c:v>1.2914283694541741E-9</c:v>
                </c:pt>
                <c:pt idx="24">
                  <c:v>1.1001735184196476E-9</c:v>
                </c:pt>
                <c:pt idx="25">
                  <c:v>1.2905516016969994E-9</c:v>
                </c:pt>
                <c:pt idx="26">
                  <c:v>1.2568533045485635E-9</c:v>
                </c:pt>
                <c:pt idx="27">
                  <c:v>1.1201790267743308E-9</c:v>
                </c:pt>
                <c:pt idx="28">
                  <c:v>1.1178978685833664E-9</c:v>
                </c:pt>
                <c:pt idx="29">
                  <c:v>1.1387383674710064E-9</c:v>
                </c:pt>
                <c:pt idx="30">
                  <c:v>1.1365939650988351E-9</c:v>
                </c:pt>
                <c:pt idx="31">
                  <c:v>1.137308668142332E-9</c:v>
                </c:pt>
                <c:pt idx="32">
                  <c:v>1.1309355673168411E-9</c:v>
                </c:pt>
                <c:pt idx="33">
                  <c:v>1.1335169927180804E-9</c:v>
                </c:pt>
                <c:pt idx="34">
                  <c:v>1.1511431741755857E-9</c:v>
                </c:pt>
                <c:pt idx="35">
                  <c:v>1.1634134382775782E-9</c:v>
                </c:pt>
                <c:pt idx="36">
                  <c:v>1.1716474715382578E-9</c:v>
                </c:pt>
                <c:pt idx="37">
                  <c:v>1.1676805189547879E-9</c:v>
                </c:pt>
                <c:pt idx="38">
                  <c:v>1.176425299762021E-9</c:v>
                </c:pt>
                <c:pt idx="39">
                  <c:v>1.1811657637420717E-9</c:v>
                </c:pt>
                <c:pt idx="40">
                  <c:v>1.1805882280110936E-9</c:v>
                </c:pt>
                <c:pt idx="41">
                  <c:v>1.1881076578544898E-9</c:v>
                </c:pt>
                <c:pt idx="42">
                  <c:v>1.1933317500527762E-9</c:v>
                </c:pt>
                <c:pt idx="43">
                  <c:v>1.1968683792372882E-9</c:v>
                </c:pt>
                <c:pt idx="44">
                  <c:v>1.194822384195175E-9</c:v>
                </c:pt>
                <c:pt idx="45">
                  <c:v>1.2074408184780527E-9</c:v>
                </c:pt>
                <c:pt idx="46">
                  <c:v>1.2115259438348521E-9</c:v>
                </c:pt>
                <c:pt idx="47">
                  <c:v>1.2187330684486184E-9</c:v>
                </c:pt>
                <c:pt idx="48">
                  <c:v>1.2179330267026505E-9</c:v>
                </c:pt>
                <c:pt idx="49">
                  <c:v>1.2244329701639065E-9</c:v>
                </c:pt>
                <c:pt idx="50">
                  <c:v>1.2257029155846875E-9</c:v>
                </c:pt>
                <c:pt idx="51">
                  <c:v>1.2273197884205346E-9</c:v>
                </c:pt>
                <c:pt idx="52">
                  <c:v>1.2301262047716859E-9</c:v>
                </c:pt>
                <c:pt idx="53">
                  <c:v>1.238322434653683E-9</c:v>
                </c:pt>
                <c:pt idx="54">
                  <c:v>1.2211161886853596E-9</c:v>
                </c:pt>
                <c:pt idx="55">
                  <c:v>1.2340262365883255E-9</c:v>
                </c:pt>
                <c:pt idx="56">
                  <c:v>1.2469022954436307E-9</c:v>
                </c:pt>
                <c:pt idx="57">
                  <c:v>1.2523095056065239E-9</c:v>
                </c:pt>
                <c:pt idx="58">
                  <c:v>1.2643600432790225E-9</c:v>
                </c:pt>
                <c:pt idx="59">
                  <c:v>1.2784136070556515E-9</c:v>
                </c:pt>
                <c:pt idx="60">
                  <c:v>1.2852647039055626E-9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06-4848-986C-54F6CBDD1E7C}"/>
            </c:ext>
          </c:extLst>
        </c:ser>
        <c:ser>
          <c:idx val="1"/>
          <c:order val="1"/>
          <c:tx>
            <c:v>GMS linear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TPUT!$A$31:$A$63</c:f>
              <c:numCache>
                <c:formatCode>General</c:formatCode>
                <c:ptCount val="33"/>
                <c:pt idx="0">
                  <c:v>2573312</c:v>
                </c:pt>
                <c:pt idx="1">
                  <c:v>2737152</c:v>
                </c:pt>
                <c:pt idx="2">
                  <c:v>2900992</c:v>
                </c:pt>
                <c:pt idx="3">
                  <c:v>3064832</c:v>
                </c:pt>
                <c:pt idx="4">
                  <c:v>3228672</c:v>
                </c:pt>
                <c:pt idx="5">
                  <c:v>3392512</c:v>
                </c:pt>
                <c:pt idx="6">
                  <c:v>3539968</c:v>
                </c:pt>
                <c:pt idx="7">
                  <c:v>3703808</c:v>
                </c:pt>
                <c:pt idx="8">
                  <c:v>3867648</c:v>
                </c:pt>
                <c:pt idx="9">
                  <c:v>4031488</c:v>
                </c:pt>
                <c:pt idx="10">
                  <c:v>4195328</c:v>
                </c:pt>
                <c:pt idx="11">
                  <c:v>4359168</c:v>
                </c:pt>
                <c:pt idx="12">
                  <c:v>4523008</c:v>
                </c:pt>
                <c:pt idx="13">
                  <c:v>4686848</c:v>
                </c:pt>
                <c:pt idx="14">
                  <c:v>4850688</c:v>
                </c:pt>
                <c:pt idx="15">
                  <c:v>5014528</c:v>
                </c:pt>
                <c:pt idx="16">
                  <c:v>5178368</c:v>
                </c:pt>
                <c:pt idx="17">
                  <c:v>5342208</c:v>
                </c:pt>
                <c:pt idx="18">
                  <c:v>5506048</c:v>
                </c:pt>
                <c:pt idx="19">
                  <c:v>5669888</c:v>
                </c:pt>
                <c:pt idx="20">
                  <c:v>5833728</c:v>
                </c:pt>
                <c:pt idx="21">
                  <c:v>5997568</c:v>
                </c:pt>
                <c:pt idx="22">
                  <c:v>6112256</c:v>
                </c:pt>
                <c:pt idx="23">
                  <c:v>6243328</c:v>
                </c:pt>
                <c:pt idx="24">
                  <c:v>6480896</c:v>
                </c:pt>
                <c:pt idx="25">
                  <c:v>6992896</c:v>
                </c:pt>
                <c:pt idx="26">
                  <c:v>7504896</c:v>
                </c:pt>
                <c:pt idx="27">
                  <c:v>8016896</c:v>
                </c:pt>
                <c:pt idx="28">
                  <c:v>8528896</c:v>
                </c:pt>
                <c:pt idx="29">
                  <c:v>9040896</c:v>
                </c:pt>
                <c:pt idx="30">
                  <c:v>9552896</c:v>
                </c:pt>
                <c:pt idx="31">
                  <c:v>10064896</c:v>
                </c:pt>
                <c:pt idx="32">
                  <c:v>10474496</c:v>
                </c:pt>
              </c:numCache>
            </c:numRef>
          </c:xVal>
          <c:yVal>
            <c:numRef>
              <c:f>TPUT!$D$31:$D$63</c:f>
              <c:numCache>
                <c:formatCode>General</c:formatCode>
                <c:ptCount val="33"/>
                <c:pt idx="0">
                  <c:v>1.1178978685833664E-9</c:v>
                </c:pt>
                <c:pt idx="1">
                  <c:v>1.1387383674710064E-9</c:v>
                </c:pt>
                <c:pt idx="2">
                  <c:v>1.1365939650988351E-9</c:v>
                </c:pt>
                <c:pt idx="3">
                  <c:v>1.137308668142332E-9</c:v>
                </c:pt>
                <c:pt idx="4">
                  <c:v>1.1309355673168411E-9</c:v>
                </c:pt>
                <c:pt idx="5">
                  <c:v>1.1335169927180804E-9</c:v>
                </c:pt>
                <c:pt idx="6">
                  <c:v>1.1511431741755857E-9</c:v>
                </c:pt>
                <c:pt idx="7">
                  <c:v>1.1634134382775782E-9</c:v>
                </c:pt>
                <c:pt idx="8">
                  <c:v>1.1716474715382578E-9</c:v>
                </c:pt>
                <c:pt idx="9">
                  <c:v>1.1676805189547879E-9</c:v>
                </c:pt>
                <c:pt idx="10">
                  <c:v>1.176425299762021E-9</c:v>
                </c:pt>
                <c:pt idx="11">
                  <c:v>1.1811657637420717E-9</c:v>
                </c:pt>
                <c:pt idx="12">
                  <c:v>1.1805882280110936E-9</c:v>
                </c:pt>
                <c:pt idx="13">
                  <c:v>1.1881076578544898E-9</c:v>
                </c:pt>
                <c:pt idx="14">
                  <c:v>1.1933317500527762E-9</c:v>
                </c:pt>
                <c:pt idx="15">
                  <c:v>1.1968683792372882E-9</c:v>
                </c:pt>
                <c:pt idx="16">
                  <c:v>1.194822384195175E-9</c:v>
                </c:pt>
                <c:pt idx="17">
                  <c:v>1.2074408184780527E-9</c:v>
                </c:pt>
                <c:pt idx="18">
                  <c:v>1.2115259438348521E-9</c:v>
                </c:pt>
                <c:pt idx="19">
                  <c:v>1.2187330684486184E-9</c:v>
                </c:pt>
                <c:pt idx="20">
                  <c:v>1.2179330267026505E-9</c:v>
                </c:pt>
                <c:pt idx="21">
                  <c:v>1.2244329701639065E-9</c:v>
                </c:pt>
                <c:pt idx="22">
                  <c:v>1.2257029155846875E-9</c:v>
                </c:pt>
                <c:pt idx="23">
                  <c:v>1.2273197884205346E-9</c:v>
                </c:pt>
                <c:pt idx="24">
                  <c:v>1.2301262047716859E-9</c:v>
                </c:pt>
                <c:pt idx="25">
                  <c:v>1.238322434653683E-9</c:v>
                </c:pt>
                <c:pt idx="26">
                  <c:v>1.2211161886853596E-9</c:v>
                </c:pt>
                <c:pt idx="27">
                  <c:v>1.2340262365883255E-9</c:v>
                </c:pt>
                <c:pt idx="28">
                  <c:v>1.2469022954436307E-9</c:v>
                </c:pt>
                <c:pt idx="29">
                  <c:v>1.2523095056065239E-9</c:v>
                </c:pt>
                <c:pt idx="30">
                  <c:v>1.2643600432790225E-9</c:v>
                </c:pt>
                <c:pt idx="31">
                  <c:v>1.2784136070556515E-9</c:v>
                </c:pt>
                <c:pt idx="32">
                  <c:v>1.2852647039055626E-9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06-4848-986C-54F6CBDD1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085807"/>
        <c:axId val="1907088207"/>
      </c:scatterChart>
      <c:valAx>
        <c:axId val="190708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088207"/>
        <c:crosses val="autoZero"/>
        <c:crossBetween val="midCat"/>
      </c:valAx>
      <c:valAx>
        <c:axId val="190708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08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5827843859943046"/>
          <c:y val="0.5378233449985419"/>
          <c:w val="0.1691447292492693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PQBRT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Graphics</a:t>
            </a:r>
            <a:r>
              <a:rPr lang="en-US"/>
              <a:t> Performance</a:t>
            </a:r>
          </a:p>
          <a:p>
            <a:pPr>
              <a:defRPr/>
            </a:pPr>
            <a:r>
              <a:rPr lang="en-US"/>
              <a:t>Ploynomial</a:t>
            </a:r>
            <a:r>
              <a:rPr lang="en-US" baseline="0"/>
              <a:t>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992230280288542E-2"/>
          <c:y val="8.1110212119749753E-2"/>
          <c:w val="0.87812425112035841"/>
          <c:h val="0.851128314018138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'Graphics Total Quad'!$P$2</c:f>
              <c:strCache>
                <c:ptCount val="1"/>
                <c:pt idx="0">
                  <c:v>PQBRT Graphics Data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2754823762316127E-2"/>
                  <c:y val="0.53502686535288435"/>
                </c:manualLayout>
              </c:layout>
              <c:numFmt formatCode="0.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Data'!$G$2:$G$64</c:f>
              <c:numCache>
                <c:formatCode>General</c:formatCode>
                <c:ptCount val="63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6480896</c:v>
                </c:pt>
                <c:pt idx="54">
                  <c:v>6992896</c:v>
                </c:pt>
                <c:pt idx="55">
                  <c:v>7504896</c:v>
                </c:pt>
                <c:pt idx="56">
                  <c:v>8016896</c:v>
                </c:pt>
                <c:pt idx="57">
                  <c:v>8528896</c:v>
                </c:pt>
                <c:pt idx="58">
                  <c:v>9040896</c:v>
                </c:pt>
                <c:pt idx="59">
                  <c:v>9552896</c:v>
                </c:pt>
                <c:pt idx="60">
                  <c:v>10064896</c:v>
                </c:pt>
                <c:pt idx="61">
                  <c:v>10474496</c:v>
                </c:pt>
                <c:pt idx="62">
                  <c:v>11088896</c:v>
                </c:pt>
              </c:numCache>
            </c:numRef>
          </c:xVal>
          <c:yVal>
            <c:numRef>
              <c:f>'PQBRT Data'!$E$2:$E$64</c:f>
              <c:numCache>
                <c:formatCode>General</c:formatCode>
                <c:ptCount val="63"/>
                <c:pt idx="0">
                  <c:v>9.3440000000000007E-6</c:v>
                </c:pt>
                <c:pt idx="1">
                  <c:v>2.0992000000000002E-5</c:v>
                </c:pt>
                <c:pt idx="2">
                  <c:v>3.4816E-5</c:v>
                </c:pt>
                <c:pt idx="3">
                  <c:v>4.3455999999999999E-5</c:v>
                </c:pt>
                <c:pt idx="4">
                  <c:v>5.1616000000000002E-5</c:v>
                </c:pt>
                <c:pt idx="5">
                  <c:v>5.7920000000000001E-5</c:v>
                </c:pt>
                <c:pt idx="6">
                  <c:v>6.5664E-5</c:v>
                </c:pt>
                <c:pt idx="7">
                  <c:v>7.3088000000000002E-5</c:v>
                </c:pt>
                <c:pt idx="8">
                  <c:v>8.064E-5</c:v>
                </c:pt>
                <c:pt idx="9">
                  <c:v>8.8288000000000006E-5</c:v>
                </c:pt>
                <c:pt idx="10">
                  <c:v>1.2303999999999999E-4</c:v>
                </c:pt>
                <c:pt idx="11">
                  <c:v>1.9887999999999999E-4</c:v>
                </c:pt>
                <c:pt idx="12">
                  <c:v>2.8681600000000001E-4</c:v>
                </c:pt>
                <c:pt idx="13">
                  <c:v>3.4528E-4</c:v>
                </c:pt>
                <c:pt idx="14">
                  <c:v>4.2079999999999998E-4</c:v>
                </c:pt>
                <c:pt idx="15">
                  <c:v>4.8473599999999999E-4</c:v>
                </c:pt>
                <c:pt idx="16">
                  <c:v>5.8044800000000001E-4</c:v>
                </c:pt>
                <c:pt idx="17">
                  <c:v>7.7420799999999997E-4</c:v>
                </c:pt>
                <c:pt idx="18">
                  <c:v>8.6176000000000004E-4</c:v>
                </c:pt>
                <c:pt idx="19">
                  <c:v>1.01472E-3</c:v>
                </c:pt>
                <c:pt idx="20">
                  <c:v>1.4928599999999999E-3</c:v>
                </c:pt>
                <c:pt idx="21">
                  <c:v>1.55478E-3</c:v>
                </c:pt>
                <c:pt idx="22">
                  <c:v>1.7310699999999999E-3</c:v>
                </c:pt>
                <c:pt idx="23">
                  <c:v>1.92253E-3</c:v>
                </c:pt>
                <c:pt idx="24">
                  <c:v>2.26531E-3</c:v>
                </c:pt>
                <c:pt idx="25">
                  <c:v>2.1100799999999999E-3</c:v>
                </c:pt>
                <c:pt idx="26">
                  <c:v>2.68666E-3</c:v>
                </c:pt>
                <c:pt idx="27">
                  <c:v>2.8224299999999999E-3</c:v>
                </c:pt>
                <c:pt idx="28">
                  <c:v>2.6990400000000002E-3</c:v>
                </c:pt>
                <c:pt idx="29">
                  <c:v>2.8766999999999998E-3</c:v>
                </c:pt>
                <c:pt idx="30">
                  <c:v>3.1169000000000001E-3</c:v>
                </c:pt>
                <c:pt idx="31">
                  <c:v>3.2972499999999998E-3</c:v>
                </c:pt>
                <c:pt idx="32">
                  <c:v>3.4856599999999998E-3</c:v>
                </c:pt>
                <c:pt idx="33">
                  <c:v>3.6514199999999998E-3</c:v>
                </c:pt>
                <c:pt idx="34">
                  <c:v>3.8454700000000001E-3</c:v>
                </c:pt>
                <c:pt idx="35">
                  <c:v>4.0750099999999996E-3</c:v>
                </c:pt>
                <c:pt idx="36">
                  <c:v>4.30906E-3</c:v>
                </c:pt>
                <c:pt idx="37">
                  <c:v>4.5315199999999998E-3</c:v>
                </c:pt>
                <c:pt idx="38">
                  <c:v>4.7074899999999999E-3</c:v>
                </c:pt>
                <c:pt idx="39">
                  <c:v>4.9354899999999998E-3</c:v>
                </c:pt>
                <c:pt idx="40">
                  <c:v>5.1488999999999997E-3</c:v>
                </c:pt>
                <c:pt idx="41">
                  <c:v>5.3398100000000004E-3</c:v>
                </c:pt>
                <c:pt idx="42">
                  <c:v>5.5684799999999998E-3</c:v>
                </c:pt>
                <c:pt idx="43">
                  <c:v>5.7884800000000004E-3</c:v>
                </c:pt>
                <c:pt idx="44">
                  <c:v>6.0017300000000003E-3</c:v>
                </c:pt>
                <c:pt idx="45">
                  <c:v>6.1872300000000002E-3</c:v>
                </c:pt>
                <c:pt idx="46">
                  <c:v>6.4504000000000002E-3</c:v>
                </c:pt>
                <c:pt idx="47">
                  <c:v>6.6707199999999998E-3</c:v>
                </c:pt>
                <c:pt idx="48">
                  <c:v>6.9100799999999999E-3</c:v>
                </c:pt>
                <c:pt idx="49">
                  <c:v>7.1050899999999997E-3</c:v>
                </c:pt>
                <c:pt idx="50">
                  <c:v>7.3436200000000004E-3</c:v>
                </c:pt>
                <c:pt idx="51">
                  <c:v>7.4918099999999998E-3</c:v>
                </c:pt>
                <c:pt idx="52">
                  <c:v>7.6625599999999997E-3</c:v>
                </c:pt>
                <c:pt idx="53">
                  <c:v>7.9723199999999998E-3</c:v>
                </c:pt>
                <c:pt idx="54">
                  <c:v>8.6594600000000008E-3</c:v>
                </c:pt>
                <c:pt idx="55">
                  <c:v>9.1643499999999999E-3</c:v>
                </c:pt>
                <c:pt idx="56">
                  <c:v>9.8930600000000004E-3</c:v>
                </c:pt>
                <c:pt idx="57">
                  <c:v>1.06347E-2</c:v>
                </c:pt>
                <c:pt idx="58">
                  <c:v>1.1322E-2</c:v>
                </c:pt>
                <c:pt idx="59">
                  <c:v>1.20783E-2</c:v>
                </c:pt>
                <c:pt idx="60">
                  <c:v>1.2867099999999999E-2</c:v>
                </c:pt>
                <c:pt idx="61">
                  <c:v>1.3462500000000001E-2</c:v>
                </c:pt>
                <c:pt idx="62">
                  <c:v>1.43386E-2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57-4C8A-BE60-B4D2A1F53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'Graphics Total Quad'!$P$3</c15:sqref>
                        </c15:formulaRef>
                      </c:ext>
                    </c:extLst>
                    <c:strCache>
                      <c:ptCount val="1"/>
                      <c:pt idx="0">
                        <c:v>PQBRT Graphics Data Linear Fit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'PQBRT Calcs Segments'!$V$4:$V$65</c15:sqref>
                        </c15:formulaRef>
                      </c:ext>
                    </c:extLst>
                    <c:numCache>
                      <c:formatCode>General</c:formatCode>
                      <c:ptCount val="62"/>
                      <c:pt idx="0">
                        <c:v>32</c:v>
                      </c:pt>
                      <c:pt idx="1">
                        <c:v>11264</c:v>
                      </c:pt>
                      <c:pt idx="2">
                        <c:v>26624</c:v>
                      </c:pt>
                      <c:pt idx="3">
                        <c:v>36864</c:v>
                      </c:pt>
                      <c:pt idx="4">
                        <c:v>47104</c:v>
                      </c:pt>
                      <c:pt idx="5">
                        <c:v>57344</c:v>
                      </c:pt>
                      <c:pt idx="6">
                        <c:v>67584</c:v>
                      </c:pt>
                      <c:pt idx="7">
                        <c:v>77824</c:v>
                      </c:pt>
                      <c:pt idx="8">
                        <c:v>88064</c:v>
                      </c:pt>
                      <c:pt idx="9">
                        <c:v>98304</c:v>
                      </c:pt>
                      <c:pt idx="10">
                        <c:v>148480</c:v>
                      </c:pt>
                      <c:pt idx="11">
                        <c:v>214016</c:v>
                      </c:pt>
                      <c:pt idx="12">
                        <c:v>312320</c:v>
                      </c:pt>
                      <c:pt idx="13">
                        <c:v>377856</c:v>
                      </c:pt>
                      <c:pt idx="14">
                        <c:v>459776</c:v>
                      </c:pt>
                      <c:pt idx="15">
                        <c:v>525312</c:v>
                      </c:pt>
                      <c:pt idx="16">
                        <c:v>623616</c:v>
                      </c:pt>
                      <c:pt idx="17">
                        <c:v>705536</c:v>
                      </c:pt>
                      <c:pt idx="18">
                        <c:v>787456</c:v>
                      </c:pt>
                      <c:pt idx="19">
                        <c:v>934912</c:v>
                      </c:pt>
                      <c:pt idx="20">
                        <c:v>1098752</c:v>
                      </c:pt>
                      <c:pt idx="21">
                        <c:v>1262592</c:v>
                      </c:pt>
                      <c:pt idx="22">
                        <c:v>1426432</c:v>
                      </c:pt>
                      <c:pt idx="23">
                        <c:v>1590272</c:v>
                      </c:pt>
                      <c:pt idx="24">
                        <c:v>1754112</c:v>
                      </c:pt>
                      <c:pt idx="25">
                        <c:v>1917952</c:v>
                      </c:pt>
                      <c:pt idx="26">
                        <c:v>2081792</c:v>
                      </c:pt>
                      <c:pt idx="27">
                        <c:v>2245632</c:v>
                      </c:pt>
                      <c:pt idx="28">
                        <c:v>2409472</c:v>
                      </c:pt>
                      <c:pt idx="29">
                        <c:v>2573312</c:v>
                      </c:pt>
                      <c:pt idx="30">
                        <c:v>2737152</c:v>
                      </c:pt>
                      <c:pt idx="31">
                        <c:v>2900992</c:v>
                      </c:pt>
                      <c:pt idx="32">
                        <c:v>3064832</c:v>
                      </c:pt>
                      <c:pt idx="33">
                        <c:v>3228672</c:v>
                      </c:pt>
                      <c:pt idx="34">
                        <c:v>3392512</c:v>
                      </c:pt>
                      <c:pt idx="35">
                        <c:v>3539968</c:v>
                      </c:pt>
                      <c:pt idx="36">
                        <c:v>3703808</c:v>
                      </c:pt>
                      <c:pt idx="37">
                        <c:v>3867648</c:v>
                      </c:pt>
                      <c:pt idx="38">
                        <c:v>4031488</c:v>
                      </c:pt>
                      <c:pt idx="39">
                        <c:v>4195328</c:v>
                      </c:pt>
                      <c:pt idx="40">
                        <c:v>4359168</c:v>
                      </c:pt>
                      <c:pt idx="41">
                        <c:v>4523008</c:v>
                      </c:pt>
                      <c:pt idx="42">
                        <c:v>4686848</c:v>
                      </c:pt>
                      <c:pt idx="43">
                        <c:v>4850688</c:v>
                      </c:pt>
                      <c:pt idx="44">
                        <c:v>5014528</c:v>
                      </c:pt>
                      <c:pt idx="45">
                        <c:v>5178368</c:v>
                      </c:pt>
                      <c:pt idx="46">
                        <c:v>5342208</c:v>
                      </c:pt>
                      <c:pt idx="47">
                        <c:v>5506048</c:v>
                      </c:pt>
                      <c:pt idx="48">
                        <c:v>5669888</c:v>
                      </c:pt>
                      <c:pt idx="49">
                        <c:v>5833728</c:v>
                      </c:pt>
                      <c:pt idx="50">
                        <c:v>5997568</c:v>
                      </c:pt>
                      <c:pt idx="51">
                        <c:v>6112256</c:v>
                      </c:pt>
                      <c:pt idx="52">
                        <c:v>6243328</c:v>
                      </c:pt>
                      <c:pt idx="53">
                        <c:v>6480896</c:v>
                      </c:pt>
                      <c:pt idx="54">
                        <c:v>6992896</c:v>
                      </c:pt>
                      <c:pt idx="55">
                        <c:v>7504896</c:v>
                      </c:pt>
                      <c:pt idx="56">
                        <c:v>8016896</c:v>
                      </c:pt>
                      <c:pt idx="57">
                        <c:v>8528896</c:v>
                      </c:pt>
                      <c:pt idx="58">
                        <c:v>9040896</c:v>
                      </c:pt>
                      <c:pt idx="59">
                        <c:v>9552896</c:v>
                      </c:pt>
                      <c:pt idx="60">
                        <c:v>10064896</c:v>
                      </c:pt>
                      <c:pt idx="61">
                        <c:v>10474496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'PQBRT Calcs Segments'!$B$4:$B$65</c15:sqref>
                        </c15:formulaRef>
                      </c:ext>
                    </c:extLst>
                    <c:numCache>
                      <c:formatCode>General</c:formatCode>
                      <c:ptCount val="62"/>
                      <c:pt idx="0">
                        <c:v>-8.0722391429819995E-6</c:v>
                      </c:pt>
                      <c:pt idx="1">
                        <c:v>4.531513863641999E-6</c:v>
                      </c:pt>
                      <c:pt idx="2">
                        <c:v>2.1773542207962E-5</c:v>
                      </c:pt>
                      <c:pt idx="3">
                        <c:v>3.3272159930841996E-5</c:v>
                      </c:pt>
                      <c:pt idx="4">
                        <c:v>4.4773923381722009E-5</c:v>
                      </c:pt>
                      <c:pt idx="5">
                        <c:v>5.6278832560601995E-5</c:v>
                      </c:pt>
                      <c:pt idx="6">
                        <c:v>6.7786887467482008E-5</c:v>
                      </c:pt>
                      <c:pt idx="7">
                        <c:v>7.9298088102361993E-5</c:v>
                      </c:pt>
                      <c:pt idx="8">
                        <c:v>9.0812434465242006E-5</c:v>
                      </c:pt>
                      <c:pt idx="9">
                        <c:v>1.02329926556122E-4</c:v>
                      </c:pt>
                      <c:pt idx="10">
                        <c:v>1.5881110929967402E-4</c:v>
                      </c:pt>
                      <c:pt idx="11">
                        <c:v>2.3269619955042602E-4</c:v>
                      </c:pt>
                      <c:pt idx="12">
                        <c:v>3.4376542683695402E-4</c:v>
                      </c:pt>
                      <c:pt idx="13">
                        <c:v>4.1797263963490604E-4</c:v>
                      </c:pt>
                      <c:pt idx="14">
                        <c:v>5.1091284956514597E-4</c:v>
                      </c:pt>
                      <c:pt idx="15">
                        <c:v>5.8540997265557788E-4</c:v>
                      </c:pt>
                      <c:pt idx="16">
                        <c:v>6.9739724920162601E-4</c:v>
                      </c:pt>
                      <c:pt idx="17">
                        <c:v>7.9094143890786597E-4</c:v>
                      </c:pt>
                      <c:pt idx="18">
                        <c:v>8.8468695520610592E-4</c:v>
                      </c:pt>
                      <c:pt idx="19">
                        <c:v>1.0539362275547781E-3</c:v>
                      </c:pt>
                      <c:pt idx="20">
                        <c:v>1.2427560156584578E-3</c:v>
                      </c:pt>
                      <c:pt idx="21">
                        <c:v>1.432381110130138E-3</c:v>
                      </c:pt>
                      <c:pt idx="22">
                        <c:v>1.6228115109698179E-3</c:v>
                      </c:pt>
                      <c:pt idx="23">
                        <c:v>1.814047218177498E-3</c:v>
                      </c:pt>
                      <c:pt idx="24">
                        <c:v>2.0060882317531783E-3</c:v>
                      </c:pt>
                      <c:pt idx="25">
                        <c:v>2.1989345516968579E-3</c:v>
                      </c:pt>
                      <c:pt idx="26">
                        <c:v>2.392586178008538E-3</c:v>
                      </c:pt>
                      <c:pt idx="27">
                        <c:v>2.5870431106882179E-3</c:v>
                      </c:pt>
                      <c:pt idx="28">
                        <c:v>2.7823053497358979E-3</c:v>
                      </c:pt>
                      <c:pt idx="29">
                        <c:v>2.9783728951515783E-3</c:v>
                      </c:pt>
                      <c:pt idx="30">
                        <c:v>3.1752457469352582E-3</c:v>
                      </c:pt>
                      <c:pt idx="31">
                        <c:v>3.372923905086938E-3</c:v>
                      </c:pt>
                      <c:pt idx="32">
                        <c:v>3.5714073696066178E-3</c:v>
                      </c:pt>
                      <c:pt idx="33">
                        <c:v>3.7706961404942981E-3</c:v>
                      </c:pt>
                      <c:pt idx="34">
                        <c:v>3.9707902177499779E-3</c:v>
                      </c:pt>
                      <c:pt idx="35">
                        <c:v>4.1515634242247296E-3</c:v>
                      </c:pt>
                      <c:pt idx="36">
                        <c:v>4.3531875835796097E-3</c:v>
                      </c:pt>
                      <c:pt idx="37">
                        <c:v>4.5556170493024906E-3</c:v>
                      </c:pt>
                      <c:pt idx="38">
                        <c:v>4.7588518213933697E-3</c:v>
                      </c:pt>
                      <c:pt idx="39">
                        <c:v>4.9628918998522505E-3</c:v>
                      </c:pt>
                      <c:pt idx="40">
                        <c:v>5.1677372846791305E-3</c:v>
                      </c:pt>
                      <c:pt idx="41">
                        <c:v>5.3733879758740104E-3</c:v>
                      </c:pt>
                      <c:pt idx="42">
                        <c:v>5.5798439734368903E-3</c:v>
                      </c:pt>
                      <c:pt idx="43">
                        <c:v>5.7871052773677701E-3</c:v>
                      </c:pt>
                      <c:pt idx="44">
                        <c:v>5.9951718876666499E-3</c:v>
                      </c:pt>
                      <c:pt idx="45">
                        <c:v>6.2040438043335306E-3</c:v>
                      </c:pt>
                      <c:pt idx="46">
                        <c:v>6.4137210273684103E-3</c:v>
                      </c:pt>
                      <c:pt idx="47">
                        <c:v>6.62420355677129E-3</c:v>
                      </c:pt>
                      <c:pt idx="48">
                        <c:v>6.8354913925421697E-3</c:v>
                      </c:pt>
                      <c:pt idx="49">
                        <c:v>7.0475845346810503E-3</c:v>
                      </c:pt>
                      <c:pt idx="50">
                        <c:v>7.2604829831879308E-3</c:v>
                      </c:pt>
                      <c:pt idx="51">
                        <c:v>7.409991054431706E-3</c:v>
                      </c:pt>
                      <c:pt idx="52">
                        <c:v>7.5813406053882497E-3</c:v>
                      </c:pt>
                      <c:pt idx="53">
                        <c:v>7.8932253225097865E-3</c:v>
                      </c:pt>
                      <c:pt idx="54">
                        <c:v>8.5711473433737872E-3</c:v>
                      </c:pt>
                      <c:pt idx="55">
                        <c:v>9.2569336842377864E-3</c:v>
                      </c:pt>
                      <c:pt idx="56">
                        <c:v>9.9505843451017876E-3</c:v>
                      </c:pt>
                      <c:pt idx="57">
                        <c:v>1.0652099325965787E-2</c:v>
                      </c:pt>
                      <c:pt idx="58">
                        <c:v>1.1361478626829787E-2</c:v>
                      </c:pt>
                      <c:pt idx="59">
                        <c:v>1.2078722247693787E-2</c:v>
                      </c:pt>
                      <c:pt idx="60">
                        <c:v>1.2803830188557788E-2</c:v>
                      </c:pt>
                      <c:pt idx="61">
                        <c:v>1.3389578851648987E-2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0157-4C8A-BE60-B4D2A1F53186}"/>
                  </c:ext>
                </c:extLst>
              </c15:ser>
            </c15:filteredScatterSeries>
          </c:ext>
        </c:extLst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layout>
            <c:manualLayout>
              <c:xMode val="edge"/>
              <c:yMode val="edge"/>
              <c:x val="0.49565460072554796"/>
              <c:y val="0.9257185570641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Frame Time 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117982724654692"/>
          <c:y val="0.27246026669240431"/>
          <c:w val="0.15428335006837371"/>
          <c:h val="0.165037872292801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PQBRT Graphics Performance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Ploynomial Fit Residuals</a:t>
            </a:r>
          </a:p>
        </c:rich>
      </c:tx>
      <c:layout>
        <c:manualLayout>
          <c:xMode val="edge"/>
          <c:yMode val="edge"/>
          <c:x val="0.38810516073109497"/>
          <c:y val="2.47977458700015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33231107593509"/>
          <c:y val="9.5469755469755474E-2"/>
          <c:w val="0.84457114724359261"/>
          <c:h val="0.780978120978121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'Graphics Total Quad'!$P$23</c:f>
              <c:strCache>
                <c:ptCount val="1"/>
                <c:pt idx="0">
                  <c:v>PQBRT Graphics Data Linear Fit Residue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 Segments'!$V$4:$V$65</c:f>
              <c:numCache>
                <c:formatCode>General</c:formatCode>
                <c:ptCount val="62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6480896</c:v>
                </c:pt>
                <c:pt idx="54">
                  <c:v>6992896</c:v>
                </c:pt>
                <c:pt idx="55">
                  <c:v>7504896</c:v>
                </c:pt>
                <c:pt idx="56">
                  <c:v>8016896</c:v>
                </c:pt>
                <c:pt idx="57">
                  <c:v>8528896</c:v>
                </c:pt>
                <c:pt idx="58">
                  <c:v>9040896</c:v>
                </c:pt>
                <c:pt idx="59">
                  <c:v>9552896</c:v>
                </c:pt>
                <c:pt idx="60">
                  <c:v>10064896</c:v>
                </c:pt>
                <c:pt idx="61">
                  <c:v>10474496</c:v>
                </c:pt>
              </c:numCache>
            </c:numRef>
          </c:xVal>
          <c:yVal>
            <c:numRef>
              <c:f>'PQBRT Calcs Segments'!$C$4:$C$65</c:f>
              <c:numCache>
                <c:formatCode>General</c:formatCode>
                <c:ptCount val="62"/>
                <c:pt idx="0">
                  <c:v>1.7416239142981998E-5</c:v>
                </c:pt>
                <c:pt idx="1">
                  <c:v>1.6460486136358004E-5</c:v>
                </c:pt>
                <c:pt idx="2">
                  <c:v>1.3042457792038E-5</c:v>
                </c:pt>
                <c:pt idx="3">
                  <c:v>1.0183840069158002E-5</c:v>
                </c:pt>
                <c:pt idx="4">
                  <c:v>6.8420766182779926E-6</c:v>
                </c:pt>
                <c:pt idx="5">
                  <c:v>1.6411674393980062E-6</c:v>
                </c:pt>
                <c:pt idx="6">
                  <c:v>-2.1228874674820075E-6</c:v>
                </c:pt>
                <c:pt idx="7">
                  <c:v>-6.2100881023619908E-6</c:v>
                </c:pt>
                <c:pt idx="8">
                  <c:v>-1.0172434465242005E-5</c:v>
                </c:pt>
                <c:pt idx="9">
                  <c:v>-1.4041926556121999E-5</c:v>
                </c:pt>
                <c:pt idx="10">
                  <c:v>-3.5771109299674028E-5</c:v>
                </c:pt>
                <c:pt idx="11">
                  <c:v>-3.3816199550426031E-5</c:v>
                </c:pt>
                <c:pt idx="12">
                  <c:v>-5.6949426836954006E-5</c:v>
                </c:pt>
                <c:pt idx="13">
                  <c:v>-7.2692639634906037E-5</c:v>
                </c:pt>
                <c:pt idx="14">
                  <c:v>-9.0112849565145983E-5</c:v>
                </c:pt>
                <c:pt idx="15">
                  <c:v>-1.006739726555779E-4</c:v>
                </c:pt>
                <c:pt idx="16">
                  <c:v>-1.16949249201626E-4</c:v>
                </c:pt>
                <c:pt idx="17">
                  <c:v>-1.6733438907866002E-5</c:v>
                </c:pt>
                <c:pt idx="18">
                  <c:v>-2.292695520610588E-5</c:v>
                </c:pt>
                <c:pt idx="19">
                  <c:v>-3.9216227554778093E-5</c:v>
                </c:pt>
                <c:pt idx="20">
                  <c:v>2.5010398434154209E-4</c:v>
                </c:pt>
                <c:pt idx="21">
                  <c:v>1.2239888986986195E-4</c:v>
                </c:pt>
                <c:pt idx="22">
                  <c:v>1.0825848903018198E-4</c:v>
                </c:pt>
                <c:pt idx="23">
                  <c:v>1.0848278182250194E-4</c:v>
                </c:pt>
                <c:pt idx="24">
                  <c:v>2.5922176824682164E-4</c:v>
                </c:pt>
                <c:pt idx="25">
                  <c:v>-8.8854551696858092E-5</c:v>
                </c:pt>
                <c:pt idx="26">
                  <c:v>2.9407382199146204E-4</c:v>
                </c:pt>
                <c:pt idx="27">
                  <c:v>2.3538688931178196E-4</c:v>
                </c:pt>
                <c:pt idx="28">
                  <c:v>-8.3265349735897696E-5</c:v>
                </c:pt>
                <c:pt idx="29">
                  <c:v>-1.0167289515157843E-4</c:v>
                </c:pt>
                <c:pt idx="30">
                  <c:v>-5.8345746935258014E-5</c:v>
                </c:pt>
                <c:pt idx="31">
                  <c:v>-7.5673905086938182E-5</c:v>
                </c:pt>
                <c:pt idx="32">
                  <c:v>-8.5747369606618048E-5</c:v>
                </c:pt>
                <c:pt idx="33">
                  <c:v>-1.1927614049429824E-4</c:v>
                </c:pt>
                <c:pt idx="34">
                  <c:v>-1.2532021774997772E-4</c:v>
                </c:pt>
                <c:pt idx="35">
                  <c:v>-7.6553424224730035E-5</c:v>
                </c:pt>
                <c:pt idx="36">
                  <c:v>-4.4127583579609692E-5</c:v>
                </c:pt>
                <c:pt idx="37">
                  <c:v>-2.4097049302490743E-5</c:v>
                </c:pt>
                <c:pt idx="38">
                  <c:v>-5.1361821393369755E-5</c:v>
                </c:pt>
                <c:pt idx="39">
                  <c:v>-2.7401899852250687E-5</c:v>
                </c:pt>
                <c:pt idx="40">
                  <c:v>-1.883728467913081E-5</c:v>
                </c:pt>
                <c:pt idx="41">
                  <c:v>-3.3577975874009985E-5</c:v>
                </c:pt>
                <c:pt idx="42">
                  <c:v>-1.1363973436890468E-5</c:v>
                </c:pt>
                <c:pt idx="43">
                  <c:v>1.374722632230263E-6</c:v>
                </c:pt>
                <c:pt idx="44">
                  <c:v>6.5581123333503452E-6</c:v>
                </c:pt>
                <c:pt idx="45">
                  <c:v>-1.6813804333530406E-5</c:v>
                </c:pt>
                <c:pt idx="46">
                  <c:v>3.667897263158991E-5</c:v>
                </c:pt>
                <c:pt idx="47">
                  <c:v>4.6516443228709729E-5</c:v>
                </c:pt>
                <c:pt idx="48">
                  <c:v>7.4588607457830129E-5</c:v>
                </c:pt>
                <c:pt idx="49">
                  <c:v>5.75054653189494E-5</c:v>
                </c:pt>
                <c:pt idx="50">
                  <c:v>8.3137016812069586E-5</c:v>
                </c:pt>
                <c:pt idx="51">
                  <c:v>8.1818945568293798E-5</c:v>
                </c:pt>
                <c:pt idx="52">
                  <c:v>8.1219394611749957E-5</c:v>
                </c:pt>
                <c:pt idx="53">
                  <c:v>7.9094677490213275E-5</c:v>
                </c:pt>
                <c:pt idx="54">
                  <c:v>8.8312656626213584E-5</c:v>
                </c:pt>
                <c:pt idx="55">
                  <c:v>-9.258368423778647E-5</c:v>
                </c:pt>
                <c:pt idx="56">
                  <c:v>-5.7524345101787194E-5</c:v>
                </c:pt>
                <c:pt idx="57">
                  <c:v>-1.7399325965786888E-5</c:v>
                </c:pt>
                <c:pt idx="58">
                  <c:v>-3.947862682978677E-5</c:v>
                </c:pt>
                <c:pt idx="59">
                  <c:v>-4.2224769378727822E-7</c:v>
                </c:pt>
                <c:pt idx="60">
                  <c:v>6.3269811442211513E-5</c:v>
                </c:pt>
                <c:pt idx="61">
                  <c:v>7.2921148351013862E-5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E8-4C09-B602-58B460F6D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'Graphics Total Quad'!$P$24</c15:sqref>
                        </c15:formulaRef>
                      </c:ext>
                    </c:extLst>
                    <c:strCache>
                      <c:ptCount val="1"/>
                      <c:pt idx="0">
                        <c:v>PQBRT Graphics Data Linear Fit Residue Mean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'PQBRT Calcs Segments'!$V$4:$V$65</c15:sqref>
                        </c15:formulaRef>
                      </c:ext>
                    </c:extLst>
                    <c:numCache>
                      <c:formatCode>General</c:formatCode>
                      <c:ptCount val="62"/>
                      <c:pt idx="0">
                        <c:v>32</c:v>
                      </c:pt>
                      <c:pt idx="1">
                        <c:v>11264</c:v>
                      </c:pt>
                      <c:pt idx="2">
                        <c:v>26624</c:v>
                      </c:pt>
                      <c:pt idx="3">
                        <c:v>36864</c:v>
                      </c:pt>
                      <c:pt idx="4">
                        <c:v>47104</c:v>
                      </c:pt>
                      <c:pt idx="5">
                        <c:v>57344</c:v>
                      </c:pt>
                      <c:pt idx="6">
                        <c:v>67584</c:v>
                      </c:pt>
                      <c:pt idx="7">
                        <c:v>77824</c:v>
                      </c:pt>
                      <c:pt idx="8">
                        <c:v>88064</c:v>
                      </c:pt>
                      <c:pt idx="9">
                        <c:v>98304</c:v>
                      </c:pt>
                      <c:pt idx="10">
                        <c:v>148480</c:v>
                      </c:pt>
                      <c:pt idx="11">
                        <c:v>214016</c:v>
                      </c:pt>
                      <c:pt idx="12">
                        <c:v>312320</c:v>
                      </c:pt>
                      <c:pt idx="13">
                        <c:v>377856</c:v>
                      </c:pt>
                      <c:pt idx="14">
                        <c:v>459776</c:v>
                      </c:pt>
                      <c:pt idx="15">
                        <c:v>525312</c:v>
                      </c:pt>
                      <c:pt idx="16">
                        <c:v>623616</c:v>
                      </c:pt>
                      <c:pt idx="17">
                        <c:v>705536</c:v>
                      </c:pt>
                      <c:pt idx="18">
                        <c:v>787456</c:v>
                      </c:pt>
                      <c:pt idx="19">
                        <c:v>934912</c:v>
                      </c:pt>
                      <c:pt idx="20">
                        <c:v>1098752</c:v>
                      </c:pt>
                      <c:pt idx="21">
                        <c:v>1262592</c:v>
                      </c:pt>
                      <c:pt idx="22">
                        <c:v>1426432</c:v>
                      </c:pt>
                      <c:pt idx="23">
                        <c:v>1590272</c:v>
                      </c:pt>
                      <c:pt idx="24">
                        <c:v>1754112</c:v>
                      </c:pt>
                      <c:pt idx="25">
                        <c:v>1917952</c:v>
                      </c:pt>
                      <c:pt idx="26">
                        <c:v>2081792</c:v>
                      </c:pt>
                      <c:pt idx="27">
                        <c:v>2245632</c:v>
                      </c:pt>
                      <c:pt idx="28">
                        <c:v>2409472</c:v>
                      </c:pt>
                      <c:pt idx="29">
                        <c:v>2573312</c:v>
                      </c:pt>
                      <c:pt idx="30">
                        <c:v>2737152</c:v>
                      </c:pt>
                      <c:pt idx="31">
                        <c:v>2900992</c:v>
                      </c:pt>
                      <c:pt idx="32">
                        <c:v>3064832</c:v>
                      </c:pt>
                      <c:pt idx="33">
                        <c:v>3228672</c:v>
                      </c:pt>
                      <c:pt idx="34">
                        <c:v>3392512</c:v>
                      </c:pt>
                      <c:pt idx="35">
                        <c:v>3539968</c:v>
                      </c:pt>
                      <c:pt idx="36">
                        <c:v>3703808</c:v>
                      </c:pt>
                      <c:pt idx="37">
                        <c:v>3867648</c:v>
                      </c:pt>
                      <c:pt idx="38">
                        <c:v>4031488</c:v>
                      </c:pt>
                      <c:pt idx="39">
                        <c:v>4195328</c:v>
                      </c:pt>
                      <c:pt idx="40">
                        <c:v>4359168</c:v>
                      </c:pt>
                      <c:pt idx="41">
                        <c:v>4523008</c:v>
                      </c:pt>
                      <c:pt idx="42">
                        <c:v>4686848</c:v>
                      </c:pt>
                      <c:pt idx="43">
                        <c:v>4850688</c:v>
                      </c:pt>
                      <c:pt idx="44">
                        <c:v>5014528</c:v>
                      </c:pt>
                      <c:pt idx="45">
                        <c:v>5178368</c:v>
                      </c:pt>
                      <c:pt idx="46">
                        <c:v>5342208</c:v>
                      </c:pt>
                      <c:pt idx="47">
                        <c:v>5506048</c:v>
                      </c:pt>
                      <c:pt idx="48">
                        <c:v>5669888</c:v>
                      </c:pt>
                      <c:pt idx="49">
                        <c:v>5833728</c:v>
                      </c:pt>
                      <c:pt idx="50">
                        <c:v>5997568</c:v>
                      </c:pt>
                      <c:pt idx="51">
                        <c:v>6112256</c:v>
                      </c:pt>
                      <c:pt idx="52">
                        <c:v>6243328</c:v>
                      </c:pt>
                      <c:pt idx="53">
                        <c:v>6480896</c:v>
                      </c:pt>
                      <c:pt idx="54">
                        <c:v>6992896</c:v>
                      </c:pt>
                      <c:pt idx="55">
                        <c:v>7504896</c:v>
                      </c:pt>
                      <c:pt idx="56">
                        <c:v>8016896</c:v>
                      </c:pt>
                      <c:pt idx="57">
                        <c:v>8528896</c:v>
                      </c:pt>
                      <c:pt idx="58">
                        <c:v>9040896</c:v>
                      </c:pt>
                      <c:pt idx="59">
                        <c:v>9552896</c:v>
                      </c:pt>
                      <c:pt idx="60">
                        <c:v>10064896</c:v>
                      </c:pt>
                      <c:pt idx="61">
                        <c:v>10474496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'PQBRT Calcs Segments'!$O$4:$O$65</c15:sqref>
                        </c15:formulaRef>
                      </c:ext>
                    </c:extLst>
                    <c:numCache>
                      <c:formatCode>General</c:formatCode>
                      <c:ptCount val="62"/>
                      <c:pt idx="0">
                        <c:v>5.6196812637121201E-6</c:v>
                      </c:pt>
                      <c:pt idx="1">
                        <c:v>5.6196812637121201E-6</c:v>
                      </c:pt>
                      <c:pt idx="2">
                        <c:v>5.6196812637121201E-6</c:v>
                      </c:pt>
                      <c:pt idx="3">
                        <c:v>5.6196812637121201E-6</c:v>
                      </c:pt>
                      <c:pt idx="4">
                        <c:v>5.6196812637121201E-6</c:v>
                      </c:pt>
                      <c:pt idx="5">
                        <c:v>5.6196812637121201E-6</c:v>
                      </c:pt>
                      <c:pt idx="6">
                        <c:v>5.6196812637121201E-6</c:v>
                      </c:pt>
                      <c:pt idx="7">
                        <c:v>5.6196812637121201E-6</c:v>
                      </c:pt>
                      <c:pt idx="8">
                        <c:v>5.6196812637121201E-6</c:v>
                      </c:pt>
                      <c:pt idx="9">
                        <c:v>5.6196812637121201E-6</c:v>
                      </c:pt>
                      <c:pt idx="10">
                        <c:v>5.6196812637121201E-6</c:v>
                      </c:pt>
                      <c:pt idx="11">
                        <c:v>5.6196812637121201E-6</c:v>
                      </c:pt>
                      <c:pt idx="12">
                        <c:v>5.6196812637121201E-6</c:v>
                      </c:pt>
                      <c:pt idx="13">
                        <c:v>5.6196812637121201E-6</c:v>
                      </c:pt>
                      <c:pt idx="14">
                        <c:v>5.6196812637121201E-6</c:v>
                      </c:pt>
                      <c:pt idx="15">
                        <c:v>5.6196812637121201E-6</c:v>
                      </c:pt>
                      <c:pt idx="16">
                        <c:v>5.6196812637121201E-6</c:v>
                      </c:pt>
                      <c:pt idx="17">
                        <c:v>5.6196812637121201E-6</c:v>
                      </c:pt>
                      <c:pt idx="18">
                        <c:v>5.6196812637121201E-6</c:v>
                      </c:pt>
                      <c:pt idx="19">
                        <c:v>5.6196812637121201E-6</c:v>
                      </c:pt>
                      <c:pt idx="20">
                        <c:v>5.6196812637121201E-6</c:v>
                      </c:pt>
                      <c:pt idx="21">
                        <c:v>5.6196812637121201E-6</c:v>
                      </c:pt>
                      <c:pt idx="22">
                        <c:v>5.6196812637121201E-6</c:v>
                      </c:pt>
                      <c:pt idx="23">
                        <c:v>5.6196812637121201E-6</c:v>
                      </c:pt>
                      <c:pt idx="24">
                        <c:v>5.6196812637121201E-6</c:v>
                      </c:pt>
                      <c:pt idx="25">
                        <c:v>5.6196812637121201E-6</c:v>
                      </c:pt>
                      <c:pt idx="26">
                        <c:v>5.6196812637121201E-6</c:v>
                      </c:pt>
                      <c:pt idx="27">
                        <c:v>5.6196812637121201E-6</c:v>
                      </c:pt>
                      <c:pt idx="28">
                        <c:v>5.6196812637121201E-6</c:v>
                      </c:pt>
                      <c:pt idx="29">
                        <c:v>5.6196812637121201E-6</c:v>
                      </c:pt>
                      <c:pt idx="30">
                        <c:v>5.6196812637121201E-6</c:v>
                      </c:pt>
                      <c:pt idx="31">
                        <c:v>5.6196812637121201E-6</c:v>
                      </c:pt>
                      <c:pt idx="32">
                        <c:v>5.6196812637121201E-6</c:v>
                      </c:pt>
                      <c:pt idx="33">
                        <c:v>5.6196812637121201E-6</c:v>
                      </c:pt>
                      <c:pt idx="34">
                        <c:v>5.6196812637121201E-6</c:v>
                      </c:pt>
                      <c:pt idx="35">
                        <c:v>5.6196812637121201E-6</c:v>
                      </c:pt>
                      <c:pt idx="36">
                        <c:v>5.6196812637121201E-6</c:v>
                      </c:pt>
                      <c:pt idx="37">
                        <c:v>5.6196812637121201E-6</c:v>
                      </c:pt>
                      <c:pt idx="38">
                        <c:v>5.6196812637121201E-6</c:v>
                      </c:pt>
                      <c:pt idx="39">
                        <c:v>5.6196812637121201E-6</c:v>
                      </c:pt>
                      <c:pt idx="40">
                        <c:v>5.6196812637121201E-6</c:v>
                      </c:pt>
                      <c:pt idx="41">
                        <c:v>5.6196812637121201E-6</c:v>
                      </c:pt>
                      <c:pt idx="42">
                        <c:v>5.6196812637121201E-6</c:v>
                      </c:pt>
                      <c:pt idx="43">
                        <c:v>5.6196812637121201E-6</c:v>
                      </c:pt>
                      <c:pt idx="44">
                        <c:v>5.6196812637121201E-6</c:v>
                      </c:pt>
                      <c:pt idx="45">
                        <c:v>5.6196812637121201E-6</c:v>
                      </c:pt>
                      <c:pt idx="46">
                        <c:v>5.6196812637121201E-6</c:v>
                      </c:pt>
                      <c:pt idx="47">
                        <c:v>5.6196812637121201E-6</c:v>
                      </c:pt>
                      <c:pt idx="48">
                        <c:v>5.6196812637121201E-6</c:v>
                      </c:pt>
                      <c:pt idx="49">
                        <c:v>5.6196812637121201E-6</c:v>
                      </c:pt>
                      <c:pt idx="50">
                        <c:v>5.6196812637121201E-6</c:v>
                      </c:pt>
                      <c:pt idx="51">
                        <c:v>5.6196812637121201E-6</c:v>
                      </c:pt>
                      <c:pt idx="52">
                        <c:v>5.6196812637121201E-6</c:v>
                      </c:pt>
                      <c:pt idx="53">
                        <c:v>5.6196812637121201E-6</c:v>
                      </c:pt>
                      <c:pt idx="54">
                        <c:v>5.6196812637121201E-6</c:v>
                      </c:pt>
                      <c:pt idx="55">
                        <c:v>5.6196812637121201E-6</c:v>
                      </c:pt>
                      <c:pt idx="56">
                        <c:v>5.6196812637121201E-6</c:v>
                      </c:pt>
                      <c:pt idx="57">
                        <c:v>5.6196812637121201E-6</c:v>
                      </c:pt>
                      <c:pt idx="58">
                        <c:v>5.6196812637121201E-6</c:v>
                      </c:pt>
                      <c:pt idx="59">
                        <c:v>5.6196812637121201E-6</c:v>
                      </c:pt>
                      <c:pt idx="60">
                        <c:v>5.6196812637121201E-6</c:v>
                      </c:pt>
                      <c:pt idx="61">
                        <c:v>5.6196812637121201E-6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1CE8-4C09-B602-58B460F6D49B}"/>
                  </c:ext>
                </c:extLst>
              </c15:ser>
            </c15:filteredScatterSeries>
          </c:ext>
        </c:extLst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layout>
            <c:manualLayout>
              <c:xMode val="edge"/>
              <c:yMode val="edge"/>
              <c:x val="0.46913867842592916"/>
              <c:y val="0.897039897039897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Differnece, </a:t>
                </a: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543899113257713"/>
          <c:y val="0.73911713241727139"/>
          <c:w val="0.28533923406275247"/>
          <c:h val="0.11029488960938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PQBRT Graphics Performance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Linear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712680391891566E-2"/>
          <c:y val="7.9014791946660459E-2"/>
          <c:w val="0.85260790061790159"/>
          <c:h val="0.813013226287890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'Graphics Total Linear'!$P$2</c:f>
              <c:strCache>
                <c:ptCount val="1"/>
                <c:pt idx="0">
                  <c:v>PQBRT Graphics Data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872028073356788E-3"/>
                  <c:y val="0.48835752148628481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Data'!$G$2:$G$64</c:f>
              <c:numCache>
                <c:formatCode>General</c:formatCode>
                <c:ptCount val="63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6480896</c:v>
                </c:pt>
                <c:pt idx="54">
                  <c:v>6992896</c:v>
                </c:pt>
                <c:pt idx="55">
                  <c:v>7504896</c:v>
                </c:pt>
                <c:pt idx="56">
                  <c:v>8016896</c:v>
                </c:pt>
                <c:pt idx="57">
                  <c:v>8528896</c:v>
                </c:pt>
                <c:pt idx="58">
                  <c:v>9040896</c:v>
                </c:pt>
                <c:pt idx="59">
                  <c:v>9552896</c:v>
                </c:pt>
                <c:pt idx="60">
                  <c:v>10064896</c:v>
                </c:pt>
                <c:pt idx="61">
                  <c:v>10474496</c:v>
                </c:pt>
                <c:pt idx="62">
                  <c:v>11088896</c:v>
                </c:pt>
              </c:numCache>
            </c:numRef>
          </c:xVal>
          <c:yVal>
            <c:numRef>
              <c:f>'PQBRT Data'!$E$2:$E$64</c:f>
              <c:numCache>
                <c:formatCode>General</c:formatCode>
                <c:ptCount val="63"/>
                <c:pt idx="0">
                  <c:v>9.3440000000000007E-6</c:v>
                </c:pt>
                <c:pt idx="1">
                  <c:v>2.0992000000000002E-5</c:v>
                </c:pt>
                <c:pt idx="2">
                  <c:v>3.4816E-5</c:v>
                </c:pt>
                <c:pt idx="3">
                  <c:v>4.3455999999999999E-5</c:v>
                </c:pt>
                <c:pt idx="4">
                  <c:v>5.1616000000000002E-5</c:v>
                </c:pt>
                <c:pt idx="5">
                  <c:v>5.7920000000000001E-5</c:v>
                </c:pt>
                <c:pt idx="6">
                  <c:v>6.5664E-5</c:v>
                </c:pt>
                <c:pt idx="7">
                  <c:v>7.3088000000000002E-5</c:v>
                </c:pt>
                <c:pt idx="8">
                  <c:v>8.064E-5</c:v>
                </c:pt>
                <c:pt idx="9">
                  <c:v>8.8288000000000006E-5</c:v>
                </c:pt>
                <c:pt idx="10">
                  <c:v>1.2303999999999999E-4</c:v>
                </c:pt>
                <c:pt idx="11">
                  <c:v>1.9887999999999999E-4</c:v>
                </c:pt>
                <c:pt idx="12">
                  <c:v>2.8681600000000001E-4</c:v>
                </c:pt>
                <c:pt idx="13">
                  <c:v>3.4528E-4</c:v>
                </c:pt>
                <c:pt idx="14">
                  <c:v>4.2079999999999998E-4</c:v>
                </c:pt>
                <c:pt idx="15">
                  <c:v>4.8473599999999999E-4</c:v>
                </c:pt>
                <c:pt idx="16">
                  <c:v>5.8044800000000001E-4</c:v>
                </c:pt>
                <c:pt idx="17">
                  <c:v>7.7420799999999997E-4</c:v>
                </c:pt>
                <c:pt idx="18">
                  <c:v>8.6176000000000004E-4</c:v>
                </c:pt>
                <c:pt idx="19">
                  <c:v>1.01472E-3</c:v>
                </c:pt>
                <c:pt idx="20">
                  <c:v>1.4928599999999999E-3</c:v>
                </c:pt>
                <c:pt idx="21">
                  <c:v>1.55478E-3</c:v>
                </c:pt>
                <c:pt idx="22">
                  <c:v>1.7310699999999999E-3</c:v>
                </c:pt>
                <c:pt idx="23">
                  <c:v>1.92253E-3</c:v>
                </c:pt>
                <c:pt idx="24">
                  <c:v>2.26531E-3</c:v>
                </c:pt>
                <c:pt idx="25">
                  <c:v>2.1100799999999999E-3</c:v>
                </c:pt>
                <c:pt idx="26">
                  <c:v>2.68666E-3</c:v>
                </c:pt>
                <c:pt idx="27">
                  <c:v>2.8224299999999999E-3</c:v>
                </c:pt>
                <c:pt idx="28">
                  <c:v>2.6990400000000002E-3</c:v>
                </c:pt>
                <c:pt idx="29">
                  <c:v>2.8766999999999998E-3</c:v>
                </c:pt>
                <c:pt idx="30">
                  <c:v>3.1169000000000001E-3</c:v>
                </c:pt>
                <c:pt idx="31">
                  <c:v>3.2972499999999998E-3</c:v>
                </c:pt>
                <c:pt idx="32">
                  <c:v>3.4856599999999998E-3</c:v>
                </c:pt>
                <c:pt idx="33">
                  <c:v>3.6514199999999998E-3</c:v>
                </c:pt>
                <c:pt idx="34">
                  <c:v>3.8454700000000001E-3</c:v>
                </c:pt>
                <c:pt idx="35">
                  <c:v>4.0750099999999996E-3</c:v>
                </c:pt>
                <c:pt idx="36">
                  <c:v>4.30906E-3</c:v>
                </c:pt>
                <c:pt idx="37">
                  <c:v>4.5315199999999998E-3</c:v>
                </c:pt>
                <c:pt idx="38">
                  <c:v>4.7074899999999999E-3</c:v>
                </c:pt>
                <c:pt idx="39">
                  <c:v>4.9354899999999998E-3</c:v>
                </c:pt>
                <c:pt idx="40">
                  <c:v>5.1488999999999997E-3</c:v>
                </c:pt>
                <c:pt idx="41">
                  <c:v>5.3398100000000004E-3</c:v>
                </c:pt>
                <c:pt idx="42">
                  <c:v>5.5684799999999998E-3</c:v>
                </c:pt>
                <c:pt idx="43">
                  <c:v>5.7884800000000004E-3</c:v>
                </c:pt>
                <c:pt idx="44">
                  <c:v>6.0017300000000003E-3</c:v>
                </c:pt>
                <c:pt idx="45">
                  <c:v>6.1872300000000002E-3</c:v>
                </c:pt>
                <c:pt idx="46">
                  <c:v>6.4504000000000002E-3</c:v>
                </c:pt>
                <c:pt idx="47">
                  <c:v>6.6707199999999998E-3</c:v>
                </c:pt>
                <c:pt idx="48">
                  <c:v>6.9100799999999999E-3</c:v>
                </c:pt>
                <c:pt idx="49">
                  <c:v>7.1050899999999997E-3</c:v>
                </c:pt>
                <c:pt idx="50">
                  <c:v>7.3436200000000004E-3</c:v>
                </c:pt>
                <c:pt idx="51">
                  <c:v>7.4918099999999998E-3</c:v>
                </c:pt>
                <c:pt idx="52">
                  <c:v>7.6625599999999997E-3</c:v>
                </c:pt>
                <c:pt idx="53">
                  <c:v>7.9723199999999998E-3</c:v>
                </c:pt>
                <c:pt idx="54">
                  <c:v>8.6594600000000008E-3</c:v>
                </c:pt>
                <c:pt idx="55">
                  <c:v>9.1643499999999999E-3</c:v>
                </c:pt>
                <c:pt idx="56">
                  <c:v>9.8930600000000004E-3</c:v>
                </c:pt>
                <c:pt idx="57">
                  <c:v>1.06347E-2</c:v>
                </c:pt>
                <c:pt idx="58">
                  <c:v>1.1322E-2</c:v>
                </c:pt>
                <c:pt idx="59">
                  <c:v>1.20783E-2</c:v>
                </c:pt>
                <c:pt idx="60">
                  <c:v>1.2867099999999999E-2</c:v>
                </c:pt>
                <c:pt idx="61">
                  <c:v>1.3462500000000001E-2</c:v>
                </c:pt>
                <c:pt idx="62">
                  <c:v>1.43386E-2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6B-44C4-963E-7CF0CDDE98B8}"/>
            </c:ext>
          </c:extLst>
        </c:ser>
        <c:ser>
          <c:idx val="1"/>
          <c:order val="1"/>
          <c:tx>
            <c:strRef>
              <c:f>'Graphics Total Linear'!$P$3</c:f>
              <c:strCache>
                <c:ptCount val="1"/>
                <c:pt idx="0">
                  <c:v>PQBRT Graphics Data Linear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'PQBRT Calcs Segments'!$V$4:$V$65</c:f>
              <c:numCache>
                <c:formatCode>General</c:formatCode>
                <c:ptCount val="62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6480896</c:v>
                </c:pt>
                <c:pt idx="54">
                  <c:v>6992896</c:v>
                </c:pt>
                <c:pt idx="55">
                  <c:v>7504896</c:v>
                </c:pt>
                <c:pt idx="56">
                  <c:v>8016896</c:v>
                </c:pt>
                <c:pt idx="57">
                  <c:v>8528896</c:v>
                </c:pt>
                <c:pt idx="58">
                  <c:v>9040896</c:v>
                </c:pt>
                <c:pt idx="59">
                  <c:v>9552896</c:v>
                </c:pt>
                <c:pt idx="60">
                  <c:v>10064896</c:v>
                </c:pt>
                <c:pt idx="61">
                  <c:v>10474496</c:v>
                </c:pt>
              </c:numCache>
            </c:numRef>
          </c:xVal>
          <c:yVal>
            <c:numRef>
              <c:f>'PQBRT Calcs Segments'!$D$4:$D$65</c:f>
              <c:numCache>
                <c:formatCode>General</c:formatCode>
                <c:ptCount val="62"/>
                <c:pt idx="0">
                  <c:v>-6.1573320551240813E-5</c:v>
                </c:pt>
                <c:pt idx="1">
                  <c:v>-4.6348936826682965E-5</c:v>
                </c:pt>
                <c:pt idx="2">
                  <c:v>-2.5529266776005562E-5</c:v>
                </c:pt>
                <c:pt idx="3">
                  <c:v>-1.1649486742220629E-5</c:v>
                </c:pt>
                <c:pt idx="4">
                  <c:v>2.2302932915643043E-6</c:v>
                </c:pt>
                <c:pt idx="5">
                  <c:v>1.6110073325349244E-5</c:v>
                </c:pt>
                <c:pt idx="6">
                  <c:v>2.9989853359134184E-5</c:v>
                </c:pt>
                <c:pt idx="7">
                  <c:v>4.386963339291911E-5</c:v>
                </c:pt>
                <c:pt idx="8">
                  <c:v>5.774941342670405E-5</c:v>
                </c:pt>
                <c:pt idx="9">
                  <c:v>7.162919346048899E-5</c:v>
                </c:pt>
                <c:pt idx="10">
                  <c:v>1.3964011562603518E-4</c:v>
                </c:pt>
                <c:pt idx="11">
                  <c:v>2.2847070784225875E-4</c:v>
                </c:pt>
                <c:pt idx="12">
                  <c:v>3.6171659616659416E-4</c:v>
                </c:pt>
                <c:pt idx="13">
                  <c:v>4.5054718838281774E-4</c:v>
                </c:pt>
                <c:pt idx="14">
                  <c:v>5.6158542865309725E-4</c:v>
                </c:pt>
                <c:pt idx="15">
                  <c:v>6.5041602086932083E-4</c:v>
                </c:pt>
                <c:pt idx="16">
                  <c:v>7.8366190919365618E-4</c:v>
                </c:pt>
                <c:pt idx="17">
                  <c:v>8.947001494639357E-4</c:v>
                </c:pt>
                <c:pt idx="18">
                  <c:v>1.0057383897342151E-3</c:v>
                </c:pt>
                <c:pt idx="19">
                  <c:v>1.2056072222207182E-3</c:v>
                </c:pt>
                <c:pt idx="20">
                  <c:v>1.4276837027612772E-3</c:v>
                </c:pt>
                <c:pt idx="21">
                  <c:v>1.6497601833018361E-3</c:v>
                </c:pt>
                <c:pt idx="22">
                  <c:v>1.8718366638423951E-3</c:v>
                </c:pt>
                <c:pt idx="23">
                  <c:v>2.0939131443829537E-3</c:v>
                </c:pt>
                <c:pt idx="24">
                  <c:v>2.3159896249235127E-3</c:v>
                </c:pt>
                <c:pt idx="25">
                  <c:v>2.5380661054640718E-3</c:v>
                </c:pt>
                <c:pt idx="26">
                  <c:v>2.7601425860046308E-3</c:v>
                </c:pt>
                <c:pt idx="27">
                  <c:v>2.9822190665451899E-3</c:v>
                </c:pt>
                <c:pt idx="28">
                  <c:v>3.2042955470857485E-3</c:v>
                </c:pt>
                <c:pt idx="29">
                  <c:v>3.4263720276263075E-3</c:v>
                </c:pt>
                <c:pt idx="30">
                  <c:v>3.6484485081668665E-3</c:v>
                </c:pt>
                <c:pt idx="31">
                  <c:v>3.8705249887074251E-3</c:v>
                </c:pt>
                <c:pt idx="32">
                  <c:v>4.0926014692479846E-3</c:v>
                </c:pt>
                <c:pt idx="33">
                  <c:v>4.3146779497885432E-3</c:v>
                </c:pt>
                <c:pt idx="34">
                  <c:v>4.5367544303291027E-3</c:v>
                </c:pt>
                <c:pt idx="35">
                  <c:v>4.7366232628156058E-3</c:v>
                </c:pt>
                <c:pt idx="36">
                  <c:v>4.9586997433561644E-3</c:v>
                </c:pt>
                <c:pt idx="37">
                  <c:v>5.1807762238967239E-3</c:v>
                </c:pt>
                <c:pt idx="38">
                  <c:v>5.4028527044372825E-3</c:v>
                </c:pt>
                <c:pt idx="39">
                  <c:v>5.6249291849778411E-3</c:v>
                </c:pt>
                <c:pt idx="40">
                  <c:v>5.8470056655184005E-3</c:v>
                </c:pt>
                <c:pt idx="41">
                  <c:v>6.0690821460589591E-3</c:v>
                </c:pt>
                <c:pt idx="42">
                  <c:v>6.2911586265995186E-3</c:v>
                </c:pt>
                <c:pt idx="43">
                  <c:v>6.5132351071400772E-3</c:v>
                </c:pt>
                <c:pt idx="44">
                  <c:v>6.7353115876806358E-3</c:v>
                </c:pt>
                <c:pt idx="45">
                  <c:v>6.9573880682211953E-3</c:v>
                </c:pt>
                <c:pt idx="46">
                  <c:v>7.1794645487617539E-3</c:v>
                </c:pt>
                <c:pt idx="47">
                  <c:v>7.4015410293023134E-3</c:v>
                </c:pt>
                <c:pt idx="48">
                  <c:v>7.623617509842872E-3</c:v>
                </c:pt>
                <c:pt idx="49">
                  <c:v>7.8456939903834323E-3</c:v>
                </c:pt>
                <c:pt idx="50">
                  <c:v>8.0677704709239909E-3</c:v>
                </c:pt>
                <c:pt idx="51">
                  <c:v>8.2232240073023821E-3</c:v>
                </c:pt>
                <c:pt idx="52">
                  <c:v>8.4008851917348297E-3</c:v>
                </c:pt>
                <c:pt idx="53">
                  <c:v>8.7228960885186394E-3</c:v>
                </c:pt>
                <c:pt idx="54">
                  <c:v>9.4168850902078861E-3</c:v>
                </c:pt>
                <c:pt idx="55">
                  <c:v>1.0110874091897133E-2</c:v>
                </c:pt>
                <c:pt idx="56">
                  <c:v>1.080486309358638E-2</c:v>
                </c:pt>
                <c:pt idx="57">
                  <c:v>1.1498852095275626E-2</c:v>
                </c:pt>
                <c:pt idx="58">
                  <c:v>1.2192841096964873E-2</c:v>
                </c:pt>
                <c:pt idx="59">
                  <c:v>1.288683009865412E-2</c:v>
                </c:pt>
                <c:pt idx="60">
                  <c:v>1.3580819100343366E-2</c:v>
                </c:pt>
                <c:pt idx="61">
                  <c:v>1.4136010301694764E-2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6B-44C4-963E-7CF0CDDE9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Frame Time 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826710906021982"/>
          <c:y val="0.14883124903504713"/>
          <c:w val="0.21895541705469687"/>
          <c:h val="0.16544233441408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PQBRT Graphics Performance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Linear Fit Residuals</a:t>
            </a:r>
          </a:p>
        </c:rich>
      </c:tx>
      <c:layout>
        <c:manualLayout>
          <c:xMode val="edge"/>
          <c:yMode val="edge"/>
          <c:x val="0.37624005784526399"/>
          <c:y val="9.546539379474940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421131740311205E-2"/>
          <c:y val="0.11802704852824185"/>
          <c:w val="0.83285645151189058"/>
          <c:h val="0.798583804709375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'Graphics Total Linear'!$P$23</c:f>
              <c:strCache>
                <c:ptCount val="1"/>
                <c:pt idx="0">
                  <c:v>PQBRT Graphics Data Linear Fit Residue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 Segments'!$V$4:$V$65</c:f>
              <c:numCache>
                <c:formatCode>General</c:formatCode>
                <c:ptCount val="62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6480896</c:v>
                </c:pt>
                <c:pt idx="54">
                  <c:v>6992896</c:v>
                </c:pt>
                <c:pt idx="55">
                  <c:v>7504896</c:v>
                </c:pt>
                <c:pt idx="56">
                  <c:v>8016896</c:v>
                </c:pt>
                <c:pt idx="57">
                  <c:v>8528896</c:v>
                </c:pt>
                <c:pt idx="58">
                  <c:v>9040896</c:v>
                </c:pt>
                <c:pt idx="59">
                  <c:v>9552896</c:v>
                </c:pt>
                <c:pt idx="60">
                  <c:v>10064896</c:v>
                </c:pt>
                <c:pt idx="61">
                  <c:v>10474496</c:v>
                </c:pt>
              </c:numCache>
            </c:numRef>
          </c:xVal>
          <c:yVal>
            <c:numRef>
              <c:f>'PQBRT Calcs Segments'!$E$4:$E$65</c:f>
              <c:numCache>
                <c:formatCode>General</c:formatCode>
                <c:ptCount val="62"/>
                <c:pt idx="0">
                  <c:v>7.091732055124081E-5</c:v>
                </c:pt>
                <c:pt idx="1">
                  <c:v>6.7340936826682963E-5</c:v>
                </c:pt>
                <c:pt idx="2">
                  <c:v>6.0345266776005562E-5</c:v>
                </c:pt>
                <c:pt idx="3">
                  <c:v>5.5105486742220627E-5</c:v>
                </c:pt>
                <c:pt idx="4">
                  <c:v>4.9385706708435698E-5</c:v>
                </c:pt>
                <c:pt idx="5">
                  <c:v>4.1809926674650757E-5</c:v>
                </c:pt>
                <c:pt idx="6">
                  <c:v>3.5674146640865816E-5</c:v>
                </c:pt>
                <c:pt idx="7">
                  <c:v>2.9218366607080892E-5</c:v>
                </c:pt>
                <c:pt idx="8">
                  <c:v>2.289058657329595E-5</c:v>
                </c:pt>
                <c:pt idx="9">
                  <c:v>1.6658806539511016E-5</c:v>
                </c:pt>
                <c:pt idx="10">
                  <c:v>-1.6600115626035192E-5</c:v>
                </c:pt>
                <c:pt idx="11">
                  <c:v>-2.9590707842258758E-5</c:v>
                </c:pt>
                <c:pt idx="12">
                  <c:v>-7.490059616659415E-5</c:v>
                </c:pt>
                <c:pt idx="13">
                  <c:v>-1.0526718838281773E-4</c:v>
                </c:pt>
                <c:pt idx="14">
                  <c:v>-1.4078542865309727E-4</c:v>
                </c:pt>
                <c:pt idx="15">
                  <c:v>-1.6568002086932084E-4</c:v>
                </c:pt>
                <c:pt idx="16">
                  <c:v>-2.0321390919365617E-4</c:v>
                </c:pt>
                <c:pt idx="17">
                  <c:v>-1.2049214946393573E-4</c:v>
                </c:pt>
                <c:pt idx="18">
                  <c:v>-1.4397838973421507E-4</c:v>
                </c:pt>
                <c:pt idx="19">
                  <c:v>-1.9088722222071822E-4</c:v>
                </c:pt>
                <c:pt idx="20">
                  <c:v>6.517629723872269E-5</c:v>
                </c:pt>
                <c:pt idx="21">
                  <c:v>-9.4980183301836101E-5</c:v>
                </c:pt>
                <c:pt idx="22">
                  <c:v>-1.4076666384239519E-4</c:v>
                </c:pt>
                <c:pt idx="23">
                  <c:v>-1.7138314438295372E-4</c:v>
                </c:pt>
                <c:pt idx="24">
                  <c:v>-5.0679624923512766E-5</c:v>
                </c:pt>
                <c:pt idx="25">
                  <c:v>-4.2798610546407193E-4</c:v>
                </c:pt>
                <c:pt idx="26">
                  <c:v>-7.3482586004630819E-5</c:v>
                </c:pt>
                <c:pt idx="27">
                  <c:v>-1.5978906654518996E-4</c:v>
                </c:pt>
                <c:pt idx="28">
                  <c:v>-5.0525554708574826E-4</c:v>
                </c:pt>
                <c:pt idx="29">
                  <c:v>-5.4967202762630767E-4</c:v>
                </c:pt>
                <c:pt idx="30">
                  <c:v>-5.315485081668664E-4</c:v>
                </c:pt>
                <c:pt idx="31">
                  <c:v>-5.7327498870742531E-4</c:v>
                </c:pt>
                <c:pt idx="32">
                  <c:v>-6.0694146924798482E-4</c:v>
                </c:pt>
                <c:pt idx="33">
                  <c:v>-6.6325794978854338E-4</c:v>
                </c:pt>
                <c:pt idx="34">
                  <c:v>-6.9128443032910256E-4</c:v>
                </c:pt>
                <c:pt idx="35">
                  <c:v>-6.6161326281560622E-4</c:v>
                </c:pt>
                <c:pt idx="36">
                  <c:v>-6.4963974335616442E-4</c:v>
                </c:pt>
                <c:pt idx="37">
                  <c:v>-6.4925622389672404E-4</c:v>
                </c:pt>
                <c:pt idx="38">
                  <c:v>-6.9536270443728253E-4</c:v>
                </c:pt>
                <c:pt idx="39">
                  <c:v>-6.8943918497784123E-4</c:v>
                </c:pt>
                <c:pt idx="40">
                  <c:v>-6.9810566551840088E-4</c:v>
                </c:pt>
                <c:pt idx="41">
                  <c:v>-7.2927214605895876E-4</c:v>
                </c:pt>
                <c:pt idx="42">
                  <c:v>-7.2267862659951883E-4</c:v>
                </c:pt>
                <c:pt idx="43">
                  <c:v>-7.2475510714007686E-4</c:v>
                </c:pt>
                <c:pt idx="44">
                  <c:v>-7.3358158768063557E-4</c:v>
                </c:pt>
                <c:pt idx="45">
                  <c:v>-7.7015806822119514E-4</c:v>
                </c:pt>
                <c:pt idx="46">
                  <c:v>-7.2906454876175367E-4</c:v>
                </c:pt>
                <c:pt idx="47">
                  <c:v>-7.308210293023136E-4</c:v>
                </c:pt>
                <c:pt idx="48">
                  <c:v>-7.1353750984287211E-4</c:v>
                </c:pt>
                <c:pt idx="49">
                  <c:v>-7.4060399038343265E-4</c:v>
                </c:pt>
                <c:pt idx="50">
                  <c:v>-7.2415047092399057E-4</c:v>
                </c:pt>
                <c:pt idx="51">
                  <c:v>-7.3141400730238233E-4</c:v>
                </c:pt>
                <c:pt idx="52">
                  <c:v>-7.3832519173483002E-4</c:v>
                </c:pt>
                <c:pt idx="53">
                  <c:v>-7.5057608851863966E-4</c:v>
                </c:pt>
                <c:pt idx="54">
                  <c:v>-7.5742509020788537E-4</c:v>
                </c:pt>
                <c:pt idx="55">
                  <c:v>-9.4652409189713294E-4</c:v>
                </c:pt>
                <c:pt idx="56">
                  <c:v>-9.1180309358637919E-4</c:v>
                </c:pt>
                <c:pt idx="57">
                  <c:v>-8.6415209527562591E-4</c:v>
                </c:pt>
                <c:pt idx="58">
                  <c:v>-8.7084109696487257E-4</c:v>
                </c:pt>
                <c:pt idx="59">
                  <c:v>-8.0853009865411961E-4</c:v>
                </c:pt>
                <c:pt idx="60">
                  <c:v>-7.1371910034336711E-4</c:v>
                </c:pt>
                <c:pt idx="61">
                  <c:v>-6.7351030169476335E-4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B5-4FB0-8899-2CBA8B2C956F}"/>
            </c:ext>
          </c:extLst>
        </c:ser>
        <c:ser>
          <c:idx val="1"/>
          <c:order val="1"/>
          <c:tx>
            <c:strRef>
              <c:f>'Graphics Total Linear'!$P$24</c:f>
              <c:strCache>
                <c:ptCount val="1"/>
                <c:pt idx="0">
                  <c:v>PQBRT Graphics Data Linear Fit Residue 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'PQBRT Calcs Segments'!$V$4:$V$65</c:f>
              <c:numCache>
                <c:formatCode>General</c:formatCode>
                <c:ptCount val="62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6480896</c:v>
                </c:pt>
                <c:pt idx="54">
                  <c:v>6992896</c:v>
                </c:pt>
                <c:pt idx="55">
                  <c:v>7504896</c:v>
                </c:pt>
                <c:pt idx="56">
                  <c:v>8016896</c:v>
                </c:pt>
                <c:pt idx="57">
                  <c:v>8528896</c:v>
                </c:pt>
                <c:pt idx="58">
                  <c:v>9040896</c:v>
                </c:pt>
                <c:pt idx="59">
                  <c:v>9552896</c:v>
                </c:pt>
                <c:pt idx="60">
                  <c:v>10064896</c:v>
                </c:pt>
                <c:pt idx="61">
                  <c:v>10474496</c:v>
                </c:pt>
              </c:numCache>
            </c:numRef>
          </c:xVal>
          <c:yVal>
            <c:numRef>
              <c:f>'PQBRT Calcs Segments'!$Q$4:$Q$65</c:f>
              <c:numCache>
                <c:formatCode>General</c:formatCode>
                <c:ptCount val="62"/>
                <c:pt idx="0">
                  <c:v>-4.2009734357721407E-4</c:v>
                </c:pt>
                <c:pt idx="1">
                  <c:v>-4.2009734357721407E-4</c:v>
                </c:pt>
                <c:pt idx="2">
                  <c:v>-4.2009734357721407E-4</c:v>
                </c:pt>
                <c:pt idx="3">
                  <c:v>-4.2009734357721407E-4</c:v>
                </c:pt>
                <c:pt idx="4">
                  <c:v>-4.2009734357721407E-4</c:v>
                </c:pt>
                <c:pt idx="5">
                  <c:v>-4.2009734357721407E-4</c:v>
                </c:pt>
                <c:pt idx="6">
                  <c:v>-4.2009734357721407E-4</c:v>
                </c:pt>
                <c:pt idx="7">
                  <c:v>-4.2009734357721407E-4</c:v>
                </c:pt>
                <c:pt idx="8">
                  <c:v>-4.2009734357721407E-4</c:v>
                </c:pt>
                <c:pt idx="9">
                  <c:v>-4.2009734357721407E-4</c:v>
                </c:pt>
                <c:pt idx="10">
                  <c:v>-4.2009734357721407E-4</c:v>
                </c:pt>
                <c:pt idx="11">
                  <c:v>-4.2009734357721407E-4</c:v>
                </c:pt>
                <c:pt idx="12">
                  <c:v>-4.2009734357721407E-4</c:v>
                </c:pt>
                <c:pt idx="13">
                  <c:v>-4.2009734357721407E-4</c:v>
                </c:pt>
                <c:pt idx="14">
                  <c:v>-4.2009734357721407E-4</c:v>
                </c:pt>
                <c:pt idx="15">
                  <c:v>-4.2009734357721407E-4</c:v>
                </c:pt>
                <c:pt idx="16">
                  <c:v>-4.2009734357721407E-4</c:v>
                </c:pt>
                <c:pt idx="17">
                  <c:v>-4.2009734357721407E-4</c:v>
                </c:pt>
                <c:pt idx="18">
                  <c:v>-4.2009734357721407E-4</c:v>
                </c:pt>
                <c:pt idx="19">
                  <c:v>-4.2009734357721407E-4</c:v>
                </c:pt>
                <c:pt idx="20">
                  <c:v>-4.2009734357721407E-4</c:v>
                </c:pt>
                <c:pt idx="21">
                  <c:v>-4.2009734357721407E-4</c:v>
                </c:pt>
                <c:pt idx="22">
                  <c:v>-4.2009734357721407E-4</c:v>
                </c:pt>
                <c:pt idx="23">
                  <c:v>-4.2009734357721407E-4</c:v>
                </c:pt>
                <c:pt idx="24">
                  <c:v>-4.2009734357721407E-4</c:v>
                </c:pt>
                <c:pt idx="25">
                  <c:v>-4.2009734357721407E-4</c:v>
                </c:pt>
                <c:pt idx="26">
                  <c:v>-4.2009734357721407E-4</c:v>
                </c:pt>
                <c:pt idx="27">
                  <c:v>-4.2009734357721407E-4</c:v>
                </c:pt>
                <c:pt idx="28">
                  <c:v>-4.2009734357721407E-4</c:v>
                </c:pt>
                <c:pt idx="29">
                  <c:v>-4.2009734357721407E-4</c:v>
                </c:pt>
                <c:pt idx="30">
                  <c:v>-4.2009734357721407E-4</c:v>
                </c:pt>
                <c:pt idx="31">
                  <c:v>-4.2009734357721407E-4</c:v>
                </c:pt>
                <c:pt idx="32">
                  <c:v>-4.2009734357721407E-4</c:v>
                </c:pt>
                <c:pt idx="33">
                  <c:v>-4.2009734357721407E-4</c:v>
                </c:pt>
                <c:pt idx="34">
                  <c:v>-4.2009734357721407E-4</c:v>
                </c:pt>
                <c:pt idx="35">
                  <c:v>-4.2009734357721407E-4</c:v>
                </c:pt>
                <c:pt idx="36">
                  <c:v>-4.2009734357721407E-4</c:v>
                </c:pt>
                <c:pt idx="37">
                  <c:v>-4.2009734357721407E-4</c:v>
                </c:pt>
                <c:pt idx="38">
                  <c:v>-4.2009734357721407E-4</c:v>
                </c:pt>
                <c:pt idx="39">
                  <c:v>-4.2009734357721407E-4</c:v>
                </c:pt>
                <c:pt idx="40">
                  <c:v>-4.2009734357721407E-4</c:v>
                </c:pt>
                <c:pt idx="41">
                  <c:v>-4.2009734357721407E-4</c:v>
                </c:pt>
                <c:pt idx="42">
                  <c:v>-4.2009734357721407E-4</c:v>
                </c:pt>
                <c:pt idx="43">
                  <c:v>-4.2009734357721407E-4</c:v>
                </c:pt>
                <c:pt idx="44">
                  <c:v>-4.2009734357721407E-4</c:v>
                </c:pt>
                <c:pt idx="45">
                  <c:v>-4.2009734357721407E-4</c:v>
                </c:pt>
                <c:pt idx="46">
                  <c:v>-4.2009734357721407E-4</c:v>
                </c:pt>
                <c:pt idx="47">
                  <c:v>-4.2009734357721407E-4</c:v>
                </c:pt>
                <c:pt idx="48">
                  <c:v>-4.2009734357721407E-4</c:v>
                </c:pt>
                <c:pt idx="49">
                  <c:v>-4.2009734357721407E-4</c:v>
                </c:pt>
                <c:pt idx="50">
                  <c:v>-4.2009734357721407E-4</c:v>
                </c:pt>
                <c:pt idx="51">
                  <c:v>-4.2009734357721407E-4</c:v>
                </c:pt>
                <c:pt idx="52">
                  <c:v>-4.2009734357721407E-4</c:v>
                </c:pt>
                <c:pt idx="53">
                  <c:v>-4.2009734357721407E-4</c:v>
                </c:pt>
                <c:pt idx="54">
                  <c:v>-4.2009734357721407E-4</c:v>
                </c:pt>
                <c:pt idx="55">
                  <c:v>-4.2009734357721407E-4</c:v>
                </c:pt>
                <c:pt idx="56">
                  <c:v>-4.2009734357721407E-4</c:v>
                </c:pt>
                <c:pt idx="57">
                  <c:v>-4.2009734357721407E-4</c:v>
                </c:pt>
                <c:pt idx="58">
                  <c:v>-4.2009734357721407E-4</c:v>
                </c:pt>
                <c:pt idx="59">
                  <c:v>-4.2009734357721407E-4</c:v>
                </c:pt>
                <c:pt idx="60">
                  <c:v>-4.2009734357721407E-4</c:v>
                </c:pt>
                <c:pt idx="61">
                  <c:v>-4.2009734357721407E-4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2B5-4FB0-8899-2CBA8B2C9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Differnece, </a:t>
                </a: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57909599694832"/>
          <c:y val="0.73602189941054508"/>
          <c:w val="0.28255395949692841"/>
          <c:h val="0.107399319715107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'Standardized residual'!$O$1</c:f>
              <c:strCache>
                <c:ptCount val="1"/>
                <c:pt idx="0">
                  <c:v>Standardized
 Residual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 Segments'!$V$4:$V$65</c:f>
              <c:numCache>
                <c:formatCode>General</c:formatCode>
                <c:ptCount val="62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6480896</c:v>
                </c:pt>
                <c:pt idx="54">
                  <c:v>6992896</c:v>
                </c:pt>
                <c:pt idx="55">
                  <c:v>7504896</c:v>
                </c:pt>
                <c:pt idx="56">
                  <c:v>8016896</c:v>
                </c:pt>
                <c:pt idx="57">
                  <c:v>8528896</c:v>
                </c:pt>
                <c:pt idx="58">
                  <c:v>9040896</c:v>
                </c:pt>
                <c:pt idx="59">
                  <c:v>9552896</c:v>
                </c:pt>
                <c:pt idx="60">
                  <c:v>10064896</c:v>
                </c:pt>
                <c:pt idx="61">
                  <c:v>10474496</c:v>
                </c:pt>
              </c:numCache>
            </c:numRef>
          </c:xVal>
          <c:yVal>
            <c:numRef>
              <c:f>'Standardized residual'!$O$2:$O$65</c:f>
              <c:numCache>
                <c:formatCode>General</c:formatCode>
                <c:ptCount val="64"/>
                <c:pt idx="0">
                  <c:v>0.20720386321953554</c:v>
                </c:pt>
                <c:pt idx="1">
                  <c:v>0.19675450446875725</c:v>
                </c:pt>
                <c:pt idx="2">
                  <c:v>0.17631478890925278</c:v>
                </c:pt>
                <c:pt idx="3">
                  <c:v>0.16100537427004122</c:v>
                </c:pt>
                <c:pt idx="4">
                  <c:v>0.14429351163121135</c:v>
                </c:pt>
                <c:pt idx="5">
                  <c:v>0.12215885006052403</c:v>
                </c:pt>
                <c:pt idx="6">
                  <c:v>0.1042315324886916</c:v>
                </c:pt>
                <c:pt idx="7">
                  <c:v>8.5369249583780366E-2</c:v>
                </c:pt>
                <c:pt idx="8">
                  <c:v>6.688095281210063E-2</c:v>
                </c:pt>
                <c:pt idx="9">
                  <c:v>4.8673145640344563E-2</c:v>
                </c:pt>
                <c:pt idx="10">
                  <c:v>-4.8501664485761355E-2</c:v>
                </c:pt>
                <c:pt idx="11">
                  <c:v>-8.6457143793052457E-2</c:v>
                </c:pt>
                <c:pt idx="12">
                  <c:v>-0.2188420651334535</c:v>
                </c:pt>
                <c:pt idx="13">
                  <c:v>-0.30756616202692694</c:v>
                </c:pt>
                <c:pt idx="14">
                  <c:v>-0.41134217247904253</c:v>
                </c:pt>
                <c:pt idx="15">
                  <c:v>-0.48407836217686734</c:v>
                </c:pt>
                <c:pt idx="16">
                  <c:v>-0.59374362592345187</c:v>
                </c:pt>
                <c:pt idx="17">
                  <c:v>-0.35204994580292759</c:v>
                </c:pt>
                <c:pt idx="18">
                  <c:v>-0.42067125973127739</c:v>
                </c:pt>
                <c:pt idx="19">
                  <c:v>-0.55772792282528993</c:v>
                </c:pt>
                <c:pt idx="20">
                  <c:v>0.19042993267702921</c:v>
                </c:pt>
                <c:pt idx="21">
                  <c:v>-0.27750993348966457</c:v>
                </c:pt>
                <c:pt idx="22">
                  <c:v>-0.41128734608064182</c:v>
                </c:pt>
                <c:pt idx="23">
                  <c:v>-0.50074155835034762</c:v>
                </c:pt>
                <c:pt idx="24">
                  <c:v>-0.14807403874038741</c:v>
                </c:pt>
                <c:pt idx="25">
                  <c:v>-1.2504755364010671</c:v>
                </c:pt>
                <c:pt idx="26">
                  <c:v>-0.21469897031036206</c:v>
                </c:pt>
                <c:pt idx="27">
                  <c:v>-0.46686636820245048</c:v>
                </c:pt>
                <c:pt idx="28">
                  <c:v>-1.4762388152217807</c:v>
                </c:pt>
                <c:pt idx="29">
                  <c:v>-1.606013407480515</c:v>
                </c:pt>
                <c:pt idx="30">
                  <c:v>-1.553060712455647</c:v>
                </c:pt>
                <c:pt idx="31">
                  <c:v>-1.6749757523831856</c:v>
                </c:pt>
                <c:pt idx="32">
                  <c:v>-1.7733413529838022</c:v>
                </c:pt>
                <c:pt idx="33">
                  <c:v>-1.9378849685664041</c:v>
                </c:pt>
                <c:pt idx="34">
                  <c:v>-2.019771805171505</c:v>
                </c:pt>
                <c:pt idx="35">
                  <c:v>-1.9330795769930833</c:v>
                </c:pt>
                <c:pt idx="36">
                  <c:v>-1.8980957469633233</c:v>
                </c:pt>
                <c:pt idx="37">
                  <c:v>-1.8969751925910172</c:v>
                </c:pt>
                <c:pt idx="38">
                  <c:v>-2.0316875705150714</c:v>
                </c:pt>
                <c:pt idx="39">
                  <c:v>-2.0143804288138352</c:v>
                </c:pt>
                <c:pt idx="40">
                  <c:v>-2.0397018627676657</c:v>
                </c:pt>
                <c:pt idx="41">
                  <c:v>-2.1307630467035992</c:v>
                </c:pt>
                <c:pt idx="42">
                  <c:v>-2.1114983213362328</c:v>
                </c:pt>
                <c:pt idx="43">
                  <c:v>-2.117565312961966</c:v>
                </c:pt>
                <c:pt idx="44">
                  <c:v>-2.1433542295823336</c:v>
                </c:pt>
                <c:pt idx="45">
                  <c:v>-2.2502221711806358</c:v>
                </c:pt>
                <c:pt idx="46">
                  <c:v>-2.1301564958407004</c:v>
                </c:pt>
                <c:pt idx="47">
                  <c:v>-2.1352885221333602</c:v>
                </c:pt>
                <c:pt idx="48">
                  <c:v>-2.0847901111078233</c:v>
                </c:pt>
                <c:pt idx="49">
                  <c:v>-2.1638720517136916</c:v>
                </c:pt>
                <c:pt idx="50">
                  <c:v>-2.1157987070208262</c:v>
                </c:pt>
                <c:pt idx="51">
                  <c:v>-2.1370210654875561</c:v>
                </c:pt>
                <c:pt idx="52">
                  <c:v>-2.1572139337839715</c:v>
                </c:pt>
                <c:pt idx="53">
                  <c:v>-2.1930081956339382</c:v>
                </c:pt>
                <c:pt idx="54">
                  <c:v>-2.2130193804640736</c:v>
                </c:pt>
                <c:pt idx="55">
                  <c:v>-2.7655225401492856</c:v>
                </c:pt>
                <c:pt idx="56">
                  <c:v>-2.6640758846791464</c:v>
                </c:pt>
                <c:pt idx="57">
                  <c:v>-2.5248507862192908</c:v>
                </c:pt>
                <c:pt idx="58">
                  <c:v>-2.5443944883828893</c:v>
                </c:pt>
                <c:pt idx="59">
                  <c:v>-2.3623362906013594</c:v>
                </c:pt>
                <c:pt idx="60">
                  <c:v>-2.0853206761790086</c:v>
                </c:pt>
                <c:pt idx="61">
                  <c:v>-1.9678399486127813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B6-4943-BA78-4383C902E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550223"/>
        <c:axId val="1481885743"/>
      </c:scatterChart>
      <c:valAx>
        <c:axId val="145355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885743"/>
        <c:crosses val="autoZero"/>
        <c:crossBetween val="midCat"/>
      </c:valAx>
      <c:valAx>
        <c:axId val="148188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55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PQBRT Graphics Performance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Linear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712680391891566E-2"/>
          <c:y val="7.9014791946660459E-2"/>
          <c:w val="0.85260790061790159"/>
          <c:h val="0.813013226287890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'Graphics Total Linear Segment'!$P$2</c:f>
              <c:strCache>
                <c:ptCount val="1"/>
                <c:pt idx="0">
                  <c:v>PQBRT Graphics Data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872028073356788E-3"/>
                  <c:y val="0.48835752148628481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Calcs Segments'!$V$21:$V$65</c:f>
              <c:numCache>
                <c:formatCode>General</c:formatCode>
                <c:ptCount val="45"/>
                <c:pt idx="0">
                  <c:v>705536</c:v>
                </c:pt>
                <c:pt idx="1">
                  <c:v>787456</c:v>
                </c:pt>
                <c:pt idx="2">
                  <c:v>934912</c:v>
                </c:pt>
                <c:pt idx="3">
                  <c:v>1098752</c:v>
                </c:pt>
                <c:pt idx="4">
                  <c:v>1262592</c:v>
                </c:pt>
                <c:pt idx="5">
                  <c:v>1426432</c:v>
                </c:pt>
                <c:pt idx="6">
                  <c:v>1590272</c:v>
                </c:pt>
                <c:pt idx="7">
                  <c:v>1754112</c:v>
                </c:pt>
                <c:pt idx="8">
                  <c:v>1917952</c:v>
                </c:pt>
                <c:pt idx="9">
                  <c:v>2081792</c:v>
                </c:pt>
                <c:pt idx="10">
                  <c:v>2245632</c:v>
                </c:pt>
                <c:pt idx="11">
                  <c:v>2409472</c:v>
                </c:pt>
                <c:pt idx="12">
                  <c:v>2573312</c:v>
                </c:pt>
                <c:pt idx="13">
                  <c:v>2737152</c:v>
                </c:pt>
                <c:pt idx="14">
                  <c:v>2900992</c:v>
                </c:pt>
                <c:pt idx="15">
                  <c:v>3064832</c:v>
                </c:pt>
                <c:pt idx="16">
                  <c:v>3228672</c:v>
                </c:pt>
                <c:pt idx="17">
                  <c:v>3392512</c:v>
                </c:pt>
                <c:pt idx="18">
                  <c:v>3539968</c:v>
                </c:pt>
                <c:pt idx="19">
                  <c:v>3703808</c:v>
                </c:pt>
                <c:pt idx="20">
                  <c:v>3867648</c:v>
                </c:pt>
                <c:pt idx="21">
                  <c:v>4031488</c:v>
                </c:pt>
                <c:pt idx="22">
                  <c:v>4195328</c:v>
                </c:pt>
                <c:pt idx="23">
                  <c:v>4359168</c:v>
                </c:pt>
                <c:pt idx="24">
                  <c:v>4523008</c:v>
                </c:pt>
                <c:pt idx="25">
                  <c:v>4686848</c:v>
                </c:pt>
                <c:pt idx="26">
                  <c:v>4850688</c:v>
                </c:pt>
                <c:pt idx="27">
                  <c:v>5014528</c:v>
                </c:pt>
                <c:pt idx="28">
                  <c:v>5178368</c:v>
                </c:pt>
                <c:pt idx="29">
                  <c:v>5342208</c:v>
                </c:pt>
                <c:pt idx="30">
                  <c:v>5506048</c:v>
                </c:pt>
                <c:pt idx="31">
                  <c:v>5669888</c:v>
                </c:pt>
                <c:pt idx="32">
                  <c:v>5833728</c:v>
                </c:pt>
                <c:pt idx="33">
                  <c:v>5997568</c:v>
                </c:pt>
                <c:pt idx="34">
                  <c:v>6112256</c:v>
                </c:pt>
                <c:pt idx="35">
                  <c:v>6243328</c:v>
                </c:pt>
                <c:pt idx="36">
                  <c:v>6480896</c:v>
                </c:pt>
                <c:pt idx="37">
                  <c:v>6992896</c:v>
                </c:pt>
                <c:pt idx="38">
                  <c:v>7504896</c:v>
                </c:pt>
                <c:pt idx="39">
                  <c:v>8016896</c:v>
                </c:pt>
                <c:pt idx="40">
                  <c:v>8528896</c:v>
                </c:pt>
                <c:pt idx="41">
                  <c:v>9040896</c:v>
                </c:pt>
                <c:pt idx="42">
                  <c:v>9552896</c:v>
                </c:pt>
                <c:pt idx="43">
                  <c:v>10064896</c:v>
                </c:pt>
                <c:pt idx="44">
                  <c:v>10474496</c:v>
                </c:pt>
              </c:numCache>
            </c:numRef>
          </c:xVal>
          <c:yVal>
            <c:numRef>
              <c:f>'PQBRT Calcs Segments'!$A$21:$A$65</c:f>
              <c:numCache>
                <c:formatCode>General</c:formatCode>
                <c:ptCount val="45"/>
                <c:pt idx="0">
                  <c:v>7.7420799999999997E-4</c:v>
                </c:pt>
                <c:pt idx="1">
                  <c:v>8.6176000000000004E-4</c:v>
                </c:pt>
                <c:pt idx="2">
                  <c:v>1.01472E-3</c:v>
                </c:pt>
                <c:pt idx="3">
                  <c:v>1.4928599999999999E-3</c:v>
                </c:pt>
                <c:pt idx="4">
                  <c:v>1.55478E-3</c:v>
                </c:pt>
                <c:pt idx="5">
                  <c:v>1.7310699999999999E-3</c:v>
                </c:pt>
                <c:pt idx="6">
                  <c:v>1.92253E-3</c:v>
                </c:pt>
                <c:pt idx="7">
                  <c:v>2.26531E-3</c:v>
                </c:pt>
                <c:pt idx="8">
                  <c:v>2.1100799999999999E-3</c:v>
                </c:pt>
                <c:pt idx="9">
                  <c:v>2.68666E-3</c:v>
                </c:pt>
                <c:pt idx="10">
                  <c:v>2.8224299999999999E-3</c:v>
                </c:pt>
                <c:pt idx="11">
                  <c:v>2.6990400000000002E-3</c:v>
                </c:pt>
                <c:pt idx="12">
                  <c:v>2.8766999999999998E-3</c:v>
                </c:pt>
                <c:pt idx="13">
                  <c:v>3.1169000000000001E-3</c:v>
                </c:pt>
                <c:pt idx="14">
                  <c:v>3.2972499999999998E-3</c:v>
                </c:pt>
                <c:pt idx="15">
                  <c:v>3.4856599999999998E-3</c:v>
                </c:pt>
                <c:pt idx="16">
                  <c:v>3.6514199999999998E-3</c:v>
                </c:pt>
                <c:pt idx="17">
                  <c:v>3.8454700000000001E-3</c:v>
                </c:pt>
                <c:pt idx="18">
                  <c:v>4.0750099999999996E-3</c:v>
                </c:pt>
                <c:pt idx="19">
                  <c:v>4.30906E-3</c:v>
                </c:pt>
                <c:pt idx="20">
                  <c:v>4.5315199999999998E-3</c:v>
                </c:pt>
                <c:pt idx="21">
                  <c:v>4.7074899999999999E-3</c:v>
                </c:pt>
                <c:pt idx="22">
                  <c:v>4.9354899999999998E-3</c:v>
                </c:pt>
                <c:pt idx="23">
                  <c:v>5.1488999999999997E-3</c:v>
                </c:pt>
                <c:pt idx="24">
                  <c:v>5.3398100000000004E-3</c:v>
                </c:pt>
                <c:pt idx="25">
                  <c:v>5.5684799999999998E-3</c:v>
                </c:pt>
                <c:pt idx="26">
                  <c:v>5.7884800000000004E-3</c:v>
                </c:pt>
                <c:pt idx="27">
                  <c:v>6.0017300000000003E-3</c:v>
                </c:pt>
                <c:pt idx="28">
                  <c:v>6.1872300000000002E-3</c:v>
                </c:pt>
                <c:pt idx="29">
                  <c:v>6.4504000000000002E-3</c:v>
                </c:pt>
                <c:pt idx="30">
                  <c:v>6.6707199999999998E-3</c:v>
                </c:pt>
                <c:pt idx="31">
                  <c:v>6.9100799999999999E-3</c:v>
                </c:pt>
                <c:pt idx="32">
                  <c:v>7.1050899999999997E-3</c:v>
                </c:pt>
                <c:pt idx="33">
                  <c:v>7.3436200000000004E-3</c:v>
                </c:pt>
                <c:pt idx="34">
                  <c:v>7.4918099999999998E-3</c:v>
                </c:pt>
                <c:pt idx="35">
                  <c:v>7.6625599999999997E-3</c:v>
                </c:pt>
                <c:pt idx="36">
                  <c:v>7.9723199999999998E-3</c:v>
                </c:pt>
                <c:pt idx="37">
                  <c:v>8.6594600000000008E-3</c:v>
                </c:pt>
                <c:pt idx="38">
                  <c:v>9.1643499999999999E-3</c:v>
                </c:pt>
                <c:pt idx="39">
                  <c:v>9.8930600000000004E-3</c:v>
                </c:pt>
                <c:pt idx="40">
                  <c:v>1.06347E-2</c:v>
                </c:pt>
                <c:pt idx="41">
                  <c:v>1.1322E-2</c:v>
                </c:pt>
                <c:pt idx="42">
                  <c:v>1.20783E-2</c:v>
                </c:pt>
                <c:pt idx="43">
                  <c:v>1.2867099999999999E-2</c:v>
                </c:pt>
                <c:pt idx="44">
                  <c:v>1.3462500000000001E-2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2D-4944-B978-A6673E0310DB}"/>
            </c:ext>
          </c:extLst>
        </c:ser>
        <c:ser>
          <c:idx val="1"/>
          <c:order val="1"/>
          <c:tx>
            <c:strRef>
              <c:f>'Graphics Total Linear Segment'!$P$3</c:f>
              <c:strCache>
                <c:ptCount val="1"/>
                <c:pt idx="0">
                  <c:v>PQBRT Graphics Data Linear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'PQBRT Calcs Segments'!$V$4:$V$65</c:f>
              <c:numCache>
                <c:formatCode>General</c:formatCode>
                <c:ptCount val="62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6480896</c:v>
                </c:pt>
                <c:pt idx="54">
                  <c:v>6992896</c:v>
                </c:pt>
                <c:pt idx="55">
                  <c:v>7504896</c:v>
                </c:pt>
                <c:pt idx="56">
                  <c:v>8016896</c:v>
                </c:pt>
                <c:pt idx="57">
                  <c:v>8528896</c:v>
                </c:pt>
                <c:pt idx="58">
                  <c:v>9040896</c:v>
                </c:pt>
                <c:pt idx="59">
                  <c:v>9552896</c:v>
                </c:pt>
                <c:pt idx="60">
                  <c:v>10064896</c:v>
                </c:pt>
                <c:pt idx="61">
                  <c:v>10474496</c:v>
                </c:pt>
              </c:numCache>
            </c:numRef>
          </c:xVal>
          <c:yVal>
            <c:numRef>
              <c:f>'PQBRT Calcs Segments'!$D$4:$D$65</c:f>
              <c:numCache>
                <c:formatCode>General</c:formatCode>
                <c:ptCount val="62"/>
                <c:pt idx="0">
                  <c:v>-6.1573320551240813E-5</c:v>
                </c:pt>
                <c:pt idx="1">
                  <c:v>-4.6348936826682965E-5</c:v>
                </c:pt>
                <c:pt idx="2">
                  <c:v>-2.5529266776005562E-5</c:v>
                </c:pt>
                <c:pt idx="3">
                  <c:v>-1.1649486742220629E-5</c:v>
                </c:pt>
                <c:pt idx="4">
                  <c:v>2.2302932915643043E-6</c:v>
                </c:pt>
                <c:pt idx="5">
                  <c:v>1.6110073325349244E-5</c:v>
                </c:pt>
                <c:pt idx="6">
                  <c:v>2.9989853359134184E-5</c:v>
                </c:pt>
                <c:pt idx="7">
                  <c:v>4.386963339291911E-5</c:v>
                </c:pt>
                <c:pt idx="8">
                  <c:v>5.774941342670405E-5</c:v>
                </c:pt>
                <c:pt idx="9">
                  <c:v>7.162919346048899E-5</c:v>
                </c:pt>
                <c:pt idx="10">
                  <c:v>1.3964011562603518E-4</c:v>
                </c:pt>
                <c:pt idx="11">
                  <c:v>2.2847070784225875E-4</c:v>
                </c:pt>
                <c:pt idx="12">
                  <c:v>3.6171659616659416E-4</c:v>
                </c:pt>
                <c:pt idx="13">
                  <c:v>4.5054718838281774E-4</c:v>
                </c:pt>
                <c:pt idx="14">
                  <c:v>5.6158542865309725E-4</c:v>
                </c:pt>
                <c:pt idx="15">
                  <c:v>6.5041602086932083E-4</c:v>
                </c:pt>
                <c:pt idx="16">
                  <c:v>7.8366190919365618E-4</c:v>
                </c:pt>
                <c:pt idx="17">
                  <c:v>8.947001494639357E-4</c:v>
                </c:pt>
                <c:pt idx="18">
                  <c:v>1.0057383897342151E-3</c:v>
                </c:pt>
                <c:pt idx="19">
                  <c:v>1.2056072222207182E-3</c:v>
                </c:pt>
                <c:pt idx="20">
                  <c:v>1.4276837027612772E-3</c:v>
                </c:pt>
                <c:pt idx="21">
                  <c:v>1.6497601833018361E-3</c:v>
                </c:pt>
                <c:pt idx="22">
                  <c:v>1.8718366638423951E-3</c:v>
                </c:pt>
                <c:pt idx="23">
                  <c:v>2.0939131443829537E-3</c:v>
                </c:pt>
                <c:pt idx="24">
                  <c:v>2.3159896249235127E-3</c:v>
                </c:pt>
                <c:pt idx="25">
                  <c:v>2.5380661054640718E-3</c:v>
                </c:pt>
                <c:pt idx="26">
                  <c:v>2.7601425860046308E-3</c:v>
                </c:pt>
                <c:pt idx="27">
                  <c:v>2.9822190665451899E-3</c:v>
                </c:pt>
                <c:pt idx="28">
                  <c:v>3.2042955470857485E-3</c:v>
                </c:pt>
                <c:pt idx="29">
                  <c:v>3.4263720276263075E-3</c:v>
                </c:pt>
                <c:pt idx="30">
                  <c:v>3.6484485081668665E-3</c:v>
                </c:pt>
                <c:pt idx="31">
                  <c:v>3.8705249887074251E-3</c:v>
                </c:pt>
                <c:pt idx="32">
                  <c:v>4.0926014692479846E-3</c:v>
                </c:pt>
                <c:pt idx="33">
                  <c:v>4.3146779497885432E-3</c:v>
                </c:pt>
                <c:pt idx="34">
                  <c:v>4.5367544303291027E-3</c:v>
                </c:pt>
                <c:pt idx="35">
                  <c:v>4.7366232628156058E-3</c:v>
                </c:pt>
                <c:pt idx="36">
                  <c:v>4.9586997433561644E-3</c:v>
                </c:pt>
                <c:pt idx="37">
                  <c:v>5.1807762238967239E-3</c:v>
                </c:pt>
                <c:pt idx="38">
                  <c:v>5.4028527044372825E-3</c:v>
                </c:pt>
                <c:pt idx="39">
                  <c:v>5.6249291849778411E-3</c:v>
                </c:pt>
                <c:pt idx="40">
                  <c:v>5.8470056655184005E-3</c:v>
                </c:pt>
                <c:pt idx="41">
                  <c:v>6.0690821460589591E-3</c:v>
                </c:pt>
                <c:pt idx="42">
                  <c:v>6.2911586265995186E-3</c:v>
                </c:pt>
                <c:pt idx="43">
                  <c:v>6.5132351071400772E-3</c:v>
                </c:pt>
                <c:pt idx="44">
                  <c:v>6.7353115876806358E-3</c:v>
                </c:pt>
                <c:pt idx="45">
                  <c:v>6.9573880682211953E-3</c:v>
                </c:pt>
                <c:pt idx="46">
                  <c:v>7.1794645487617539E-3</c:v>
                </c:pt>
                <c:pt idx="47">
                  <c:v>7.4015410293023134E-3</c:v>
                </c:pt>
                <c:pt idx="48">
                  <c:v>7.623617509842872E-3</c:v>
                </c:pt>
                <c:pt idx="49">
                  <c:v>7.8456939903834323E-3</c:v>
                </c:pt>
                <c:pt idx="50">
                  <c:v>8.0677704709239909E-3</c:v>
                </c:pt>
                <c:pt idx="51">
                  <c:v>8.2232240073023821E-3</c:v>
                </c:pt>
                <c:pt idx="52">
                  <c:v>8.4008851917348297E-3</c:v>
                </c:pt>
                <c:pt idx="53">
                  <c:v>8.7228960885186394E-3</c:v>
                </c:pt>
                <c:pt idx="54">
                  <c:v>9.4168850902078861E-3</c:v>
                </c:pt>
                <c:pt idx="55">
                  <c:v>1.0110874091897133E-2</c:v>
                </c:pt>
                <c:pt idx="56">
                  <c:v>1.080486309358638E-2</c:v>
                </c:pt>
                <c:pt idx="57">
                  <c:v>1.1498852095275626E-2</c:v>
                </c:pt>
                <c:pt idx="58">
                  <c:v>1.2192841096964873E-2</c:v>
                </c:pt>
                <c:pt idx="59">
                  <c:v>1.288683009865412E-2</c:v>
                </c:pt>
                <c:pt idx="60">
                  <c:v>1.3580819100343366E-2</c:v>
                </c:pt>
                <c:pt idx="61">
                  <c:v>1.4136010301694764E-2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2D-4944-B978-A6673E031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Frame Time 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826710906021982"/>
          <c:y val="0.14883124903504713"/>
          <c:w val="0.21895541705469687"/>
          <c:h val="0.16544233441408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PQBRT Graphics Performance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Linear Fit Residuals</a:t>
            </a:r>
          </a:p>
        </c:rich>
      </c:tx>
      <c:layout>
        <c:manualLayout>
          <c:xMode val="edge"/>
          <c:yMode val="edge"/>
          <c:x val="0.37624005784526399"/>
          <c:y val="9.546539379474940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421131740311205E-2"/>
          <c:y val="0.11802704852824185"/>
          <c:w val="0.83285645151189058"/>
          <c:h val="0.798583804709375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'Graphics Total Linear Segment'!$P$23</c:f>
              <c:strCache>
                <c:ptCount val="1"/>
                <c:pt idx="0">
                  <c:v>PQBRT Graphics Data Linear Fit Residue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 Segments'!$V$4:$V$65</c:f>
              <c:numCache>
                <c:formatCode>General</c:formatCode>
                <c:ptCount val="62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6480896</c:v>
                </c:pt>
                <c:pt idx="54">
                  <c:v>6992896</c:v>
                </c:pt>
                <c:pt idx="55">
                  <c:v>7504896</c:v>
                </c:pt>
                <c:pt idx="56">
                  <c:v>8016896</c:v>
                </c:pt>
                <c:pt idx="57">
                  <c:v>8528896</c:v>
                </c:pt>
                <c:pt idx="58">
                  <c:v>9040896</c:v>
                </c:pt>
                <c:pt idx="59">
                  <c:v>9552896</c:v>
                </c:pt>
                <c:pt idx="60">
                  <c:v>10064896</c:v>
                </c:pt>
                <c:pt idx="61">
                  <c:v>10474496</c:v>
                </c:pt>
              </c:numCache>
            </c:numRef>
          </c:xVal>
          <c:yVal>
            <c:numRef>
              <c:f>'PQBRT Calcs Segments'!$E$4:$E$65</c:f>
              <c:numCache>
                <c:formatCode>General</c:formatCode>
                <c:ptCount val="62"/>
                <c:pt idx="0">
                  <c:v>7.091732055124081E-5</c:v>
                </c:pt>
                <c:pt idx="1">
                  <c:v>6.7340936826682963E-5</c:v>
                </c:pt>
                <c:pt idx="2">
                  <c:v>6.0345266776005562E-5</c:v>
                </c:pt>
                <c:pt idx="3">
                  <c:v>5.5105486742220627E-5</c:v>
                </c:pt>
                <c:pt idx="4">
                  <c:v>4.9385706708435698E-5</c:v>
                </c:pt>
                <c:pt idx="5">
                  <c:v>4.1809926674650757E-5</c:v>
                </c:pt>
                <c:pt idx="6">
                  <c:v>3.5674146640865816E-5</c:v>
                </c:pt>
                <c:pt idx="7">
                  <c:v>2.9218366607080892E-5</c:v>
                </c:pt>
                <c:pt idx="8">
                  <c:v>2.289058657329595E-5</c:v>
                </c:pt>
                <c:pt idx="9">
                  <c:v>1.6658806539511016E-5</c:v>
                </c:pt>
                <c:pt idx="10">
                  <c:v>-1.6600115626035192E-5</c:v>
                </c:pt>
                <c:pt idx="11">
                  <c:v>-2.9590707842258758E-5</c:v>
                </c:pt>
                <c:pt idx="12">
                  <c:v>-7.490059616659415E-5</c:v>
                </c:pt>
                <c:pt idx="13">
                  <c:v>-1.0526718838281773E-4</c:v>
                </c:pt>
                <c:pt idx="14">
                  <c:v>-1.4078542865309727E-4</c:v>
                </c:pt>
                <c:pt idx="15">
                  <c:v>-1.6568002086932084E-4</c:v>
                </c:pt>
                <c:pt idx="16">
                  <c:v>-2.0321390919365617E-4</c:v>
                </c:pt>
                <c:pt idx="17">
                  <c:v>-1.2049214946393573E-4</c:v>
                </c:pt>
                <c:pt idx="18">
                  <c:v>-1.4397838973421507E-4</c:v>
                </c:pt>
                <c:pt idx="19">
                  <c:v>-1.9088722222071822E-4</c:v>
                </c:pt>
                <c:pt idx="20">
                  <c:v>6.517629723872269E-5</c:v>
                </c:pt>
                <c:pt idx="21">
                  <c:v>-9.4980183301836101E-5</c:v>
                </c:pt>
                <c:pt idx="22">
                  <c:v>-1.4076666384239519E-4</c:v>
                </c:pt>
                <c:pt idx="23">
                  <c:v>-1.7138314438295372E-4</c:v>
                </c:pt>
                <c:pt idx="24">
                  <c:v>-5.0679624923512766E-5</c:v>
                </c:pt>
                <c:pt idx="25">
                  <c:v>-4.2798610546407193E-4</c:v>
                </c:pt>
                <c:pt idx="26">
                  <c:v>-7.3482586004630819E-5</c:v>
                </c:pt>
                <c:pt idx="27">
                  <c:v>-1.5978906654518996E-4</c:v>
                </c:pt>
                <c:pt idx="28">
                  <c:v>-5.0525554708574826E-4</c:v>
                </c:pt>
                <c:pt idx="29">
                  <c:v>-5.4967202762630767E-4</c:v>
                </c:pt>
                <c:pt idx="30">
                  <c:v>-5.315485081668664E-4</c:v>
                </c:pt>
                <c:pt idx="31">
                  <c:v>-5.7327498870742531E-4</c:v>
                </c:pt>
                <c:pt idx="32">
                  <c:v>-6.0694146924798482E-4</c:v>
                </c:pt>
                <c:pt idx="33">
                  <c:v>-6.6325794978854338E-4</c:v>
                </c:pt>
                <c:pt idx="34">
                  <c:v>-6.9128443032910256E-4</c:v>
                </c:pt>
                <c:pt idx="35">
                  <c:v>-6.6161326281560622E-4</c:v>
                </c:pt>
                <c:pt idx="36">
                  <c:v>-6.4963974335616442E-4</c:v>
                </c:pt>
                <c:pt idx="37">
                  <c:v>-6.4925622389672404E-4</c:v>
                </c:pt>
                <c:pt idx="38">
                  <c:v>-6.9536270443728253E-4</c:v>
                </c:pt>
                <c:pt idx="39">
                  <c:v>-6.8943918497784123E-4</c:v>
                </c:pt>
                <c:pt idx="40">
                  <c:v>-6.9810566551840088E-4</c:v>
                </c:pt>
                <c:pt idx="41">
                  <c:v>-7.2927214605895876E-4</c:v>
                </c:pt>
                <c:pt idx="42">
                  <c:v>-7.2267862659951883E-4</c:v>
                </c:pt>
                <c:pt idx="43">
                  <c:v>-7.2475510714007686E-4</c:v>
                </c:pt>
                <c:pt idx="44">
                  <c:v>-7.3358158768063557E-4</c:v>
                </c:pt>
                <c:pt idx="45">
                  <c:v>-7.7015806822119514E-4</c:v>
                </c:pt>
                <c:pt idx="46">
                  <c:v>-7.2906454876175367E-4</c:v>
                </c:pt>
                <c:pt idx="47">
                  <c:v>-7.308210293023136E-4</c:v>
                </c:pt>
                <c:pt idx="48">
                  <c:v>-7.1353750984287211E-4</c:v>
                </c:pt>
                <c:pt idx="49">
                  <c:v>-7.4060399038343265E-4</c:v>
                </c:pt>
                <c:pt idx="50">
                  <c:v>-7.2415047092399057E-4</c:v>
                </c:pt>
                <c:pt idx="51">
                  <c:v>-7.3141400730238233E-4</c:v>
                </c:pt>
                <c:pt idx="52">
                  <c:v>-7.3832519173483002E-4</c:v>
                </c:pt>
                <c:pt idx="53">
                  <c:v>-7.5057608851863966E-4</c:v>
                </c:pt>
                <c:pt idx="54">
                  <c:v>-7.5742509020788537E-4</c:v>
                </c:pt>
                <c:pt idx="55">
                  <c:v>-9.4652409189713294E-4</c:v>
                </c:pt>
                <c:pt idx="56">
                  <c:v>-9.1180309358637919E-4</c:v>
                </c:pt>
                <c:pt idx="57">
                  <c:v>-8.6415209527562591E-4</c:v>
                </c:pt>
                <c:pt idx="58">
                  <c:v>-8.7084109696487257E-4</c:v>
                </c:pt>
                <c:pt idx="59">
                  <c:v>-8.0853009865411961E-4</c:v>
                </c:pt>
                <c:pt idx="60">
                  <c:v>-7.1371910034336711E-4</c:v>
                </c:pt>
                <c:pt idx="61">
                  <c:v>-6.7351030169476335E-4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D7-4E65-9CD3-9F16BE263555}"/>
            </c:ext>
          </c:extLst>
        </c:ser>
        <c:ser>
          <c:idx val="1"/>
          <c:order val="1"/>
          <c:tx>
            <c:strRef>
              <c:f>'Graphics Total Linear Segment'!$P$24</c:f>
              <c:strCache>
                <c:ptCount val="1"/>
                <c:pt idx="0">
                  <c:v>PQBRT Graphics Data Linear Fit Residue 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'PQBRT Calcs Segments'!$V$4:$V$65</c:f>
              <c:numCache>
                <c:formatCode>General</c:formatCode>
                <c:ptCount val="62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6480896</c:v>
                </c:pt>
                <c:pt idx="54">
                  <c:v>6992896</c:v>
                </c:pt>
                <c:pt idx="55">
                  <c:v>7504896</c:v>
                </c:pt>
                <c:pt idx="56">
                  <c:v>8016896</c:v>
                </c:pt>
                <c:pt idx="57">
                  <c:v>8528896</c:v>
                </c:pt>
                <c:pt idx="58">
                  <c:v>9040896</c:v>
                </c:pt>
                <c:pt idx="59">
                  <c:v>9552896</c:v>
                </c:pt>
                <c:pt idx="60">
                  <c:v>10064896</c:v>
                </c:pt>
                <c:pt idx="61">
                  <c:v>10474496</c:v>
                </c:pt>
              </c:numCache>
            </c:numRef>
          </c:xVal>
          <c:yVal>
            <c:numRef>
              <c:f>'PQBRT Calcs Segments'!$Q$4:$Q$65</c:f>
              <c:numCache>
                <c:formatCode>General</c:formatCode>
                <c:ptCount val="62"/>
                <c:pt idx="0">
                  <c:v>-4.2009734357721407E-4</c:v>
                </c:pt>
                <c:pt idx="1">
                  <c:v>-4.2009734357721407E-4</c:v>
                </c:pt>
                <c:pt idx="2">
                  <c:v>-4.2009734357721407E-4</c:v>
                </c:pt>
                <c:pt idx="3">
                  <c:v>-4.2009734357721407E-4</c:v>
                </c:pt>
                <c:pt idx="4">
                  <c:v>-4.2009734357721407E-4</c:v>
                </c:pt>
                <c:pt idx="5">
                  <c:v>-4.2009734357721407E-4</c:v>
                </c:pt>
                <c:pt idx="6">
                  <c:v>-4.2009734357721407E-4</c:v>
                </c:pt>
                <c:pt idx="7">
                  <c:v>-4.2009734357721407E-4</c:v>
                </c:pt>
                <c:pt idx="8">
                  <c:v>-4.2009734357721407E-4</c:v>
                </c:pt>
                <c:pt idx="9">
                  <c:v>-4.2009734357721407E-4</c:v>
                </c:pt>
                <c:pt idx="10">
                  <c:v>-4.2009734357721407E-4</c:v>
                </c:pt>
                <c:pt idx="11">
                  <c:v>-4.2009734357721407E-4</c:v>
                </c:pt>
                <c:pt idx="12">
                  <c:v>-4.2009734357721407E-4</c:v>
                </c:pt>
                <c:pt idx="13">
                  <c:v>-4.2009734357721407E-4</c:v>
                </c:pt>
                <c:pt idx="14">
                  <c:v>-4.2009734357721407E-4</c:v>
                </c:pt>
                <c:pt idx="15">
                  <c:v>-4.2009734357721407E-4</c:v>
                </c:pt>
                <c:pt idx="16">
                  <c:v>-4.2009734357721407E-4</c:v>
                </c:pt>
                <c:pt idx="17">
                  <c:v>-4.2009734357721407E-4</c:v>
                </c:pt>
                <c:pt idx="18">
                  <c:v>-4.2009734357721407E-4</c:v>
                </c:pt>
                <c:pt idx="19">
                  <c:v>-4.2009734357721407E-4</c:v>
                </c:pt>
                <c:pt idx="20">
                  <c:v>-4.2009734357721407E-4</c:v>
                </c:pt>
                <c:pt idx="21">
                  <c:v>-4.2009734357721407E-4</c:v>
                </c:pt>
                <c:pt idx="22">
                  <c:v>-4.2009734357721407E-4</c:v>
                </c:pt>
                <c:pt idx="23">
                  <c:v>-4.2009734357721407E-4</c:v>
                </c:pt>
                <c:pt idx="24">
                  <c:v>-4.2009734357721407E-4</c:v>
                </c:pt>
                <c:pt idx="25">
                  <c:v>-4.2009734357721407E-4</c:v>
                </c:pt>
                <c:pt idx="26">
                  <c:v>-4.2009734357721407E-4</c:v>
                </c:pt>
                <c:pt idx="27">
                  <c:v>-4.2009734357721407E-4</c:v>
                </c:pt>
                <c:pt idx="28">
                  <c:v>-4.2009734357721407E-4</c:v>
                </c:pt>
                <c:pt idx="29">
                  <c:v>-4.2009734357721407E-4</c:v>
                </c:pt>
                <c:pt idx="30">
                  <c:v>-4.2009734357721407E-4</c:v>
                </c:pt>
                <c:pt idx="31">
                  <c:v>-4.2009734357721407E-4</c:v>
                </c:pt>
                <c:pt idx="32">
                  <c:v>-4.2009734357721407E-4</c:v>
                </c:pt>
                <c:pt idx="33">
                  <c:v>-4.2009734357721407E-4</c:v>
                </c:pt>
                <c:pt idx="34">
                  <c:v>-4.2009734357721407E-4</c:v>
                </c:pt>
                <c:pt idx="35">
                  <c:v>-4.2009734357721407E-4</c:v>
                </c:pt>
                <c:pt idx="36">
                  <c:v>-4.2009734357721407E-4</c:v>
                </c:pt>
                <c:pt idx="37">
                  <c:v>-4.2009734357721407E-4</c:v>
                </c:pt>
                <c:pt idx="38">
                  <c:v>-4.2009734357721407E-4</c:v>
                </c:pt>
                <c:pt idx="39">
                  <c:v>-4.2009734357721407E-4</c:v>
                </c:pt>
                <c:pt idx="40">
                  <c:v>-4.2009734357721407E-4</c:v>
                </c:pt>
                <c:pt idx="41">
                  <c:v>-4.2009734357721407E-4</c:v>
                </c:pt>
                <c:pt idx="42">
                  <c:v>-4.2009734357721407E-4</c:v>
                </c:pt>
                <c:pt idx="43">
                  <c:v>-4.2009734357721407E-4</c:v>
                </c:pt>
                <c:pt idx="44">
                  <c:v>-4.2009734357721407E-4</c:v>
                </c:pt>
                <c:pt idx="45">
                  <c:v>-4.2009734357721407E-4</c:v>
                </c:pt>
                <c:pt idx="46">
                  <c:v>-4.2009734357721407E-4</c:v>
                </c:pt>
                <c:pt idx="47">
                  <c:v>-4.2009734357721407E-4</c:v>
                </c:pt>
                <c:pt idx="48">
                  <c:v>-4.2009734357721407E-4</c:v>
                </c:pt>
                <c:pt idx="49">
                  <c:v>-4.2009734357721407E-4</c:v>
                </c:pt>
                <c:pt idx="50">
                  <c:v>-4.2009734357721407E-4</c:v>
                </c:pt>
                <c:pt idx="51">
                  <c:v>-4.2009734357721407E-4</c:v>
                </c:pt>
                <c:pt idx="52">
                  <c:v>-4.2009734357721407E-4</c:v>
                </c:pt>
                <c:pt idx="53">
                  <c:v>-4.2009734357721407E-4</c:v>
                </c:pt>
                <c:pt idx="54">
                  <c:v>-4.2009734357721407E-4</c:v>
                </c:pt>
                <c:pt idx="55">
                  <c:v>-4.2009734357721407E-4</c:v>
                </c:pt>
                <c:pt idx="56">
                  <c:v>-4.2009734357721407E-4</c:v>
                </c:pt>
                <c:pt idx="57">
                  <c:v>-4.2009734357721407E-4</c:v>
                </c:pt>
                <c:pt idx="58">
                  <c:v>-4.2009734357721407E-4</c:v>
                </c:pt>
                <c:pt idx="59">
                  <c:v>-4.2009734357721407E-4</c:v>
                </c:pt>
                <c:pt idx="60">
                  <c:v>-4.2009734357721407E-4</c:v>
                </c:pt>
                <c:pt idx="61">
                  <c:v>-4.2009734357721407E-4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D7-4E65-9CD3-9F16BE263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Differnece, </a:t>
                </a: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57909599694832"/>
          <c:y val="0.73602189941054508"/>
          <c:w val="0.28255395949692841"/>
          <c:h val="0.107399319715107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Compute Throughput</a:t>
            </a:r>
          </a:p>
        </c:rich>
      </c:tx>
      <c:layout>
        <c:manualLayout>
          <c:xMode val="edge"/>
          <c:yMode val="edge"/>
          <c:x val="0.5884110640016151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759514435695539"/>
          <c:y val="0.17171296296296296"/>
          <c:w val="0.75507152230971131"/>
          <c:h val="0.62308654126567509"/>
        </c:manualLayout>
      </c:layout>
      <c:scatterChart>
        <c:scatterStyle val="smoothMarker"/>
        <c:varyColors val="0"/>
        <c:ser>
          <c:idx val="0"/>
          <c:order val="0"/>
          <c:tx>
            <c:v>CMS Throughput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TPUT!$A$3:$A$63</c:f>
              <c:numCache>
                <c:formatCode>General</c:formatCode>
                <c:ptCount val="61"/>
                <c:pt idx="0">
                  <c:v>11264</c:v>
                </c:pt>
                <c:pt idx="1">
                  <c:v>26624</c:v>
                </c:pt>
                <c:pt idx="2">
                  <c:v>36864</c:v>
                </c:pt>
                <c:pt idx="3">
                  <c:v>47104</c:v>
                </c:pt>
                <c:pt idx="4">
                  <c:v>57344</c:v>
                </c:pt>
                <c:pt idx="5">
                  <c:v>67584</c:v>
                </c:pt>
                <c:pt idx="6">
                  <c:v>77824</c:v>
                </c:pt>
                <c:pt idx="7">
                  <c:v>88064</c:v>
                </c:pt>
                <c:pt idx="8">
                  <c:v>98304</c:v>
                </c:pt>
                <c:pt idx="9">
                  <c:v>148480</c:v>
                </c:pt>
                <c:pt idx="10">
                  <c:v>214016</c:v>
                </c:pt>
                <c:pt idx="11">
                  <c:v>312320</c:v>
                </c:pt>
                <c:pt idx="12">
                  <c:v>377856</c:v>
                </c:pt>
                <c:pt idx="13">
                  <c:v>459776</c:v>
                </c:pt>
                <c:pt idx="14">
                  <c:v>525312</c:v>
                </c:pt>
                <c:pt idx="15">
                  <c:v>623616</c:v>
                </c:pt>
                <c:pt idx="16">
                  <c:v>705536</c:v>
                </c:pt>
                <c:pt idx="17">
                  <c:v>787456</c:v>
                </c:pt>
                <c:pt idx="18">
                  <c:v>934912</c:v>
                </c:pt>
                <c:pt idx="19">
                  <c:v>1098752</c:v>
                </c:pt>
                <c:pt idx="20">
                  <c:v>1262592</c:v>
                </c:pt>
                <c:pt idx="21">
                  <c:v>1426432</c:v>
                </c:pt>
                <c:pt idx="22">
                  <c:v>1590272</c:v>
                </c:pt>
                <c:pt idx="23">
                  <c:v>1754112</c:v>
                </c:pt>
                <c:pt idx="24">
                  <c:v>1917952</c:v>
                </c:pt>
                <c:pt idx="25">
                  <c:v>2081792</c:v>
                </c:pt>
                <c:pt idx="26">
                  <c:v>2245632</c:v>
                </c:pt>
                <c:pt idx="27">
                  <c:v>2409472</c:v>
                </c:pt>
                <c:pt idx="28">
                  <c:v>2573312</c:v>
                </c:pt>
                <c:pt idx="29">
                  <c:v>2737152</c:v>
                </c:pt>
                <c:pt idx="30">
                  <c:v>2900992</c:v>
                </c:pt>
                <c:pt idx="31">
                  <c:v>3064832</c:v>
                </c:pt>
                <c:pt idx="32">
                  <c:v>3228672</c:v>
                </c:pt>
                <c:pt idx="33">
                  <c:v>3392512</c:v>
                </c:pt>
                <c:pt idx="34">
                  <c:v>3539968</c:v>
                </c:pt>
                <c:pt idx="35">
                  <c:v>3703808</c:v>
                </c:pt>
                <c:pt idx="36">
                  <c:v>3867648</c:v>
                </c:pt>
                <c:pt idx="37">
                  <c:v>4031488</c:v>
                </c:pt>
                <c:pt idx="38">
                  <c:v>4195328</c:v>
                </c:pt>
                <c:pt idx="39">
                  <c:v>4359168</c:v>
                </c:pt>
                <c:pt idx="40">
                  <c:v>4523008</c:v>
                </c:pt>
                <c:pt idx="41">
                  <c:v>4686848</c:v>
                </c:pt>
                <c:pt idx="42">
                  <c:v>4850688</c:v>
                </c:pt>
                <c:pt idx="43">
                  <c:v>5014528</c:v>
                </c:pt>
                <c:pt idx="44">
                  <c:v>5178368</c:v>
                </c:pt>
                <c:pt idx="45">
                  <c:v>5342208</c:v>
                </c:pt>
                <c:pt idx="46">
                  <c:v>5506048</c:v>
                </c:pt>
                <c:pt idx="47">
                  <c:v>5669888</c:v>
                </c:pt>
                <c:pt idx="48">
                  <c:v>5833728</c:v>
                </c:pt>
                <c:pt idx="49">
                  <c:v>5997568</c:v>
                </c:pt>
                <c:pt idx="50">
                  <c:v>6112256</c:v>
                </c:pt>
                <c:pt idx="51">
                  <c:v>6243328</c:v>
                </c:pt>
                <c:pt idx="52">
                  <c:v>6480896</c:v>
                </c:pt>
                <c:pt idx="53">
                  <c:v>6992896</c:v>
                </c:pt>
                <c:pt idx="54">
                  <c:v>7504896</c:v>
                </c:pt>
                <c:pt idx="55">
                  <c:v>8016896</c:v>
                </c:pt>
                <c:pt idx="56">
                  <c:v>8528896</c:v>
                </c:pt>
                <c:pt idx="57">
                  <c:v>9040896</c:v>
                </c:pt>
                <c:pt idx="58">
                  <c:v>9552896</c:v>
                </c:pt>
                <c:pt idx="59">
                  <c:v>10064896</c:v>
                </c:pt>
                <c:pt idx="60">
                  <c:v>10474496</c:v>
                </c:pt>
              </c:numCache>
            </c:numRef>
          </c:xVal>
          <c:yVal>
            <c:numRef>
              <c:f>TPUT!$E$3:$E$63</c:f>
              <c:numCache>
                <c:formatCode>General</c:formatCode>
                <c:ptCount val="61"/>
                <c:pt idx="0">
                  <c:v>4.0710227272727274E-9</c:v>
                </c:pt>
                <c:pt idx="1">
                  <c:v>3.6838942307692306E-9</c:v>
                </c:pt>
                <c:pt idx="2">
                  <c:v>3.6102430555555558E-9</c:v>
                </c:pt>
                <c:pt idx="3">
                  <c:v>3.5978260869565216E-9</c:v>
                </c:pt>
                <c:pt idx="4">
                  <c:v>3.5334821428571427E-9</c:v>
                </c:pt>
                <c:pt idx="5">
                  <c:v>3.512310606060606E-9</c:v>
                </c:pt>
                <c:pt idx="6">
                  <c:v>3.5472861842105268E-9</c:v>
                </c:pt>
                <c:pt idx="7">
                  <c:v>3.545421511627907E-9</c:v>
                </c:pt>
                <c:pt idx="8">
                  <c:v>3.5472005208333329E-9</c:v>
                </c:pt>
                <c:pt idx="9">
                  <c:v>3.8980603448275865E-9</c:v>
                </c:pt>
                <c:pt idx="10">
                  <c:v>4.759410511363636E-9</c:v>
                </c:pt>
                <c:pt idx="11">
                  <c:v>4.8922259221311471E-9</c:v>
                </c:pt>
                <c:pt idx="12">
                  <c:v>4.9861852134146339E-9</c:v>
                </c:pt>
                <c:pt idx="13">
                  <c:v>5.1897880707126951E-9</c:v>
                </c:pt>
                <c:pt idx="14">
                  <c:v>5.3215232090643277E-9</c:v>
                </c:pt>
                <c:pt idx="15">
                  <c:v>5.4447288074712646E-9</c:v>
                </c:pt>
                <c:pt idx="16">
                  <c:v>5.5284351188316398E-9</c:v>
                </c:pt>
                <c:pt idx="17">
                  <c:v>6.1921681973342003E-9</c:v>
                </c:pt>
                <c:pt idx="18">
                  <c:v>5.7036598096933186E-9</c:v>
                </c:pt>
                <c:pt idx="19">
                  <c:v>5.9330403949207832E-9</c:v>
                </c:pt>
                <c:pt idx="20">
                  <c:v>6.2017975719789134E-9</c:v>
                </c:pt>
                <c:pt idx="21">
                  <c:v>6.1961173052763823E-9</c:v>
                </c:pt>
                <c:pt idx="22">
                  <c:v>5.9055243379748873E-9</c:v>
                </c:pt>
                <c:pt idx="23">
                  <c:v>6.209637697022767E-9</c:v>
                </c:pt>
                <c:pt idx="24">
                  <c:v>6.1836271189268548E-9</c:v>
                </c:pt>
                <c:pt idx="25">
                  <c:v>6.1837109567142149E-9</c:v>
                </c:pt>
                <c:pt idx="26">
                  <c:v>6.1598694710442316E-9</c:v>
                </c:pt>
                <c:pt idx="27">
                  <c:v>6.1974988711219719E-9</c:v>
                </c:pt>
                <c:pt idx="28">
                  <c:v>6.196605774970155E-9</c:v>
                </c:pt>
                <c:pt idx="29">
                  <c:v>6.1943216891133551E-9</c:v>
                </c:pt>
                <c:pt idx="30">
                  <c:v>6.1652358917225559E-9</c:v>
                </c:pt>
                <c:pt idx="31">
                  <c:v>6.1648077284497158E-9</c:v>
                </c:pt>
                <c:pt idx="32">
                  <c:v>6.1991122046463678E-9</c:v>
                </c:pt>
                <c:pt idx="33">
                  <c:v>6.1789022411711445E-9</c:v>
                </c:pt>
                <c:pt idx="34">
                  <c:v>6.1620613519670236E-9</c:v>
                </c:pt>
                <c:pt idx="35">
                  <c:v>6.1624414656483275E-9</c:v>
                </c:pt>
                <c:pt idx="36">
                  <c:v>6.1636167510590419E-9</c:v>
                </c:pt>
                <c:pt idx="37">
                  <c:v>6.1799266176657352E-9</c:v>
                </c:pt>
                <c:pt idx="38">
                  <c:v>6.1776099508786913E-9</c:v>
                </c:pt>
                <c:pt idx="39">
                  <c:v>6.1596387200493303E-9</c:v>
                </c:pt>
                <c:pt idx="40">
                  <c:v>6.1836724586823631E-9</c:v>
                </c:pt>
                <c:pt idx="41">
                  <c:v>6.1436385391632069E-9</c:v>
                </c:pt>
                <c:pt idx="42">
                  <c:v>6.1629195693476887E-9</c:v>
                </c:pt>
                <c:pt idx="43">
                  <c:v>6.1765135223095774E-9</c:v>
                </c:pt>
                <c:pt idx="44">
                  <c:v>6.2894139620822621E-9</c:v>
                </c:pt>
                <c:pt idx="45">
                  <c:v>6.1772772606382983E-9</c:v>
                </c:pt>
                <c:pt idx="46">
                  <c:v>6.1626596789566677E-9</c:v>
                </c:pt>
                <c:pt idx="47">
                  <c:v>6.1790462174914216E-9</c:v>
                </c:pt>
                <c:pt idx="48">
                  <c:v>6.1787762473670354E-9</c:v>
                </c:pt>
                <c:pt idx="49">
                  <c:v>6.1773372140174147E-9</c:v>
                </c:pt>
                <c:pt idx="50">
                  <c:v>6.1524091922851404E-9</c:v>
                </c:pt>
                <c:pt idx="51">
                  <c:v>6.1773624579711328E-9</c:v>
                </c:pt>
                <c:pt idx="52">
                  <c:v>6.1774483034444614E-9</c:v>
                </c:pt>
                <c:pt idx="53">
                  <c:v>6.1773691472031045E-9</c:v>
                </c:pt>
                <c:pt idx="54">
                  <c:v>6.1793128112634743E-9</c:v>
                </c:pt>
                <c:pt idx="55">
                  <c:v>6.1768045887086474E-9</c:v>
                </c:pt>
                <c:pt idx="56">
                  <c:v>6.1764148607275789E-9</c:v>
                </c:pt>
                <c:pt idx="57">
                  <c:v>6.1774740025767356E-9</c:v>
                </c:pt>
                <c:pt idx="58">
                  <c:v>6.1866684197127244E-9</c:v>
                </c:pt>
                <c:pt idx="59">
                  <c:v>6.1768944259334621E-9</c:v>
                </c:pt>
                <c:pt idx="60">
                  <c:v>6.1770322887134622E-9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29-4C7D-B358-7AF3C640BC5C}"/>
            </c:ext>
          </c:extLst>
        </c:ser>
        <c:ser>
          <c:idx val="1"/>
          <c:order val="1"/>
          <c:tx>
            <c:v>GMS linear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TPUT!$A$31:$A$63</c:f>
              <c:numCache>
                <c:formatCode>General</c:formatCode>
                <c:ptCount val="33"/>
                <c:pt idx="0">
                  <c:v>2573312</c:v>
                </c:pt>
                <c:pt idx="1">
                  <c:v>2737152</c:v>
                </c:pt>
                <c:pt idx="2">
                  <c:v>2900992</c:v>
                </c:pt>
                <c:pt idx="3">
                  <c:v>3064832</c:v>
                </c:pt>
                <c:pt idx="4">
                  <c:v>3228672</c:v>
                </c:pt>
                <c:pt idx="5">
                  <c:v>3392512</c:v>
                </c:pt>
                <c:pt idx="6">
                  <c:v>3539968</c:v>
                </c:pt>
                <c:pt idx="7">
                  <c:v>3703808</c:v>
                </c:pt>
                <c:pt idx="8">
                  <c:v>3867648</c:v>
                </c:pt>
                <c:pt idx="9">
                  <c:v>4031488</c:v>
                </c:pt>
                <c:pt idx="10">
                  <c:v>4195328</c:v>
                </c:pt>
                <c:pt idx="11">
                  <c:v>4359168</c:v>
                </c:pt>
                <c:pt idx="12">
                  <c:v>4523008</c:v>
                </c:pt>
                <c:pt idx="13">
                  <c:v>4686848</c:v>
                </c:pt>
                <c:pt idx="14">
                  <c:v>4850688</c:v>
                </c:pt>
                <c:pt idx="15">
                  <c:v>5014528</c:v>
                </c:pt>
                <c:pt idx="16">
                  <c:v>5178368</c:v>
                </c:pt>
                <c:pt idx="17">
                  <c:v>5342208</c:v>
                </c:pt>
                <c:pt idx="18">
                  <c:v>5506048</c:v>
                </c:pt>
                <c:pt idx="19">
                  <c:v>5669888</c:v>
                </c:pt>
                <c:pt idx="20">
                  <c:v>5833728</c:v>
                </c:pt>
                <c:pt idx="21">
                  <c:v>5997568</c:v>
                </c:pt>
                <c:pt idx="22">
                  <c:v>6112256</c:v>
                </c:pt>
                <c:pt idx="23">
                  <c:v>6243328</c:v>
                </c:pt>
                <c:pt idx="24">
                  <c:v>6480896</c:v>
                </c:pt>
                <c:pt idx="25">
                  <c:v>6992896</c:v>
                </c:pt>
                <c:pt idx="26">
                  <c:v>7504896</c:v>
                </c:pt>
                <c:pt idx="27">
                  <c:v>8016896</c:v>
                </c:pt>
                <c:pt idx="28">
                  <c:v>8528896</c:v>
                </c:pt>
                <c:pt idx="29">
                  <c:v>9040896</c:v>
                </c:pt>
                <c:pt idx="30">
                  <c:v>9552896</c:v>
                </c:pt>
                <c:pt idx="31">
                  <c:v>10064896</c:v>
                </c:pt>
                <c:pt idx="32">
                  <c:v>10474496</c:v>
                </c:pt>
              </c:numCache>
            </c:numRef>
          </c:xVal>
          <c:yVal>
            <c:numRef>
              <c:f>TPUT!$E$31:$E$63</c:f>
              <c:numCache>
                <c:formatCode>General</c:formatCode>
                <c:ptCount val="33"/>
                <c:pt idx="0">
                  <c:v>6.196605774970155E-9</c:v>
                </c:pt>
                <c:pt idx="1">
                  <c:v>6.1943216891133551E-9</c:v>
                </c:pt>
                <c:pt idx="2">
                  <c:v>6.1652358917225559E-9</c:v>
                </c:pt>
                <c:pt idx="3">
                  <c:v>6.1648077284497158E-9</c:v>
                </c:pt>
                <c:pt idx="4">
                  <c:v>6.1991122046463678E-9</c:v>
                </c:pt>
                <c:pt idx="5">
                  <c:v>6.1789022411711445E-9</c:v>
                </c:pt>
                <c:pt idx="6">
                  <c:v>6.1620613519670236E-9</c:v>
                </c:pt>
                <c:pt idx="7">
                  <c:v>6.1624414656483275E-9</c:v>
                </c:pt>
                <c:pt idx="8">
                  <c:v>6.1636167510590419E-9</c:v>
                </c:pt>
                <c:pt idx="9">
                  <c:v>6.1799266176657352E-9</c:v>
                </c:pt>
                <c:pt idx="10">
                  <c:v>6.1776099508786913E-9</c:v>
                </c:pt>
                <c:pt idx="11">
                  <c:v>6.1596387200493303E-9</c:v>
                </c:pt>
                <c:pt idx="12">
                  <c:v>6.1836724586823631E-9</c:v>
                </c:pt>
                <c:pt idx="13">
                  <c:v>6.1436385391632069E-9</c:v>
                </c:pt>
                <c:pt idx="14">
                  <c:v>6.1629195693476887E-9</c:v>
                </c:pt>
                <c:pt idx="15">
                  <c:v>6.1765135223095774E-9</c:v>
                </c:pt>
                <c:pt idx="16">
                  <c:v>6.2894139620822621E-9</c:v>
                </c:pt>
                <c:pt idx="17">
                  <c:v>6.1772772606382983E-9</c:v>
                </c:pt>
                <c:pt idx="18">
                  <c:v>6.1626596789566677E-9</c:v>
                </c:pt>
                <c:pt idx="19">
                  <c:v>6.1790462174914216E-9</c:v>
                </c:pt>
                <c:pt idx="20">
                  <c:v>6.1787762473670354E-9</c:v>
                </c:pt>
                <c:pt idx="21">
                  <c:v>6.1773372140174147E-9</c:v>
                </c:pt>
                <c:pt idx="22">
                  <c:v>6.1524091922851404E-9</c:v>
                </c:pt>
                <c:pt idx="23">
                  <c:v>6.1773624579711328E-9</c:v>
                </c:pt>
                <c:pt idx="24">
                  <c:v>6.1774483034444614E-9</c:v>
                </c:pt>
                <c:pt idx="25">
                  <c:v>6.1773691472031045E-9</c:v>
                </c:pt>
                <c:pt idx="26">
                  <c:v>6.1793128112634743E-9</c:v>
                </c:pt>
                <c:pt idx="27">
                  <c:v>6.1768045887086474E-9</c:v>
                </c:pt>
                <c:pt idx="28">
                  <c:v>6.1764148607275789E-9</c:v>
                </c:pt>
                <c:pt idx="29">
                  <c:v>6.1774740025767356E-9</c:v>
                </c:pt>
                <c:pt idx="30">
                  <c:v>6.1866684197127244E-9</c:v>
                </c:pt>
                <c:pt idx="31">
                  <c:v>6.1768944259334621E-9</c:v>
                </c:pt>
                <c:pt idx="32">
                  <c:v>6.1770322887134622E-9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29-4C7D-B358-7AF3C640B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085807"/>
        <c:axId val="1907088207"/>
      </c:scatterChart>
      <c:valAx>
        <c:axId val="190708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088207"/>
        <c:crosses val="autoZero"/>
        <c:crossBetween val="midCat"/>
      </c:valAx>
      <c:valAx>
        <c:axId val="190708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08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712423447069119"/>
          <c:y val="0.57949001166520853"/>
          <c:w val="0.1638008710449655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QQ Plot Liear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QQ Plot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QQPlot!$D$2:$D$63</c:f>
              <c:numCache>
                <c:formatCode>General</c:formatCode>
                <c:ptCount val="62"/>
                <c:pt idx="0">
                  <c:v>-2.4059826146307426</c:v>
                </c:pt>
                <c:pt idx="1">
                  <c:v>-1.9739529178022814</c:v>
                </c:pt>
                <c:pt idx="2">
                  <c:v>-1.7469549015612453</c:v>
                </c:pt>
                <c:pt idx="3">
                  <c:v>-1.5852778215207872</c:v>
                </c:pt>
                <c:pt idx="4">
                  <c:v>-1.4568373240580372</c:v>
                </c:pt>
                <c:pt idx="5">
                  <c:v>-1.3487435412716042</c:v>
                </c:pt>
                <c:pt idx="6">
                  <c:v>-1.254452943356545</c:v>
                </c:pt>
                <c:pt idx="7">
                  <c:v>-1.1701627405517676</c:v>
                </c:pt>
                <c:pt idx="8">
                  <c:v>-1.0934562033143793</c:v>
                </c:pt>
                <c:pt idx="9">
                  <c:v>-1.0226959795700221</c:v>
                </c:pt>
                <c:pt idx="10">
                  <c:v>-0.95671786709815088</c:v>
                </c:pt>
                <c:pt idx="11">
                  <c:v>-0.89466210471807261</c:v>
                </c:pt>
                <c:pt idx="12">
                  <c:v>-0.83587397188742851</c:v>
                </c:pt>
                <c:pt idx="13">
                  <c:v>-0.77984201753690319</c:v>
                </c:pt>
                <c:pt idx="14">
                  <c:v>-0.72615796854187575</c:v>
                </c:pt>
                <c:pt idx="15">
                  <c:v>-0.67448975019608193</c:v>
                </c:pt>
                <c:pt idx="16">
                  <c:v>-0.62456276455500681</c:v>
                </c:pt>
                <c:pt idx="17">
                  <c:v>-0.57614655080927402</c:v>
                </c:pt>
                <c:pt idx="18">
                  <c:v>-0.52904505778782085</c:v>
                </c:pt>
                <c:pt idx="19">
                  <c:v>-0.48308940291641783</c:v>
                </c:pt>
                <c:pt idx="20">
                  <c:v>-0.43813238080086903</c:v>
                </c:pt>
                <c:pt idx="21">
                  <c:v>-0.39404422668796468</c:v>
                </c:pt>
                <c:pt idx="22">
                  <c:v>-0.3507092949272308</c:v>
                </c:pt>
                <c:pt idx="23">
                  <c:v>-0.30802341403564665</c:v>
                </c:pt>
                <c:pt idx="24">
                  <c:v>-0.22422703878472675</c:v>
                </c:pt>
                <c:pt idx="25">
                  <c:v>-0.26589174787998998</c:v>
                </c:pt>
                <c:pt idx="26">
                  <c:v>-0.18294814042830504</c:v>
                </c:pt>
                <c:pt idx="27">
                  <c:v>-0.10124643193052443</c:v>
                </c:pt>
                <c:pt idx="28">
                  <c:v>-0.14197877086784655</c:v>
                </c:pt>
                <c:pt idx="29">
                  <c:v>-6.0681452488994592E-2</c:v>
                </c:pt>
                <c:pt idx="30">
                  <c:v>-2.0216121092154715E-2</c:v>
                </c:pt>
                <c:pt idx="31">
                  <c:v>2.0216121092154715E-2</c:v>
                </c:pt>
                <c:pt idx="32">
                  <c:v>6.0681452488994592E-2</c:v>
                </c:pt>
                <c:pt idx="33">
                  <c:v>0.10124643193052428</c:v>
                </c:pt>
                <c:pt idx="34">
                  <c:v>0.14197877086784641</c:v>
                </c:pt>
                <c:pt idx="35">
                  <c:v>0.18294814042830515</c:v>
                </c:pt>
                <c:pt idx="36">
                  <c:v>0.22422703878472686</c:v>
                </c:pt>
                <c:pt idx="37">
                  <c:v>0.26589174787998998</c:v>
                </c:pt>
                <c:pt idx="38">
                  <c:v>0.30802341403564665</c:v>
                </c:pt>
                <c:pt idx="39">
                  <c:v>0.3507092949272308</c:v>
                </c:pt>
                <c:pt idx="40">
                  <c:v>0.39404422668796468</c:v>
                </c:pt>
                <c:pt idx="41">
                  <c:v>0.43813238080086903</c:v>
                </c:pt>
                <c:pt idx="42">
                  <c:v>0.48308940291641767</c:v>
                </c:pt>
                <c:pt idx="43">
                  <c:v>0.52904505778782096</c:v>
                </c:pt>
                <c:pt idx="44">
                  <c:v>0.57614655080927435</c:v>
                </c:pt>
                <c:pt idx="45">
                  <c:v>0.62456276455500681</c:v>
                </c:pt>
                <c:pt idx="46">
                  <c:v>0.67448975019608193</c:v>
                </c:pt>
                <c:pt idx="47">
                  <c:v>0.72615796854187575</c:v>
                </c:pt>
                <c:pt idx="48">
                  <c:v>0.77984201753690319</c:v>
                </c:pt>
                <c:pt idx="49">
                  <c:v>0.83587397188742951</c:v>
                </c:pt>
                <c:pt idx="50">
                  <c:v>0.89466210471807417</c:v>
                </c:pt>
                <c:pt idx="51">
                  <c:v>0.95671786709815088</c:v>
                </c:pt>
                <c:pt idx="52">
                  <c:v>1.0226959795700221</c:v>
                </c:pt>
                <c:pt idx="53">
                  <c:v>1.0934562033143793</c:v>
                </c:pt>
                <c:pt idx="54">
                  <c:v>1.1701627405517676</c:v>
                </c:pt>
                <c:pt idx="55">
                  <c:v>1.254452943356545</c:v>
                </c:pt>
                <c:pt idx="56">
                  <c:v>1.3487435412716042</c:v>
                </c:pt>
                <c:pt idx="57">
                  <c:v>1.4568373240580372</c:v>
                </c:pt>
                <c:pt idx="58">
                  <c:v>1.5852778215207879</c:v>
                </c:pt>
                <c:pt idx="59">
                  <c:v>1.7469549015612456</c:v>
                </c:pt>
                <c:pt idx="60">
                  <c:v>1.9739529178022821</c:v>
                </c:pt>
                <c:pt idx="61">
                  <c:v>2.405982614630743</c:v>
                </c:pt>
              </c:numCache>
            </c:numRef>
          </c:xVal>
          <c:yVal>
            <c:numRef>
              <c:f>QQPlot!$A$2:$A$63</c:f>
              <c:numCache>
                <c:formatCode>General</c:formatCode>
                <c:ptCount val="62"/>
                <c:pt idx="0">
                  <c:v>9.3440000000000007E-6</c:v>
                </c:pt>
                <c:pt idx="1">
                  <c:v>2.0992000000000002E-5</c:v>
                </c:pt>
                <c:pt idx="2">
                  <c:v>3.4816E-5</c:v>
                </c:pt>
                <c:pt idx="3">
                  <c:v>4.3455999999999999E-5</c:v>
                </c:pt>
                <c:pt idx="4">
                  <c:v>5.1616000000000002E-5</c:v>
                </c:pt>
                <c:pt idx="5">
                  <c:v>5.7920000000000001E-5</c:v>
                </c:pt>
                <c:pt idx="6">
                  <c:v>6.5664E-5</c:v>
                </c:pt>
                <c:pt idx="7">
                  <c:v>7.3088000000000002E-5</c:v>
                </c:pt>
                <c:pt idx="8">
                  <c:v>8.064E-5</c:v>
                </c:pt>
                <c:pt idx="9">
                  <c:v>8.8288000000000006E-5</c:v>
                </c:pt>
                <c:pt idx="10">
                  <c:v>1.2303999999999999E-4</c:v>
                </c:pt>
                <c:pt idx="11">
                  <c:v>1.9887999999999999E-4</c:v>
                </c:pt>
                <c:pt idx="12">
                  <c:v>2.8681600000000001E-4</c:v>
                </c:pt>
                <c:pt idx="13">
                  <c:v>3.4528E-4</c:v>
                </c:pt>
                <c:pt idx="14">
                  <c:v>4.2079999999999998E-4</c:v>
                </c:pt>
                <c:pt idx="15">
                  <c:v>4.8473599999999999E-4</c:v>
                </c:pt>
                <c:pt idx="16">
                  <c:v>5.8044800000000001E-4</c:v>
                </c:pt>
                <c:pt idx="17">
                  <c:v>7.7420799999999997E-4</c:v>
                </c:pt>
                <c:pt idx="18">
                  <c:v>8.6176000000000004E-4</c:v>
                </c:pt>
                <c:pt idx="19">
                  <c:v>1.01472E-3</c:v>
                </c:pt>
                <c:pt idx="20">
                  <c:v>1.4928599999999999E-3</c:v>
                </c:pt>
                <c:pt idx="21">
                  <c:v>1.55478E-3</c:v>
                </c:pt>
                <c:pt idx="22">
                  <c:v>1.7310699999999999E-3</c:v>
                </c:pt>
                <c:pt idx="23">
                  <c:v>1.92253E-3</c:v>
                </c:pt>
                <c:pt idx="24">
                  <c:v>2.26531E-3</c:v>
                </c:pt>
                <c:pt idx="25">
                  <c:v>2.1100799999999999E-3</c:v>
                </c:pt>
                <c:pt idx="26">
                  <c:v>2.68666E-3</c:v>
                </c:pt>
                <c:pt idx="27">
                  <c:v>2.8224299999999999E-3</c:v>
                </c:pt>
                <c:pt idx="28">
                  <c:v>2.6990400000000002E-3</c:v>
                </c:pt>
                <c:pt idx="29">
                  <c:v>2.8766999999999998E-3</c:v>
                </c:pt>
                <c:pt idx="30">
                  <c:v>3.1169000000000001E-3</c:v>
                </c:pt>
                <c:pt idx="31">
                  <c:v>3.2972499999999998E-3</c:v>
                </c:pt>
                <c:pt idx="32">
                  <c:v>3.4856599999999998E-3</c:v>
                </c:pt>
                <c:pt idx="33">
                  <c:v>3.6514199999999998E-3</c:v>
                </c:pt>
                <c:pt idx="34">
                  <c:v>3.8454700000000001E-3</c:v>
                </c:pt>
                <c:pt idx="35">
                  <c:v>4.0750099999999996E-3</c:v>
                </c:pt>
                <c:pt idx="36">
                  <c:v>4.30906E-3</c:v>
                </c:pt>
                <c:pt idx="37">
                  <c:v>4.5315199999999998E-3</c:v>
                </c:pt>
                <c:pt idx="38">
                  <c:v>4.7074899999999999E-3</c:v>
                </c:pt>
                <c:pt idx="39">
                  <c:v>4.9354899999999998E-3</c:v>
                </c:pt>
                <c:pt idx="40">
                  <c:v>5.1488999999999997E-3</c:v>
                </c:pt>
                <c:pt idx="41">
                  <c:v>5.3398100000000004E-3</c:v>
                </c:pt>
                <c:pt idx="42">
                  <c:v>5.5684799999999998E-3</c:v>
                </c:pt>
                <c:pt idx="43">
                  <c:v>5.7884800000000004E-3</c:v>
                </c:pt>
                <c:pt idx="44">
                  <c:v>6.0017300000000003E-3</c:v>
                </c:pt>
                <c:pt idx="45">
                  <c:v>6.1872300000000002E-3</c:v>
                </c:pt>
                <c:pt idx="46">
                  <c:v>6.4504000000000002E-3</c:v>
                </c:pt>
                <c:pt idx="47">
                  <c:v>6.6707199999999998E-3</c:v>
                </c:pt>
                <c:pt idx="48">
                  <c:v>6.9100799999999999E-3</c:v>
                </c:pt>
                <c:pt idx="49">
                  <c:v>7.1050899999999997E-3</c:v>
                </c:pt>
                <c:pt idx="50">
                  <c:v>7.3436200000000004E-3</c:v>
                </c:pt>
                <c:pt idx="51">
                  <c:v>7.4918099999999998E-3</c:v>
                </c:pt>
                <c:pt idx="52">
                  <c:v>7.6625599999999997E-3</c:v>
                </c:pt>
                <c:pt idx="53">
                  <c:v>7.9723199999999998E-3</c:v>
                </c:pt>
                <c:pt idx="54">
                  <c:v>8.6594600000000008E-3</c:v>
                </c:pt>
                <c:pt idx="55">
                  <c:v>9.1643499999999999E-3</c:v>
                </c:pt>
                <c:pt idx="56">
                  <c:v>9.8930600000000004E-3</c:v>
                </c:pt>
                <c:pt idx="57">
                  <c:v>1.06347E-2</c:v>
                </c:pt>
                <c:pt idx="58">
                  <c:v>1.1322E-2</c:v>
                </c:pt>
                <c:pt idx="59">
                  <c:v>1.20783E-2</c:v>
                </c:pt>
                <c:pt idx="60">
                  <c:v>1.2867099999999999E-2</c:v>
                </c:pt>
                <c:pt idx="61">
                  <c:v>1.3462500000000001E-2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C2-42FA-A73C-3037099EB066}"/>
            </c:ext>
          </c:extLst>
        </c:ser>
        <c:ser>
          <c:idx val="1"/>
          <c:order val="1"/>
          <c:tx>
            <c:strRef>
              <c:f>QQPlot!$J$2</c:f>
              <c:strCache>
                <c:ptCount val="1"/>
                <c:pt idx="0">
                  <c:v>QQ Outliers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4762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698473044212938"/>
                  <c:y val="-3.24226409472747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QQPlot!$D$19:$D$61</c:f>
              <c:numCache>
                <c:formatCode>General</c:formatCode>
                <c:ptCount val="43"/>
                <c:pt idx="0">
                  <c:v>-0.57614655080927402</c:v>
                </c:pt>
                <c:pt idx="1">
                  <c:v>-0.52904505778782085</c:v>
                </c:pt>
                <c:pt idx="2">
                  <c:v>-0.48308940291641783</c:v>
                </c:pt>
                <c:pt idx="3">
                  <c:v>-0.43813238080086903</c:v>
                </c:pt>
                <c:pt idx="4">
                  <c:v>-0.39404422668796468</c:v>
                </c:pt>
                <c:pt idx="5">
                  <c:v>-0.3507092949272308</c:v>
                </c:pt>
                <c:pt idx="6">
                  <c:v>-0.30802341403564665</c:v>
                </c:pt>
                <c:pt idx="7">
                  <c:v>-0.22422703878472675</c:v>
                </c:pt>
                <c:pt idx="8">
                  <c:v>-0.26589174787998998</c:v>
                </c:pt>
                <c:pt idx="9">
                  <c:v>-0.18294814042830504</c:v>
                </c:pt>
                <c:pt idx="10">
                  <c:v>-0.10124643193052443</c:v>
                </c:pt>
                <c:pt idx="11">
                  <c:v>-0.14197877086784655</c:v>
                </c:pt>
                <c:pt idx="12">
                  <c:v>-6.0681452488994592E-2</c:v>
                </c:pt>
                <c:pt idx="13">
                  <c:v>-2.0216121092154715E-2</c:v>
                </c:pt>
                <c:pt idx="14">
                  <c:v>2.0216121092154715E-2</c:v>
                </c:pt>
                <c:pt idx="15">
                  <c:v>6.0681452488994592E-2</c:v>
                </c:pt>
                <c:pt idx="16">
                  <c:v>0.10124643193052428</c:v>
                </c:pt>
                <c:pt idx="17">
                  <c:v>0.14197877086784641</c:v>
                </c:pt>
                <c:pt idx="18">
                  <c:v>0.18294814042830515</c:v>
                </c:pt>
                <c:pt idx="19">
                  <c:v>0.22422703878472686</c:v>
                </c:pt>
                <c:pt idx="20">
                  <c:v>0.26589174787998998</c:v>
                </c:pt>
                <c:pt idx="21">
                  <c:v>0.30802341403564665</c:v>
                </c:pt>
                <c:pt idx="22">
                  <c:v>0.3507092949272308</c:v>
                </c:pt>
                <c:pt idx="23">
                  <c:v>0.39404422668796468</c:v>
                </c:pt>
                <c:pt idx="24">
                  <c:v>0.43813238080086903</c:v>
                </c:pt>
                <c:pt idx="25">
                  <c:v>0.48308940291641767</c:v>
                </c:pt>
                <c:pt idx="26">
                  <c:v>0.52904505778782096</c:v>
                </c:pt>
                <c:pt idx="27">
                  <c:v>0.57614655080927435</c:v>
                </c:pt>
                <c:pt idx="28">
                  <c:v>0.62456276455500681</c:v>
                </c:pt>
                <c:pt idx="29">
                  <c:v>0.67448975019608193</c:v>
                </c:pt>
                <c:pt idx="30">
                  <c:v>0.72615796854187575</c:v>
                </c:pt>
                <c:pt idx="31">
                  <c:v>0.77984201753690319</c:v>
                </c:pt>
                <c:pt idx="32">
                  <c:v>0.83587397188742951</c:v>
                </c:pt>
                <c:pt idx="33">
                  <c:v>0.89466210471807417</c:v>
                </c:pt>
                <c:pt idx="34">
                  <c:v>0.95671786709815088</c:v>
                </c:pt>
                <c:pt idx="35">
                  <c:v>1.0226959795700221</c:v>
                </c:pt>
                <c:pt idx="36">
                  <c:v>1.0934562033143793</c:v>
                </c:pt>
                <c:pt idx="37">
                  <c:v>1.1701627405517676</c:v>
                </c:pt>
                <c:pt idx="38">
                  <c:v>1.254452943356545</c:v>
                </c:pt>
                <c:pt idx="39">
                  <c:v>1.3487435412716042</c:v>
                </c:pt>
                <c:pt idx="40">
                  <c:v>1.4568373240580372</c:v>
                </c:pt>
                <c:pt idx="41">
                  <c:v>1.5852778215207879</c:v>
                </c:pt>
                <c:pt idx="42">
                  <c:v>1.7469549015612456</c:v>
                </c:pt>
              </c:numCache>
            </c:numRef>
          </c:xVal>
          <c:yVal>
            <c:numRef>
              <c:f>QQPlot!$A$19:$A$61</c:f>
              <c:numCache>
                <c:formatCode>General</c:formatCode>
                <c:ptCount val="43"/>
                <c:pt idx="0">
                  <c:v>7.7420799999999997E-4</c:v>
                </c:pt>
                <c:pt idx="1">
                  <c:v>8.6176000000000004E-4</c:v>
                </c:pt>
                <c:pt idx="2">
                  <c:v>1.01472E-3</c:v>
                </c:pt>
                <c:pt idx="3">
                  <c:v>1.4928599999999999E-3</c:v>
                </c:pt>
                <c:pt idx="4">
                  <c:v>1.55478E-3</c:v>
                </c:pt>
                <c:pt idx="5">
                  <c:v>1.7310699999999999E-3</c:v>
                </c:pt>
                <c:pt idx="6">
                  <c:v>1.92253E-3</c:v>
                </c:pt>
                <c:pt idx="7">
                  <c:v>2.26531E-3</c:v>
                </c:pt>
                <c:pt idx="8">
                  <c:v>2.1100799999999999E-3</c:v>
                </c:pt>
                <c:pt idx="9">
                  <c:v>2.68666E-3</c:v>
                </c:pt>
                <c:pt idx="10">
                  <c:v>2.8224299999999999E-3</c:v>
                </c:pt>
                <c:pt idx="11">
                  <c:v>2.6990400000000002E-3</c:v>
                </c:pt>
                <c:pt idx="12">
                  <c:v>2.8766999999999998E-3</c:v>
                </c:pt>
                <c:pt idx="13">
                  <c:v>3.1169000000000001E-3</c:v>
                </c:pt>
                <c:pt idx="14">
                  <c:v>3.2972499999999998E-3</c:v>
                </c:pt>
                <c:pt idx="15">
                  <c:v>3.4856599999999998E-3</c:v>
                </c:pt>
                <c:pt idx="16">
                  <c:v>3.6514199999999998E-3</c:v>
                </c:pt>
                <c:pt idx="17">
                  <c:v>3.8454700000000001E-3</c:v>
                </c:pt>
                <c:pt idx="18">
                  <c:v>4.0750099999999996E-3</c:v>
                </c:pt>
                <c:pt idx="19">
                  <c:v>4.30906E-3</c:v>
                </c:pt>
                <c:pt idx="20">
                  <c:v>4.5315199999999998E-3</c:v>
                </c:pt>
                <c:pt idx="21">
                  <c:v>4.7074899999999999E-3</c:v>
                </c:pt>
                <c:pt idx="22">
                  <c:v>4.9354899999999998E-3</c:v>
                </c:pt>
                <c:pt idx="23">
                  <c:v>5.1488999999999997E-3</c:v>
                </c:pt>
                <c:pt idx="24">
                  <c:v>5.3398100000000004E-3</c:v>
                </c:pt>
                <c:pt idx="25">
                  <c:v>5.5684799999999998E-3</c:v>
                </c:pt>
                <c:pt idx="26">
                  <c:v>5.7884800000000004E-3</c:v>
                </c:pt>
                <c:pt idx="27">
                  <c:v>6.0017300000000003E-3</c:v>
                </c:pt>
                <c:pt idx="28">
                  <c:v>6.1872300000000002E-3</c:v>
                </c:pt>
                <c:pt idx="29">
                  <c:v>6.4504000000000002E-3</c:v>
                </c:pt>
                <c:pt idx="30">
                  <c:v>6.6707199999999998E-3</c:v>
                </c:pt>
                <c:pt idx="31">
                  <c:v>6.9100799999999999E-3</c:v>
                </c:pt>
                <c:pt idx="32">
                  <c:v>7.1050899999999997E-3</c:v>
                </c:pt>
                <c:pt idx="33">
                  <c:v>7.3436200000000004E-3</c:v>
                </c:pt>
                <c:pt idx="34">
                  <c:v>7.4918099999999998E-3</c:v>
                </c:pt>
                <c:pt idx="35">
                  <c:v>7.6625599999999997E-3</c:v>
                </c:pt>
                <c:pt idx="36">
                  <c:v>7.9723199999999998E-3</c:v>
                </c:pt>
                <c:pt idx="37">
                  <c:v>8.6594600000000008E-3</c:v>
                </c:pt>
                <c:pt idx="38">
                  <c:v>9.1643499999999999E-3</c:v>
                </c:pt>
                <c:pt idx="39">
                  <c:v>9.8930600000000004E-3</c:v>
                </c:pt>
                <c:pt idx="40">
                  <c:v>1.06347E-2</c:v>
                </c:pt>
                <c:pt idx="41">
                  <c:v>1.1322E-2</c:v>
                </c:pt>
                <c:pt idx="42">
                  <c:v>1.20783E-2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C2-42FA-A73C-3037099EB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103519"/>
        <c:axId val="1454156351"/>
      </c:scatterChart>
      <c:valAx>
        <c:axId val="134410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156351"/>
        <c:crosses val="autoZero"/>
        <c:crossBetween val="midCat"/>
      </c:valAx>
      <c:valAx>
        <c:axId val="145415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10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QQ Plot Log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QQ Plot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QQPlot!$I$33:$I$63</c:f>
              <c:numCache>
                <c:formatCode>General</c:formatCode>
                <c:ptCount val="31"/>
                <c:pt idx="0">
                  <c:v>2.0216121092154715E-2</c:v>
                </c:pt>
                <c:pt idx="1">
                  <c:v>6.0681452488994592E-2</c:v>
                </c:pt>
                <c:pt idx="2">
                  <c:v>0.10124643193052428</c:v>
                </c:pt>
                <c:pt idx="3">
                  <c:v>0.14197877086784641</c:v>
                </c:pt>
                <c:pt idx="4">
                  <c:v>0.18294814042830515</c:v>
                </c:pt>
                <c:pt idx="5">
                  <c:v>0.22422703878472686</c:v>
                </c:pt>
                <c:pt idx="6">
                  <c:v>0.26589174787998998</c:v>
                </c:pt>
                <c:pt idx="7">
                  <c:v>0.30802341403564665</c:v>
                </c:pt>
                <c:pt idx="8">
                  <c:v>0.3507092949272308</c:v>
                </c:pt>
                <c:pt idx="9">
                  <c:v>0.39404422668796468</c:v>
                </c:pt>
                <c:pt idx="10">
                  <c:v>0.43813238080086903</c:v>
                </c:pt>
                <c:pt idx="11">
                  <c:v>0.48308940291641767</c:v>
                </c:pt>
                <c:pt idx="12">
                  <c:v>0.52904505778782096</c:v>
                </c:pt>
                <c:pt idx="13">
                  <c:v>0.57614655080927435</c:v>
                </c:pt>
                <c:pt idx="14">
                  <c:v>0.62456276455500681</c:v>
                </c:pt>
                <c:pt idx="15">
                  <c:v>0.67448975019608193</c:v>
                </c:pt>
                <c:pt idx="16">
                  <c:v>0.72615796854187575</c:v>
                </c:pt>
                <c:pt idx="17">
                  <c:v>0.77984201753690319</c:v>
                </c:pt>
                <c:pt idx="18">
                  <c:v>0.83587397188742951</c:v>
                </c:pt>
                <c:pt idx="19">
                  <c:v>0.89466210471807417</c:v>
                </c:pt>
                <c:pt idx="20">
                  <c:v>0.95671786709815088</c:v>
                </c:pt>
                <c:pt idx="21">
                  <c:v>1.0226959795700221</c:v>
                </c:pt>
                <c:pt idx="22">
                  <c:v>1.0934562033143793</c:v>
                </c:pt>
                <c:pt idx="23">
                  <c:v>1.1701627405517676</c:v>
                </c:pt>
                <c:pt idx="24">
                  <c:v>1.254452943356545</c:v>
                </c:pt>
                <c:pt idx="25">
                  <c:v>1.3487435412716042</c:v>
                </c:pt>
                <c:pt idx="26">
                  <c:v>1.4568373240580372</c:v>
                </c:pt>
                <c:pt idx="27">
                  <c:v>1.5852778215207879</c:v>
                </c:pt>
                <c:pt idx="28">
                  <c:v>1.7469549015612456</c:v>
                </c:pt>
                <c:pt idx="29">
                  <c:v>1.9739529178022821</c:v>
                </c:pt>
                <c:pt idx="30">
                  <c:v>2.405982614630743</c:v>
                </c:pt>
              </c:numCache>
            </c:numRef>
          </c:xVal>
          <c:yVal>
            <c:numRef>
              <c:f>QQPlot!$F$33:$F$63</c:f>
              <c:numCache>
                <c:formatCode>General</c:formatCode>
                <c:ptCount val="31"/>
                <c:pt idx="0">
                  <c:v>3.8705249887074251E-3</c:v>
                </c:pt>
                <c:pt idx="1">
                  <c:v>4.0926014692479846E-3</c:v>
                </c:pt>
                <c:pt idx="2">
                  <c:v>4.3146779497885432E-3</c:v>
                </c:pt>
                <c:pt idx="3">
                  <c:v>4.5367544303291027E-3</c:v>
                </c:pt>
                <c:pt idx="4">
                  <c:v>4.7366232628156058E-3</c:v>
                </c:pt>
                <c:pt idx="5">
                  <c:v>4.9586997433561644E-3</c:v>
                </c:pt>
                <c:pt idx="6">
                  <c:v>5.1807762238967239E-3</c:v>
                </c:pt>
                <c:pt idx="7">
                  <c:v>5.4028527044372825E-3</c:v>
                </c:pt>
                <c:pt idx="8">
                  <c:v>5.6249291849778411E-3</c:v>
                </c:pt>
                <c:pt idx="9">
                  <c:v>5.8470056655184005E-3</c:v>
                </c:pt>
                <c:pt idx="10">
                  <c:v>6.0690821460589591E-3</c:v>
                </c:pt>
                <c:pt idx="11">
                  <c:v>6.2911586265995186E-3</c:v>
                </c:pt>
                <c:pt idx="12">
                  <c:v>6.5132351071400772E-3</c:v>
                </c:pt>
                <c:pt idx="13">
                  <c:v>6.7353115876806358E-3</c:v>
                </c:pt>
                <c:pt idx="14">
                  <c:v>6.9573880682211953E-3</c:v>
                </c:pt>
                <c:pt idx="15">
                  <c:v>7.1794645487617539E-3</c:v>
                </c:pt>
                <c:pt idx="16">
                  <c:v>7.4015410293023134E-3</c:v>
                </c:pt>
                <c:pt idx="17">
                  <c:v>7.623617509842872E-3</c:v>
                </c:pt>
                <c:pt idx="18">
                  <c:v>7.8456939903834323E-3</c:v>
                </c:pt>
                <c:pt idx="19">
                  <c:v>8.0677704709239909E-3</c:v>
                </c:pt>
                <c:pt idx="20">
                  <c:v>8.2232240073023821E-3</c:v>
                </c:pt>
                <c:pt idx="21">
                  <c:v>8.4008851917348297E-3</c:v>
                </c:pt>
                <c:pt idx="22">
                  <c:v>8.7228960885186394E-3</c:v>
                </c:pt>
                <c:pt idx="23">
                  <c:v>9.4168850902078861E-3</c:v>
                </c:pt>
                <c:pt idx="24">
                  <c:v>1.0110874091897133E-2</c:v>
                </c:pt>
                <c:pt idx="25">
                  <c:v>1.080486309358638E-2</c:v>
                </c:pt>
                <c:pt idx="26">
                  <c:v>1.1498852095275626E-2</c:v>
                </c:pt>
                <c:pt idx="27">
                  <c:v>1.2192841096964873E-2</c:v>
                </c:pt>
                <c:pt idx="28">
                  <c:v>1.288683009865412E-2</c:v>
                </c:pt>
                <c:pt idx="29">
                  <c:v>1.3580819100343366E-2</c:v>
                </c:pt>
                <c:pt idx="30">
                  <c:v>1.4136010301694764E-2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49-4A62-B571-020F778AA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103519"/>
        <c:axId val="1454156351"/>
      </c:scatterChart>
      <c:valAx>
        <c:axId val="134410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156351"/>
        <c:crosses val="autoZero"/>
        <c:crossBetween val="midCat"/>
      </c:valAx>
      <c:valAx>
        <c:axId val="145415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10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PQBRT Graphics Log</a:t>
            </a:r>
            <a:r>
              <a:rPr lang="en-US" sz="2000" baseline="-25000"/>
              <a:t>10</a:t>
            </a:r>
            <a:r>
              <a:rPr lang="en-US" sz="2000"/>
              <a:t> Plot</a:t>
            </a:r>
          </a:p>
          <a:p>
            <a:pPr>
              <a:defRPr sz="2000"/>
            </a:pPr>
            <a:r>
              <a:rPr lang="en-US" sz="2000"/>
              <a:t>and Trendline </a:t>
            </a:r>
          </a:p>
        </c:rich>
      </c:tx>
      <c:layout>
        <c:manualLayout>
          <c:xMode val="edge"/>
          <c:yMode val="edge"/>
          <c:x val="0.38677724877413583"/>
          <c:y val="3.78201134400943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943992538122817E-2"/>
          <c:y val="0.19596624974562077"/>
          <c:w val="0.91463395587948204"/>
          <c:h val="0.725687032659684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'Graphcs Log'!$R$2</c:f>
              <c:strCache>
                <c:ptCount val="1"/>
                <c:pt idx="0">
                  <c:v>PQBRT Graphics Data log(10)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157592219577204E-2"/>
                  <c:y val="0.1970202929405196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Calcs Segments'!$V$4:$V$65</c:f>
              <c:numCache>
                <c:formatCode>General</c:formatCode>
                <c:ptCount val="62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6480896</c:v>
                </c:pt>
                <c:pt idx="54">
                  <c:v>6992896</c:v>
                </c:pt>
                <c:pt idx="55">
                  <c:v>7504896</c:v>
                </c:pt>
                <c:pt idx="56">
                  <c:v>8016896</c:v>
                </c:pt>
                <c:pt idx="57">
                  <c:v>8528896</c:v>
                </c:pt>
                <c:pt idx="58">
                  <c:v>9040896</c:v>
                </c:pt>
                <c:pt idx="59">
                  <c:v>9552896</c:v>
                </c:pt>
                <c:pt idx="60">
                  <c:v>10064896</c:v>
                </c:pt>
                <c:pt idx="61">
                  <c:v>10474496</c:v>
                </c:pt>
              </c:numCache>
            </c:numRef>
          </c:xVal>
          <c:yVal>
            <c:numRef>
              <c:f>'PQBRT Calcs Segments'!$H$4:$H$65</c:f>
              <c:numCache>
                <c:formatCode>General</c:formatCode>
                <c:ptCount val="62"/>
                <c:pt idx="0">
                  <c:v>-5.0294671702316753</c:v>
                </c:pt>
                <c:pt idx="1">
                  <c:v>-4.6779461823044333</c:v>
                </c:pt>
                <c:pt idx="2">
                  <c:v>-4.4582211263179321</c:v>
                </c:pt>
                <c:pt idx="3">
                  <c:v>-4.3619502517356112</c:v>
                </c:pt>
                <c:pt idx="4">
                  <c:v>-4.2872156542911322</c:v>
                </c:pt>
                <c:pt idx="5">
                  <c:v>-4.2371714468109092</c:v>
                </c:pt>
                <c:pt idx="6">
                  <c:v>-4.1826726652403154</c:v>
                </c:pt>
                <c:pt idx="7">
                  <c:v>-4.1361539221062831</c:v>
                </c:pt>
                <c:pt idx="8">
                  <c:v>-4.09344948089855</c:v>
                </c:pt>
                <c:pt idx="9">
                  <c:v>-4.0540983212009083</c:v>
                </c:pt>
                <c:pt idx="10">
                  <c:v>-3.909953677542644</c:v>
                </c:pt>
                <c:pt idx="11">
                  <c:v>-3.7014088887024297</c:v>
                </c:pt>
                <c:pt idx="12">
                  <c:v>-3.5423966252570604</c:v>
                </c:pt>
                <c:pt idx="13">
                  <c:v>-3.461828576997183</c:v>
                </c:pt>
                <c:pt idx="14">
                  <c:v>-3.375924268854317</c:v>
                </c:pt>
                <c:pt idx="15">
                  <c:v>-3.3144947252313051</c:v>
                </c:pt>
                <c:pt idx="16">
                  <c:v>-3.2362366808773499</c:v>
                </c:pt>
                <c:pt idx="17">
                  <c:v>-3.1111423453680001</c:v>
                </c:pt>
                <c:pt idx="18">
                  <c:v>-3.0646136682685832</c:v>
                </c:pt>
                <c:pt idx="19">
                  <c:v>-2.9936537796530049</c:v>
                </c:pt>
                <c:pt idx="20">
                  <c:v>-2.8259809183823679</c:v>
                </c:pt>
                <c:pt idx="21">
                  <c:v>-2.8083310545763407</c:v>
                </c:pt>
                <c:pt idx="22">
                  <c:v>-2.7616853700223163</c:v>
                </c:pt>
                <c:pt idx="23">
                  <c:v>-2.7161268745523817</c:v>
                </c:pt>
                <c:pt idx="24">
                  <c:v>-2.6448723578555411</c:v>
                </c:pt>
                <c:pt idx="25">
                  <c:v>-2.6757010788729598</c:v>
                </c:pt>
                <c:pt idx="26">
                  <c:v>-2.5707872905697098</c:v>
                </c:pt>
                <c:pt idx="27">
                  <c:v>-2.5493768203474474</c:v>
                </c:pt>
                <c:pt idx="28">
                  <c:v>-2.5687906791150095</c:v>
                </c:pt>
                <c:pt idx="29">
                  <c:v>-2.5411054266525901</c:v>
                </c:pt>
                <c:pt idx="30">
                  <c:v>-2.5062771310388028</c:v>
                </c:pt>
                <c:pt idx="31">
                  <c:v>-2.4818481230708884</c:v>
                </c:pt>
                <c:pt idx="32">
                  <c:v>-2.4577149773307823</c:v>
                </c:pt>
                <c:pt idx="33">
                  <c:v>-2.4375382099997052</c:v>
                </c:pt>
                <c:pt idx="34">
                  <c:v>-2.4150505723951547</c:v>
                </c:pt>
                <c:pt idx="35">
                  <c:v>-2.3898713211719822</c:v>
                </c:pt>
                <c:pt idx="36">
                  <c:v>-2.3656174586877987</c:v>
                </c:pt>
                <c:pt idx="37">
                  <c:v>-2.3437560988950321</c:v>
                </c:pt>
                <c:pt idx="38">
                  <c:v>-2.3272105938709218</c:v>
                </c:pt>
                <c:pt idx="39">
                  <c:v>-2.3066697236970635</c:v>
                </c:pt>
                <c:pt idx="40">
                  <c:v>-2.2882855427950068</c:v>
                </c:pt>
                <c:pt idx="41">
                  <c:v>-2.2724741956717387</c:v>
                </c:pt>
                <c:pt idx="42">
                  <c:v>-2.2542633358316846</c:v>
                </c:pt>
                <c:pt idx="43">
                  <c:v>-2.2374354629179067</c:v>
                </c:pt>
                <c:pt idx="44">
                  <c:v>-2.2217235460900486</c:v>
                </c:pt>
                <c:pt idx="45">
                  <c:v>-2.2085037395038012</c:v>
                </c:pt>
                <c:pt idx="46">
                  <c:v>-2.1904133532087031</c:v>
                </c:pt>
                <c:pt idx="47">
                  <c:v>-2.1758272882496796</c:v>
                </c:pt>
                <c:pt idx="48">
                  <c:v>-2.1605169246435389</c:v>
                </c:pt>
                <c:pt idx="49">
                  <c:v>-2.1484304165041652</c:v>
                </c:pt>
                <c:pt idx="50">
                  <c:v>-2.1340898040525773</c:v>
                </c:pt>
                <c:pt idx="51">
                  <c:v>-2.1254132453114685</c:v>
                </c:pt>
                <c:pt idx="52">
                  <c:v>-2.1156261118122694</c:v>
                </c:pt>
                <c:pt idx="53">
                  <c:v>-2.0984152775273652</c:v>
                </c:pt>
                <c:pt idx="54">
                  <c:v>-2.0625091895452772</c:v>
                </c:pt>
                <c:pt idx="55">
                  <c:v>-2.0378983328211362</c:v>
                </c:pt>
                <c:pt idx="56">
                  <c:v>-2.0046693569804193</c:v>
                </c:pt>
                <c:pt idx="57">
                  <c:v>-1.9732747568362157</c:v>
                </c:pt>
                <c:pt idx="58">
                  <c:v>-1.9460768494514249</c:v>
                </c:pt>
                <c:pt idx="59">
                  <c:v>-1.9179941876167139</c:v>
                </c:pt>
                <c:pt idx="60">
                  <c:v>-1.8905193237961078</c:v>
                </c:pt>
                <c:pt idx="61">
                  <c:v>-1.8708742836939618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DD-471F-A7D1-B0C318B39AB8}"/>
            </c:ext>
          </c:extLst>
        </c:ser>
        <c:ser>
          <c:idx val="1"/>
          <c:order val="1"/>
          <c:tx>
            <c:strRef>
              <c:f>'Graphcs Log'!$R$3</c:f>
              <c:strCache>
                <c:ptCount val="1"/>
                <c:pt idx="0">
                  <c:v>PQBRT Graphics Data log(10) Trendline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'PQBRT Calcs Segments'!$V$4:$V$65</c:f>
              <c:numCache>
                <c:formatCode>General</c:formatCode>
                <c:ptCount val="62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6480896</c:v>
                </c:pt>
                <c:pt idx="54">
                  <c:v>6992896</c:v>
                </c:pt>
                <c:pt idx="55">
                  <c:v>7504896</c:v>
                </c:pt>
                <c:pt idx="56">
                  <c:v>8016896</c:v>
                </c:pt>
                <c:pt idx="57">
                  <c:v>8528896</c:v>
                </c:pt>
                <c:pt idx="58">
                  <c:v>9040896</c:v>
                </c:pt>
                <c:pt idx="59">
                  <c:v>9552896</c:v>
                </c:pt>
                <c:pt idx="60">
                  <c:v>10064896</c:v>
                </c:pt>
                <c:pt idx="61">
                  <c:v>10474496</c:v>
                </c:pt>
              </c:numCache>
            </c:numRef>
          </c:xVal>
          <c:yVal>
            <c:numRef>
              <c:f>'PQBRT Calcs Segments'!$I$4:$I$65</c:f>
              <c:numCache>
                <c:formatCode>General</c:formatCode>
                <c:ptCount val="62"/>
                <c:pt idx="0">
                  <c:v>-7.9673478723782933</c:v>
                </c:pt>
                <c:pt idx="1">
                  <c:v>-5.1393294539399097</c:v>
                </c:pt>
                <c:pt idx="2">
                  <c:v>-4.7244559824059786</c:v>
                </c:pt>
                <c:pt idx="3">
                  <c:v>-4.5675053634735585</c:v>
                </c:pt>
                <c:pt idx="4">
                  <c:v>-4.4492832575240895</c:v>
                </c:pt>
                <c:pt idx="5">
                  <c:v>-4.3544102481950988</c:v>
                </c:pt>
                <c:pt idx="6">
                  <c:v>-4.2751671919143694</c:v>
                </c:pt>
                <c:pt idx="7">
                  <c:v>-4.2071252461680482</c:v>
                </c:pt>
                <c:pt idx="8">
                  <c:v>-4.1475064649414906</c:v>
                </c:pt>
                <c:pt idx="9">
                  <c:v>-4.0944532376161717</c:v>
                </c:pt>
                <c:pt idx="10">
                  <c:v>-3.8955604528097929</c:v>
                </c:pt>
                <c:pt idx="11">
                  <c:v>-3.7192320065247833</c:v>
                </c:pt>
                <c:pt idx="12">
                  <c:v>-3.5369341488605031</c:v>
                </c:pt>
                <c:pt idx="13">
                  <c:v>-3.4450636513134425</c:v>
                </c:pt>
                <c:pt idx="14">
                  <c:v>-3.3504240986623746</c:v>
                </c:pt>
                <c:pt idx="15">
                  <c:v>-3.2861564449450871</c:v>
                </c:pt>
                <c:pt idx="16">
                  <c:v>-3.2034218533658843</c:v>
                </c:pt>
                <c:pt idx="17">
                  <c:v>-3.1438951682540068</c:v>
                </c:pt>
                <c:pt idx="18">
                  <c:v>-3.0909148628268746</c:v>
                </c:pt>
                <c:pt idx="19">
                  <c:v>-3.0081308412103871</c:v>
                </c:pt>
                <c:pt idx="20">
                  <c:v>-2.9302503684569965</c:v>
                </c:pt>
                <c:pt idx="21">
                  <c:v>-2.8632149006676633</c:v>
                </c:pt>
                <c:pt idx="22">
                  <c:v>-2.8043699597443048</c:v>
                </c:pt>
                <c:pt idx="23">
                  <c:v>-2.7519302377661496</c:v>
                </c:pt>
                <c:pt idx="24">
                  <c:v>-2.7046372032691277</c:v>
                </c:pt>
                <c:pt idx="25">
                  <c:v>-2.6615702922771129</c:v>
                </c:pt>
                <c:pt idx="26">
                  <c:v>-2.6220357776961718</c:v>
                </c:pt>
                <c:pt idx="27">
                  <c:v>-2.5854978665432196</c:v>
                </c:pt>
                <c:pt idx="28">
                  <c:v>-2.5515341225986496</c:v>
                </c:pt>
                <c:pt idx="29">
                  <c:v>-2.5198055852880721</c:v>
                </c:pt>
                <c:pt idx="30">
                  <c:v>-2.4900361286658699</c:v>
                </c:pt>
                <c:pt idx="31">
                  <c:v>-2.4619978305348482</c:v>
                </c:pt>
                <c:pt idx="32">
                  <c:v>-2.4355003667716986</c:v>
                </c:pt>
                <c:pt idx="33">
                  <c:v>-2.4103831709976644</c:v>
                </c:pt>
                <c:pt idx="34">
                  <c:v>-2.3865095370622296</c:v>
                </c:pt>
                <c:pt idx="35">
                  <c:v>-2.3659891798908967</c:v>
                </c:pt>
                <c:pt idx="36">
                  <c:v>-2.3441681830801402</c:v>
                </c:pt>
                <c:pt idx="37">
                  <c:v>-2.3232918642517166</c:v>
                </c:pt>
                <c:pt idx="38">
                  <c:v>-2.3032818119809741</c:v>
                </c:pt>
                <c:pt idx="39">
                  <c:v>-2.284068989677424</c:v>
                </c:pt>
                <c:pt idx="40">
                  <c:v>-2.2655922982178787</c:v>
                </c:pt>
                <c:pt idx="41">
                  <c:v>-2.2477974039150554</c:v>
                </c:pt>
                <c:pt idx="42">
                  <c:v>-2.2306357751318311</c:v>
                </c:pt>
                <c:pt idx="43">
                  <c:v>-2.2140638844974703</c:v>
                </c:pt>
                <c:pt idx="44">
                  <c:v>-2.1980425436985778</c:v>
                </c:pt>
                <c:pt idx="45">
                  <c:v>-2.1825363452556799</c:v>
                </c:pt>
                <c:pt idx="46">
                  <c:v>-2.1675131912794301</c:v>
                </c:pt>
                <c:pt idx="47">
                  <c:v>-2.1529438934334957</c:v>
                </c:pt>
                <c:pt idx="48">
                  <c:v>-2.1388018315704409</c:v>
                </c:pt>
                <c:pt idx="49">
                  <c:v>-2.1250626610076049</c:v>
                </c:pt>
                <c:pt idx="50">
                  <c:v>-2.1117040603562431</c:v>
                </c:pt>
                <c:pt idx="51">
                  <c:v>-2.1025684258330744</c:v>
                </c:pt>
                <c:pt idx="52">
                  <c:v>-2.0923352950440615</c:v>
                </c:pt>
                <c:pt idx="53">
                  <c:v>-2.0743236785766568</c:v>
                </c:pt>
                <c:pt idx="54">
                  <c:v>-2.0376516550706905</c:v>
                </c:pt>
                <c:pt idx="55">
                  <c:v>-2.0035720676194675</c:v>
                </c:pt>
                <c:pt idx="56">
                  <c:v>-1.9717424607949727</c:v>
                </c:pt>
                <c:pt idx="57">
                  <c:v>-1.9418840517889393</c:v>
                </c:pt>
                <c:pt idx="58">
                  <c:v>-1.913766862571558</c:v>
                </c:pt>
                <c:pt idx="59">
                  <c:v>-1.8871989533593254</c:v>
                </c:pt>
                <c:pt idx="60">
                  <c:v>-1.8620184704649745</c:v>
                </c:pt>
                <c:pt idx="61">
                  <c:v>-1.8427797789974703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DD-471F-A7D1-B0C318B39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particles</a:t>
                </a:r>
                <a:r>
                  <a:rPr lang="en-US" baseline="0"/>
                  <a:t> ,n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855836334411689"/>
              <c:y val="0.933561883293415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LOG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10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Frame Time t (s)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3.2352641966265847E-3"/>
              <c:y val="0.43036708880574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101507660379662"/>
          <c:y val="0.67572935092854947"/>
          <c:w val="0.23485451508644065"/>
          <c:h val="0.14868191981052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PQBRT Graphics Log</a:t>
            </a:r>
            <a:r>
              <a:rPr lang="en-US" sz="1400" b="0" i="0" u="none" strike="noStrike" kern="1200" spc="0" baseline="-2500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Residuals</a:t>
            </a:r>
          </a:p>
        </c:rich>
      </c:tx>
      <c:layout>
        <c:manualLayout>
          <c:xMode val="edge"/>
          <c:yMode val="edge"/>
          <c:x val="0.38048488158633348"/>
          <c:y val="2.4439918533604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106488554602324E-2"/>
          <c:y val="0.10864498644986449"/>
          <c:w val="0.89089682819498306"/>
          <c:h val="0.790451112144586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'Graphcs Log'!$R$27</c:f>
              <c:strCache>
                <c:ptCount val="1"/>
                <c:pt idx="0">
                  <c:v>PQBRT Graphics Data LOG10 Residuals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ysDash"/>
              </a:ln>
              <a:effectLst/>
            </c:spPr>
            <c:trendlineType val="log"/>
            <c:dispRSqr val="0"/>
            <c:dispEq val="0"/>
          </c:trendline>
          <c:xVal>
            <c:numRef>
              <c:f>'PQBRT Calcs Segments'!$V$4:$V$65</c:f>
              <c:numCache>
                <c:formatCode>General</c:formatCode>
                <c:ptCount val="62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6480896</c:v>
                </c:pt>
                <c:pt idx="54">
                  <c:v>6992896</c:v>
                </c:pt>
                <c:pt idx="55">
                  <c:v>7504896</c:v>
                </c:pt>
                <c:pt idx="56">
                  <c:v>8016896</c:v>
                </c:pt>
                <c:pt idx="57">
                  <c:v>8528896</c:v>
                </c:pt>
                <c:pt idx="58">
                  <c:v>9040896</c:v>
                </c:pt>
                <c:pt idx="59">
                  <c:v>9552896</c:v>
                </c:pt>
                <c:pt idx="60">
                  <c:v>10064896</c:v>
                </c:pt>
                <c:pt idx="61">
                  <c:v>10474496</c:v>
                </c:pt>
              </c:numCache>
            </c:numRef>
          </c:xVal>
          <c:yVal>
            <c:numRef>
              <c:f>'PQBRT Calcs Segments'!$K$4:$K$65</c:f>
              <c:numCache>
                <c:formatCode>General</c:formatCode>
                <c:ptCount val="62"/>
                <c:pt idx="0">
                  <c:v>2.937880702146618</c:v>
                </c:pt>
                <c:pt idx="1">
                  <c:v>0.46138327163547643</c:v>
                </c:pt>
                <c:pt idx="2">
                  <c:v>0.26623485608804653</c:v>
                </c:pt>
                <c:pt idx="3">
                  <c:v>0.20555511173794727</c:v>
                </c:pt>
                <c:pt idx="4">
                  <c:v>0.16206760323295732</c:v>
                </c:pt>
                <c:pt idx="5">
                  <c:v>0.11723880138418963</c:v>
                </c:pt>
                <c:pt idx="6">
                  <c:v>9.2494526674054001E-2</c:v>
                </c:pt>
                <c:pt idx="7">
                  <c:v>7.0971324061765095E-2</c:v>
                </c:pt>
                <c:pt idx="8">
                  <c:v>5.405698404294057E-2</c:v>
                </c:pt>
                <c:pt idx="9">
                  <c:v>4.0354916415263453E-2</c:v>
                </c:pt>
                <c:pt idx="10">
                  <c:v>-1.4393224732851095E-2</c:v>
                </c:pt>
                <c:pt idx="11">
                  <c:v>1.7823117822353574E-2</c:v>
                </c:pt>
                <c:pt idx="12">
                  <c:v>-5.4624763965573919E-3</c:v>
                </c:pt>
                <c:pt idx="13">
                  <c:v>-1.676492568374055E-2</c:v>
                </c:pt>
                <c:pt idx="14">
                  <c:v>-2.5500170191942395E-2</c:v>
                </c:pt>
                <c:pt idx="15">
                  <c:v>-2.8338280286217987E-2</c:v>
                </c:pt>
                <c:pt idx="16">
                  <c:v>-3.2814827511465694E-2</c:v>
                </c:pt>
                <c:pt idx="17">
                  <c:v>3.2752822886006783E-2</c:v>
                </c:pt>
                <c:pt idx="18">
                  <c:v>2.6301194558291385E-2</c:v>
                </c:pt>
                <c:pt idx="19">
                  <c:v>1.4477061557382154E-2</c:v>
                </c:pt>
                <c:pt idx="20">
                  <c:v>0.10426945007462862</c:v>
                </c:pt>
                <c:pt idx="21">
                  <c:v>5.4883846091322575E-2</c:v>
                </c:pt>
                <c:pt idx="22">
                  <c:v>4.268458972198852E-2</c:v>
                </c:pt>
                <c:pt idx="23">
                  <c:v>3.580336321376798E-2</c:v>
                </c:pt>
                <c:pt idx="24">
                  <c:v>5.976484541358662E-2</c:v>
                </c:pt>
                <c:pt idx="25">
                  <c:v>-1.4130786595846878E-2</c:v>
                </c:pt>
                <c:pt idx="26">
                  <c:v>5.1248487126462017E-2</c:v>
                </c:pt>
                <c:pt idx="27">
                  <c:v>3.6121046195772166E-2</c:v>
                </c:pt>
                <c:pt idx="28">
                  <c:v>-1.7256556516359822E-2</c:v>
                </c:pt>
                <c:pt idx="29">
                  <c:v>-2.1299841364518013E-2</c:v>
                </c:pt>
                <c:pt idx="30">
                  <c:v>-1.6241002372932911E-2</c:v>
                </c:pt>
                <c:pt idx="31">
                  <c:v>-1.9850292536040204E-2</c:v>
                </c:pt>
                <c:pt idx="32">
                  <c:v>-2.2214610559083692E-2</c:v>
                </c:pt>
                <c:pt idx="33">
                  <c:v>-2.7155039002040748E-2</c:v>
                </c:pt>
                <c:pt idx="34">
                  <c:v>-2.854103533292518E-2</c:v>
                </c:pt>
                <c:pt idx="35">
                  <c:v>-2.3882141281085456E-2</c:v>
                </c:pt>
                <c:pt idx="36">
                  <c:v>-2.1449275607658524E-2</c:v>
                </c:pt>
                <c:pt idx="37">
                  <c:v>-2.0464234643315482E-2</c:v>
                </c:pt>
                <c:pt idx="38">
                  <c:v>-2.3928781889947626E-2</c:v>
                </c:pt>
                <c:pt idx="39">
                  <c:v>-2.2600734019639468E-2</c:v>
                </c:pt>
                <c:pt idx="40">
                  <c:v>-2.269324457712818E-2</c:v>
                </c:pt>
                <c:pt idx="41">
                  <c:v>-2.4676791756683247E-2</c:v>
                </c:pt>
                <c:pt idx="42">
                  <c:v>-2.36275606998535E-2</c:v>
                </c:pt>
                <c:pt idx="43">
                  <c:v>-2.3371578420436467E-2</c:v>
                </c:pt>
                <c:pt idx="44">
                  <c:v>-2.3681002391470862E-2</c:v>
                </c:pt>
                <c:pt idx="45">
                  <c:v>-2.5967394248121334E-2</c:v>
                </c:pt>
                <c:pt idx="46">
                  <c:v>-2.2900161929273022E-2</c:v>
                </c:pt>
                <c:pt idx="47">
                  <c:v>-2.2883394816183955E-2</c:v>
                </c:pt>
                <c:pt idx="48">
                  <c:v>-2.1715093073098046E-2</c:v>
                </c:pt>
                <c:pt idx="49">
                  <c:v>-2.3367755496560338E-2</c:v>
                </c:pt>
                <c:pt idx="50">
                  <c:v>-2.238574369633417E-2</c:v>
                </c:pt>
                <c:pt idx="51">
                  <c:v>-2.2844819478394118E-2</c:v>
                </c:pt>
                <c:pt idx="52">
                  <c:v>-2.3290816768207989E-2</c:v>
                </c:pt>
                <c:pt idx="53">
                  <c:v>-2.4091598950708448E-2</c:v>
                </c:pt>
                <c:pt idx="54">
                  <c:v>-2.4857534474586718E-2</c:v>
                </c:pt>
                <c:pt idx="55">
                  <c:v>-3.4326265201668704E-2</c:v>
                </c:pt>
                <c:pt idx="56">
                  <c:v>-3.292689618544653E-2</c:v>
                </c:pt>
                <c:pt idx="57">
                  <c:v>-3.1390705047276368E-2</c:v>
                </c:pt>
                <c:pt idx="58">
                  <c:v>-3.2309986879866859E-2</c:v>
                </c:pt>
                <c:pt idx="59">
                  <c:v>-3.0795234257388504E-2</c:v>
                </c:pt>
                <c:pt idx="60">
                  <c:v>-2.850085333113328E-2</c:v>
                </c:pt>
                <c:pt idx="61">
                  <c:v>-2.8094504696491551E-2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51-45C6-A222-CDEF6D2EA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layout>
            <c:manualLayout>
              <c:xMode val="edge"/>
              <c:yMode val="edge"/>
              <c:x val="0.44358310702491666"/>
              <c:y val="0.926251530167690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LOG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10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Time Differnece, </a:t>
                </a: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511098973899939"/>
          <c:y val="0.24519995082081136"/>
          <c:w val="0.25720753113953243"/>
          <c:h val="0.13747550395304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636721860317843E-2"/>
          <c:y val="0.15286963001137818"/>
          <c:w val="0.93106182395149917"/>
          <c:h val="0.80179292242525813"/>
        </c:manualLayout>
      </c:layout>
      <c:scatterChart>
        <c:scatterStyle val="lineMarker"/>
        <c:varyColors val="0"/>
        <c:ser>
          <c:idx val="0"/>
          <c:order val="0"/>
          <c:tx>
            <c:v>loglog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Calcs Segments'!$U$14:$U$65</c:f>
              <c:numCache>
                <c:formatCode>General</c:formatCode>
                <c:ptCount val="52"/>
                <c:pt idx="0">
                  <c:v>5.1716679588747869</c:v>
                </c:pt>
                <c:pt idx="1">
                  <c:v>5.3304462427508659</c:v>
                </c:pt>
                <c:pt idx="2">
                  <c:v>5.4945997959865975</c:v>
                </c:pt>
                <c:pt idx="3">
                  <c:v>5.5773263227988723</c:v>
                </c:pt>
                <c:pt idx="4">
                  <c:v>5.6625462976431349</c:v>
                </c:pt>
                <c:pt idx="5">
                  <c:v>5.7204173217516283</c:v>
                </c:pt>
                <c:pt idx="6">
                  <c:v>5.7949172492726877</c:v>
                </c:pt>
                <c:pt idx="7">
                  <c:v>5.8485191785474377</c:v>
                </c:pt>
                <c:pt idx="8">
                  <c:v>5.8962262964412426</c:v>
                </c:pt>
                <c:pt idx="9">
                  <c:v>5.9707707341741107</c:v>
                </c:pt>
                <c:pt idx="10">
                  <c:v>6.0408996786057632</c:v>
                </c:pt>
                <c:pt idx="11">
                  <c:v>6.1012630332355435</c:v>
                </c:pt>
                <c:pt idx="12">
                  <c:v>6.1542510730637758</c:v>
                </c:pt>
                <c:pt idx="13">
                  <c:v>6.2014714123683703</c:v>
                </c:pt>
                <c:pt idx="14">
                  <c:v>6.2440573196053224</c:v>
                </c:pt>
                <c:pt idx="15">
                  <c:v>6.2828377340150494</c:v>
                </c:pt>
                <c:pt idx="16">
                  <c:v>6.3184373352778502</c:v>
                </c:pt>
                <c:pt idx="17">
                  <c:v>6.3513385883173346</c:v>
                </c:pt>
                <c:pt idx="18">
                  <c:v>6.3819218838158331</c:v>
                </c:pt>
                <c:pt idx="19">
                  <c:v>6.4104924452323884</c:v>
                </c:pt>
                <c:pt idx="20">
                  <c:v>6.4372989153963491</c:v>
                </c:pt>
                <c:pt idx="21">
                  <c:v>6.4625465311602488</c:v>
                </c:pt>
                <c:pt idx="22">
                  <c:v>6.486406673480003</c:v>
                </c:pt>
                <c:pt idx="23">
                  <c:v>6.5090239273877168</c:v>
                </c:pt>
                <c:pt idx="24">
                  <c:v>6.5305213925217718</c:v>
                </c:pt>
                <c:pt idx="25">
                  <c:v>6.5489993361822192</c:v>
                </c:pt>
                <c:pt idx="26">
                  <c:v>6.5686484654014317</c:v>
                </c:pt>
                <c:pt idx="27">
                  <c:v>6.5874469414673369</c:v>
                </c:pt>
                <c:pt idx="28">
                  <c:v>6.6054653714300411</c:v>
                </c:pt>
                <c:pt idx="29">
                  <c:v>6.6227659205929541</c:v>
                </c:pt>
                <c:pt idx="30">
                  <c:v>6.6394036068169484</c:v>
                </c:pt>
                <c:pt idx="31">
                  <c:v>6.6554273558982029</c:v>
                </c:pt>
                <c:pt idx="32">
                  <c:v>6.6708808690671111</c:v>
                </c:pt>
                <c:pt idx="33">
                  <c:v>6.6858033413677687</c:v>
                </c:pt>
                <c:pt idx="34">
                  <c:v>6.7002300606580301</c:v>
                </c:pt>
                <c:pt idx="35">
                  <c:v>6.7141929102723568</c:v>
                </c:pt>
                <c:pt idx="36">
                  <c:v>6.7277207933621872</c:v>
                </c:pt>
                <c:pt idx="37">
                  <c:v>6.7408399931169312</c:v>
                </c:pt>
                <c:pt idx="38">
                  <c:v>6.7535744801517454</c:v>
                </c:pt>
                <c:pt idx="39">
                  <c:v>6.7659461760964916</c:v>
                </c:pt>
                <c:pt idx="40">
                  <c:v>6.7779751806677719</c:v>
                </c:pt>
                <c:pt idx="41">
                  <c:v>6.786201535531486</c:v>
                </c:pt>
                <c:pt idx="42">
                  <c:v>6.7954161516617324</c:v>
                </c:pt>
                <c:pt idx="43">
                  <c:v>6.811635052314359</c:v>
                </c:pt>
                <c:pt idx="44">
                  <c:v>6.8446570693582167</c:v>
                </c:pt>
                <c:pt idx="45">
                  <c:v>6.8753446783329109</c:v>
                </c:pt>
                <c:pt idx="46">
                  <c:v>6.9040062497045254</c:v>
                </c:pt>
                <c:pt idx="47">
                  <c:v>6.9308928187246206</c:v>
                </c:pt>
                <c:pt idx="48">
                  <c:v>6.956211473459085</c:v>
                </c:pt>
                <c:pt idx="49">
                  <c:v>6.9801350497156092</c:v>
                </c:pt>
                <c:pt idx="50">
                  <c:v>7.002809291707587</c:v>
                </c:pt>
                <c:pt idx="51">
                  <c:v>7.0201331352483747</c:v>
                </c:pt>
              </c:numCache>
            </c:numRef>
          </c:xVal>
          <c:yVal>
            <c:numRef>
              <c:f>'PQBRT Calcs Segments'!$H$14:$H$65</c:f>
              <c:numCache>
                <c:formatCode>General</c:formatCode>
                <c:ptCount val="52"/>
                <c:pt idx="0">
                  <c:v>-3.909953677542644</c:v>
                </c:pt>
                <c:pt idx="1">
                  <c:v>-3.7014088887024297</c:v>
                </c:pt>
                <c:pt idx="2">
                  <c:v>-3.5423966252570604</c:v>
                </c:pt>
                <c:pt idx="3">
                  <c:v>-3.461828576997183</c:v>
                </c:pt>
                <c:pt idx="4">
                  <c:v>-3.375924268854317</c:v>
                </c:pt>
                <c:pt idx="5">
                  <c:v>-3.3144947252313051</c:v>
                </c:pt>
                <c:pt idx="6">
                  <c:v>-3.2362366808773499</c:v>
                </c:pt>
                <c:pt idx="7">
                  <c:v>-3.1111423453680001</c:v>
                </c:pt>
                <c:pt idx="8">
                  <c:v>-3.0646136682685832</c:v>
                </c:pt>
                <c:pt idx="9">
                  <c:v>-2.9936537796530049</c:v>
                </c:pt>
                <c:pt idx="10">
                  <c:v>-2.8259809183823679</c:v>
                </c:pt>
                <c:pt idx="11">
                  <c:v>-2.8083310545763407</c:v>
                </c:pt>
                <c:pt idx="12">
                  <c:v>-2.7616853700223163</c:v>
                </c:pt>
                <c:pt idx="13">
                  <c:v>-2.7161268745523817</c:v>
                </c:pt>
                <c:pt idx="14">
                  <c:v>-2.6448723578555411</c:v>
                </c:pt>
                <c:pt idx="15">
                  <c:v>-2.6757010788729598</c:v>
                </c:pt>
                <c:pt idx="16">
                  <c:v>-2.5707872905697098</c:v>
                </c:pt>
                <c:pt idx="17">
                  <c:v>-2.5493768203474474</c:v>
                </c:pt>
                <c:pt idx="18">
                  <c:v>-2.5687906791150095</c:v>
                </c:pt>
                <c:pt idx="19">
                  <c:v>-2.5411054266525901</c:v>
                </c:pt>
                <c:pt idx="20">
                  <c:v>-2.5062771310388028</c:v>
                </c:pt>
                <c:pt idx="21">
                  <c:v>-2.4818481230708884</c:v>
                </c:pt>
                <c:pt idx="22">
                  <c:v>-2.4577149773307823</c:v>
                </c:pt>
                <c:pt idx="23">
                  <c:v>-2.4375382099997052</c:v>
                </c:pt>
                <c:pt idx="24">
                  <c:v>-2.4150505723951547</c:v>
                </c:pt>
                <c:pt idx="25">
                  <c:v>-2.3898713211719822</c:v>
                </c:pt>
                <c:pt idx="26">
                  <c:v>-2.3656174586877987</c:v>
                </c:pt>
                <c:pt idx="27">
                  <c:v>-2.3437560988950321</c:v>
                </c:pt>
                <c:pt idx="28">
                  <c:v>-2.3272105938709218</c:v>
                </c:pt>
                <c:pt idx="29">
                  <c:v>-2.3066697236970635</c:v>
                </c:pt>
                <c:pt idx="30">
                  <c:v>-2.2882855427950068</c:v>
                </c:pt>
                <c:pt idx="31">
                  <c:v>-2.2724741956717387</c:v>
                </c:pt>
                <c:pt idx="32">
                  <c:v>-2.2542633358316846</c:v>
                </c:pt>
                <c:pt idx="33">
                  <c:v>-2.2374354629179067</c:v>
                </c:pt>
                <c:pt idx="34">
                  <c:v>-2.2217235460900486</c:v>
                </c:pt>
                <c:pt idx="35">
                  <c:v>-2.2085037395038012</c:v>
                </c:pt>
                <c:pt idx="36">
                  <c:v>-2.1904133532087031</c:v>
                </c:pt>
                <c:pt idx="37">
                  <c:v>-2.1758272882496796</c:v>
                </c:pt>
                <c:pt idx="38">
                  <c:v>-2.1605169246435389</c:v>
                </c:pt>
                <c:pt idx="39">
                  <c:v>-2.1484304165041652</c:v>
                </c:pt>
                <c:pt idx="40">
                  <c:v>-2.1340898040525773</c:v>
                </c:pt>
                <c:pt idx="41">
                  <c:v>-2.1254132453114685</c:v>
                </c:pt>
                <c:pt idx="42">
                  <c:v>-2.1156261118122694</c:v>
                </c:pt>
                <c:pt idx="43">
                  <c:v>-2.0984152775273652</c:v>
                </c:pt>
                <c:pt idx="44">
                  <c:v>-2.0625091895452772</c:v>
                </c:pt>
                <c:pt idx="45">
                  <c:v>-2.0378983328211362</c:v>
                </c:pt>
                <c:pt idx="46">
                  <c:v>-2.0046693569804193</c:v>
                </c:pt>
                <c:pt idx="47">
                  <c:v>-1.9732747568362157</c:v>
                </c:pt>
                <c:pt idx="48">
                  <c:v>-1.9460768494514249</c:v>
                </c:pt>
                <c:pt idx="49">
                  <c:v>-1.9179941876167139</c:v>
                </c:pt>
                <c:pt idx="50">
                  <c:v>-1.8905193237961078</c:v>
                </c:pt>
                <c:pt idx="51">
                  <c:v>-1.8708742836939618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0E-4BEA-B9C0-113B3C15A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273263"/>
        <c:axId val="1916276143"/>
      </c:scatterChart>
      <c:valAx>
        <c:axId val="1916273263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276143"/>
        <c:crosses val="autoZero"/>
        <c:crossBetween val="midCat"/>
      </c:valAx>
      <c:valAx>
        <c:axId val="191627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27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PQBRT Graphics Performance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Percent Error in Linear Residuals</a:t>
            </a:r>
          </a:p>
        </c:rich>
      </c:tx>
      <c:layout>
        <c:manualLayout>
          <c:xMode val="edge"/>
          <c:yMode val="edge"/>
          <c:x val="0.38810516073109497"/>
          <c:y val="2.47977458700015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33231107593509"/>
          <c:y val="9.5469755469755474E-2"/>
          <c:w val="0.84457114724359261"/>
          <c:h val="0.780978120978121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'Graphics % Errors'!$P$23</c:f>
              <c:strCache>
                <c:ptCount val="1"/>
                <c:pt idx="0">
                  <c:v>PQBRT Graphics Data Linear Fit Residue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 Segments'!$V$21:$V$65</c:f>
              <c:numCache>
                <c:formatCode>General</c:formatCode>
                <c:ptCount val="45"/>
                <c:pt idx="0">
                  <c:v>705536</c:v>
                </c:pt>
                <c:pt idx="1">
                  <c:v>787456</c:v>
                </c:pt>
                <c:pt idx="2">
                  <c:v>934912</c:v>
                </c:pt>
                <c:pt idx="3">
                  <c:v>1098752</c:v>
                </c:pt>
                <c:pt idx="4">
                  <c:v>1262592</c:v>
                </c:pt>
                <c:pt idx="5">
                  <c:v>1426432</c:v>
                </c:pt>
                <c:pt idx="6">
                  <c:v>1590272</c:v>
                </c:pt>
                <c:pt idx="7">
                  <c:v>1754112</c:v>
                </c:pt>
                <c:pt idx="8">
                  <c:v>1917952</c:v>
                </c:pt>
                <c:pt idx="9">
                  <c:v>2081792</c:v>
                </c:pt>
                <c:pt idx="10">
                  <c:v>2245632</c:v>
                </c:pt>
                <c:pt idx="11">
                  <c:v>2409472</c:v>
                </c:pt>
                <c:pt idx="12">
                  <c:v>2573312</c:v>
                </c:pt>
                <c:pt idx="13">
                  <c:v>2737152</c:v>
                </c:pt>
                <c:pt idx="14">
                  <c:v>2900992</c:v>
                </c:pt>
                <c:pt idx="15">
                  <c:v>3064832</c:v>
                </c:pt>
                <c:pt idx="16">
                  <c:v>3228672</c:v>
                </c:pt>
                <c:pt idx="17">
                  <c:v>3392512</c:v>
                </c:pt>
                <c:pt idx="18">
                  <c:v>3539968</c:v>
                </c:pt>
                <c:pt idx="19">
                  <c:v>3703808</c:v>
                </c:pt>
                <c:pt idx="20">
                  <c:v>3867648</c:v>
                </c:pt>
                <c:pt idx="21">
                  <c:v>4031488</c:v>
                </c:pt>
                <c:pt idx="22">
                  <c:v>4195328</c:v>
                </c:pt>
                <c:pt idx="23">
                  <c:v>4359168</c:v>
                </c:pt>
                <c:pt idx="24">
                  <c:v>4523008</c:v>
                </c:pt>
                <c:pt idx="25">
                  <c:v>4686848</c:v>
                </c:pt>
                <c:pt idx="26">
                  <c:v>4850688</c:v>
                </c:pt>
                <c:pt idx="27">
                  <c:v>5014528</c:v>
                </c:pt>
                <c:pt idx="28">
                  <c:v>5178368</c:v>
                </c:pt>
                <c:pt idx="29">
                  <c:v>5342208</c:v>
                </c:pt>
                <c:pt idx="30">
                  <c:v>5506048</c:v>
                </c:pt>
                <c:pt idx="31">
                  <c:v>5669888</c:v>
                </c:pt>
                <c:pt idx="32">
                  <c:v>5833728</c:v>
                </c:pt>
                <c:pt idx="33">
                  <c:v>5997568</c:v>
                </c:pt>
                <c:pt idx="34">
                  <c:v>6112256</c:v>
                </c:pt>
                <c:pt idx="35">
                  <c:v>6243328</c:v>
                </c:pt>
                <c:pt idx="36">
                  <c:v>6480896</c:v>
                </c:pt>
                <c:pt idx="37">
                  <c:v>6992896</c:v>
                </c:pt>
                <c:pt idx="38">
                  <c:v>7504896</c:v>
                </c:pt>
                <c:pt idx="39">
                  <c:v>8016896</c:v>
                </c:pt>
                <c:pt idx="40">
                  <c:v>8528896</c:v>
                </c:pt>
                <c:pt idx="41">
                  <c:v>9040896</c:v>
                </c:pt>
                <c:pt idx="42">
                  <c:v>9552896</c:v>
                </c:pt>
                <c:pt idx="43">
                  <c:v>10064896</c:v>
                </c:pt>
                <c:pt idx="44">
                  <c:v>10474496</c:v>
                </c:pt>
              </c:numCache>
            </c:numRef>
          </c:xVal>
          <c:yVal>
            <c:numRef>
              <c:f>'PQBRT Calcs Segments'!$G$21:$G$65</c:f>
              <c:numCache>
                <c:formatCode>General</c:formatCode>
                <c:ptCount val="45"/>
                <c:pt idx="0">
                  <c:v>-15.563278791220931</c:v>
                </c:pt>
                <c:pt idx="1">
                  <c:v>-16.707481170420426</c:v>
                </c:pt>
                <c:pt idx="2">
                  <c:v>-18.811812344362803</c:v>
                </c:pt>
                <c:pt idx="3">
                  <c:v>4.365868014329723</c:v>
                </c:pt>
                <c:pt idx="4">
                  <c:v>-6.1089146568540951</c:v>
                </c:pt>
                <c:pt idx="5">
                  <c:v>-8.131771900754746</c:v>
                </c:pt>
                <c:pt idx="6">
                  <c:v>-8.914458779990623</c:v>
                </c:pt>
                <c:pt idx="7">
                  <c:v>-2.2372048383449843</c:v>
                </c:pt>
                <c:pt idx="8">
                  <c:v>-20.282932659618211</c:v>
                </c:pt>
                <c:pt idx="9">
                  <c:v>-2.7350906331516018</c:v>
                </c:pt>
                <c:pt idx="10">
                  <c:v>-5.661400514634197</c:v>
                </c:pt>
                <c:pt idx="11">
                  <c:v>-18.719824348129269</c:v>
                </c:pt>
                <c:pt idx="12">
                  <c:v>-19.107728564894071</c:v>
                </c:pt>
                <c:pt idx="13">
                  <c:v>-17.053755595844152</c:v>
                </c:pt>
                <c:pt idx="14">
                  <c:v>-17.386458069828656</c:v>
                </c:pt>
                <c:pt idx="15">
                  <c:v>-17.412526444001561</c:v>
                </c:pt>
                <c:pt idx="16">
                  <c:v>-18.164383987285586</c:v>
                </c:pt>
                <c:pt idx="17">
                  <c:v>-17.9765914265123</c:v>
                </c:pt>
                <c:pt idx="18">
                  <c:v>-16.235868447331573</c:v>
                </c:pt>
                <c:pt idx="19">
                  <c:v>-15.076135940464146</c:v>
                </c:pt>
                <c:pt idx="20">
                  <c:v>-14.327559492106934</c:v>
                </c:pt>
                <c:pt idx="21">
                  <c:v>-14.771411185945855</c:v>
                </c:pt>
                <c:pt idx="22">
                  <c:v>-13.969011890974173</c:v>
                </c:pt>
                <c:pt idx="23">
                  <c:v>-13.558345773240903</c:v>
                </c:pt>
                <c:pt idx="24">
                  <c:v>-13.657267694149395</c:v>
                </c:pt>
                <c:pt idx="25">
                  <c:v>-12.978023205605819</c:v>
                </c:pt>
                <c:pt idx="26">
                  <c:v>-12.520646303348665</c:v>
                </c:pt>
                <c:pt idx="27">
                  <c:v>-12.222835543762141</c:v>
                </c:pt>
                <c:pt idx="28">
                  <c:v>-12.447542247842655</c:v>
                </c:pt>
                <c:pt idx="29">
                  <c:v>-11.302625399382265</c:v>
                </c:pt>
                <c:pt idx="30">
                  <c:v>-10.955654401658496</c:v>
                </c:pt>
                <c:pt idx="31">
                  <c:v>-10.326038335921901</c:v>
                </c:pt>
                <c:pt idx="32">
                  <c:v>-10.423569446459267</c:v>
                </c:pt>
                <c:pt idx="33">
                  <c:v>-9.8609469297702024</c:v>
                </c:pt>
                <c:pt idx="34">
                  <c:v>-9.762847793822619</c:v>
                </c:pt>
                <c:pt idx="35">
                  <c:v>-9.635489858935264</c:v>
                </c:pt>
                <c:pt idx="36">
                  <c:v>-9.4147762322465685</c:v>
                </c:pt>
                <c:pt idx="37">
                  <c:v>-8.7467935668954571</c:v>
                </c:pt>
                <c:pt idx="38">
                  <c:v>-10.328327616220822</c:v>
                </c:pt>
                <c:pt idx="39">
                  <c:v>-9.2165931833667152</c:v>
                </c:pt>
                <c:pt idx="40">
                  <c:v>-8.1257778336542259</c:v>
                </c:pt>
                <c:pt idx="41">
                  <c:v>-7.6915836156586508</c:v>
                </c:pt>
                <c:pt idx="42">
                  <c:v>-6.6940720023026383</c:v>
                </c:pt>
                <c:pt idx="43">
                  <c:v>-5.5468528288687207</c:v>
                </c:pt>
                <c:pt idx="44">
                  <c:v>-5.0028620367299039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DB-46F8-AC8B-C173ED1DD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layout>
            <c:manualLayout>
              <c:xMode val="edge"/>
              <c:yMode val="edge"/>
              <c:x val="0.46913867842592916"/>
              <c:y val="0.897039897039897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 Errors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707094237267561"/>
          <c:y val="0.66722170758067001"/>
          <c:w val="0.28533923406275247"/>
          <c:h val="0.11029488960938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PQBRT Graphics Performance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Percent Error in LOG10 Residuals</a:t>
            </a:r>
          </a:p>
        </c:rich>
      </c:tx>
      <c:layout>
        <c:manualLayout>
          <c:xMode val="edge"/>
          <c:yMode val="edge"/>
          <c:x val="0.38810516073109497"/>
          <c:y val="2.47977458700015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33231107593509"/>
          <c:y val="9.5469755469755474E-2"/>
          <c:w val="0.84457114724359261"/>
          <c:h val="0.780978120978121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'Graphics % Errors'!$P$23</c:f>
              <c:strCache>
                <c:ptCount val="1"/>
                <c:pt idx="0">
                  <c:v>PQBRT Graphics Data Linear Fit Residue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 Segments'!$V$20:$V$65</c:f>
              <c:numCache>
                <c:formatCode>General</c:formatCode>
                <c:ptCount val="46"/>
                <c:pt idx="0">
                  <c:v>623616</c:v>
                </c:pt>
                <c:pt idx="1">
                  <c:v>705536</c:v>
                </c:pt>
                <c:pt idx="2">
                  <c:v>787456</c:v>
                </c:pt>
                <c:pt idx="3">
                  <c:v>934912</c:v>
                </c:pt>
                <c:pt idx="4">
                  <c:v>1098752</c:v>
                </c:pt>
                <c:pt idx="5">
                  <c:v>1262592</c:v>
                </c:pt>
                <c:pt idx="6">
                  <c:v>1426432</c:v>
                </c:pt>
                <c:pt idx="7">
                  <c:v>1590272</c:v>
                </c:pt>
                <c:pt idx="8">
                  <c:v>1754112</c:v>
                </c:pt>
                <c:pt idx="9">
                  <c:v>1917952</c:v>
                </c:pt>
                <c:pt idx="10">
                  <c:v>2081792</c:v>
                </c:pt>
                <c:pt idx="11">
                  <c:v>2245632</c:v>
                </c:pt>
                <c:pt idx="12">
                  <c:v>2409472</c:v>
                </c:pt>
                <c:pt idx="13">
                  <c:v>2573312</c:v>
                </c:pt>
                <c:pt idx="14">
                  <c:v>2737152</c:v>
                </c:pt>
                <c:pt idx="15">
                  <c:v>2900992</c:v>
                </c:pt>
                <c:pt idx="16">
                  <c:v>3064832</c:v>
                </c:pt>
                <c:pt idx="17">
                  <c:v>3228672</c:v>
                </c:pt>
                <c:pt idx="18">
                  <c:v>3392512</c:v>
                </c:pt>
                <c:pt idx="19">
                  <c:v>3539968</c:v>
                </c:pt>
                <c:pt idx="20">
                  <c:v>3703808</c:v>
                </c:pt>
                <c:pt idx="21">
                  <c:v>3867648</c:v>
                </c:pt>
                <c:pt idx="22">
                  <c:v>4031488</c:v>
                </c:pt>
                <c:pt idx="23">
                  <c:v>4195328</c:v>
                </c:pt>
                <c:pt idx="24">
                  <c:v>4359168</c:v>
                </c:pt>
                <c:pt idx="25">
                  <c:v>4523008</c:v>
                </c:pt>
                <c:pt idx="26">
                  <c:v>4686848</c:v>
                </c:pt>
                <c:pt idx="27">
                  <c:v>4850688</c:v>
                </c:pt>
                <c:pt idx="28">
                  <c:v>5014528</c:v>
                </c:pt>
                <c:pt idx="29">
                  <c:v>5178368</c:v>
                </c:pt>
                <c:pt idx="30">
                  <c:v>5342208</c:v>
                </c:pt>
                <c:pt idx="31">
                  <c:v>5506048</c:v>
                </c:pt>
                <c:pt idx="32">
                  <c:v>5669888</c:v>
                </c:pt>
                <c:pt idx="33">
                  <c:v>5833728</c:v>
                </c:pt>
                <c:pt idx="34">
                  <c:v>5997568</c:v>
                </c:pt>
                <c:pt idx="35">
                  <c:v>6112256</c:v>
                </c:pt>
                <c:pt idx="36">
                  <c:v>6243328</c:v>
                </c:pt>
                <c:pt idx="37">
                  <c:v>6480896</c:v>
                </c:pt>
                <c:pt idx="38">
                  <c:v>6992896</c:v>
                </c:pt>
                <c:pt idx="39">
                  <c:v>7504896</c:v>
                </c:pt>
                <c:pt idx="40">
                  <c:v>8016896</c:v>
                </c:pt>
                <c:pt idx="41">
                  <c:v>8528896</c:v>
                </c:pt>
                <c:pt idx="42">
                  <c:v>9040896</c:v>
                </c:pt>
                <c:pt idx="43">
                  <c:v>9552896</c:v>
                </c:pt>
                <c:pt idx="44">
                  <c:v>10064896</c:v>
                </c:pt>
                <c:pt idx="45">
                  <c:v>10474496</c:v>
                </c:pt>
              </c:numCache>
            </c:numRef>
          </c:xVal>
          <c:yVal>
            <c:numRef>
              <c:f>'PQBRT Calcs Segments'!$M$20:$M$65</c:f>
              <c:numCache>
                <c:formatCode>General</c:formatCode>
                <c:ptCount val="46"/>
                <c:pt idx="0">
                  <c:v>1.0243679731717712</c:v>
                </c:pt>
                <c:pt idx="1">
                  <c:v>-1.0417911900095698</c:v>
                </c:pt>
                <c:pt idx="2">
                  <c:v>-0.85091941142102379</c:v>
                </c:pt>
                <c:pt idx="3">
                  <c:v>-0.48126435722313832</c:v>
                </c:pt>
                <c:pt idx="4">
                  <c:v>-3.5583802393491228</c:v>
                </c:pt>
                <c:pt idx="5">
                  <c:v>-1.9168608712718143</c:v>
                </c:pt>
                <c:pt idx="6">
                  <c:v>-1.5220741319693922</c:v>
                </c:pt>
                <c:pt idx="7">
                  <c:v>-1.3010272834107519</c:v>
                </c:pt>
                <c:pt idx="8">
                  <c:v>-2.2097176412920789</c:v>
                </c:pt>
                <c:pt idx="9">
                  <c:v>0.53091915839492065</c:v>
                </c:pt>
                <c:pt idx="10">
                  <c:v>-1.9545304286996052</c:v>
                </c:pt>
                <c:pt idx="11">
                  <c:v>-1.3970634694069806</c:v>
                </c:pt>
                <c:pt idx="12">
                  <c:v>0.67632082062005161</c:v>
                </c:pt>
                <c:pt idx="13">
                  <c:v>0.84529701374096089</c:v>
                </c:pt>
                <c:pt idx="14">
                  <c:v>0.65223962760872212</c:v>
                </c:pt>
                <c:pt idx="15">
                  <c:v>0.80626766968872177</c:v>
                </c:pt>
                <c:pt idx="16">
                  <c:v>0.91211690468885354</c:v>
                </c:pt>
                <c:pt idx="17">
                  <c:v>1.1265859855303089</c:v>
                </c:pt>
                <c:pt idx="18">
                  <c:v>1.195932171637534</c:v>
                </c:pt>
                <c:pt idx="19">
                  <c:v>1.0093935121963127</c:v>
                </c:pt>
                <c:pt idx="20">
                  <c:v>0.91500583287821358</c:v>
                </c:pt>
                <c:pt idx="21">
                  <c:v>0.88082926463940348</c:v>
                </c:pt>
                <c:pt idx="22">
                  <c:v>1.0388994418953579</c:v>
                </c:pt>
                <c:pt idx="23">
                  <c:v>0.98949436824284975</c:v>
                </c:pt>
                <c:pt idx="24">
                  <c:v>1.0016473217612345</c:v>
                </c:pt>
                <c:pt idx="25">
                  <c:v>1.0978209919498505</c:v>
                </c:pt>
                <c:pt idx="26">
                  <c:v>1.0592298824964872</c:v>
                </c:pt>
                <c:pt idx="27">
                  <c:v>1.0555963892496785</c:v>
                </c:pt>
                <c:pt idx="28">
                  <c:v>1.0773677906899644</c:v>
                </c:pt>
                <c:pt idx="29">
                  <c:v>1.1897806102779609</c:v>
                </c:pt>
                <c:pt idx="30">
                  <c:v>1.0565177652162576</c:v>
                </c:pt>
                <c:pt idx="31">
                  <c:v>1.0628885818148155</c:v>
                </c:pt>
                <c:pt idx="32">
                  <c:v>1.0152924292735188</c:v>
                </c:pt>
                <c:pt idx="33">
                  <c:v>1.0996266569137518</c:v>
                </c:pt>
                <c:pt idx="34">
                  <c:v>1.0600795876936331</c:v>
                </c:pt>
                <c:pt idx="35">
                  <c:v>1.0865196679315015</c:v>
                </c:pt>
                <c:pt idx="36">
                  <c:v>1.1131493515104862</c:v>
                </c:pt>
                <c:pt idx="37">
                  <c:v>1.1614194640654845</c:v>
                </c:pt>
                <c:pt idx="38">
                  <c:v>1.2199108916741883</c:v>
                </c:pt>
                <c:pt idx="39">
                  <c:v>1.7132533317083649</c:v>
                </c:pt>
                <c:pt idx="40">
                  <c:v>1.6699389925482953</c:v>
                </c:pt>
                <c:pt idx="41">
                  <c:v>1.6165076909899965</c:v>
                </c:pt>
                <c:pt idx="42">
                  <c:v>1.6882927336536402</c:v>
                </c:pt>
                <c:pt idx="43">
                  <c:v>1.631795852926432</c:v>
                </c:pt>
                <c:pt idx="44">
                  <c:v>1.5306428901328879</c:v>
                </c:pt>
                <c:pt idx="45">
                  <c:v>1.5245720089123096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81-463D-B769-46D5D298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layout>
            <c:manualLayout>
              <c:xMode val="edge"/>
              <c:yMode val="edge"/>
              <c:x val="0.46913867842592916"/>
              <c:y val="0.897039897039897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 Errors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707094237267561"/>
          <c:y val="0.66722170758067001"/>
          <c:w val="0.28533923406275247"/>
          <c:h val="0.11029488960938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Aptos Narrow" panose="02110004020202020204"/>
                <a:ea typeface="Calibri" panose="020F0502020204030204" pitchFamily="34" charset="0"/>
                <a:cs typeface="Calibri" panose="020F0502020204030204" pitchFamily="34" charset="0"/>
              </a:rPr>
              <a:t>PQBRT Log10 Graphics Residual Histogram 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clusteredColumn" uniqueId="{00000006-350D-43C9-9068-4D60CFA36CEB}">
          <cx:tx>
            <cx:txData>
              <cx:f>_xlchart.v1.0</cx:f>
              <cx:v>PQBRT Quadratic Graphics Residual Histogram </cx:v>
            </cx:txData>
          </cx:tx>
          <cx:dataId val="0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majorGridlines/>
        <cx:tickLabels/>
        <cx:numFmt formatCode="#,##0.00" sourceLinked="0"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Aptos Narrow" panose="02110004020202020204"/>
                <a:ea typeface="Calibri" panose="020F0502020204030204" pitchFamily="34" charset="0"/>
                <a:cs typeface="Calibri" panose="020F0502020204030204" pitchFamily="34" charset="0"/>
              </a:rPr>
              <a:t>PQBRT Quadratic Graphics Residual Histogram 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clusteredColumn" uniqueId="{00000006-350D-43C9-9068-4D60CFA36CEB}">
          <cx:tx>
            <cx:txData>
              <cx:f>_xlchart.v1.4</cx:f>
              <cx:v>PQBRT Quadratic Graphics Residual Histogram </cx:v>
            </cx:txData>
          </cx:tx>
          <cx:dataId val="0"/>
          <cx:layoutPr>
            <cx:binning intervalClosed="r">
              <cx:binSize val="0.00010000000000000003"/>
            </cx:binning>
          </cx:layoutPr>
        </cx:series>
      </cx:plotAreaRegion>
      <cx:axis id="0">
        <cx:catScaling gapWidth="0"/>
        <cx:tickLabels/>
        <cx:numFmt formatCode="0.00E+00" sourceLinked="0"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Aptos Narrow" panose="02110004020202020204"/>
                <a:ea typeface="Calibri" panose="020F0502020204030204" pitchFamily="34" charset="0"/>
                <a:cs typeface="Calibri" panose="020F0502020204030204" pitchFamily="34" charset="0"/>
              </a:rPr>
              <a:t>PQBRT Quadratic Graphics Residual Histogram 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clusteredColumn" uniqueId="{00000006-350D-43C9-9068-4D60CFA36CEB}">
          <cx:tx>
            <cx:txData>
              <cx:f>_xlchart.v1.2</cx:f>
              <cx:v>PQBRT Graphics Data Linear Fit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495299</xdr:colOff>
      <xdr:row>2</xdr:row>
      <xdr:rowOff>4762</xdr:rowOff>
    </xdr:from>
    <xdr:to>
      <xdr:col>20</xdr:col>
      <xdr:colOff>504824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355CA-502A-A9EB-78EB-C039C7C0B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447675</xdr:colOff>
      <xdr:row>18</xdr:row>
      <xdr:rowOff>0</xdr:rowOff>
    </xdr:from>
    <xdr:to>
      <xdr:col>21</xdr:col>
      <xdr:colOff>66675</xdr:colOff>
      <xdr:row>32</xdr:row>
      <xdr:rowOff>76200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204DEF78-AAE6-4274-8488-C615E036C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309561</xdr:colOff>
      <xdr:row>0</xdr:row>
      <xdr:rowOff>185736</xdr:rowOff>
    </xdr:from>
    <xdr:to>
      <xdr:col>22</xdr:col>
      <xdr:colOff>28574</xdr:colOff>
      <xdr:row>25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1555DE-05D6-2F67-2B24-14791E0BD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333375</xdr:colOff>
      <xdr:row>26</xdr:row>
      <xdr:rowOff>38100</xdr:rowOff>
    </xdr:from>
    <xdr:to>
      <xdr:col>22</xdr:col>
      <xdr:colOff>52388</xdr:colOff>
      <xdr:row>50</xdr:row>
      <xdr:rowOff>138113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04AE93-0239-4681-ABF3-F213A02F8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95250</xdr:rowOff>
    </xdr:from>
    <xdr:to>
      <xdr:col>16</xdr:col>
      <xdr:colOff>209550</xdr:colOff>
      <xdr:row>25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AD7539-5FF5-4E8F-B722-266B8B445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25</xdr:row>
      <xdr:rowOff>123824</xdr:rowOff>
    </xdr:from>
    <xdr:to>
      <xdr:col>16</xdr:col>
      <xdr:colOff>276225</xdr:colOff>
      <xdr:row>50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1BD83A-E790-4E12-A5E1-7C56EA95A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395287</xdr:colOff>
      <xdr:row>50</xdr:row>
      <xdr:rowOff>166687</xdr:rowOff>
    </xdr:from>
    <xdr:to>
      <xdr:col>11</xdr:col>
      <xdr:colOff>561975</xdr:colOff>
      <xdr:row>67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A77AE8-89A8-EC7C-3A80-88F8A2ECC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161925</xdr:rowOff>
    </xdr:from>
    <xdr:to>
      <xdr:col>14</xdr:col>
      <xdr:colOff>190501</xdr:colOff>
      <xdr:row>21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A9E66E-7207-484F-9B48-F2D4515DC6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21</xdr:row>
      <xdr:rowOff>95250</xdr:rowOff>
    </xdr:from>
    <xdr:to>
      <xdr:col>14</xdr:col>
      <xdr:colOff>266701</xdr:colOff>
      <xdr:row>41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CDA98C-ECD4-4BC3-90BA-8FB347BF9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0</xdr:row>
      <xdr:rowOff>1</xdr:rowOff>
    </xdr:from>
    <xdr:to>
      <xdr:col>14</xdr:col>
      <xdr:colOff>209550</xdr:colOff>
      <xdr:row>20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8B2E1E-B708-43CB-96D0-869B6FFAF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20</xdr:row>
      <xdr:rowOff>85725</xdr:rowOff>
    </xdr:from>
    <xdr:to>
      <xdr:col>14</xdr:col>
      <xdr:colOff>209550</xdr:colOff>
      <xdr:row>40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50D11C-B98F-47A3-A790-1806EA701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95251</xdr:rowOff>
    </xdr:from>
    <xdr:to>
      <xdr:col>14</xdr:col>
      <xdr:colOff>219074</xdr:colOff>
      <xdr:row>20</xdr:row>
      <xdr:rowOff>171451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089B1A-A543-4480-853E-837F9495E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180974</xdr:rowOff>
    </xdr:from>
    <xdr:to>
      <xdr:col>14</xdr:col>
      <xdr:colOff>247650</xdr:colOff>
      <xdr:row>41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EF3F93-B2DD-4978-8F71-EE3B0AE23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404812</xdr:colOff>
      <xdr:row>1</xdr:row>
      <xdr:rowOff>4762</xdr:rowOff>
    </xdr:from>
    <xdr:to>
      <xdr:col>10</xdr:col>
      <xdr:colOff>476250</xdr:colOff>
      <xdr:row>25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13BD137-EDD1-A6F6-A4F0-89134F2D77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4812" y="195262"/>
              <a:ext cx="6167438" cy="47005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419100</xdr:colOff>
      <xdr:row>25</xdr:row>
      <xdr:rowOff>161925</xdr:rowOff>
    </xdr:from>
    <xdr:to>
      <xdr:col>10</xdr:col>
      <xdr:colOff>490538</xdr:colOff>
      <xdr:row>50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29714EE-A0B4-412D-9670-4CEEC3011E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9100" y="4924425"/>
              <a:ext cx="6167438" cy="47005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400050</xdr:colOff>
      <xdr:row>50</xdr:row>
      <xdr:rowOff>152400</xdr:rowOff>
    </xdr:from>
    <xdr:to>
      <xdr:col>10</xdr:col>
      <xdr:colOff>471488</xdr:colOff>
      <xdr:row>75</xdr:row>
      <xdr:rowOff>90488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5AFCEC9-CCCF-43B3-9A84-E5D523F1A8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0050" y="9677400"/>
              <a:ext cx="6167438" cy="47005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</xdr:colOff>
      <xdr:row>2</xdr:row>
      <xdr:rowOff>142875</xdr:rowOff>
    </xdr:from>
    <xdr:to>
      <xdr:col>13</xdr:col>
      <xdr:colOff>0</xdr:colOff>
      <xdr:row>21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4E19A-9134-9F3E-3298-B0E06100B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95251</xdr:rowOff>
    </xdr:from>
    <xdr:to>
      <xdr:col>14</xdr:col>
      <xdr:colOff>219074</xdr:colOff>
      <xdr:row>20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A71B71-5CFF-4310-A38A-86BE3A3AC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180974</xdr:rowOff>
    </xdr:from>
    <xdr:to>
      <xdr:col>14</xdr:col>
      <xdr:colOff>247650</xdr:colOff>
      <xdr:row>41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A02D1A-9FCC-479B-A8FE-D9AFD8D58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83A883D-EA48-4F9B-8764-D0EE3A50A136}" autoFormatId="16" applyNumberFormats="0" applyBorderFormats="0" applyFontFormats="0" applyPatternFormats="0" applyAlignmentFormats="0" applyWidthHeightFormats="0">
  <queryTableRefresh nextId="16">
    <queryTableFields count="15">
      <queryTableField id="1" name="Name" tableColumnId="1"/>
      <queryTableField id="2" name="fps" tableColumnId="2"/>
      <queryTableField id="3" name="cpums" tableColumnId="3"/>
      <queryTableField id="4" name="cms" tableColumnId="4"/>
      <queryTableField id="5" name="gms" tableColumnId="5"/>
      <queryTableField id="6" name="expectedp" tableColumnId="6"/>
      <queryTableField id="7" name="loadedp" tableColumnId="7"/>
      <queryTableField id="8" name="shaderp_comp" tableColumnId="8"/>
      <queryTableField id="9" name="shaderp_grph" tableColumnId="9"/>
      <queryTableField id="10" name="expectedc" tableColumnId="10"/>
      <queryTableField id="11" name="shaderc" tableColumnId="11"/>
      <queryTableField id="12" name="sidelen" tableColumnId="12"/>
      <queryTableField id="13" name="cell_count" tableColumnId="13"/>
      <queryTableField id="14" name="mean" tableColumnId="14"/>
      <queryTableField id="15" name="stddev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804266-9C5A-49E1-AE07-2559C4636602}" name="perfdataPerformanceSummary" displayName="perfdataPerformanceSummary" ref="A1:O64" tableType="queryTable" totalsRowShown="0">
  <autoFilter ref="A1:O64" xr:uid="{D8804266-9C5A-49E1-AE07-2559C4636602}"/>
  <tableColumns count="15">
    <tableColumn id="1" xr3:uid="{6CCF906D-7E76-4303-AD3D-EC61957FF3D5}" uniqueName="1" name="Name" queryTableFieldId="1" dataDxfId="0"/>
    <tableColumn id="2" xr3:uid="{C6D0F1D4-C886-4C69-8E87-B52C40208F95}" uniqueName="2" name="fps" queryTableFieldId="2"/>
    <tableColumn id="3" xr3:uid="{406D979D-C3A9-46BD-B4C2-0ACE3C10679A}" uniqueName="3" name="cpums" queryTableFieldId="3"/>
    <tableColumn id="4" xr3:uid="{484C55ED-B2AA-411F-8041-EAE2F27DB5B0}" uniqueName="4" name="cms" queryTableFieldId="4"/>
    <tableColumn id="5" xr3:uid="{AA805081-D43D-4D3B-A060-9EE31619E11E}" uniqueName="5" name="gms" queryTableFieldId="5"/>
    <tableColumn id="6" xr3:uid="{0BDA99B5-5011-4E01-8298-5290547E5748}" uniqueName="6" name="expectedp" queryTableFieldId="6"/>
    <tableColumn id="7" xr3:uid="{D11E018F-AFEE-4AAA-997E-C8016BD5C09D}" uniqueName="7" name="loadedp" queryTableFieldId="7"/>
    <tableColumn id="8" xr3:uid="{30291FEB-B2FE-411D-AA3D-F0440F718743}" uniqueName="8" name="shaderp_comp" queryTableFieldId="8"/>
    <tableColumn id="9" xr3:uid="{18A282AE-CFF9-4E33-92F9-81A9136B45AB}" uniqueName="9" name="shaderp_grph" queryTableFieldId="9"/>
    <tableColumn id="10" xr3:uid="{F657B36A-E4DF-4E88-86F0-FA07CB94E902}" uniqueName="10" name="expectedc" queryTableFieldId="10"/>
    <tableColumn id="11" xr3:uid="{1038BAA5-B39C-47E3-BD3A-CCB2C7598C3D}" uniqueName="11" name="shaderc" queryTableFieldId="11"/>
    <tableColumn id="12" xr3:uid="{4DF809E0-942F-4CE5-BCF0-CE82C34E235E}" uniqueName="12" name="sidelen" queryTableFieldId="12"/>
    <tableColumn id="13" xr3:uid="{AE6F2865-BC7E-4E9A-8308-F884B83C3FBA}" uniqueName="13" name="cell_count" queryTableFieldId="13"/>
    <tableColumn id="14" xr3:uid="{54ABB52F-DA18-4ABC-BAB2-FD5C18170F6E}" uniqueName="14" name="mean" queryTableFieldId="14"/>
    <tableColumn id="15" xr3:uid="{1C079B06-982C-4A66-BF6A-0C85D7A926E0}" uniqueName="15" name="stddev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44250-8724-41FA-B5C9-4162D2CCE090}">
  <dimension ref="A1:O64"/>
  <sheetViews>
    <sheetView tabSelected="1" topLeftCell="A29" workbookViewId="0">
      <selection activeCell="D2" sqref="D2:D64"/>
    </sheetView>
  </sheetViews>
  <sheetFormatPr defaultRowHeight="15" x14ac:dyDescent="0.25"/>
  <cols>
    <col min="1" max="1" width="39.85546875" bestFit="1" customWidth="1"/>
    <col min="2" max="2" width="8" bestFit="1" customWidth="1"/>
    <col min="3" max="5" width="12" bestFit="1" customWidth="1"/>
    <col min="6" max="6" width="12.85546875" bestFit="1" customWidth="1"/>
    <col min="7" max="7" width="10.5703125" bestFit="1" customWidth="1"/>
    <col min="8" max="8" width="16.5703125" bestFit="1" customWidth="1"/>
    <col min="9" max="9" width="15.5703125" bestFit="1" customWidth="1"/>
    <col min="10" max="10" width="12.7109375" bestFit="1" customWidth="1"/>
    <col min="11" max="11" width="10.42578125" bestFit="1" customWidth="1"/>
    <col min="12" max="12" width="10" bestFit="1" customWidth="1"/>
    <col min="13" max="13" width="12.5703125" bestFit="1" customWidth="1"/>
    <col min="14" max="14" width="9" bestFit="1" customWidth="1"/>
    <col min="15" max="15" width="12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>
        <v>5788.69</v>
      </c>
      <c r="C2">
        <v>2.14649E-4</v>
      </c>
      <c r="D2">
        <v>8.4160000000000004E-6</v>
      </c>
      <c r="E2">
        <v>9.3440000000000007E-6</v>
      </c>
      <c r="F2">
        <v>0</v>
      </c>
      <c r="G2">
        <v>32</v>
      </c>
      <c r="H2">
        <v>0</v>
      </c>
      <c r="I2">
        <v>0</v>
      </c>
      <c r="J2">
        <v>16</v>
      </c>
      <c r="K2">
        <v>0</v>
      </c>
      <c r="L2">
        <v>4</v>
      </c>
      <c r="M2">
        <v>8</v>
      </c>
      <c r="N2">
        <v>5122.7929999999997</v>
      </c>
      <c r="O2">
        <v>409.00496476340118</v>
      </c>
    </row>
    <row r="3" spans="1:15" x14ac:dyDescent="0.25">
      <c r="A3" t="s">
        <v>16</v>
      </c>
      <c r="B3">
        <v>4571.82</v>
      </c>
      <c r="C3">
        <v>2.4110099999999999E-4</v>
      </c>
      <c r="D3">
        <v>4.5856000000000003E-5</v>
      </c>
      <c r="E3">
        <v>2.0992000000000002E-5</v>
      </c>
      <c r="F3">
        <v>0</v>
      </c>
      <c r="G3">
        <v>11264</v>
      </c>
      <c r="H3">
        <v>0</v>
      </c>
      <c r="I3">
        <v>0</v>
      </c>
      <c r="J3">
        <v>5632</v>
      </c>
      <c r="K3">
        <v>0</v>
      </c>
      <c r="L3">
        <v>14</v>
      </c>
      <c r="M3">
        <v>8</v>
      </c>
      <c r="N3">
        <v>4445.1530000000002</v>
      </c>
      <c r="O3">
        <v>118.50798829614808</v>
      </c>
    </row>
    <row r="4" spans="1:15" x14ac:dyDescent="0.25">
      <c r="A4" t="s">
        <v>17</v>
      </c>
      <c r="B4">
        <v>3318.44</v>
      </c>
      <c r="C4">
        <v>3.2128099999999998E-4</v>
      </c>
      <c r="D4">
        <v>9.8079999999999996E-5</v>
      </c>
      <c r="E4">
        <v>3.4816E-5</v>
      </c>
      <c r="F4">
        <v>0</v>
      </c>
      <c r="G4">
        <v>26624</v>
      </c>
      <c r="H4">
        <v>0</v>
      </c>
      <c r="I4">
        <v>0</v>
      </c>
      <c r="J4">
        <v>13312</v>
      </c>
      <c r="K4">
        <v>0</v>
      </c>
      <c r="L4">
        <v>17</v>
      </c>
      <c r="M4">
        <v>8</v>
      </c>
      <c r="N4">
        <v>3205.0050000000001</v>
      </c>
      <c r="O4">
        <v>72.043441100183102</v>
      </c>
    </row>
    <row r="5" spans="1:15" x14ac:dyDescent="0.25">
      <c r="A5" t="s">
        <v>18</v>
      </c>
      <c r="B5">
        <v>3003.47</v>
      </c>
      <c r="C5">
        <v>3.5418299999999999E-4</v>
      </c>
      <c r="D5">
        <v>1.3308800000000001E-4</v>
      </c>
      <c r="E5">
        <v>4.3455999999999999E-5</v>
      </c>
      <c r="F5">
        <v>0</v>
      </c>
      <c r="G5">
        <v>36864</v>
      </c>
      <c r="H5">
        <v>0</v>
      </c>
      <c r="I5">
        <v>0</v>
      </c>
      <c r="J5">
        <v>18432</v>
      </c>
      <c r="K5">
        <v>0</v>
      </c>
      <c r="L5">
        <v>19</v>
      </c>
      <c r="M5">
        <v>8</v>
      </c>
      <c r="N5">
        <v>2905.895</v>
      </c>
      <c r="O5">
        <v>68.130561791313539</v>
      </c>
    </row>
    <row r="6" spans="1:15" x14ac:dyDescent="0.25">
      <c r="A6" t="s">
        <v>19</v>
      </c>
      <c r="B6">
        <v>2625.38</v>
      </c>
      <c r="C6">
        <v>4.11822E-4</v>
      </c>
      <c r="D6">
        <v>1.6947199999999999E-4</v>
      </c>
      <c r="E6">
        <v>5.1616000000000002E-5</v>
      </c>
      <c r="F6">
        <v>0</v>
      </c>
      <c r="G6">
        <v>47104</v>
      </c>
      <c r="H6">
        <v>0</v>
      </c>
      <c r="I6">
        <v>0</v>
      </c>
      <c r="J6">
        <v>23552</v>
      </c>
      <c r="K6">
        <v>0</v>
      </c>
      <c r="L6">
        <v>21</v>
      </c>
      <c r="M6">
        <v>8</v>
      </c>
      <c r="N6">
        <v>2498.7820000000002</v>
      </c>
      <c r="O6">
        <v>72.749418600196819</v>
      </c>
    </row>
    <row r="7" spans="1:15" x14ac:dyDescent="0.25">
      <c r="A7" t="s">
        <v>20</v>
      </c>
      <c r="B7">
        <v>2298.94</v>
      </c>
      <c r="C7">
        <v>4.4302499999999999E-4</v>
      </c>
      <c r="D7">
        <v>2.0262399999999999E-4</v>
      </c>
      <c r="E7">
        <v>5.7920000000000001E-5</v>
      </c>
      <c r="F7">
        <v>0</v>
      </c>
      <c r="G7">
        <v>57344</v>
      </c>
      <c r="H7">
        <v>0</v>
      </c>
      <c r="I7">
        <v>0</v>
      </c>
      <c r="J7">
        <v>28672</v>
      </c>
      <c r="K7">
        <v>0</v>
      </c>
      <c r="L7">
        <v>22</v>
      </c>
      <c r="M7">
        <v>8</v>
      </c>
      <c r="N7">
        <v>2274.0740000000001</v>
      </c>
      <c r="O7">
        <v>16.760495352000984</v>
      </c>
    </row>
    <row r="8" spans="1:15" x14ac:dyDescent="0.25">
      <c r="A8" t="s">
        <v>21</v>
      </c>
      <c r="B8">
        <v>2151.44</v>
      </c>
      <c r="C8">
        <v>4.7835800000000002E-4</v>
      </c>
      <c r="D8">
        <v>2.37376E-4</v>
      </c>
      <c r="E8">
        <v>6.5664E-5</v>
      </c>
      <c r="F8">
        <v>0</v>
      </c>
      <c r="G8">
        <v>67584</v>
      </c>
      <c r="H8">
        <v>0</v>
      </c>
      <c r="I8">
        <v>0</v>
      </c>
      <c r="J8">
        <v>33792</v>
      </c>
      <c r="K8">
        <v>0</v>
      </c>
      <c r="L8">
        <v>23</v>
      </c>
      <c r="M8">
        <v>8</v>
      </c>
      <c r="N8">
        <v>2121.355</v>
      </c>
      <c r="O8">
        <v>21.266426984020349</v>
      </c>
    </row>
    <row r="9" spans="1:15" x14ac:dyDescent="0.25">
      <c r="A9" t="s">
        <v>22</v>
      </c>
      <c r="B9">
        <v>1904.86</v>
      </c>
      <c r="C9">
        <v>5.5195000000000005E-4</v>
      </c>
      <c r="D9">
        <v>2.7606400000000002E-4</v>
      </c>
      <c r="E9">
        <v>7.3088000000000002E-5</v>
      </c>
      <c r="F9">
        <v>0</v>
      </c>
      <c r="G9">
        <v>77824</v>
      </c>
      <c r="H9">
        <v>0</v>
      </c>
      <c r="I9">
        <v>0</v>
      </c>
      <c r="J9">
        <v>38912</v>
      </c>
      <c r="K9">
        <v>0</v>
      </c>
      <c r="L9">
        <v>24</v>
      </c>
      <c r="M9">
        <v>8</v>
      </c>
      <c r="N9">
        <v>1860.2469999999998</v>
      </c>
      <c r="O9">
        <v>35.14299267911661</v>
      </c>
    </row>
    <row r="10" spans="1:15" x14ac:dyDescent="0.25">
      <c r="A10" t="s">
        <v>23</v>
      </c>
      <c r="B10">
        <v>1773.05</v>
      </c>
      <c r="C10">
        <v>5.9522100000000005E-4</v>
      </c>
      <c r="D10">
        <v>3.12224E-4</v>
      </c>
      <c r="E10">
        <v>8.064E-5</v>
      </c>
      <c r="F10">
        <v>0</v>
      </c>
      <c r="G10">
        <v>88064</v>
      </c>
      <c r="H10">
        <v>0</v>
      </c>
      <c r="I10">
        <v>0</v>
      </c>
      <c r="J10">
        <v>44032</v>
      </c>
      <c r="K10">
        <v>0</v>
      </c>
      <c r="L10">
        <v>25</v>
      </c>
      <c r="M10">
        <v>8</v>
      </c>
      <c r="N10">
        <v>1731.8</v>
      </c>
      <c r="O10">
        <v>40.251191286718488</v>
      </c>
    </row>
    <row r="11" spans="1:15" x14ac:dyDescent="0.25">
      <c r="A11" t="s">
        <v>24</v>
      </c>
      <c r="B11">
        <v>1659.46</v>
      </c>
      <c r="C11">
        <v>6.4249800000000003E-4</v>
      </c>
      <c r="D11">
        <v>3.4870399999999997E-4</v>
      </c>
      <c r="E11">
        <v>8.8288000000000006E-5</v>
      </c>
      <c r="F11">
        <v>0</v>
      </c>
      <c r="G11">
        <v>98304</v>
      </c>
      <c r="H11">
        <v>0</v>
      </c>
      <c r="I11">
        <v>0</v>
      </c>
      <c r="J11">
        <v>49152</v>
      </c>
      <c r="K11">
        <v>0</v>
      </c>
      <c r="L11">
        <v>26</v>
      </c>
      <c r="M11">
        <v>8</v>
      </c>
      <c r="N11">
        <v>1604.2429999999999</v>
      </c>
      <c r="O11">
        <v>33.305316242305814</v>
      </c>
    </row>
    <row r="12" spans="1:15" x14ac:dyDescent="0.25">
      <c r="A12" t="s">
        <v>25</v>
      </c>
      <c r="B12">
        <v>1105.3699999999999</v>
      </c>
      <c r="C12">
        <v>9.3068299999999997E-4</v>
      </c>
      <c r="D12">
        <v>5.7878400000000005E-4</v>
      </c>
      <c r="E12">
        <v>1.2303999999999999E-4</v>
      </c>
      <c r="F12">
        <v>0</v>
      </c>
      <c r="G12">
        <v>148480</v>
      </c>
      <c r="H12">
        <v>0</v>
      </c>
      <c r="I12">
        <v>0</v>
      </c>
      <c r="J12">
        <v>74240</v>
      </c>
      <c r="K12">
        <v>0</v>
      </c>
      <c r="L12">
        <v>29</v>
      </c>
      <c r="M12">
        <v>8</v>
      </c>
      <c r="N12">
        <v>1092.0730000000001</v>
      </c>
      <c r="O12">
        <v>9.5692006516276429</v>
      </c>
    </row>
    <row r="13" spans="1:15" x14ac:dyDescent="0.25">
      <c r="A13" t="s">
        <v>26</v>
      </c>
      <c r="B13">
        <v>718.59799999999996</v>
      </c>
      <c r="C13">
        <v>1.4333E-3</v>
      </c>
      <c r="D13">
        <v>1.01859E-3</v>
      </c>
      <c r="E13">
        <v>1.9887999999999999E-4</v>
      </c>
      <c r="F13">
        <v>0</v>
      </c>
      <c r="G13">
        <v>214016</v>
      </c>
      <c r="H13">
        <v>0</v>
      </c>
      <c r="I13">
        <v>0</v>
      </c>
      <c r="J13">
        <v>107008</v>
      </c>
      <c r="K13">
        <v>0</v>
      </c>
      <c r="L13">
        <v>32</v>
      </c>
      <c r="M13">
        <v>8</v>
      </c>
      <c r="N13">
        <v>712.31719999999996</v>
      </c>
      <c r="O13">
        <v>5.8116412828046986</v>
      </c>
    </row>
    <row r="14" spans="1:15" x14ac:dyDescent="0.25">
      <c r="A14" t="s">
        <v>27</v>
      </c>
      <c r="B14">
        <v>500.726</v>
      </c>
      <c r="C14">
        <v>2.0801499999999998E-3</v>
      </c>
      <c r="D14">
        <v>1.52794E-3</v>
      </c>
      <c r="E14">
        <v>2.8681600000000001E-4</v>
      </c>
      <c r="F14">
        <v>0</v>
      </c>
      <c r="G14">
        <v>312320</v>
      </c>
      <c r="H14">
        <v>0</v>
      </c>
      <c r="I14">
        <v>0</v>
      </c>
      <c r="J14">
        <v>156160</v>
      </c>
      <c r="K14">
        <v>0</v>
      </c>
      <c r="L14">
        <v>36</v>
      </c>
      <c r="M14">
        <v>8</v>
      </c>
      <c r="N14">
        <v>490.95080000000002</v>
      </c>
      <c r="O14">
        <v>5.7896725641438502</v>
      </c>
    </row>
    <row r="15" spans="1:15" x14ac:dyDescent="0.25">
      <c r="A15" t="s">
        <v>28</v>
      </c>
      <c r="B15">
        <v>408.47399999999999</v>
      </c>
      <c r="C15">
        <v>2.5106600000000001E-3</v>
      </c>
      <c r="D15">
        <v>1.8840599999999999E-3</v>
      </c>
      <c r="E15">
        <v>3.4528E-4</v>
      </c>
      <c r="F15">
        <v>0</v>
      </c>
      <c r="G15">
        <v>377856</v>
      </c>
      <c r="H15">
        <v>0</v>
      </c>
      <c r="I15">
        <v>0</v>
      </c>
      <c r="J15">
        <v>188928</v>
      </c>
      <c r="K15">
        <v>0</v>
      </c>
      <c r="L15">
        <v>39</v>
      </c>
      <c r="M15">
        <v>8</v>
      </c>
      <c r="N15">
        <v>402.49939999999998</v>
      </c>
      <c r="O15">
        <v>2.6388823054888588</v>
      </c>
    </row>
    <row r="16" spans="1:15" x14ac:dyDescent="0.25">
      <c r="A16" t="s">
        <v>29</v>
      </c>
      <c r="B16">
        <v>326.625</v>
      </c>
      <c r="C16">
        <v>3.09699E-3</v>
      </c>
      <c r="D16">
        <v>2.3861400000000001E-3</v>
      </c>
      <c r="E16">
        <v>4.2079999999999998E-4</v>
      </c>
      <c r="F16">
        <v>0</v>
      </c>
      <c r="G16">
        <v>459776</v>
      </c>
      <c r="H16">
        <v>0</v>
      </c>
      <c r="I16">
        <v>0</v>
      </c>
      <c r="J16">
        <v>229888</v>
      </c>
      <c r="K16">
        <v>0</v>
      </c>
      <c r="L16">
        <v>41</v>
      </c>
      <c r="M16">
        <v>8</v>
      </c>
      <c r="N16">
        <v>324.7552</v>
      </c>
      <c r="O16">
        <v>1.1925898801441412</v>
      </c>
    </row>
    <row r="17" spans="1:15" x14ac:dyDescent="0.25">
      <c r="A17" t="s">
        <v>30</v>
      </c>
      <c r="B17">
        <v>277.52499999999998</v>
      </c>
      <c r="C17">
        <v>3.64168E-3</v>
      </c>
      <c r="D17">
        <v>2.79546E-3</v>
      </c>
      <c r="E17">
        <v>4.8473599999999999E-4</v>
      </c>
      <c r="F17">
        <v>0</v>
      </c>
      <c r="G17">
        <v>525312</v>
      </c>
      <c r="H17">
        <v>0</v>
      </c>
      <c r="I17">
        <v>0</v>
      </c>
      <c r="J17">
        <v>262656</v>
      </c>
      <c r="K17">
        <v>0</v>
      </c>
      <c r="L17">
        <v>43</v>
      </c>
      <c r="M17">
        <v>8</v>
      </c>
      <c r="N17">
        <v>276.14580000000001</v>
      </c>
      <c r="O17">
        <v>0.85132090828834417</v>
      </c>
    </row>
    <row r="18" spans="1:15" x14ac:dyDescent="0.25">
      <c r="A18" t="s">
        <v>31</v>
      </c>
      <c r="B18">
        <v>235.113</v>
      </c>
      <c r="C18">
        <v>4.3269500000000004E-3</v>
      </c>
      <c r="D18">
        <v>3.3954200000000001E-3</v>
      </c>
      <c r="E18">
        <v>5.8044800000000001E-4</v>
      </c>
      <c r="F18">
        <v>0</v>
      </c>
      <c r="G18">
        <v>623616</v>
      </c>
      <c r="H18">
        <v>0</v>
      </c>
      <c r="I18">
        <v>0</v>
      </c>
      <c r="J18">
        <v>311808</v>
      </c>
      <c r="K18">
        <v>0</v>
      </c>
      <c r="L18">
        <v>45</v>
      </c>
      <c r="M18">
        <v>8</v>
      </c>
      <c r="N18">
        <v>233.89609999999999</v>
      </c>
      <c r="O18">
        <v>1.1987739523733767</v>
      </c>
    </row>
    <row r="19" spans="1:15" x14ac:dyDescent="0.25">
      <c r="A19" t="s">
        <v>32</v>
      </c>
      <c r="B19">
        <v>201.77600000000001</v>
      </c>
      <c r="C19">
        <v>5.0065500000000002E-3</v>
      </c>
      <c r="D19">
        <v>3.9005099999999998E-3</v>
      </c>
      <c r="E19">
        <v>7.7420799999999997E-4</v>
      </c>
      <c r="F19">
        <v>0</v>
      </c>
      <c r="G19">
        <v>705536</v>
      </c>
      <c r="H19">
        <v>0</v>
      </c>
      <c r="I19">
        <v>0</v>
      </c>
      <c r="J19">
        <v>352768</v>
      </c>
      <c r="K19">
        <v>0</v>
      </c>
      <c r="L19">
        <v>47</v>
      </c>
      <c r="M19">
        <v>8</v>
      </c>
      <c r="N19">
        <v>200.7072</v>
      </c>
      <c r="O19">
        <v>0.7468020412993619</v>
      </c>
    </row>
    <row r="20" spans="1:15" x14ac:dyDescent="0.25">
      <c r="A20" t="s">
        <v>33</v>
      </c>
      <c r="B20">
        <v>180.137</v>
      </c>
      <c r="C20">
        <v>5.6593600000000004E-3</v>
      </c>
      <c r="D20">
        <v>4.8760599999999998E-3</v>
      </c>
      <c r="E20">
        <v>8.6176000000000004E-4</v>
      </c>
      <c r="F20">
        <v>0</v>
      </c>
      <c r="G20">
        <v>787456</v>
      </c>
      <c r="H20">
        <v>0</v>
      </c>
      <c r="I20">
        <v>0</v>
      </c>
      <c r="J20">
        <v>393728</v>
      </c>
      <c r="K20">
        <v>0</v>
      </c>
      <c r="L20">
        <v>49</v>
      </c>
      <c r="M20">
        <v>8</v>
      </c>
      <c r="N20">
        <v>178.09520000000001</v>
      </c>
      <c r="O20">
        <v>1.0514106714314804</v>
      </c>
    </row>
    <row r="21" spans="1:15" x14ac:dyDescent="0.25">
      <c r="A21" t="s">
        <v>34</v>
      </c>
      <c r="B21">
        <v>149.702</v>
      </c>
      <c r="C21">
        <v>6.78854E-3</v>
      </c>
      <c r="D21">
        <v>5.33242E-3</v>
      </c>
      <c r="E21">
        <v>1.01472E-3</v>
      </c>
      <c r="F21">
        <v>0</v>
      </c>
      <c r="G21">
        <v>934912</v>
      </c>
      <c r="H21">
        <v>0</v>
      </c>
      <c r="I21">
        <v>0</v>
      </c>
      <c r="J21">
        <v>467456</v>
      </c>
      <c r="K21">
        <v>0</v>
      </c>
      <c r="L21">
        <v>51</v>
      </c>
      <c r="M21">
        <v>8</v>
      </c>
      <c r="N21">
        <v>148.3793</v>
      </c>
      <c r="O21">
        <v>0.71685843170818064</v>
      </c>
    </row>
    <row r="22" spans="1:15" x14ac:dyDescent="0.25">
      <c r="A22" t="s">
        <v>35</v>
      </c>
      <c r="B22">
        <v>125.94199999999999</v>
      </c>
      <c r="C22">
        <v>8.1208500000000006E-3</v>
      </c>
      <c r="D22">
        <v>6.51894E-3</v>
      </c>
      <c r="E22">
        <v>1.4928599999999999E-3</v>
      </c>
      <c r="F22">
        <v>0</v>
      </c>
      <c r="G22">
        <v>1098752</v>
      </c>
      <c r="H22">
        <v>0</v>
      </c>
      <c r="I22">
        <v>0</v>
      </c>
      <c r="J22">
        <v>549376</v>
      </c>
      <c r="K22">
        <v>0</v>
      </c>
      <c r="L22">
        <v>54</v>
      </c>
      <c r="M22">
        <v>8</v>
      </c>
      <c r="N22">
        <v>124.01990000000001</v>
      </c>
      <c r="O22">
        <v>0.76868855852028806</v>
      </c>
    </row>
    <row r="23" spans="1:15" x14ac:dyDescent="0.25">
      <c r="A23" t="s">
        <v>36</v>
      </c>
      <c r="B23">
        <v>111.203</v>
      </c>
      <c r="C23">
        <v>9.2186400000000002E-3</v>
      </c>
      <c r="D23">
        <v>7.8303399999999999E-3</v>
      </c>
      <c r="E23">
        <v>1.55478E-3</v>
      </c>
      <c r="F23">
        <v>0</v>
      </c>
      <c r="G23">
        <v>1262592</v>
      </c>
      <c r="H23">
        <v>0</v>
      </c>
      <c r="I23">
        <v>0</v>
      </c>
      <c r="J23">
        <v>631296</v>
      </c>
      <c r="K23">
        <v>0</v>
      </c>
      <c r="L23">
        <v>57</v>
      </c>
      <c r="M23">
        <v>8</v>
      </c>
      <c r="N23">
        <v>109.1733</v>
      </c>
      <c r="O23">
        <v>0.7741386683132282</v>
      </c>
    </row>
    <row r="24" spans="1:15" x14ac:dyDescent="0.25">
      <c r="A24" t="s">
        <v>37</v>
      </c>
      <c r="B24">
        <v>97.851399999999998</v>
      </c>
      <c r="C24">
        <v>1.0574E-2</v>
      </c>
      <c r="D24">
        <v>8.8383400000000001E-3</v>
      </c>
      <c r="E24">
        <v>1.7310699999999999E-3</v>
      </c>
      <c r="F24">
        <v>0</v>
      </c>
      <c r="G24">
        <v>1426432</v>
      </c>
      <c r="H24">
        <v>0</v>
      </c>
      <c r="I24">
        <v>0</v>
      </c>
      <c r="J24">
        <v>713216</v>
      </c>
      <c r="K24">
        <v>0</v>
      </c>
      <c r="L24">
        <v>59</v>
      </c>
      <c r="M24">
        <v>8</v>
      </c>
      <c r="N24">
        <v>95.732489999999999</v>
      </c>
      <c r="O24">
        <v>0.85421855835871729</v>
      </c>
    </row>
    <row r="25" spans="1:15" x14ac:dyDescent="0.25">
      <c r="A25" t="s">
        <v>38</v>
      </c>
      <c r="B25">
        <v>87.248000000000005</v>
      </c>
      <c r="C25">
        <v>1.1749000000000001E-2</v>
      </c>
      <c r="D25">
        <v>9.3913899999999995E-3</v>
      </c>
      <c r="E25">
        <v>1.92253E-3</v>
      </c>
      <c r="F25">
        <v>0</v>
      </c>
      <c r="G25">
        <v>1590272</v>
      </c>
      <c r="H25">
        <v>0</v>
      </c>
      <c r="I25">
        <v>0</v>
      </c>
      <c r="J25">
        <v>795136</v>
      </c>
      <c r="K25">
        <v>0</v>
      </c>
      <c r="L25">
        <v>61</v>
      </c>
      <c r="M25">
        <v>8</v>
      </c>
      <c r="N25">
        <v>85.505380000000002</v>
      </c>
      <c r="O25">
        <v>0.62489149422564461</v>
      </c>
    </row>
    <row r="26" spans="1:15" x14ac:dyDescent="0.25">
      <c r="A26" t="s">
        <v>39</v>
      </c>
      <c r="B26">
        <v>78.439800000000005</v>
      </c>
      <c r="C26">
        <v>1.31536E-2</v>
      </c>
      <c r="D26">
        <v>1.08924E-2</v>
      </c>
      <c r="E26">
        <v>2.26531E-3</v>
      </c>
      <c r="F26">
        <v>0</v>
      </c>
      <c r="G26">
        <v>1754112</v>
      </c>
      <c r="H26">
        <v>0</v>
      </c>
      <c r="I26">
        <v>0</v>
      </c>
      <c r="J26">
        <v>877056</v>
      </c>
      <c r="K26">
        <v>0</v>
      </c>
      <c r="L26">
        <v>63</v>
      </c>
      <c r="M26">
        <v>8</v>
      </c>
      <c r="N26">
        <v>77.088160000000002</v>
      </c>
      <c r="O26">
        <v>0.65380303388032135</v>
      </c>
    </row>
    <row r="27" spans="1:15" x14ac:dyDescent="0.25">
      <c r="A27" t="s">
        <v>40</v>
      </c>
      <c r="B27">
        <v>71.962100000000007</v>
      </c>
      <c r="C27">
        <v>1.44128E-2</v>
      </c>
      <c r="D27">
        <v>1.18599E-2</v>
      </c>
      <c r="E27">
        <v>2.1100799999999999E-3</v>
      </c>
      <c r="F27">
        <v>0</v>
      </c>
      <c r="G27">
        <v>1917952</v>
      </c>
      <c r="H27">
        <v>0</v>
      </c>
      <c r="I27">
        <v>0</v>
      </c>
      <c r="J27">
        <v>958976</v>
      </c>
      <c r="K27">
        <v>0</v>
      </c>
      <c r="L27">
        <v>65</v>
      </c>
      <c r="M27">
        <v>8</v>
      </c>
      <c r="N27">
        <v>70.186970000000002</v>
      </c>
      <c r="O27">
        <v>0.71014427493448451</v>
      </c>
    </row>
    <row r="28" spans="1:15" x14ac:dyDescent="0.25">
      <c r="A28" t="s">
        <v>41</v>
      </c>
      <c r="B28">
        <v>66.980999999999995</v>
      </c>
      <c r="C28">
        <v>1.54939E-2</v>
      </c>
      <c r="D28">
        <v>1.28732E-2</v>
      </c>
      <c r="E28">
        <v>2.68666E-3</v>
      </c>
      <c r="F28">
        <v>0</v>
      </c>
      <c r="G28">
        <v>2081792</v>
      </c>
      <c r="H28">
        <v>0</v>
      </c>
      <c r="I28">
        <v>0</v>
      </c>
      <c r="J28">
        <v>1040896</v>
      </c>
      <c r="K28">
        <v>0</v>
      </c>
      <c r="L28">
        <v>66</v>
      </c>
      <c r="M28">
        <v>8</v>
      </c>
      <c r="N28">
        <v>65.188789999999997</v>
      </c>
      <c r="O28">
        <v>0.68203113557145434</v>
      </c>
    </row>
    <row r="29" spans="1:15" x14ac:dyDescent="0.25">
      <c r="A29" t="s">
        <v>42</v>
      </c>
      <c r="B29">
        <v>61.911299999999997</v>
      </c>
      <c r="C29">
        <v>1.6772700000000001E-2</v>
      </c>
      <c r="D29">
        <v>1.3832799999999999E-2</v>
      </c>
      <c r="E29">
        <v>2.8224299999999999E-3</v>
      </c>
      <c r="F29">
        <v>0</v>
      </c>
      <c r="G29">
        <v>2245632</v>
      </c>
      <c r="H29">
        <v>0</v>
      </c>
      <c r="I29">
        <v>0</v>
      </c>
      <c r="J29">
        <v>1122816</v>
      </c>
      <c r="K29">
        <v>0</v>
      </c>
      <c r="L29">
        <v>68</v>
      </c>
      <c r="M29">
        <v>8</v>
      </c>
      <c r="N29">
        <v>60.316919999999996</v>
      </c>
      <c r="O29">
        <v>0.63941159548794824</v>
      </c>
    </row>
    <row r="30" spans="1:15" x14ac:dyDescent="0.25">
      <c r="A30" t="s">
        <v>43</v>
      </c>
      <c r="B30">
        <v>57.640700000000002</v>
      </c>
      <c r="C30">
        <v>1.8122900000000001E-2</v>
      </c>
      <c r="D30">
        <v>1.49327E-2</v>
      </c>
      <c r="E30">
        <v>2.6990400000000002E-3</v>
      </c>
      <c r="F30">
        <v>0</v>
      </c>
      <c r="G30">
        <v>2409472</v>
      </c>
      <c r="H30">
        <v>0</v>
      </c>
      <c r="I30">
        <v>0</v>
      </c>
      <c r="J30">
        <v>1204736</v>
      </c>
      <c r="K30">
        <v>0</v>
      </c>
      <c r="L30">
        <v>70</v>
      </c>
      <c r="M30">
        <v>8</v>
      </c>
      <c r="N30">
        <v>55.857680000000002</v>
      </c>
      <c r="O30">
        <v>0.68693917699377871</v>
      </c>
    </row>
    <row r="31" spans="1:15" x14ac:dyDescent="0.25">
      <c r="A31" t="s">
        <v>44</v>
      </c>
      <c r="B31">
        <v>54.109299999999998</v>
      </c>
      <c r="C31">
        <v>1.9376000000000001E-2</v>
      </c>
      <c r="D31">
        <v>1.59458E-2</v>
      </c>
      <c r="E31">
        <v>2.8766999999999998E-3</v>
      </c>
      <c r="F31">
        <v>0</v>
      </c>
      <c r="G31">
        <v>2573312</v>
      </c>
      <c r="H31">
        <v>0</v>
      </c>
      <c r="I31">
        <v>0</v>
      </c>
      <c r="J31">
        <v>1286656</v>
      </c>
      <c r="K31">
        <v>0</v>
      </c>
      <c r="L31">
        <v>71</v>
      </c>
      <c r="M31">
        <v>8</v>
      </c>
      <c r="N31">
        <v>52.279330000000002</v>
      </c>
      <c r="O31">
        <v>0.70633848362130369</v>
      </c>
    </row>
    <row r="32" spans="1:15" x14ac:dyDescent="0.25">
      <c r="A32" t="s">
        <v>45</v>
      </c>
      <c r="B32">
        <v>50.459400000000002</v>
      </c>
      <c r="C32">
        <v>2.07723E-2</v>
      </c>
      <c r="D32">
        <v>1.6954799999999999E-2</v>
      </c>
      <c r="E32">
        <v>3.1169000000000001E-3</v>
      </c>
      <c r="F32">
        <v>0</v>
      </c>
      <c r="G32">
        <v>2737152</v>
      </c>
      <c r="H32">
        <v>0</v>
      </c>
      <c r="I32">
        <v>0</v>
      </c>
      <c r="J32">
        <v>1368576</v>
      </c>
      <c r="K32">
        <v>0</v>
      </c>
      <c r="L32">
        <v>72</v>
      </c>
      <c r="M32">
        <v>8</v>
      </c>
      <c r="N32">
        <v>48.76726</v>
      </c>
      <c r="O32">
        <v>0.66675022343036783</v>
      </c>
    </row>
    <row r="33" spans="1:15" x14ac:dyDescent="0.25">
      <c r="A33" t="s">
        <v>46</v>
      </c>
      <c r="B33">
        <v>48.154899999999998</v>
      </c>
      <c r="C33">
        <v>2.19227E-2</v>
      </c>
      <c r="D33">
        <v>1.78853E-2</v>
      </c>
      <c r="E33">
        <v>3.2972499999999998E-3</v>
      </c>
      <c r="F33">
        <v>0</v>
      </c>
      <c r="G33">
        <v>2900992</v>
      </c>
      <c r="H33">
        <v>0</v>
      </c>
      <c r="I33">
        <v>0</v>
      </c>
      <c r="J33">
        <v>1450496</v>
      </c>
      <c r="K33">
        <v>0</v>
      </c>
      <c r="L33">
        <v>74</v>
      </c>
      <c r="M33">
        <v>8</v>
      </c>
      <c r="N33">
        <v>46.312759999999997</v>
      </c>
      <c r="O33">
        <v>0.7180490298951262</v>
      </c>
    </row>
    <row r="34" spans="1:15" x14ac:dyDescent="0.25">
      <c r="A34" t="s">
        <v>47</v>
      </c>
      <c r="B34">
        <v>45.8874</v>
      </c>
      <c r="C34">
        <v>2.3066E-2</v>
      </c>
      <c r="D34">
        <v>1.88941E-2</v>
      </c>
      <c r="E34">
        <v>3.4856599999999998E-3</v>
      </c>
      <c r="F34">
        <v>0</v>
      </c>
      <c r="G34">
        <v>3064832</v>
      </c>
      <c r="H34">
        <v>0</v>
      </c>
      <c r="I34">
        <v>0</v>
      </c>
      <c r="J34">
        <v>1532416</v>
      </c>
      <c r="K34">
        <v>0</v>
      </c>
      <c r="L34">
        <v>75</v>
      </c>
      <c r="M34">
        <v>8</v>
      </c>
      <c r="N34">
        <v>44.044399999999996</v>
      </c>
      <c r="O34">
        <v>0.69758056643420474</v>
      </c>
    </row>
    <row r="35" spans="1:15" x14ac:dyDescent="0.25">
      <c r="A35" t="s">
        <v>48</v>
      </c>
      <c r="B35">
        <v>43.233899999999998</v>
      </c>
      <c r="C35">
        <v>2.4466399999999999E-2</v>
      </c>
      <c r="D35">
        <v>2.0014899999999999E-2</v>
      </c>
      <c r="E35">
        <v>3.6514199999999998E-3</v>
      </c>
      <c r="F35">
        <v>0</v>
      </c>
      <c r="G35">
        <v>3228672</v>
      </c>
      <c r="H35">
        <v>0</v>
      </c>
      <c r="I35">
        <v>0</v>
      </c>
      <c r="J35">
        <v>1614336</v>
      </c>
      <c r="K35">
        <v>0</v>
      </c>
      <c r="L35">
        <v>76</v>
      </c>
      <c r="M35">
        <v>8</v>
      </c>
      <c r="N35">
        <v>41.51352</v>
      </c>
      <c r="O35">
        <v>0.66347034732365917</v>
      </c>
    </row>
    <row r="36" spans="1:15" x14ac:dyDescent="0.25">
      <c r="A36" t="s">
        <v>49</v>
      </c>
      <c r="B36">
        <v>41.447800000000001</v>
      </c>
      <c r="C36">
        <v>2.5721399999999998E-2</v>
      </c>
      <c r="D36">
        <v>2.0962000000000001E-2</v>
      </c>
      <c r="E36">
        <v>3.8454700000000001E-3</v>
      </c>
      <c r="F36">
        <v>0</v>
      </c>
      <c r="G36">
        <v>3392512</v>
      </c>
      <c r="H36">
        <v>0</v>
      </c>
      <c r="I36">
        <v>0</v>
      </c>
      <c r="J36">
        <v>1696256</v>
      </c>
      <c r="K36">
        <v>0</v>
      </c>
      <c r="L36">
        <v>78</v>
      </c>
      <c r="M36">
        <v>8</v>
      </c>
      <c r="N36">
        <v>39.45317</v>
      </c>
      <c r="O36">
        <v>0.72253748853144906</v>
      </c>
    </row>
    <row r="37" spans="1:15" x14ac:dyDescent="0.25">
      <c r="A37" t="s">
        <v>50</v>
      </c>
      <c r="B37">
        <v>39.540999999999997</v>
      </c>
      <c r="C37">
        <v>2.6728999999999999E-2</v>
      </c>
      <c r="D37">
        <v>2.18135E-2</v>
      </c>
      <c r="E37">
        <v>4.0750099999999996E-3</v>
      </c>
      <c r="F37">
        <v>0</v>
      </c>
      <c r="G37">
        <v>3539968</v>
      </c>
      <c r="H37">
        <v>0</v>
      </c>
      <c r="I37">
        <v>0</v>
      </c>
      <c r="J37">
        <v>1769984</v>
      </c>
      <c r="K37">
        <v>0</v>
      </c>
      <c r="L37">
        <v>79</v>
      </c>
      <c r="M37">
        <v>8</v>
      </c>
      <c r="N37">
        <v>37.96284</v>
      </c>
      <c r="O37">
        <v>0.59726683446810802</v>
      </c>
    </row>
    <row r="38" spans="1:15" x14ac:dyDescent="0.25">
      <c r="A38" t="s">
        <v>51</v>
      </c>
      <c r="B38">
        <v>37.992400000000004</v>
      </c>
      <c r="C38">
        <v>2.81748E-2</v>
      </c>
      <c r="D38">
        <v>2.2824500000000001E-2</v>
      </c>
      <c r="E38">
        <v>4.30906E-3</v>
      </c>
      <c r="F38">
        <v>0</v>
      </c>
      <c r="G38">
        <v>3703808</v>
      </c>
      <c r="H38">
        <v>0</v>
      </c>
      <c r="I38">
        <v>0</v>
      </c>
      <c r="J38">
        <v>1851904</v>
      </c>
      <c r="K38">
        <v>0</v>
      </c>
      <c r="L38">
        <v>80</v>
      </c>
      <c r="M38">
        <v>8</v>
      </c>
      <c r="N38">
        <v>36.26182</v>
      </c>
      <c r="O38">
        <v>0.68421413119968111</v>
      </c>
    </row>
    <row r="39" spans="1:15" x14ac:dyDescent="0.25">
      <c r="A39" t="s">
        <v>52</v>
      </c>
      <c r="B39">
        <v>36.517499999999998</v>
      </c>
      <c r="C39">
        <v>2.9236999999999999E-2</v>
      </c>
      <c r="D39">
        <v>2.3838700000000001E-2</v>
      </c>
      <c r="E39">
        <v>4.5315199999999998E-3</v>
      </c>
      <c r="F39">
        <v>0</v>
      </c>
      <c r="G39">
        <v>3867648</v>
      </c>
      <c r="H39">
        <v>0</v>
      </c>
      <c r="I39">
        <v>0</v>
      </c>
      <c r="J39">
        <v>1933824</v>
      </c>
      <c r="K39">
        <v>0</v>
      </c>
      <c r="L39">
        <v>81</v>
      </c>
      <c r="M39">
        <v>8</v>
      </c>
      <c r="N39">
        <v>34.549979999999998</v>
      </c>
      <c r="O39">
        <v>0.69534807718468838</v>
      </c>
    </row>
    <row r="40" spans="1:15" x14ac:dyDescent="0.25">
      <c r="A40" t="s">
        <v>53</v>
      </c>
      <c r="B40">
        <v>34.966999999999999</v>
      </c>
      <c r="C40">
        <v>3.0717999999999999E-2</v>
      </c>
      <c r="D40">
        <v>2.49143E-2</v>
      </c>
      <c r="E40">
        <v>4.7074899999999999E-3</v>
      </c>
      <c r="F40">
        <v>0</v>
      </c>
      <c r="G40">
        <v>4031488</v>
      </c>
      <c r="H40">
        <v>0</v>
      </c>
      <c r="I40">
        <v>0</v>
      </c>
      <c r="J40">
        <v>2015744</v>
      </c>
      <c r="K40">
        <v>0</v>
      </c>
      <c r="L40">
        <v>82</v>
      </c>
      <c r="M40">
        <v>8</v>
      </c>
      <c r="N40">
        <v>33.192059999999998</v>
      </c>
      <c r="O40">
        <v>0.69103735258426247</v>
      </c>
    </row>
    <row r="41" spans="1:15" x14ac:dyDescent="0.25">
      <c r="A41" t="s">
        <v>54</v>
      </c>
      <c r="B41">
        <v>33.754199999999997</v>
      </c>
      <c r="C41">
        <v>3.2035899999999999E-2</v>
      </c>
      <c r="D41">
        <v>2.5917099999999998E-2</v>
      </c>
      <c r="E41">
        <v>4.9354899999999998E-3</v>
      </c>
      <c r="F41">
        <v>0</v>
      </c>
      <c r="G41">
        <v>4195328</v>
      </c>
      <c r="H41">
        <v>0</v>
      </c>
      <c r="I41">
        <v>0</v>
      </c>
      <c r="J41">
        <v>2097664</v>
      </c>
      <c r="K41">
        <v>0</v>
      </c>
      <c r="L41">
        <v>83</v>
      </c>
      <c r="M41">
        <v>8</v>
      </c>
      <c r="N41">
        <v>31.769760000000002</v>
      </c>
      <c r="O41">
        <v>0.74666506726019066</v>
      </c>
    </row>
    <row r="42" spans="1:15" x14ac:dyDescent="0.25">
      <c r="A42" t="s">
        <v>55</v>
      </c>
      <c r="B42">
        <v>32.540599999999998</v>
      </c>
      <c r="C42">
        <v>3.3702599999999999E-2</v>
      </c>
      <c r="D42">
        <v>2.68509E-2</v>
      </c>
      <c r="E42">
        <v>5.1488999999999997E-3</v>
      </c>
      <c r="F42">
        <v>0</v>
      </c>
      <c r="G42">
        <v>4359168</v>
      </c>
      <c r="H42">
        <v>0</v>
      </c>
      <c r="I42">
        <v>0</v>
      </c>
      <c r="J42">
        <v>2179584</v>
      </c>
      <c r="K42">
        <v>0</v>
      </c>
      <c r="L42">
        <v>84</v>
      </c>
      <c r="M42">
        <v>8</v>
      </c>
      <c r="N42">
        <v>30.561869999999999</v>
      </c>
      <c r="O42">
        <v>0.75290949588911393</v>
      </c>
    </row>
    <row r="43" spans="1:15" x14ac:dyDescent="0.25">
      <c r="A43" t="s">
        <v>56</v>
      </c>
      <c r="B43">
        <v>31.325900000000001</v>
      </c>
      <c r="C43">
        <v>3.4822199999999998E-2</v>
      </c>
      <c r="D43">
        <v>2.7968799999999999E-2</v>
      </c>
      <c r="E43">
        <v>5.3398100000000004E-3</v>
      </c>
      <c r="F43">
        <v>0</v>
      </c>
      <c r="G43">
        <v>4523008</v>
      </c>
      <c r="H43">
        <v>0</v>
      </c>
      <c r="I43">
        <v>0</v>
      </c>
      <c r="J43">
        <v>2261504</v>
      </c>
      <c r="K43">
        <v>0</v>
      </c>
      <c r="L43">
        <v>85</v>
      </c>
      <c r="M43">
        <v>8</v>
      </c>
      <c r="N43">
        <v>29.370950000000001</v>
      </c>
      <c r="O43">
        <v>0.74241512833304935</v>
      </c>
    </row>
    <row r="44" spans="1:15" x14ac:dyDescent="0.25">
      <c r="A44" t="s">
        <v>57</v>
      </c>
      <c r="B44">
        <v>30.337800000000001</v>
      </c>
      <c r="C44">
        <v>3.5856899999999997E-2</v>
      </c>
      <c r="D44">
        <v>2.8794299999999998E-2</v>
      </c>
      <c r="E44">
        <v>5.5684799999999998E-3</v>
      </c>
      <c r="F44">
        <v>0</v>
      </c>
      <c r="G44">
        <v>4686848</v>
      </c>
      <c r="H44">
        <v>0</v>
      </c>
      <c r="I44">
        <v>0</v>
      </c>
      <c r="J44">
        <v>2343424</v>
      </c>
      <c r="K44">
        <v>0</v>
      </c>
      <c r="L44">
        <v>86</v>
      </c>
      <c r="M44">
        <v>8</v>
      </c>
      <c r="N44">
        <v>28.563510000000001</v>
      </c>
      <c r="O44">
        <v>0.69724573453936178</v>
      </c>
    </row>
    <row r="45" spans="1:15" x14ac:dyDescent="0.25">
      <c r="A45" t="s">
        <v>58</v>
      </c>
      <c r="B45">
        <v>29.295200000000001</v>
      </c>
      <c r="C45">
        <v>3.7084100000000002E-2</v>
      </c>
      <c r="D45">
        <v>2.9894400000000002E-2</v>
      </c>
      <c r="E45">
        <v>5.7884800000000004E-3</v>
      </c>
      <c r="F45">
        <v>0</v>
      </c>
      <c r="G45">
        <v>4850688</v>
      </c>
      <c r="H45">
        <v>0</v>
      </c>
      <c r="I45">
        <v>0</v>
      </c>
      <c r="J45">
        <v>2425344</v>
      </c>
      <c r="K45">
        <v>0</v>
      </c>
      <c r="L45">
        <v>87</v>
      </c>
      <c r="M45">
        <v>8</v>
      </c>
      <c r="N45">
        <v>27.570129999999999</v>
      </c>
      <c r="O45">
        <v>0.67128287802783526</v>
      </c>
    </row>
    <row r="46" spans="1:15" x14ac:dyDescent="0.25">
      <c r="A46" t="s">
        <v>59</v>
      </c>
      <c r="B46">
        <v>28.188300000000002</v>
      </c>
      <c r="C46">
        <v>3.9094499999999997E-2</v>
      </c>
      <c r="D46">
        <v>3.0972300000000001E-2</v>
      </c>
      <c r="E46">
        <v>6.0017300000000003E-3</v>
      </c>
      <c r="F46">
        <v>0</v>
      </c>
      <c r="G46">
        <v>5014528</v>
      </c>
      <c r="H46">
        <v>0</v>
      </c>
      <c r="I46">
        <v>0</v>
      </c>
      <c r="J46">
        <v>2507264</v>
      </c>
      <c r="K46">
        <v>0</v>
      </c>
      <c r="L46">
        <v>88</v>
      </c>
      <c r="M46">
        <v>8</v>
      </c>
      <c r="N46">
        <v>26.442430000000002</v>
      </c>
      <c r="O46">
        <v>0.69382435505440931</v>
      </c>
    </row>
    <row r="47" spans="1:15" x14ac:dyDescent="0.25">
      <c r="A47" t="s">
        <v>60</v>
      </c>
      <c r="B47">
        <v>27.5776</v>
      </c>
      <c r="C47">
        <v>3.9560999999999999E-2</v>
      </c>
      <c r="D47">
        <v>3.2568899999999998E-2</v>
      </c>
      <c r="E47">
        <v>6.1872300000000002E-3</v>
      </c>
      <c r="F47">
        <v>0</v>
      </c>
      <c r="G47">
        <v>5178368</v>
      </c>
      <c r="H47">
        <v>0</v>
      </c>
      <c r="I47">
        <v>0</v>
      </c>
      <c r="J47">
        <v>2589184</v>
      </c>
      <c r="K47">
        <v>0</v>
      </c>
      <c r="L47">
        <v>89</v>
      </c>
      <c r="M47">
        <v>8</v>
      </c>
      <c r="N47">
        <v>25.694369999999999</v>
      </c>
      <c r="O47">
        <v>0.67481952821970592</v>
      </c>
    </row>
    <row r="48" spans="1:15" x14ac:dyDescent="0.25">
      <c r="A48" t="s">
        <v>61</v>
      </c>
      <c r="B48">
        <v>26.610499999999998</v>
      </c>
      <c r="C48">
        <v>4.1307700000000003E-2</v>
      </c>
      <c r="D48">
        <v>3.3000300000000003E-2</v>
      </c>
      <c r="E48">
        <v>6.4504000000000002E-3</v>
      </c>
      <c r="F48">
        <v>0</v>
      </c>
      <c r="G48">
        <v>5342208</v>
      </c>
      <c r="H48">
        <v>0</v>
      </c>
      <c r="I48">
        <v>0</v>
      </c>
      <c r="J48">
        <v>2671104</v>
      </c>
      <c r="K48">
        <v>0</v>
      </c>
      <c r="L48">
        <v>90</v>
      </c>
      <c r="M48">
        <v>8</v>
      </c>
      <c r="N48">
        <v>24.840489999999999</v>
      </c>
      <c r="O48">
        <v>0.68187330926564949</v>
      </c>
    </row>
    <row r="49" spans="1:15" x14ac:dyDescent="0.25">
      <c r="A49" t="s">
        <v>62</v>
      </c>
      <c r="B49">
        <v>25.966999999999999</v>
      </c>
      <c r="C49">
        <v>4.2639900000000001E-2</v>
      </c>
      <c r="D49">
        <v>3.3931900000000001E-2</v>
      </c>
      <c r="E49">
        <v>6.6707199999999998E-3</v>
      </c>
      <c r="F49">
        <v>0</v>
      </c>
      <c r="G49">
        <v>5506048</v>
      </c>
      <c r="H49">
        <v>0</v>
      </c>
      <c r="I49">
        <v>0</v>
      </c>
      <c r="J49">
        <v>2753024</v>
      </c>
      <c r="K49">
        <v>0</v>
      </c>
      <c r="L49">
        <v>91</v>
      </c>
      <c r="M49">
        <v>8</v>
      </c>
      <c r="N49">
        <v>24.104469999999999</v>
      </c>
      <c r="O49">
        <v>0.71814586424578997</v>
      </c>
    </row>
    <row r="50" spans="1:15" x14ac:dyDescent="0.25">
      <c r="A50" t="s">
        <v>63</v>
      </c>
      <c r="B50">
        <v>25.304200000000002</v>
      </c>
      <c r="C50">
        <v>4.3545100000000003E-2</v>
      </c>
      <c r="D50">
        <v>3.5034500000000003E-2</v>
      </c>
      <c r="E50">
        <v>6.9100799999999999E-3</v>
      </c>
      <c r="F50">
        <v>0</v>
      </c>
      <c r="G50">
        <v>5669888</v>
      </c>
      <c r="H50">
        <v>0</v>
      </c>
      <c r="I50">
        <v>0</v>
      </c>
      <c r="J50">
        <v>2834944</v>
      </c>
      <c r="K50">
        <v>0</v>
      </c>
      <c r="L50">
        <v>92</v>
      </c>
      <c r="M50">
        <v>8</v>
      </c>
      <c r="N50">
        <v>23.486660000000001</v>
      </c>
      <c r="O50">
        <v>0.70516992467536987</v>
      </c>
    </row>
    <row r="51" spans="1:15" x14ac:dyDescent="0.25">
      <c r="A51" t="s">
        <v>64</v>
      </c>
      <c r="B51">
        <v>24.515000000000001</v>
      </c>
      <c r="C51">
        <v>4.5548400000000003E-2</v>
      </c>
      <c r="D51">
        <v>3.6045300000000002E-2</v>
      </c>
      <c r="E51">
        <v>7.1050899999999997E-3</v>
      </c>
      <c r="F51">
        <v>0</v>
      </c>
      <c r="G51">
        <v>5833728</v>
      </c>
      <c r="H51">
        <v>0</v>
      </c>
      <c r="I51">
        <v>0</v>
      </c>
      <c r="J51">
        <v>2916864</v>
      </c>
      <c r="K51">
        <v>0</v>
      </c>
      <c r="L51">
        <v>93</v>
      </c>
      <c r="M51">
        <v>8</v>
      </c>
      <c r="N51">
        <v>22.46341</v>
      </c>
      <c r="O51">
        <v>0.73974561160502272</v>
      </c>
    </row>
    <row r="52" spans="1:15" x14ac:dyDescent="0.25">
      <c r="A52" t="s">
        <v>65</v>
      </c>
      <c r="B52">
        <v>23.9908</v>
      </c>
      <c r="C52">
        <v>4.6728100000000002E-2</v>
      </c>
      <c r="D52">
        <v>3.7048999999999999E-2</v>
      </c>
      <c r="E52">
        <v>7.3436200000000004E-3</v>
      </c>
      <c r="F52">
        <v>0</v>
      </c>
      <c r="G52">
        <v>5997568</v>
      </c>
      <c r="H52">
        <v>0</v>
      </c>
      <c r="I52">
        <v>0</v>
      </c>
      <c r="J52">
        <v>2998784</v>
      </c>
      <c r="K52">
        <v>0</v>
      </c>
      <c r="L52">
        <v>93</v>
      </c>
      <c r="M52">
        <v>8</v>
      </c>
      <c r="N52">
        <v>22.09327</v>
      </c>
      <c r="O52">
        <v>0.7402985629685721</v>
      </c>
    </row>
    <row r="53" spans="1:15" x14ac:dyDescent="0.25">
      <c r="A53" t="s">
        <v>66</v>
      </c>
      <c r="B53">
        <v>23.5153</v>
      </c>
      <c r="C53">
        <v>4.73289E-2</v>
      </c>
      <c r="D53">
        <v>3.7605100000000002E-2</v>
      </c>
      <c r="E53">
        <v>7.4918099999999998E-3</v>
      </c>
      <c r="F53">
        <v>0</v>
      </c>
      <c r="G53">
        <v>6112256</v>
      </c>
      <c r="H53">
        <v>0</v>
      </c>
      <c r="I53">
        <v>0</v>
      </c>
      <c r="J53">
        <v>3056128</v>
      </c>
      <c r="K53">
        <v>0</v>
      </c>
      <c r="L53">
        <v>94</v>
      </c>
      <c r="M53">
        <v>8</v>
      </c>
      <c r="N53">
        <v>21.538080000000001</v>
      </c>
      <c r="O53">
        <v>0.70595143333109134</v>
      </c>
    </row>
    <row r="54" spans="1:15" x14ac:dyDescent="0.25">
      <c r="A54" t="s">
        <v>67</v>
      </c>
      <c r="B54">
        <v>23.010300000000001</v>
      </c>
      <c r="C54">
        <v>4.9788600000000002E-2</v>
      </c>
      <c r="D54">
        <v>3.8567299999999999E-2</v>
      </c>
      <c r="E54">
        <v>7.6625599999999997E-3</v>
      </c>
      <c r="F54">
        <v>0</v>
      </c>
      <c r="G54">
        <v>6243328</v>
      </c>
      <c r="H54">
        <v>0</v>
      </c>
      <c r="I54">
        <v>0</v>
      </c>
      <c r="J54">
        <v>3121664</v>
      </c>
      <c r="K54">
        <v>0</v>
      </c>
      <c r="L54">
        <v>95</v>
      </c>
      <c r="M54">
        <v>8</v>
      </c>
      <c r="N54">
        <v>21.043300000000002</v>
      </c>
      <c r="O54">
        <v>0.78959500026560736</v>
      </c>
    </row>
    <row r="55" spans="1:15" x14ac:dyDescent="0.25">
      <c r="A55" t="s">
        <v>110</v>
      </c>
      <c r="B55">
        <v>22.284500000000001</v>
      </c>
      <c r="C55">
        <v>5.0710400000000003E-2</v>
      </c>
      <c r="D55">
        <v>4.0035399999999999E-2</v>
      </c>
      <c r="E55">
        <v>7.9723199999999998E-3</v>
      </c>
      <c r="F55">
        <v>0</v>
      </c>
      <c r="G55">
        <v>6480896</v>
      </c>
      <c r="H55">
        <v>0</v>
      </c>
      <c r="I55">
        <v>0</v>
      </c>
      <c r="J55">
        <v>3240448</v>
      </c>
      <c r="K55">
        <v>0</v>
      </c>
      <c r="L55">
        <v>96</v>
      </c>
      <c r="M55">
        <v>8</v>
      </c>
      <c r="N55">
        <v>20.301290000000002</v>
      </c>
      <c r="O55">
        <v>0.74977073303184594</v>
      </c>
    </row>
    <row r="56" spans="1:15" x14ac:dyDescent="0.25">
      <c r="A56" t="s">
        <v>111</v>
      </c>
      <c r="B56">
        <v>20.6462</v>
      </c>
      <c r="C56">
        <v>5.50369E-2</v>
      </c>
      <c r="D56">
        <v>4.3197699999999999E-2</v>
      </c>
      <c r="E56">
        <v>8.6594600000000008E-3</v>
      </c>
      <c r="F56">
        <v>0</v>
      </c>
      <c r="G56">
        <v>6992896</v>
      </c>
      <c r="H56">
        <v>0</v>
      </c>
      <c r="I56">
        <v>0</v>
      </c>
      <c r="J56">
        <v>3496448</v>
      </c>
      <c r="K56">
        <v>0</v>
      </c>
      <c r="L56">
        <v>98</v>
      </c>
      <c r="M56">
        <v>8</v>
      </c>
      <c r="N56">
        <v>18.807700000000001</v>
      </c>
      <c r="O56">
        <v>0.70469254288661254</v>
      </c>
    </row>
    <row r="57" spans="1:15" x14ac:dyDescent="0.25">
      <c r="A57" t="s">
        <v>112</v>
      </c>
      <c r="B57">
        <v>19.476199999999999</v>
      </c>
      <c r="C57">
        <v>5.8939199999999997E-2</v>
      </c>
      <c r="D57">
        <v>4.6375100000000002E-2</v>
      </c>
      <c r="E57">
        <v>9.1643499999999999E-3</v>
      </c>
      <c r="F57">
        <v>0</v>
      </c>
      <c r="G57">
        <v>7504896</v>
      </c>
      <c r="H57">
        <v>0</v>
      </c>
      <c r="I57">
        <v>0</v>
      </c>
      <c r="J57">
        <v>3752448</v>
      </c>
      <c r="K57">
        <v>0</v>
      </c>
      <c r="L57">
        <v>100</v>
      </c>
      <c r="M57">
        <v>8</v>
      </c>
      <c r="N57">
        <v>17.607700000000001</v>
      </c>
      <c r="O57">
        <v>0.70355865427126918</v>
      </c>
    </row>
    <row r="58" spans="1:15" x14ac:dyDescent="0.25">
      <c r="A58" t="s">
        <v>113</v>
      </c>
      <c r="B58">
        <v>18.0259</v>
      </c>
      <c r="C58">
        <v>6.3253199999999996E-2</v>
      </c>
      <c r="D58">
        <v>4.9518800000000002E-2</v>
      </c>
      <c r="E58">
        <v>9.8930600000000004E-3</v>
      </c>
      <c r="F58">
        <v>0</v>
      </c>
      <c r="G58">
        <v>8016896</v>
      </c>
      <c r="H58">
        <v>0</v>
      </c>
      <c r="I58">
        <v>0</v>
      </c>
      <c r="J58">
        <v>4008448</v>
      </c>
      <c r="K58">
        <v>0</v>
      </c>
      <c r="L58">
        <v>103</v>
      </c>
      <c r="M58">
        <v>8</v>
      </c>
      <c r="N58">
        <v>16.453869999999998</v>
      </c>
      <c r="O58">
        <v>0.62489581184919663</v>
      </c>
    </row>
    <row r="59" spans="1:15" x14ac:dyDescent="0.25">
      <c r="A59" t="s">
        <v>114</v>
      </c>
      <c r="B59">
        <v>17.210699999999999</v>
      </c>
      <c r="C59">
        <v>6.7038E-2</v>
      </c>
      <c r="D59">
        <v>5.2678000000000003E-2</v>
      </c>
      <c r="E59">
        <v>1.06347E-2</v>
      </c>
      <c r="F59">
        <v>0</v>
      </c>
      <c r="G59">
        <v>8528896</v>
      </c>
      <c r="H59">
        <v>0</v>
      </c>
      <c r="I59">
        <v>0</v>
      </c>
      <c r="J59">
        <v>4264448</v>
      </c>
      <c r="K59">
        <v>0</v>
      </c>
      <c r="L59">
        <v>105</v>
      </c>
      <c r="M59">
        <v>8</v>
      </c>
      <c r="N59">
        <v>15.467409999999999</v>
      </c>
      <c r="O59">
        <v>0.67009946102550044</v>
      </c>
    </row>
    <row r="60" spans="1:15" x14ac:dyDescent="0.25">
      <c r="A60" t="s">
        <v>115</v>
      </c>
      <c r="B60">
        <v>16.302900000000001</v>
      </c>
      <c r="C60">
        <v>7.2660199999999994E-2</v>
      </c>
      <c r="D60">
        <v>5.5849900000000001E-2</v>
      </c>
      <c r="E60">
        <v>1.1322E-2</v>
      </c>
      <c r="F60">
        <v>0</v>
      </c>
      <c r="G60">
        <v>9040896</v>
      </c>
      <c r="H60">
        <v>0</v>
      </c>
      <c r="I60">
        <v>0</v>
      </c>
      <c r="J60">
        <v>4520448</v>
      </c>
      <c r="K60">
        <v>0</v>
      </c>
      <c r="L60">
        <v>107</v>
      </c>
      <c r="M60">
        <v>8</v>
      </c>
      <c r="N60">
        <v>14.45068</v>
      </c>
      <c r="O60">
        <v>0.71005748718755979</v>
      </c>
    </row>
    <row r="61" spans="1:15" x14ac:dyDescent="0.25">
      <c r="A61" t="s">
        <v>116</v>
      </c>
      <c r="B61">
        <v>15.250400000000001</v>
      </c>
      <c r="C61">
        <v>7.7293100000000003E-2</v>
      </c>
      <c r="D61">
        <v>5.9100600000000003E-2</v>
      </c>
      <c r="E61">
        <v>1.20783E-2</v>
      </c>
      <c r="F61">
        <v>0</v>
      </c>
      <c r="G61">
        <v>9552896</v>
      </c>
      <c r="H61">
        <v>0</v>
      </c>
      <c r="I61">
        <v>0</v>
      </c>
      <c r="J61">
        <v>4776448</v>
      </c>
      <c r="K61">
        <v>0</v>
      </c>
      <c r="L61">
        <v>109</v>
      </c>
      <c r="M61">
        <v>8</v>
      </c>
      <c r="N61">
        <v>13.579000000000001</v>
      </c>
      <c r="O61">
        <v>0.66304296659836159</v>
      </c>
    </row>
    <row r="62" spans="1:15" x14ac:dyDescent="0.25">
      <c r="A62" t="s">
        <v>117</v>
      </c>
      <c r="B62">
        <v>14.801</v>
      </c>
      <c r="C62">
        <v>8.0976900000000004E-2</v>
      </c>
      <c r="D62">
        <v>6.2169799999999997E-2</v>
      </c>
      <c r="E62">
        <v>1.2867099999999999E-2</v>
      </c>
      <c r="F62">
        <v>0</v>
      </c>
      <c r="G62">
        <v>10064896</v>
      </c>
      <c r="H62">
        <v>0</v>
      </c>
      <c r="I62">
        <v>0</v>
      </c>
      <c r="J62">
        <v>5032448</v>
      </c>
      <c r="K62">
        <v>0</v>
      </c>
      <c r="L62">
        <v>110</v>
      </c>
      <c r="M62">
        <v>8</v>
      </c>
      <c r="N62">
        <v>12.929399999999999</v>
      </c>
      <c r="O62">
        <v>0.71060655624457758</v>
      </c>
    </row>
    <row r="63" spans="1:15" x14ac:dyDescent="0.25">
      <c r="A63" t="s">
        <v>118</v>
      </c>
      <c r="B63">
        <v>14.247199999999999</v>
      </c>
      <c r="C63">
        <v>8.4643300000000005E-2</v>
      </c>
      <c r="D63">
        <v>6.4701300000000003E-2</v>
      </c>
      <c r="E63">
        <v>1.3462500000000001E-2</v>
      </c>
      <c r="F63">
        <v>0</v>
      </c>
      <c r="G63">
        <v>10474496</v>
      </c>
      <c r="H63">
        <v>0</v>
      </c>
      <c r="I63">
        <v>0</v>
      </c>
      <c r="J63">
        <v>5237248</v>
      </c>
      <c r="K63">
        <v>0</v>
      </c>
      <c r="L63">
        <v>112</v>
      </c>
      <c r="M63">
        <v>8</v>
      </c>
      <c r="N63">
        <v>12.4544</v>
      </c>
      <c r="O63">
        <v>0.69579811088498289</v>
      </c>
    </row>
    <row r="64" spans="1:15" x14ac:dyDescent="0.25">
      <c r="A64" t="s">
        <v>119</v>
      </c>
      <c r="B64">
        <v>13.3363</v>
      </c>
      <c r="C64">
        <v>9.1372499999999995E-2</v>
      </c>
      <c r="D64">
        <v>7.0368100000000003E-2</v>
      </c>
      <c r="E64">
        <v>1.43386E-2</v>
      </c>
      <c r="F64">
        <v>0</v>
      </c>
      <c r="G64">
        <v>11088896</v>
      </c>
      <c r="H64">
        <v>0</v>
      </c>
      <c r="I64">
        <v>0</v>
      </c>
      <c r="J64">
        <v>5544448</v>
      </c>
      <c r="K64">
        <v>0</v>
      </c>
      <c r="L64">
        <v>114</v>
      </c>
      <c r="M64">
        <v>8</v>
      </c>
      <c r="N64">
        <v>11.58038</v>
      </c>
      <c r="O64">
        <v>0.68943187206730006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734BA-59B9-47A9-9410-B11ACC0F831B}">
  <dimension ref="N1:P65"/>
  <sheetViews>
    <sheetView workbookViewId="0">
      <selection activeCell="J23" sqref="J23"/>
    </sheetView>
  </sheetViews>
  <sheetFormatPr defaultRowHeight="15" x14ac:dyDescent="0.25"/>
  <cols>
    <col min="14" max="14" width="16.140625" customWidth="1"/>
    <col min="15" max="15" width="17.42578125" customWidth="1"/>
  </cols>
  <sheetData>
    <row r="1" spans="14:16" ht="30" x14ac:dyDescent="0.25">
      <c r="N1" t="s">
        <v>79</v>
      </c>
      <c r="O1" s="6" t="s">
        <v>101</v>
      </c>
      <c r="P1" t="s">
        <v>100</v>
      </c>
    </row>
    <row r="2" spans="14:16" x14ac:dyDescent="0.25">
      <c r="N2">
        <f>'PQBRT Calcs Segments'!E4</f>
        <v>7.091732055124081E-5</v>
      </c>
      <c r="O2">
        <f>N2/$P$2</f>
        <v>0.20720386321953554</v>
      </c>
      <c r="P2">
        <f>'PQBRT Calcs Segments'!T6</f>
        <v>3.4225867920282388E-4</v>
      </c>
    </row>
    <row r="3" spans="14:16" x14ac:dyDescent="0.25">
      <c r="N3">
        <f>'PQBRT Calcs Segments'!E5</f>
        <v>6.7340936826682963E-5</v>
      </c>
      <c r="O3">
        <f t="shared" ref="O3:O65" si="0">N3/$P$2</f>
        <v>0.19675450446875725</v>
      </c>
    </row>
    <row r="4" spans="14:16" x14ac:dyDescent="0.25">
      <c r="N4">
        <f>'PQBRT Calcs Segments'!E6</f>
        <v>6.0345266776005562E-5</v>
      </c>
      <c r="O4">
        <f t="shared" si="0"/>
        <v>0.17631478890925278</v>
      </c>
    </row>
    <row r="5" spans="14:16" x14ac:dyDescent="0.25">
      <c r="N5">
        <f>'PQBRT Calcs Segments'!E7</f>
        <v>5.5105486742220627E-5</v>
      </c>
      <c r="O5">
        <f t="shared" si="0"/>
        <v>0.16100537427004122</v>
      </c>
    </row>
    <row r="6" spans="14:16" x14ac:dyDescent="0.25">
      <c r="N6">
        <f>'PQBRT Calcs Segments'!E8</f>
        <v>4.9385706708435698E-5</v>
      </c>
      <c r="O6">
        <f t="shared" si="0"/>
        <v>0.14429351163121135</v>
      </c>
    </row>
    <row r="7" spans="14:16" x14ac:dyDescent="0.25">
      <c r="N7">
        <f>'PQBRT Calcs Segments'!E9</f>
        <v>4.1809926674650757E-5</v>
      </c>
      <c r="O7">
        <f t="shared" si="0"/>
        <v>0.12215885006052403</v>
      </c>
    </row>
    <row r="8" spans="14:16" x14ac:dyDescent="0.25">
      <c r="N8">
        <f>'PQBRT Calcs Segments'!E10</f>
        <v>3.5674146640865816E-5</v>
      </c>
      <c r="O8">
        <f t="shared" si="0"/>
        <v>0.1042315324886916</v>
      </c>
    </row>
    <row r="9" spans="14:16" x14ac:dyDescent="0.25">
      <c r="N9">
        <f>'PQBRT Calcs Segments'!E11</f>
        <v>2.9218366607080892E-5</v>
      </c>
      <c r="O9">
        <f t="shared" si="0"/>
        <v>8.5369249583780366E-2</v>
      </c>
    </row>
    <row r="10" spans="14:16" x14ac:dyDescent="0.25">
      <c r="N10">
        <f>'PQBRT Calcs Segments'!E12</f>
        <v>2.289058657329595E-5</v>
      </c>
      <c r="O10">
        <f t="shared" si="0"/>
        <v>6.688095281210063E-2</v>
      </c>
    </row>
    <row r="11" spans="14:16" x14ac:dyDescent="0.25">
      <c r="N11">
        <f>'PQBRT Calcs Segments'!E13</f>
        <v>1.6658806539511016E-5</v>
      </c>
      <c r="O11">
        <f t="shared" si="0"/>
        <v>4.8673145640344563E-2</v>
      </c>
    </row>
    <row r="12" spans="14:16" x14ac:dyDescent="0.25">
      <c r="N12">
        <f>'PQBRT Calcs Segments'!E14</f>
        <v>-1.6600115626035192E-5</v>
      </c>
      <c r="O12">
        <f t="shared" si="0"/>
        <v>-4.8501664485761355E-2</v>
      </c>
    </row>
    <row r="13" spans="14:16" x14ac:dyDescent="0.25">
      <c r="N13">
        <f>'PQBRT Calcs Segments'!E15</f>
        <v>-2.9590707842258758E-5</v>
      </c>
      <c r="O13">
        <f t="shared" si="0"/>
        <v>-8.6457143793052457E-2</v>
      </c>
    </row>
    <row r="14" spans="14:16" x14ac:dyDescent="0.25">
      <c r="N14">
        <f>'PQBRT Calcs Segments'!E16</f>
        <v>-7.490059616659415E-5</v>
      </c>
      <c r="O14">
        <f t="shared" si="0"/>
        <v>-0.2188420651334535</v>
      </c>
    </row>
    <row r="15" spans="14:16" x14ac:dyDescent="0.25">
      <c r="N15">
        <f>'PQBRT Calcs Segments'!E17</f>
        <v>-1.0526718838281773E-4</v>
      </c>
      <c r="O15">
        <f t="shared" si="0"/>
        <v>-0.30756616202692694</v>
      </c>
    </row>
    <row r="16" spans="14:16" x14ac:dyDescent="0.25">
      <c r="N16">
        <f>'PQBRT Calcs Segments'!E18</f>
        <v>-1.4078542865309727E-4</v>
      </c>
      <c r="O16">
        <f t="shared" si="0"/>
        <v>-0.41134217247904253</v>
      </c>
    </row>
    <row r="17" spans="14:15" x14ac:dyDescent="0.25">
      <c r="N17">
        <f>'PQBRT Calcs Segments'!E19</f>
        <v>-1.6568002086932084E-4</v>
      </c>
      <c r="O17">
        <f t="shared" si="0"/>
        <v>-0.48407836217686734</v>
      </c>
    </row>
    <row r="18" spans="14:15" x14ac:dyDescent="0.25">
      <c r="N18">
        <f>'PQBRT Calcs Segments'!E20</f>
        <v>-2.0321390919365617E-4</v>
      </c>
      <c r="O18">
        <f t="shared" si="0"/>
        <v>-0.59374362592345187</v>
      </c>
    </row>
    <row r="19" spans="14:15" x14ac:dyDescent="0.25">
      <c r="N19">
        <f>'PQBRT Calcs Segments'!E21</f>
        <v>-1.2049214946393573E-4</v>
      </c>
      <c r="O19">
        <f t="shared" si="0"/>
        <v>-0.35204994580292759</v>
      </c>
    </row>
    <row r="20" spans="14:15" x14ac:dyDescent="0.25">
      <c r="N20">
        <f>'PQBRT Calcs Segments'!E22</f>
        <v>-1.4397838973421507E-4</v>
      </c>
      <c r="O20">
        <f t="shared" si="0"/>
        <v>-0.42067125973127739</v>
      </c>
    </row>
    <row r="21" spans="14:15" x14ac:dyDescent="0.25">
      <c r="N21">
        <f>'PQBRT Calcs Segments'!E23</f>
        <v>-1.9088722222071822E-4</v>
      </c>
      <c r="O21">
        <f t="shared" si="0"/>
        <v>-0.55772792282528993</v>
      </c>
    </row>
    <row r="22" spans="14:15" x14ac:dyDescent="0.25">
      <c r="N22">
        <f>'PQBRT Calcs Segments'!E24</f>
        <v>6.517629723872269E-5</v>
      </c>
      <c r="O22">
        <f t="shared" si="0"/>
        <v>0.19042993267702921</v>
      </c>
    </row>
    <row r="23" spans="14:15" x14ac:dyDescent="0.25">
      <c r="N23">
        <f>'PQBRT Calcs Segments'!E25</f>
        <v>-9.4980183301836101E-5</v>
      </c>
      <c r="O23">
        <f t="shared" si="0"/>
        <v>-0.27750993348966457</v>
      </c>
    </row>
    <row r="24" spans="14:15" x14ac:dyDescent="0.25">
      <c r="N24">
        <f>'PQBRT Calcs Segments'!E26</f>
        <v>-1.4076666384239519E-4</v>
      </c>
      <c r="O24">
        <f t="shared" si="0"/>
        <v>-0.41128734608064182</v>
      </c>
    </row>
    <row r="25" spans="14:15" x14ac:dyDescent="0.25">
      <c r="N25">
        <f>'PQBRT Calcs Segments'!E27</f>
        <v>-1.7138314438295372E-4</v>
      </c>
      <c r="O25">
        <f t="shared" si="0"/>
        <v>-0.50074155835034762</v>
      </c>
    </row>
    <row r="26" spans="14:15" x14ac:dyDescent="0.25">
      <c r="N26">
        <f>'PQBRT Calcs Segments'!E28</f>
        <v>-5.0679624923512766E-5</v>
      </c>
      <c r="O26">
        <f t="shared" si="0"/>
        <v>-0.14807403874038741</v>
      </c>
    </row>
    <row r="27" spans="14:15" x14ac:dyDescent="0.25">
      <c r="N27">
        <f>'PQBRT Calcs Segments'!E29</f>
        <v>-4.2798610546407193E-4</v>
      </c>
      <c r="O27">
        <f t="shared" si="0"/>
        <v>-1.2504755364010671</v>
      </c>
    </row>
    <row r="28" spans="14:15" x14ac:dyDescent="0.25">
      <c r="N28">
        <f>'PQBRT Calcs Segments'!E30</f>
        <v>-7.3482586004630819E-5</v>
      </c>
      <c r="O28">
        <f t="shared" si="0"/>
        <v>-0.21469897031036206</v>
      </c>
    </row>
    <row r="29" spans="14:15" x14ac:dyDescent="0.25">
      <c r="N29">
        <f>'PQBRT Calcs Segments'!E31</f>
        <v>-1.5978906654518996E-4</v>
      </c>
      <c r="O29">
        <f t="shared" si="0"/>
        <v>-0.46686636820245048</v>
      </c>
    </row>
    <row r="30" spans="14:15" x14ac:dyDescent="0.25">
      <c r="N30">
        <f>'PQBRT Calcs Segments'!E32</f>
        <v>-5.0525554708574826E-4</v>
      </c>
      <c r="O30">
        <f t="shared" si="0"/>
        <v>-1.4762388152217807</v>
      </c>
    </row>
    <row r="31" spans="14:15" x14ac:dyDescent="0.25">
      <c r="N31">
        <f>'PQBRT Calcs Segments'!E33</f>
        <v>-5.4967202762630767E-4</v>
      </c>
      <c r="O31">
        <f t="shared" si="0"/>
        <v>-1.606013407480515</v>
      </c>
    </row>
    <row r="32" spans="14:15" x14ac:dyDescent="0.25">
      <c r="N32">
        <f>'PQBRT Calcs Segments'!E34</f>
        <v>-5.315485081668664E-4</v>
      </c>
      <c r="O32">
        <f t="shared" si="0"/>
        <v>-1.553060712455647</v>
      </c>
    </row>
    <row r="33" spans="14:15" x14ac:dyDescent="0.25">
      <c r="N33">
        <f>'PQBRT Calcs Segments'!E35</f>
        <v>-5.7327498870742531E-4</v>
      </c>
      <c r="O33">
        <f t="shared" si="0"/>
        <v>-1.6749757523831856</v>
      </c>
    </row>
    <row r="34" spans="14:15" x14ac:dyDescent="0.25">
      <c r="N34">
        <f>'PQBRT Calcs Segments'!E36</f>
        <v>-6.0694146924798482E-4</v>
      </c>
      <c r="O34">
        <f t="shared" si="0"/>
        <v>-1.7733413529838022</v>
      </c>
    </row>
    <row r="35" spans="14:15" x14ac:dyDescent="0.25">
      <c r="N35">
        <f>'PQBRT Calcs Segments'!E37</f>
        <v>-6.6325794978854338E-4</v>
      </c>
      <c r="O35">
        <f t="shared" si="0"/>
        <v>-1.9378849685664041</v>
      </c>
    </row>
    <row r="36" spans="14:15" x14ac:dyDescent="0.25">
      <c r="N36">
        <f>'PQBRT Calcs Segments'!E38</f>
        <v>-6.9128443032910256E-4</v>
      </c>
      <c r="O36">
        <f t="shared" si="0"/>
        <v>-2.019771805171505</v>
      </c>
    </row>
    <row r="37" spans="14:15" x14ac:dyDescent="0.25">
      <c r="N37">
        <f>'PQBRT Calcs Segments'!E39</f>
        <v>-6.6161326281560622E-4</v>
      </c>
      <c r="O37">
        <f t="shared" si="0"/>
        <v>-1.9330795769930833</v>
      </c>
    </row>
    <row r="38" spans="14:15" x14ac:dyDescent="0.25">
      <c r="N38">
        <f>'PQBRT Calcs Segments'!E40</f>
        <v>-6.4963974335616442E-4</v>
      </c>
      <c r="O38">
        <f t="shared" si="0"/>
        <v>-1.8980957469633233</v>
      </c>
    </row>
    <row r="39" spans="14:15" x14ac:dyDescent="0.25">
      <c r="N39">
        <f>'PQBRT Calcs Segments'!E41</f>
        <v>-6.4925622389672404E-4</v>
      </c>
      <c r="O39">
        <f t="shared" si="0"/>
        <v>-1.8969751925910172</v>
      </c>
    </row>
    <row r="40" spans="14:15" x14ac:dyDescent="0.25">
      <c r="N40">
        <f>'PQBRT Calcs Segments'!E42</f>
        <v>-6.9536270443728253E-4</v>
      </c>
      <c r="O40">
        <f t="shared" si="0"/>
        <v>-2.0316875705150714</v>
      </c>
    </row>
    <row r="41" spans="14:15" x14ac:dyDescent="0.25">
      <c r="N41">
        <f>'PQBRT Calcs Segments'!E43</f>
        <v>-6.8943918497784123E-4</v>
      </c>
      <c r="O41">
        <f t="shared" si="0"/>
        <v>-2.0143804288138352</v>
      </c>
    </row>
    <row r="42" spans="14:15" x14ac:dyDescent="0.25">
      <c r="N42">
        <f>'PQBRT Calcs Segments'!E44</f>
        <v>-6.9810566551840088E-4</v>
      </c>
      <c r="O42">
        <f t="shared" si="0"/>
        <v>-2.0397018627676657</v>
      </c>
    </row>
    <row r="43" spans="14:15" x14ac:dyDescent="0.25">
      <c r="N43">
        <f>'PQBRT Calcs Segments'!E45</f>
        <v>-7.2927214605895876E-4</v>
      </c>
      <c r="O43">
        <f t="shared" si="0"/>
        <v>-2.1307630467035992</v>
      </c>
    </row>
    <row r="44" spans="14:15" x14ac:dyDescent="0.25">
      <c r="N44">
        <f>'PQBRT Calcs Segments'!E46</f>
        <v>-7.2267862659951883E-4</v>
      </c>
      <c r="O44">
        <f t="shared" si="0"/>
        <v>-2.1114983213362328</v>
      </c>
    </row>
    <row r="45" spans="14:15" x14ac:dyDescent="0.25">
      <c r="N45">
        <f>'PQBRT Calcs Segments'!E47</f>
        <v>-7.2475510714007686E-4</v>
      </c>
      <c r="O45">
        <f t="shared" si="0"/>
        <v>-2.117565312961966</v>
      </c>
    </row>
    <row r="46" spans="14:15" x14ac:dyDescent="0.25">
      <c r="N46">
        <f>'PQBRT Calcs Segments'!E48</f>
        <v>-7.3358158768063557E-4</v>
      </c>
      <c r="O46">
        <f t="shared" si="0"/>
        <v>-2.1433542295823336</v>
      </c>
    </row>
    <row r="47" spans="14:15" x14ac:dyDescent="0.25">
      <c r="N47">
        <f>'PQBRT Calcs Segments'!E49</f>
        <v>-7.7015806822119514E-4</v>
      </c>
      <c r="O47">
        <f t="shared" si="0"/>
        <v>-2.2502221711806358</v>
      </c>
    </row>
    <row r="48" spans="14:15" x14ac:dyDescent="0.25">
      <c r="N48">
        <f>'PQBRT Calcs Segments'!E50</f>
        <v>-7.2906454876175367E-4</v>
      </c>
      <c r="O48">
        <f t="shared" si="0"/>
        <v>-2.1301564958407004</v>
      </c>
    </row>
    <row r="49" spans="14:15" x14ac:dyDescent="0.25">
      <c r="N49">
        <f>'PQBRT Calcs Segments'!E51</f>
        <v>-7.308210293023136E-4</v>
      </c>
      <c r="O49">
        <f t="shared" si="0"/>
        <v>-2.1352885221333602</v>
      </c>
    </row>
    <row r="50" spans="14:15" x14ac:dyDescent="0.25">
      <c r="N50">
        <f>'PQBRT Calcs Segments'!E52</f>
        <v>-7.1353750984287211E-4</v>
      </c>
      <c r="O50">
        <f t="shared" si="0"/>
        <v>-2.0847901111078233</v>
      </c>
    </row>
    <row r="51" spans="14:15" x14ac:dyDescent="0.25">
      <c r="N51">
        <f>'PQBRT Calcs Segments'!E53</f>
        <v>-7.4060399038343265E-4</v>
      </c>
      <c r="O51">
        <f t="shared" si="0"/>
        <v>-2.1638720517136916</v>
      </c>
    </row>
    <row r="52" spans="14:15" x14ac:dyDescent="0.25">
      <c r="N52">
        <f>'PQBRT Calcs Segments'!E54</f>
        <v>-7.2415047092399057E-4</v>
      </c>
      <c r="O52">
        <f t="shared" si="0"/>
        <v>-2.1157987070208262</v>
      </c>
    </row>
    <row r="53" spans="14:15" x14ac:dyDescent="0.25">
      <c r="N53">
        <f>'PQBRT Calcs Segments'!E55</f>
        <v>-7.3141400730238233E-4</v>
      </c>
      <c r="O53">
        <f t="shared" si="0"/>
        <v>-2.1370210654875561</v>
      </c>
    </row>
    <row r="54" spans="14:15" x14ac:dyDescent="0.25">
      <c r="N54">
        <f>'PQBRT Calcs Segments'!E56</f>
        <v>-7.3832519173483002E-4</v>
      </c>
      <c r="O54">
        <f t="shared" si="0"/>
        <v>-2.1572139337839715</v>
      </c>
    </row>
    <row r="55" spans="14:15" x14ac:dyDescent="0.25">
      <c r="N55">
        <f>'PQBRT Calcs Segments'!E57</f>
        <v>-7.5057608851863966E-4</v>
      </c>
      <c r="O55">
        <f t="shared" si="0"/>
        <v>-2.1930081956339382</v>
      </c>
    </row>
    <row r="56" spans="14:15" x14ac:dyDescent="0.25">
      <c r="N56">
        <f>'PQBRT Calcs Segments'!E58</f>
        <v>-7.5742509020788537E-4</v>
      </c>
      <c r="O56">
        <f t="shared" si="0"/>
        <v>-2.2130193804640736</v>
      </c>
    </row>
    <row r="57" spans="14:15" x14ac:dyDescent="0.25">
      <c r="N57">
        <f>'PQBRT Calcs Segments'!E59</f>
        <v>-9.4652409189713294E-4</v>
      </c>
      <c r="O57">
        <f t="shared" si="0"/>
        <v>-2.7655225401492856</v>
      </c>
    </row>
    <row r="58" spans="14:15" x14ac:dyDescent="0.25">
      <c r="N58">
        <f>'PQBRT Calcs Segments'!E60</f>
        <v>-9.1180309358637919E-4</v>
      </c>
      <c r="O58">
        <f t="shared" si="0"/>
        <v>-2.6640758846791464</v>
      </c>
    </row>
    <row r="59" spans="14:15" x14ac:dyDescent="0.25">
      <c r="N59">
        <f>'PQBRT Calcs Segments'!E61</f>
        <v>-8.6415209527562591E-4</v>
      </c>
      <c r="O59">
        <f t="shared" si="0"/>
        <v>-2.5248507862192908</v>
      </c>
    </row>
    <row r="60" spans="14:15" x14ac:dyDescent="0.25">
      <c r="N60">
        <f>'PQBRT Calcs Segments'!E62</f>
        <v>-8.7084109696487257E-4</v>
      </c>
      <c r="O60">
        <f t="shared" si="0"/>
        <v>-2.5443944883828893</v>
      </c>
    </row>
    <row r="61" spans="14:15" x14ac:dyDescent="0.25">
      <c r="N61">
        <f>'PQBRT Calcs Segments'!E63</f>
        <v>-8.0853009865411961E-4</v>
      </c>
      <c r="O61">
        <f t="shared" si="0"/>
        <v>-2.3623362906013594</v>
      </c>
    </row>
    <row r="62" spans="14:15" x14ac:dyDescent="0.25">
      <c r="N62">
        <f>'PQBRT Calcs Segments'!E64</f>
        <v>-7.1371910034336711E-4</v>
      </c>
      <c r="O62">
        <f t="shared" si="0"/>
        <v>-2.0853206761790086</v>
      </c>
    </row>
    <row r="63" spans="14:15" x14ac:dyDescent="0.25">
      <c r="N63">
        <f>'PQBRT Calcs Segments'!E65</f>
        <v>-6.7351030169476335E-4</v>
      </c>
      <c r="O63">
        <f t="shared" si="0"/>
        <v>-1.9678399486127813</v>
      </c>
    </row>
    <row r="64" spans="14:15" x14ac:dyDescent="0.25">
      <c r="N64" t="e">
        <f>'PQBRT Calcs Segments'!#REF!</f>
        <v>#REF!</v>
      </c>
      <c r="O64" t="e">
        <f t="shared" si="0"/>
        <v>#REF!</v>
      </c>
    </row>
    <row r="65" spans="14:15" x14ac:dyDescent="0.25">
      <c r="N65" t="e">
        <f>'PQBRT Calcs Segments'!#REF!</f>
        <v>#REF!</v>
      </c>
      <c r="O65" t="e">
        <f t="shared" si="0"/>
        <v>#REF!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C0A4D-B49F-46B4-B28F-B693D3A54829}">
  <dimension ref="P2:P24"/>
  <sheetViews>
    <sheetView workbookViewId="0">
      <selection activeCell="T12" sqref="T12"/>
    </sheetView>
  </sheetViews>
  <sheetFormatPr defaultRowHeight="15" x14ac:dyDescent="0.25"/>
  <sheetData>
    <row r="2" spans="16:16" x14ac:dyDescent="0.25">
      <c r="P2" t="s">
        <v>91</v>
      </c>
    </row>
    <row r="3" spans="16:16" x14ac:dyDescent="0.25">
      <c r="P3" t="s">
        <v>92</v>
      </c>
    </row>
    <row r="23" spans="16:16" x14ac:dyDescent="0.25">
      <c r="P23" t="s">
        <v>93</v>
      </c>
    </row>
    <row r="24" spans="16:16" x14ac:dyDescent="0.25">
      <c r="P24" t="s">
        <v>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96EE-0F75-4721-A21F-666FF8C2C28C}">
  <dimension ref="A1:V67"/>
  <sheetViews>
    <sheetView topLeftCell="D32" workbookViewId="0">
      <selection activeCell="U4" sqref="U4:U65"/>
    </sheetView>
  </sheetViews>
  <sheetFormatPr defaultRowHeight="15" x14ac:dyDescent="0.25"/>
  <cols>
    <col min="1" max="1" width="12" bestFit="1" customWidth="1"/>
    <col min="2" max="3" width="12.5703125" customWidth="1"/>
    <col min="4" max="5" width="12.7109375" bestFit="1" customWidth="1"/>
    <col min="6" max="7" width="12.7109375" customWidth="1"/>
    <col min="12" max="12" width="12" bestFit="1" customWidth="1"/>
    <col min="13" max="13" width="12" customWidth="1"/>
    <col min="14" max="15" width="11.85546875" style="4" customWidth="1"/>
    <col min="16" max="16" width="12.7109375" style="4" bestFit="1" customWidth="1"/>
    <col min="17" max="18" width="12.7109375" style="4" customWidth="1"/>
    <col min="19" max="19" width="24.42578125" style="4" customWidth="1"/>
    <col min="20" max="20" width="10.5703125" style="4" customWidth="1"/>
  </cols>
  <sheetData>
    <row r="1" spans="1:22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U1" s="4"/>
      <c r="V1" s="4"/>
    </row>
    <row r="2" spans="1:22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P2" s="4">
        <f>AVERAGE($C$4:$C$65)</f>
        <v>5.6196812637121201E-6</v>
      </c>
      <c r="Q2" s="4">
        <f>AVERAGE($E$4:$E$65)</f>
        <v>-4.2009734357721407E-4</v>
      </c>
      <c r="U2" s="4"/>
      <c r="V2" s="4"/>
    </row>
    <row r="3" spans="1:22" ht="60" x14ac:dyDescent="0.25">
      <c r="A3" s="3" t="s">
        <v>90</v>
      </c>
      <c r="B3" s="10" t="s">
        <v>73</v>
      </c>
      <c r="C3" s="10" t="s">
        <v>89</v>
      </c>
      <c r="D3" s="12" t="s">
        <v>68</v>
      </c>
      <c r="E3" s="12" t="s">
        <v>79</v>
      </c>
      <c r="F3" s="12" t="s">
        <v>80</v>
      </c>
      <c r="G3" s="12" t="s">
        <v>108</v>
      </c>
      <c r="H3" s="15" t="s">
        <v>83</v>
      </c>
      <c r="I3" s="15" t="s">
        <v>82</v>
      </c>
      <c r="J3" s="15" t="s">
        <v>81</v>
      </c>
      <c r="K3" s="16" t="s">
        <v>88</v>
      </c>
      <c r="L3" s="16" t="s">
        <v>84</v>
      </c>
      <c r="M3" s="16" t="s">
        <v>109</v>
      </c>
      <c r="N3" s="20" t="s">
        <v>107</v>
      </c>
      <c r="O3" s="20" t="s">
        <v>72</v>
      </c>
      <c r="P3" s="20" t="s">
        <v>71</v>
      </c>
      <c r="Q3" s="12" t="s">
        <v>69</v>
      </c>
      <c r="R3" s="12" t="s">
        <v>70</v>
      </c>
      <c r="S3" s="1"/>
      <c r="T3" s="2"/>
      <c r="U3" t="s">
        <v>124</v>
      </c>
      <c r="V3" s="5" t="s">
        <v>6</v>
      </c>
    </row>
    <row r="4" spans="1:22" x14ac:dyDescent="0.25">
      <c r="A4" s="1">
        <f>'PQBRT Data'!E2</f>
        <v>9.3440000000000007E-6</v>
      </c>
      <c r="B4" s="11">
        <f>0.000000000000000015*POWER(V4,2) + + 0.000000001121959567*V4 -0.000008108141864486</f>
        <v>-8.0722391429819995E-6</v>
      </c>
      <c r="C4" s="11">
        <f t="shared" ref="C4:C65" si="0">A4-B4</f>
        <v>1.7416239142981998E-5</v>
      </c>
      <c r="D4" s="13">
        <f>1.35544726892431E-09*V4 -0.0000616166948638464</f>
        <v>-6.1573320551240813E-5</v>
      </c>
      <c r="E4" s="14">
        <f>A4-D4</f>
        <v>7.091732055124081E-5</v>
      </c>
      <c r="F4" s="14">
        <f>ABS(E4)</f>
        <v>7.091732055124081E-5</v>
      </c>
      <c r="G4" s="24">
        <f t="shared" ref="G4:G35" si="1">(E4/A4)*100</f>
        <v>758.96105041995725</v>
      </c>
      <c r="H4" s="17">
        <f>LOG(A4,10)</f>
        <v>-5.0294671702316753</v>
      </c>
      <c r="I4" s="18">
        <f>(2.30258509299405)*0.482298141501016*LOG(V4,10) -9.63886585723195</f>
        <v>-7.9673478723782933</v>
      </c>
      <c r="J4" s="17">
        <f t="shared" ref="J4:J65" si="2">0.842114008571208*LN(V4) - 18.1950659098772</f>
        <v>-15.276521156121369</v>
      </c>
      <c r="K4" s="19">
        <f>H4-I4</f>
        <v>2.937880702146618</v>
      </c>
      <c r="L4" s="19">
        <f t="shared" ref="L4:L35" si="3">$T$9</f>
        <v>6.3086786277102319E-2</v>
      </c>
      <c r="M4" s="19">
        <f>K4/I4*100</f>
        <v>-36.874010639498358</v>
      </c>
      <c r="N4" s="21">
        <f t="shared" ref="N4:N35" si="4">ABS(E4-C4)</f>
        <v>5.3501081408258811E-5</v>
      </c>
      <c r="O4" s="22">
        <f t="shared" ref="O4:O35" si="5">AVERAGE($C$4:$C$65)</f>
        <v>5.6196812637121201E-6</v>
      </c>
      <c r="P4" s="21">
        <f t="shared" ref="P4:P35" si="6">C4-O4</f>
        <v>1.1796557879269878E-5</v>
      </c>
      <c r="Q4" s="23">
        <f t="shared" ref="Q4:Q35" si="7">AVERAGE($E$4:$E$65)</f>
        <v>-4.2009734357721407E-4</v>
      </c>
      <c r="R4" s="14">
        <f t="shared" ref="R4:R35" si="8">E4-Q4</f>
        <v>4.9101466412845482E-4</v>
      </c>
      <c r="S4" s="3" t="s">
        <v>74</v>
      </c>
      <c r="T4" s="1">
        <f>MIN(F4:F65)</f>
        <v>1.6600115626035192E-5</v>
      </c>
      <c r="U4">
        <f>LOG(V4)</f>
        <v>1.505149978319906</v>
      </c>
      <c r="V4" s="5">
        <f>'PQBRT Data'!G2</f>
        <v>32</v>
      </c>
    </row>
    <row r="5" spans="1:22" x14ac:dyDescent="0.25">
      <c r="A5" s="1">
        <f>'PQBRT Data'!E3</f>
        <v>2.0992000000000002E-5</v>
      </c>
      <c r="B5" s="11">
        <f t="shared" ref="B5:B65" si="9">0.000000000000000015*POWER(V5,2) + + 0.000000001121959567*V5 -0.000008108141864486</f>
        <v>4.531513863641999E-6</v>
      </c>
      <c r="C5" s="11">
        <f t="shared" si="0"/>
        <v>1.6460486136358004E-5</v>
      </c>
      <c r="D5" s="13">
        <f t="shared" ref="D5:D65" si="10">1.35544726892431E-09*V5 -0.0000616166948638464</f>
        <v>-4.6348936826682965E-5</v>
      </c>
      <c r="E5" s="14">
        <f t="shared" ref="E5:E65" si="11">A5-D5</f>
        <v>6.7340936826682963E-5</v>
      </c>
      <c r="F5" s="14">
        <f t="shared" ref="F5:F65" si="12">ABS(E5)</f>
        <v>6.7340936826682963E-5</v>
      </c>
      <c r="G5" s="24">
        <f t="shared" si="1"/>
        <v>320.79333473076866</v>
      </c>
      <c r="H5" s="17">
        <f t="shared" ref="H5:H65" si="13">LOG(A5,10)</f>
        <v>-4.6779461823044333</v>
      </c>
      <c r="I5" s="18">
        <f t="shared" ref="I5:I65" si="14">(2.30258509299405)*0.482298141501016*LOG(V5,10) -9.63886585723195</f>
        <v>-5.1393294539399097</v>
      </c>
      <c r="J5" s="17">
        <f t="shared" si="2"/>
        <v>-10.338675202055351</v>
      </c>
      <c r="K5" s="19">
        <f t="shared" ref="K5:K65" si="15">H5-I5</f>
        <v>0.46138327163547643</v>
      </c>
      <c r="L5" s="19">
        <f t="shared" si="3"/>
        <v>6.3086786277102319E-2</v>
      </c>
      <c r="M5" s="19">
        <f t="shared" ref="M5:M65" si="16">K5/I5*100</f>
        <v>-8.9774994144765525</v>
      </c>
      <c r="N5" s="21">
        <f t="shared" si="4"/>
        <v>5.0880450690324959E-5</v>
      </c>
      <c r="O5" s="22">
        <f t="shared" si="5"/>
        <v>5.6196812637121201E-6</v>
      </c>
      <c r="P5" s="21">
        <f t="shared" si="6"/>
        <v>1.0840804872645884E-5</v>
      </c>
      <c r="Q5" s="23">
        <f t="shared" si="7"/>
        <v>-4.2009734357721407E-4</v>
      </c>
      <c r="R5" s="14">
        <f t="shared" si="8"/>
        <v>4.8743828040389702E-4</v>
      </c>
      <c r="S5" s="3" t="s">
        <v>75</v>
      </c>
      <c r="T5" s="1">
        <f>MAX(F4:F65)</f>
        <v>9.4652409189713294E-4</v>
      </c>
      <c r="U5">
        <f t="shared" ref="U5:U65" si="17">LOG(V5)</f>
        <v>4.051692641798037</v>
      </c>
      <c r="V5" s="5">
        <f>'PQBRT Data'!G3</f>
        <v>11264</v>
      </c>
    </row>
    <row r="6" spans="1:22" x14ac:dyDescent="0.25">
      <c r="A6" s="1">
        <f>'PQBRT Data'!E4</f>
        <v>3.4816E-5</v>
      </c>
      <c r="B6" s="11">
        <f t="shared" si="9"/>
        <v>2.1773542207962E-5</v>
      </c>
      <c r="C6" s="11">
        <f t="shared" si="0"/>
        <v>1.3042457792038E-5</v>
      </c>
      <c r="D6" s="13">
        <f t="shared" si="10"/>
        <v>-2.5529266776005562E-5</v>
      </c>
      <c r="E6" s="14">
        <f t="shared" si="11"/>
        <v>6.0345266776005562E-5</v>
      </c>
      <c r="F6" s="14">
        <f t="shared" si="12"/>
        <v>6.0345266776005562E-5</v>
      </c>
      <c r="G6" s="24">
        <f t="shared" si="1"/>
        <v>173.3262487821851</v>
      </c>
      <c r="H6" s="17">
        <f t="shared" si="13"/>
        <v>-4.4582211263179321</v>
      </c>
      <c r="I6" s="18">
        <f t="shared" si="14"/>
        <v>-4.7244559824059786</v>
      </c>
      <c r="J6" s="17">
        <f t="shared" si="2"/>
        <v>-9.6142876664202905</v>
      </c>
      <c r="K6" s="19">
        <f t="shared" si="15"/>
        <v>0.26623485608804653</v>
      </c>
      <c r="L6" s="19">
        <f t="shared" si="3"/>
        <v>6.3086786277102319E-2</v>
      </c>
      <c r="M6" s="19">
        <f t="shared" si="16"/>
        <v>-5.6352489488633921</v>
      </c>
      <c r="N6" s="21">
        <f t="shared" si="4"/>
        <v>4.7302808983967559E-5</v>
      </c>
      <c r="O6" s="22">
        <f t="shared" si="5"/>
        <v>5.6196812637121201E-6</v>
      </c>
      <c r="P6" s="21">
        <f t="shared" si="6"/>
        <v>7.4227765283258797E-6</v>
      </c>
      <c r="Q6" s="23">
        <f t="shared" si="7"/>
        <v>-4.2009734357721407E-4</v>
      </c>
      <c r="R6" s="14">
        <f t="shared" si="8"/>
        <v>4.8044261035321966E-4</v>
      </c>
      <c r="S6" s="3" t="s">
        <v>76</v>
      </c>
      <c r="T6" s="1">
        <f>_xlfn.STDEV.S(E4:E65)</f>
        <v>3.4225867920282388E-4</v>
      </c>
      <c r="U6">
        <f t="shared" si="17"/>
        <v>4.4252733046106298</v>
      </c>
      <c r="V6" s="5">
        <f>'PQBRT Data'!G4</f>
        <v>26624</v>
      </c>
    </row>
    <row r="7" spans="1:22" x14ac:dyDescent="0.25">
      <c r="A7" s="1">
        <f>'PQBRT Data'!E5</f>
        <v>4.3455999999999999E-5</v>
      </c>
      <c r="B7" s="11">
        <f t="shared" si="9"/>
        <v>3.3272159930841996E-5</v>
      </c>
      <c r="C7" s="11">
        <f t="shared" si="0"/>
        <v>1.0183840069158002E-5</v>
      </c>
      <c r="D7" s="13">
        <f t="shared" si="10"/>
        <v>-1.1649486742220629E-5</v>
      </c>
      <c r="E7" s="14">
        <f t="shared" si="11"/>
        <v>5.5105486742220627E-5</v>
      </c>
      <c r="F7" s="14">
        <f t="shared" si="12"/>
        <v>5.5105486742220627E-5</v>
      </c>
      <c r="G7" s="24">
        <f t="shared" si="1"/>
        <v>126.80754497013216</v>
      </c>
      <c r="H7" s="17">
        <f t="shared" si="13"/>
        <v>-4.3619502517356112</v>
      </c>
      <c r="I7" s="18">
        <f t="shared" si="14"/>
        <v>-4.5675053634735585</v>
      </c>
      <c r="J7" s="17">
        <f t="shared" si="2"/>
        <v>-9.3402449043114224</v>
      </c>
      <c r="K7" s="19">
        <f t="shared" si="15"/>
        <v>0.20555511173794727</v>
      </c>
      <c r="L7" s="19">
        <f t="shared" si="3"/>
        <v>6.3086786277102319E-2</v>
      </c>
      <c r="M7" s="19">
        <f t="shared" si="16"/>
        <v>-4.5003803034754171</v>
      </c>
      <c r="N7" s="21">
        <f t="shared" si="4"/>
        <v>4.4921646673062625E-5</v>
      </c>
      <c r="O7" s="22">
        <f t="shared" si="5"/>
        <v>5.6196812637121201E-6</v>
      </c>
      <c r="P7" s="21">
        <f t="shared" si="6"/>
        <v>4.5641588054458822E-6</v>
      </c>
      <c r="Q7" s="23">
        <f t="shared" si="7"/>
        <v>-4.2009734357721407E-4</v>
      </c>
      <c r="R7" s="14">
        <f t="shared" si="8"/>
        <v>4.7520283031943472E-4</v>
      </c>
      <c r="S7" s="3" t="s">
        <v>77</v>
      </c>
      <c r="T7" s="1">
        <f>AVERAGE(D4:D65)</f>
        <v>4.4113222145449561E-3</v>
      </c>
      <c r="U7">
        <f t="shared" si="17"/>
        <v>4.5666024574070994</v>
      </c>
      <c r="V7" s="5">
        <f>'PQBRT Data'!G5</f>
        <v>36864</v>
      </c>
    </row>
    <row r="8" spans="1:22" x14ac:dyDescent="0.25">
      <c r="A8" s="1">
        <f>'PQBRT Data'!E6</f>
        <v>5.1616000000000002E-5</v>
      </c>
      <c r="B8" s="11">
        <f t="shared" si="9"/>
        <v>4.4773923381722009E-5</v>
      </c>
      <c r="C8" s="11">
        <f t="shared" si="0"/>
        <v>6.8420766182779926E-6</v>
      </c>
      <c r="D8" s="13">
        <f t="shared" si="10"/>
        <v>2.2302932915643043E-6</v>
      </c>
      <c r="E8" s="14">
        <f t="shared" si="11"/>
        <v>4.9385706708435698E-5</v>
      </c>
      <c r="F8" s="14">
        <f t="shared" si="12"/>
        <v>4.9385706708435698E-5</v>
      </c>
      <c r="G8" s="24">
        <f t="shared" si="1"/>
        <v>95.679066003633935</v>
      </c>
      <c r="H8" s="17">
        <f t="shared" si="13"/>
        <v>-4.2872156542911322</v>
      </c>
      <c r="I8" s="18">
        <f t="shared" si="14"/>
        <v>-4.4492832575240895</v>
      </c>
      <c r="J8" s="17">
        <f t="shared" si="2"/>
        <v>-9.133823848586438</v>
      </c>
      <c r="K8" s="19">
        <f t="shared" si="15"/>
        <v>0.16206760323295732</v>
      </c>
      <c r="L8" s="19">
        <f t="shared" si="3"/>
        <v>6.3086786277102319E-2</v>
      </c>
      <c r="M8" s="19">
        <f t="shared" si="16"/>
        <v>-3.6425553027869872</v>
      </c>
      <c r="N8" s="21">
        <f t="shared" si="4"/>
        <v>4.2543630090157705E-5</v>
      </c>
      <c r="O8" s="22">
        <f t="shared" si="5"/>
        <v>5.6196812637121201E-6</v>
      </c>
      <c r="P8" s="21">
        <f t="shared" si="6"/>
        <v>1.2223953545658725E-6</v>
      </c>
      <c r="Q8" s="23">
        <f t="shared" si="7"/>
        <v>-4.2009734357721407E-4</v>
      </c>
      <c r="R8" s="14">
        <f t="shared" si="8"/>
        <v>4.6948305028564975E-4</v>
      </c>
      <c r="S8" s="3" t="s">
        <v>78</v>
      </c>
      <c r="T8" s="1">
        <f>T6/T7</f>
        <v>7.758641571779383E-2</v>
      </c>
      <c r="U8">
        <f t="shared" si="17"/>
        <v>4.673057788321386</v>
      </c>
      <c r="V8" s="5">
        <f>'PQBRT Data'!G6</f>
        <v>47104</v>
      </c>
    </row>
    <row r="9" spans="1:22" x14ac:dyDescent="0.25">
      <c r="A9" s="1">
        <f>'PQBRT Data'!E7</f>
        <v>5.7920000000000001E-5</v>
      </c>
      <c r="B9" s="11">
        <f t="shared" si="9"/>
        <v>5.6278832560601995E-5</v>
      </c>
      <c r="C9" s="11">
        <f t="shared" si="0"/>
        <v>1.6411674393980062E-6</v>
      </c>
      <c r="D9" s="13">
        <f t="shared" si="10"/>
        <v>1.6110073325349244E-5</v>
      </c>
      <c r="E9" s="14">
        <f t="shared" si="11"/>
        <v>4.1809926674650757E-5</v>
      </c>
      <c r="F9" s="14">
        <f t="shared" si="12"/>
        <v>4.1809926674650757E-5</v>
      </c>
      <c r="G9" s="24">
        <f t="shared" si="1"/>
        <v>72.185646883029619</v>
      </c>
      <c r="H9" s="17">
        <f t="shared" si="13"/>
        <v>-4.2371714468109092</v>
      </c>
      <c r="I9" s="18">
        <f t="shared" si="14"/>
        <v>-4.3544102481950988</v>
      </c>
      <c r="J9" s="17">
        <f t="shared" si="2"/>
        <v>-8.9681713541716714</v>
      </c>
      <c r="K9" s="19">
        <f t="shared" si="15"/>
        <v>0.11723880138418963</v>
      </c>
      <c r="L9" s="19">
        <f t="shared" si="3"/>
        <v>6.3086786277102319E-2</v>
      </c>
      <c r="M9" s="19">
        <f t="shared" si="16"/>
        <v>-2.6924151538726759</v>
      </c>
      <c r="N9" s="21">
        <f t="shared" si="4"/>
        <v>4.0168759235252751E-5</v>
      </c>
      <c r="O9" s="22">
        <f t="shared" si="5"/>
        <v>5.6196812637121201E-6</v>
      </c>
      <c r="P9" s="21">
        <f t="shared" si="6"/>
        <v>-3.978513824314114E-6</v>
      </c>
      <c r="Q9" s="23">
        <f t="shared" si="7"/>
        <v>-4.2009734357721407E-4</v>
      </c>
      <c r="R9" s="14">
        <f t="shared" si="8"/>
        <v>4.6190727025186484E-4</v>
      </c>
      <c r="S9" s="3" t="s">
        <v>85</v>
      </c>
      <c r="T9" s="1">
        <f>AVERAGE(K4:K65)</f>
        <v>6.3086786277102319E-2</v>
      </c>
      <c r="U9">
        <f t="shared" si="17"/>
        <v>4.7584879836460123</v>
      </c>
      <c r="V9" s="5">
        <f>'PQBRT Data'!G7</f>
        <v>57344</v>
      </c>
    </row>
    <row r="10" spans="1:22" x14ac:dyDescent="0.25">
      <c r="A10" s="1">
        <f>'PQBRT Data'!E8</f>
        <v>6.5664E-5</v>
      </c>
      <c r="B10" s="11">
        <f t="shared" si="9"/>
        <v>6.7786887467482008E-5</v>
      </c>
      <c r="C10" s="11">
        <f t="shared" si="0"/>
        <v>-2.1228874674820075E-6</v>
      </c>
      <c r="D10" s="13">
        <f t="shared" si="10"/>
        <v>2.9989853359134184E-5</v>
      </c>
      <c r="E10" s="14">
        <f t="shared" si="11"/>
        <v>3.5674146640865816E-5</v>
      </c>
      <c r="F10" s="14">
        <f t="shared" si="12"/>
        <v>3.5674146640865816E-5</v>
      </c>
      <c r="G10" s="24">
        <f t="shared" si="1"/>
        <v>54.328317861942331</v>
      </c>
      <c r="H10" s="17">
        <f t="shared" si="13"/>
        <v>-4.1826726652403154</v>
      </c>
      <c r="I10" s="18">
        <f t="shared" si="14"/>
        <v>-4.2751671919143694</v>
      </c>
      <c r="J10" s="17">
        <f t="shared" si="2"/>
        <v>-8.8298094530282931</v>
      </c>
      <c r="K10" s="19">
        <f t="shared" si="15"/>
        <v>9.2494526674054001E-2</v>
      </c>
      <c r="L10" s="19">
        <f t="shared" si="3"/>
        <v>6.3086786277102319E-2</v>
      </c>
      <c r="M10" s="19">
        <f t="shared" si="16"/>
        <v>-2.1635300450702619</v>
      </c>
      <c r="N10" s="21">
        <f t="shared" si="4"/>
        <v>3.7797034108347824E-5</v>
      </c>
      <c r="O10" s="22">
        <f t="shared" si="5"/>
        <v>5.6196812637121201E-6</v>
      </c>
      <c r="P10" s="21">
        <f t="shared" si="6"/>
        <v>-7.7425687311941276E-6</v>
      </c>
      <c r="Q10" s="23">
        <f t="shared" si="7"/>
        <v>-4.2009734357721407E-4</v>
      </c>
      <c r="R10" s="14">
        <f t="shared" si="8"/>
        <v>4.5577149021807989E-4</v>
      </c>
      <c r="S10" s="3"/>
      <c r="T10" s="1"/>
      <c r="U10">
        <f t="shared" si="17"/>
        <v>4.8298438921816809</v>
      </c>
      <c r="V10" s="5">
        <f>'PQBRT Data'!G8</f>
        <v>67584</v>
      </c>
    </row>
    <row r="11" spans="1:22" x14ac:dyDescent="0.25">
      <c r="A11" s="1">
        <f>'PQBRT Data'!E9</f>
        <v>7.3088000000000002E-5</v>
      </c>
      <c r="B11" s="11">
        <f t="shared" si="9"/>
        <v>7.9298088102361993E-5</v>
      </c>
      <c r="C11" s="11">
        <f t="shared" si="0"/>
        <v>-6.2100881023619908E-6</v>
      </c>
      <c r="D11" s="13">
        <f t="shared" si="10"/>
        <v>4.386963339291911E-5</v>
      </c>
      <c r="E11" s="14">
        <f t="shared" si="11"/>
        <v>2.9218366607080892E-5</v>
      </c>
      <c r="F11" s="14">
        <f t="shared" si="12"/>
        <v>2.9218366607080892E-5</v>
      </c>
      <c r="G11" s="24">
        <f t="shared" si="1"/>
        <v>39.9769683218598</v>
      </c>
      <c r="H11" s="17">
        <f t="shared" si="13"/>
        <v>-4.1361539221062831</v>
      </c>
      <c r="I11" s="18">
        <f t="shared" si="14"/>
        <v>-4.2071252461680482</v>
      </c>
      <c r="J11" s="17">
        <f t="shared" si="2"/>
        <v>-8.7110051891240357</v>
      </c>
      <c r="K11" s="19">
        <f t="shared" si="15"/>
        <v>7.0971324061765095E-2</v>
      </c>
      <c r="L11" s="19">
        <f t="shared" si="3"/>
        <v>6.3086786277102319E-2</v>
      </c>
      <c r="M11" s="19">
        <f t="shared" si="16"/>
        <v>-1.6869315722513254</v>
      </c>
      <c r="N11" s="21">
        <f t="shared" si="4"/>
        <v>3.5428454709442883E-5</v>
      </c>
      <c r="O11" s="22">
        <f t="shared" si="5"/>
        <v>5.6196812637121201E-6</v>
      </c>
      <c r="P11" s="21">
        <f t="shared" si="6"/>
        <v>-1.1829769366074111E-5</v>
      </c>
      <c r="Q11" s="23">
        <f t="shared" si="7"/>
        <v>-4.2009734357721407E-4</v>
      </c>
      <c r="R11" s="14">
        <f t="shared" si="8"/>
        <v>4.4931571018429499E-4</v>
      </c>
      <c r="S11" s="1"/>
      <c r="T11" s="1"/>
      <c r="U11">
        <f t="shared" si="17"/>
        <v>4.891113548920603</v>
      </c>
      <c r="V11" s="5">
        <f>'PQBRT Data'!G9</f>
        <v>77824</v>
      </c>
    </row>
    <row r="12" spans="1:22" x14ac:dyDescent="0.25">
      <c r="A12" s="1">
        <f>'PQBRT Data'!E10</f>
        <v>8.064E-5</v>
      </c>
      <c r="B12" s="11">
        <f t="shared" si="9"/>
        <v>9.0812434465242006E-5</v>
      </c>
      <c r="C12" s="25">
        <f t="shared" si="0"/>
        <v>-1.0172434465242005E-5</v>
      </c>
      <c r="D12" s="26">
        <f t="shared" si="10"/>
        <v>5.774941342670405E-5</v>
      </c>
      <c r="E12" s="27">
        <f t="shared" si="11"/>
        <v>2.289058657329595E-5</v>
      </c>
      <c r="F12" s="27">
        <f t="shared" si="12"/>
        <v>2.289058657329595E-5</v>
      </c>
      <c r="G12" s="28">
        <f t="shared" si="1"/>
        <v>28.386144064107082</v>
      </c>
      <c r="H12" s="29">
        <f t="shared" si="13"/>
        <v>-4.09344948089855</v>
      </c>
      <c r="I12" s="30">
        <f t="shared" si="14"/>
        <v>-4.1475064649414906</v>
      </c>
      <c r="J12" s="29">
        <f t="shared" si="2"/>
        <v>-8.6069081451491716</v>
      </c>
      <c r="K12" s="31">
        <f t="shared" si="15"/>
        <v>5.405698404294057E-2</v>
      </c>
      <c r="L12" s="31">
        <f t="shared" si="3"/>
        <v>6.3086786277102319E-2</v>
      </c>
      <c r="M12" s="19">
        <f t="shared" si="16"/>
        <v>-1.3033610556096664</v>
      </c>
      <c r="N12" s="32">
        <f t="shared" si="4"/>
        <v>3.3063021038537955E-5</v>
      </c>
      <c r="O12" s="33">
        <f t="shared" si="5"/>
        <v>5.6196812637121201E-6</v>
      </c>
      <c r="P12" s="32">
        <f t="shared" si="6"/>
        <v>-1.5792115728954124E-5</v>
      </c>
      <c r="Q12" s="34">
        <f t="shared" si="7"/>
        <v>-4.2009734357721407E-4</v>
      </c>
      <c r="R12" s="27">
        <f t="shared" si="8"/>
        <v>4.4298793015051005E-4</v>
      </c>
      <c r="S12" s="35"/>
      <c r="T12" s="35"/>
      <c r="U12">
        <f t="shared" si="17"/>
        <v>4.94479840788338</v>
      </c>
      <c r="V12" s="36">
        <f>'PQBRT Data'!G10</f>
        <v>88064</v>
      </c>
    </row>
    <row r="13" spans="1:22" x14ac:dyDescent="0.25">
      <c r="A13" s="1">
        <f>'PQBRT Data'!E11</f>
        <v>8.8288000000000006E-5</v>
      </c>
      <c r="B13" s="11">
        <f t="shared" si="9"/>
        <v>1.02329926556122E-4</v>
      </c>
      <c r="C13" s="11">
        <f t="shared" si="0"/>
        <v>-1.4041926556121999E-5</v>
      </c>
      <c r="D13" s="13">
        <f t="shared" si="10"/>
        <v>7.162919346048899E-5</v>
      </c>
      <c r="E13" s="14">
        <f t="shared" si="11"/>
        <v>1.6658806539511016E-5</v>
      </c>
      <c r="F13" s="14">
        <f t="shared" si="12"/>
        <v>1.6658806539511016E-5</v>
      </c>
      <c r="G13" s="24">
        <f t="shared" si="1"/>
        <v>18.868709835437446</v>
      </c>
      <c r="H13" s="17">
        <f t="shared" si="13"/>
        <v>-4.0540983212009083</v>
      </c>
      <c r="I13" s="18">
        <f t="shared" si="14"/>
        <v>-4.0944532376161717</v>
      </c>
      <c r="J13" s="17">
        <f t="shared" si="2"/>
        <v>-8.5142748503338126</v>
      </c>
      <c r="K13" s="17">
        <f t="shared" si="15"/>
        <v>4.0354916415263453E-2</v>
      </c>
      <c r="L13" s="17">
        <f t="shared" si="3"/>
        <v>6.3086786277102319E-2</v>
      </c>
      <c r="M13" s="19">
        <f t="shared" si="16"/>
        <v>-0.98559964110759901</v>
      </c>
      <c r="N13" s="21">
        <f t="shared" si="4"/>
        <v>3.0700733095633014E-5</v>
      </c>
      <c r="O13" s="22">
        <f t="shared" si="5"/>
        <v>5.6196812637121201E-6</v>
      </c>
      <c r="P13" s="21">
        <f t="shared" si="6"/>
        <v>-1.9661607819834117E-5</v>
      </c>
      <c r="Q13" s="23">
        <f t="shared" si="7"/>
        <v>-4.2009734357721407E-4</v>
      </c>
      <c r="R13" s="14">
        <f t="shared" si="8"/>
        <v>4.367561501167251E-4</v>
      </c>
      <c r="S13" s="1"/>
      <c r="T13" s="1"/>
      <c r="U13">
        <f t="shared" si="17"/>
        <v>4.9925711896793805</v>
      </c>
      <c r="V13" s="5">
        <f>'PQBRT Data'!G11</f>
        <v>98304</v>
      </c>
    </row>
    <row r="14" spans="1:22" x14ac:dyDescent="0.25">
      <c r="A14" s="1">
        <f>'PQBRT Data'!E12</f>
        <v>1.2303999999999999E-4</v>
      </c>
      <c r="B14" s="11">
        <f t="shared" si="9"/>
        <v>1.5881110929967402E-4</v>
      </c>
      <c r="C14" s="37">
        <f t="shared" si="0"/>
        <v>-3.5771109299674028E-5</v>
      </c>
      <c r="D14" s="38">
        <f t="shared" si="10"/>
        <v>1.3964011562603518E-4</v>
      </c>
      <c r="E14" s="39">
        <f t="shared" si="11"/>
        <v>-1.6600115626035192E-5</v>
      </c>
      <c r="F14" s="39">
        <f t="shared" si="12"/>
        <v>1.6600115626035192E-5</v>
      </c>
      <c r="G14" s="40">
        <f t="shared" si="1"/>
        <v>-13.49164143858517</v>
      </c>
      <c r="H14" s="41">
        <f t="shared" si="13"/>
        <v>-3.909953677542644</v>
      </c>
      <c r="I14" s="42">
        <f t="shared" si="14"/>
        <v>-3.8955604528097929</v>
      </c>
      <c r="J14" s="41">
        <f t="shared" si="2"/>
        <v>-8.1669992009441561</v>
      </c>
      <c r="K14" s="43">
        <f t="shared" si="15"/>
        <v>-1.4393224732851095E-2</v>
      </c>
      <c r="L14" s="43">
        <f t="shared" si="3"/>
        <v>6.3086786277102319E-2</v>
      </c>
      <c r="M14" s="19">
        <f t="shared" si="16"/>
        <v>0.3694776376135952</v>
      </c>
      <c r="N14" s="44">
        <f t="shared" si="4"/>
        <v>1.9170993673638836E-5</v>
      </c>
      <c r="O14" s="45">
        <f t="shared" si="5"/>
        <v>5.6196812637121201E-6</v>
      </c>
      <c r="P14" s="44">
        <f t="shared" si="6"/>
        <v>-4.1390790563386146E-5</v>
      </c>
      <c r="Q14" s="46">
        <f t="shared" si="7"/>
        <v>-4.2009734357721407E-4</v>
      </c>
      <c r="R14" s="39">
        <f t="shared" si="8"/>
        <v>4.0349722795117888E-4</v>
      </c>
      <c r="S14" s="47"/>
      <c r="T14" s="47"/>
      <c r="U14">
        <f t="shared" si="17"/>
        <v>5.1716679588747869</v>
      </c>
      <c r="V14" s="48">
        <f>'PQBRT Data'!G12</f>
        <v>148480</v>
      </c>
    </row>
    <row r="15" spans="1:22" x14ac:dyDescent="0.25">
      <c r="A15" s="1">
        <f>'PQBRT Data'!E13</f>
        <v>1.9887999999999999E-4</v>
      </c>
      <c r="B15" s="11">
        <f t="shared" si="9"/>
        <v>2.3269619955042602E-4</v>
      </c>
      <c r="C15" s="11">
        <f t="shared" si="0"/>
        <v>-3.3816199550426031E-5</v>
      </c>
      <c r="D15" s="13">
        <f t="shared" si="10"/>
        <v>2.2847070784225875E-4</v>
      </c>
      <c r="E15" s="14">
        <f t="shared" si="11"/>
        <v>-2.9590707842258758E-5</v>
      </c>
      <c r="F15" s="14">
        <f t="shared" si="12"/>
        <v>2.9590707842258758E-5</v>
      </c>
      <c r="G15" s="24">
        <f t="shared" si="1"/>
        <v>-14.878674498319972</v>
      </c>
      <c r="H15" s="17">
        <f t="shared" si="13"/>
        <v>-3.7014088887024297</v>
      </c>
      <c r="I15" s="18">
        <f t="shared" si="14"/>
        <v>-3.7192320065247833</v>
      </c>
      <c r="J15" s="17">
        <f t="shared" si="2"/>
        <v>-7.8591218903161835</v>
      </c>
      <c r="K15" s="19">
        <f t="shared" si="15"/>
        <v>1.7823117822353574E-2</v>
      </c>
      <c r="L15" s="19">
        <f t="shared" si="3"/>
        <v>6.3086786277102319E-2</v>
      </c>
      <c r="M15" s="19">
        <f t="shared" si="16"/>
        <v>-0.47921500436342329</v>
      </c>
      <c r="N15" s="21">
        <f t="shared" si="4"/>
        <v>4.2254917081672734E-6</v>
      </c>
      <c r="O15" s="22">
        <f t="shared" si="5"/>
        <v>5.6196812637121201E-6</v>
      </c>
      <c r="P15" s="21">
        <f t="shared" si="6"/>
        <v>-3.943588081413815E-5</v>
      </c>
      <c r="Q15" s="23">
        <f t="shared" si="7"/>
        <v>-4.2009734357721407E-4</v>
      </c>
      <c r="R15" s="14">
        <f t="shared" si="8"/>
        <v>3.9050663573495534E-4</v>
      </c>
      <c r="S15" s="1"/>
      <c r="T15" s="1"/>
      <c r="U15">
        <f t="shared" si="17"/>
        <v>5.3304462427508659</v>
      </c>
      <c r="V15" s="5">
        <f>'PQBRT Data'!G13</f>
        <v>214016</v>
      </c>
    </row>
    <row r="16" spans="1:22" x14ac:dyDescent="0.25">
      <c r="A16" s="1">
        <f>'PQBRT Data'!E14</f>
        <v>2.8681600000000001E-4</v>
      </c>
      <c r="B16" s="11">
        <f t="shared" si="9"/>
        <v>3.4376542683695402E-4</v>
      </c>
      <c r="C16" s="11">
        <f t="shared" si="0"/>
        <v>-5.6949426836954006E-5</v>
      </c>
      <c r="D16" s="13">
        <f t="shared" si="10"/>
        <v>3.6171659616659416E-4</v>
      </c>
      <c r="E16" s="14">
        <f t="shared" si="11"/>
        <v>-7.490059616659415E-5</v>
      </c>
      <c r="F16" s="14">
        <f t="shared" si="12"/>
        <v>7.490059616659415E-5</v>
      </c>
      <c r="G16" s="24">
        <f t="shared" si="1"/>
        <v>-26.114511103492884</v>
      </c>
      <c r="H16" s="17">
        <f t="shared" si="13"/>
        <v>-3.5423966252570604</v>
      </c>
      <c r="I16" s="18">
        <f t="shared" si="14"/>
        <v>-3.5369341488605031</v>
      </c>
      <c r="J16" s="17">
        <f t="shared" si="2"/>
        <v>-7.5408217218895803</v>
      </c>
      <c r="K16" s="19">
        <f t="shared" si="15"/>
        <v>-5.4624763965573919E-3</v>
      </c>
      <c r="L16" s="19">
        <f t="shared" si="3"/>
        <v>6.3086786277102319E-2</v>
      </c>
      <c r="M16" s="19">
        <f t="shared" si="16"/>
        <v>0.15444099795630187</v>
      </c>
      <c r="N16" s="21">
        <f t="shared" si="4"/>
        <v>1.7951169329640145E-5</v>
      </c>
      <c r="O16" s="22">
        <f t="shared" si="5"/>
        <v>5.6196812637121201E-6</v>
      </c>
      <c r="P16" s="21">
        <f t="shared" si="6"/>
        <v>-6.2569108100666131E-5</v>
      </c>
      <c r="Q16" s="23">
        <f t="shared" si="7"/>
        <v>-4.2009734357721407E-4</v>
      </c>
      <c r="R16" s="14">
        <f t="shared" si="8"/>
        <v>3.4519674741061992E-4</v>
      </c>
      <c r="S16" s="1"/>
      <c r="T16" s="1"/>
      <c r="U16">
        <f t="shared" si="17"/>
        <v>5.4945997959865975</v>
      </c>
      <c r="V16" s="5">
        <f>'PQBRT Data'!G14</f>
        <v>312320</v>
      </c>
    </row>
    <row r="17" spans="1:22" x14ac:dyDescent="0.25">
      <c r="A17" s="1">
        <f>'PQBRT Data'!E15</f>
        <v>3.4528E-4</v>
      </c>
      <c r="B17" s="11">
        <f t="shared" si="9"/>
        <v>4.1797263963490604E-4</v>
      </c>
      <c r="C17" s="11">
        <f t="shared" si="0"/>
        <v>-7.2692639634906037E-5</v>
      </c>
      <c r="D17" s="13">
        <f t="shared" si="10"/>
        <v>4.5054718838281774E-4</v>
      </c>
      <c r="E17" s="14">
        <f t="shared" si="11"/>
        <v>-1.0526718838281773E-4</v>
      </c>
      <c r="F17" s="14">
        <f t="shared" si="12"/>
        <v>1.0526718838281773E-4</v>
      </c>
      <c r="G17" s="24">
        <f t="shared" si="1"/>
        <v>-30.487485050630713</v>
      </c>
      <c r="H17" s="17">
        <f t="shared" si="13"/>
        <v>-3.461828576997183</v>
      </c>
      <c r="I17" s="18">
        <f t="shared" si="14"/>
        <v>-3.4450636513134425</v>
      </c>
      <c r="J17" s="17">
        <f t="shared" si="2"/>
        <v>-7.3804117466033237</v>
      </c>
      <c r="K17" s="19">
        <f t="shared" si="15"/>
        <v>-1.676492568374055E-2</v>
      </c>
      <c r="L17" s="19">
        <f t="shared" si="3"/>
        <v>6.3086786277102319E-2</v>
      </c>
      <c r="M17" s="19">
        <f t="shared" si="16"/>
        <v>0.4866361664275452</v>
      </c>
      <c r="N17" s="21">
        <f t="shared" si="4"/>
        <v>3.2574548747911697E-5</v>
      </c>
      <c r="O17" s="22">
        <f t="shared" si="5"/>
        <v>5.6196812637121201E-6</v>
      </c>
      <c r="P17" s="21">
        <f t="shared" si="6"/>
        <v>-7.8312320898618162E-5</v>
      </c>
      <c r="Q17" s="23">
        <f t="shared" si="7"/>
        <v>-4.2009734357721407E-4</v>
      </c>
      <c r="R17" s="14">
        <f t="shared" si="8"/>
        <v>3.1483015519439633E-4</v>
      </c>
      <c r="S17" s="1"/>
      <c r="T17" s="1"/>
      <c r="U17">
        <f t="shared" si="17"/>
        <v>5.5773263227988723</v>
      </c>
      <c r="V17" s="5">
        <f>'PQBRT Data'!G15</f>
        <v>377856</v>
      </c>
    </row>
    <row r="18" spans="1:22" x14ac:dyDescent="0.25">
      <c r="A18" s="1">
        <f>'PQBRT Data'!E16</f>
        <v>4.2079999999999998E-4</v>
      </c>
      <c r="B18" s="11">
        <f t="shared" si="9"/>
        <v>5.1091284956514597E-4</v>
      </c>
      <c r="C18" s="11">
        <f t="shared" si="0"/>
        <v>-9.0112849565145983E-5</v>
      </c>
      <c r="D18" s="13">
        <f t="shared" si="10"/>
        <v>5.6158542865309725E-4</v>
      </c>
      <c r="E18" s="14">
        <f t="shared" si="11"/>
        <v>-1.4078542865309727E-4</v>
      </c>
      <c r="F18" s="14">
        <f t="shared" si="12"/>
        <v>1.4078542865309727E-4</v>
      </c>
      <c r="G18" s="24">
        <f t="shared" si="1"/>
        <v>-33.456613273074446</v>
      </c>
      <c r="H18" s="17">
        <f t="shared" si="13"/>
        <v>-3.375924268854317</v>
      </c>
      <c r="I18" s="18">
        <f t="shared" si="14"/>
        <v>-3.3504240986623746</v>
      </c>
      <c r="J18" s="17">
        <f t="shared" si="2"/>
        <v>-7.2151668779327913</v>
      </c>
      <c r="K18" s="19">
        <f t="shared" si="15"/>
        <v>-2.5500170191942395E-2</v>
      </c>
      <c r="L18" s="19">
        <f t="shared" si="3"/>
        <v>6.3086786277102319E-2</v>
      </c>
      <c r="M18" s="19">
        <f t="shared" si="16"/>
        <v>0.76110275717402764</v>
      </c>
      <c r="N18" s="21">
        <f t="shared" si="4"/>
        <v>5.0672579087951289E-5</v>
      </c>
      <c r="O18" s="22">
        <f t="shared" si="5"/>
        <v>5.6196812637121201E-6</v>
      </c>
      <c r="P18" s="21">
        <f t="shared" si="6"/>
        <v>-9.5732530828858108E-5</v>
      </c>
      <c r="Q18" s="23">
        <f t="shared" si="7"/>
        <v>-4.2009734357721407E-4</v>
      </c>
      <c r="R18" s="14">
        <f t="shared" si="8"/>
        <v>2.793119149241168E-4</v>
      </c>
      <c r="S18" s="1"/>
      <c r="T18" s="1"/>
      <c r="U18">
        <f t="shared" si="17"/>
        <v>5.6625462976431349</v>
      </c>
      <c r="V18" s="5">
        <f>'PQBRT Data'!G16</f>
        <v>459776</v>
      </c>
    </row>
    <row r="19" spans="1:22" ht="15.75" thickBot="1" x14ac:dyDescent="0.3">
      <c r="A19" s="1">
        <f>'PQBRT Data'!E17</f>
        <v>4.8473599999999999E-4</v>
      </c>
      <c r="B19" s="11">
        <f t="shared" si="9"/>
        <v>5.8540997265557788E-4</v>
      </c>
      <c r="C19" s="25">
        <f t="shared" si="0"/>
        <v>-1.006739726555779E-4</v>
      </c>
      <c r="D19" s="26">
        <f t="shared" si="10"/>
        <v>6.5041602086932083E-4</v>
      </c>
      <c r="E19" s="27">
        <f t="shared" si="11"/>
        <v>-1.6568002086932084E-4</v>
      </c>
      <c r="F19" s="27">
        <f t="shared" si="12"/>
        <v>1.6568002086932084E-4</v>
      </c>
      <c r="G19" s="28">
        <f t="shared" si="1"/>
        <v>-34.179433932969872</v>
      </c>
      <c r="H19" s="29">
        <f t="shared" si="13"/>
        <v>-3.3144947252313051</v>
      </c>
      <c r="I19" s="30">
        <f t="shared" si="14"/>
        <v>-3.2861564449450871</v>
      </c>
      <c r="J19" s="29">
        <f t="shared" si="2"/>
        <v>-7.1029526957986953</v>
      </c>
      <c r="K19" s="31">
        <f t="shared" si="15"/>
        <v>-2.8338280286217987E-2</v>
      </c>
      <c r="L19" s="31">
        <f t="shared" si="3"/>
        <v>6.3086786277102319E-2</v>
      </c>
      <c r="M19" s="19">
        <f t="shared" si="16"/>
        <v>0.86235335295156734</v>
      </c>
      <c r="N19" s="32">
        <f t="shared" si="4"/>
        <v>6.5006048213742942E-5</v>
      </c>
      <c r="O19" s="33">
        <f t="shared" si="5"/>
        <v>5.6196812637121201E-6</v>
      </c>
      <c r="P19" s="32">
        <f t="shared" si="6"/>
        <v>-1.0629365391929002E-4</v>
      </c>
      <c r="Q19" s="34">
        <f t="shared" si="7"/>
        <v>-4.2009734357721407E-4</v>
      </c>
      <c r="R19" s="27">
        <f t="shared" si="8"/>
        <v>2.5441732270789323E-4</v>
      </c>
      <c r="S19" s="35"/>
      <c r="T19" s="35"/>
      <c r="U19">
        <f t="shared" si="17"/>
        <v>5.7204173217516283</v>
      </c>
      <c r="V19" s="36">
        <f>'PQBRT Data'!G17</f>
        <v>525312</v>
      </c>
    </row>
    <row r="20" spans="1:22" ht="15.75" thickBot="1" x14ac:dyDescent="0.3">
      <c r="A20" s="1">
        <f>'PQBRT Data'!E18</f>
        <v>5.8044800000000001E-4</v>
      </c>
      <c r="B20" s="11">
        <f t="shared" si="9"/>
        <v>6.9739724920162601E-4</v>
      </c>
      <c r="C20" s="49">
        <f t="shared" si="0"/>
        <v>-1.16949249201626E-4</v>
      </c>
      <c r="D20" s="50">
        <f t="shared" si="10"/>
        <v>7.8366190919365618E-4</v>
      </c>
      <c r="E20" s="51">
        <f t="shared" si="11"/>
        <v>-2.0321390919365617E-4</v>
      </c>
      <c r="F20" s="51">
        <f t="shared" si="12"/>
        <v>2.0321390919365617E-4</v>
      </c>
      <c r="G20" s="52">
        <f t="shared" si="1"/>
        <v>-35.00983881306442</v>
      </c>
      <c r="H20" s="53">
        <f t="shared" si="13"/>
        <v>-3.2362366808773499</v>
      </c>
      <c r="I20" s="54">
        <f t="shared" si="14"/>
        <v>-3.2034218533658843</v>
      </c>
      <c r="J20" s="53">
        <f t="shared" si="2"/>
        <v>-6.9584944187142561</v>
      </c>
      <c r="K20" s="55">
        <f t="shared" si="15"/>
        <v>-3.2814827511465694E-2</v>
      </c>
      <c r="L20" s="55">
        <f t="shared" si="3"/>
        <v>6.3086786277102319E-2</v>
      </c>
      <c r="M20" s="19">
        <f t="shared" si="16"/>
        <v>1.0243679731717712</v>
      </c>
      <c r="N20" s="56">
        <f t="shared" si="4"/>
        <v>8.626465999203017E-5</v>
      </c>
      <c r="O20" s="57">
        <f t="shared" si="5"/>
        <v>5.6196812637121201E-6</v>
      </c>
      <c r="P20" s="56">
        <f t="shared" si="6"/>
        <v>-1.2256893046533812E-4</v>
      </c>
      <c r="Q20" s="58">
        <f t="shared" si="7"/>
        <v>-4.2009734357721407E-4</v>
      </c>
      <c r="R20" s="51">
        <f t="shared" si="8"/>
        <v>2.168834343835579E-4</v>
      </c>
      <c r="S20" s="59"/>
      <c r="T20" s="59"/>
      <c r="U20">
        <f t="shared" si="17"/>
        <v>5.7949172492726877</v>
      </c>
      <c r="V20" s="60">
        <f>'PQBRT Data'!G18</f>
        <v>623616</v>
      </c>
    </row>
    <row r="21" spans="1:22" s="8" customFormat="1" x14ac:dyDescent="0.25">
      <c r="A21" s="1">
        <f>'PQBRT Data'!E19</f>
        <v>7.7420799999999997E-4</v>
      </c>
      <c r="B21" s="11">
        <f t="shared" si="9"/>
        <v>7.9094143890786597E-4</v>
      </c>
      <c r="C21" s="37">
        <f t="shared" si="0"/>
        <v>-1.6733438907866002E-5</v>
      </c>
      <c r="D21" s="39">
        <f t="shared" si="10"/>
        <v>8.947001494639357E-4</v>
      </c>
      <c r="E21" s="39">
        <f t="shared" si="11"/>
        <v>-1.2049214946393573E-4</v>
      </c>
      <c r="F21" s="39">
        <f t="shared" si="12"/>
        <v>1.2049214946393573E-4</v>
      </c>
      <c r="G21" s="40">
        <f t="shared" si="1"/>
        <v>-15.563278791220931</v>
      </c>
      <c r="H21" s="41">
        <f t="shared" si="13"/>
        <v>-3.1111423453680001</v>
      </c>
      <c r="I21" s="41">
        <f t="shared" si="14"/>
        <v>-3.1438951682540068</v>
      </c>
      <c r="J21" s="41">
        <f t="shared" si="2"/>
        <v>-6.8545581786522281</v>
      </c>
      <c r="K21" s="43">
        <f t="shared" si="15"/>
        <v>3.2752822886006783E-2</v>
      </c>
      <c r="L21" s="43">
        <f t="shared" si="3"/>
        <v>6.3086786277102319E-2</v>
      </c>
      <c r="M21" s="19">
        <f t="shared" si="16"/>
        <v>-1.0417911900095698</v>
      </c>
      <c r="N21" s="44">
        <f t="shared" si="4"/>
        <v>1.0375871055606973E-4</v>
      </c>
      <c r="O21" s="44">
        <f t="shared" si="5"/>
        <v>5.6196812637121201E-6</v>
      </c>
      <c r="P21" s="44">
        <f t="shared" si="6"/>
        <v>-2.235312017157812E-5</v>
      </c>
      <c r="Q21" s="39">
        <f t="shared" si="7"/>
        <v>-4.2009734357721407E-4</v>
      </c>
      <c r="R21" s="39">
        <f t="shared" si="8"/>
        <v>2.9960519411327834E-4</v>
      </c>
      <c r="S21" s="47"/>
      <c r="T21" s="47"/>
      <c r="U21">
        <f t="shared" si="17"/>
        <v>5.8485191785474377</v>
      </c>
      <c r="V21" s="48">
        <f>'PQBRT Data'!G19</f>
        <v>705536</v>
      </c>
    </row>
    <row r="22" spans="1:22" x14ac:dyDescent="0.25">
      <c r="A22" s="1">
        <f>'PQBRT Data'!E20</f>
        <v>8.6176000000000004E-4</v>
      </c>
      <c r="B22" s="11">
        <f t="shared" si="9"/>
        <v>8.8468695520610592E-4</v>
      </c>
      <c r="C22" s="11">
        <f t="shared" si="0"/>
        <v>-2.292695520610588E-5</v>
      </c>
      <c r="D22" s="13">
        <f t="shared" si="10"/>
        <v>1.0057383897342151E-3</v>
      </c>
      <c r="E22" s="14">
        <f t="shared" si="11"/>
        <v>-1.4397838973421507E-4</v>
      </c>
      <c r="F22" s="14">
        <f t="shared" si="12"/>
        <v>1.4397838973421507E-4</v>
      </c>
      <c r="G22" s="24">
        <f t="shared" si="1"/>
        <v>-16.707481170420426</v>
      </c>
      <c r="H22" s="17">
        <f t="shared" si="13"/>
        <v>-3.0646136682685832</v>
      </c>
      <c r="I22" s="18">
        <f t="shared" si="14"/>
        <v>-3.0909148628268746</v>
      </c>
      <c r="J22" s="17">
        <f t="shared" si="2"/>
        <v>-6.7620522087148025</v>
      </c>
      <c r="K22" s="19">
        <f t="shared" si="15"/>
        <v>2.6301194558291385E-2</v>
      </c>
      <c r="L22" s="19">
        <f t="shared" si="3"/>
        <v>6.3086786277102319E-2</v>
      </c>
      <c r="M22" s="19">
        <f t="shared" si="16"/>
        <v>-0.85091941142102379</v>
      </c>
      <c r="N22" s="21">
        <f t="shared" si="4"/>
        <v>1.2105143452810919E-4</v>
      </c>
      <c r="O22" s="22">
        <f t="shared" si="5"/>
        <v>5.6196812637121201E-6</v>
      </c>
      <c r="P22" s="21">
        <f t="shared" si="6"/>
        <v>-2.8546636469817999E-5</v>
      </c>
      <c r="Q22" s="23">
        <f t="shared" si="7"/>
        <v>-4.2009734357721407E-4</v>
      </c>
      <c r="R22" s="14">
        <f t="shared" si="8"/>
        <v>2.76118953842999E-4</v>
      </c>
      <c r="S22" s="1"/>
      <c r="T22" s="1"/>
      <c r="U22">
        <f t="shared" si="17"/>
        <v>5.8962262964412426</v>
      </c>
      <c r="V22" s="5">
        <f>'PQBRT Data'!G20</f>
        <v>787456</v>
      </c>
    </row>
    <row r="23" spans="1:22" x14ac:dyDescent="0.25">
      <c r="A23" s="1">
        <f>'PQBRT Data'!E21</f>
        <v>1.01472E-3</v>
      </c>
      <c r="B23" s="11">
        <f t="shared" si="9"/>
        <v>1.0539362275547781E-3</v>
      </c>
      <c r="C23" s="11">
        <f t="shared" si="0"/>
        <v>-3.9216227554778093E-5</v>
      </c>
      <c r="D23" s="13">
        <f t="shared" si="10"/>
        <v>1.2056072222207182E-3</v>
      </c>
      <c r="E23" s="14">
        <f t="shared" si="11"/>
        <v>-1.9088722222071822E-4</v>
      </c>
      <c r="F23" s="14">
        <f t="shared" si="12"/>
        <v>1.9088722222071822E-4</v>
      </c>
      <c r="G23" s="24">
        <f t="shared" si="1"/>
        <v>-18.811812344362803</v>
      </c>
      <c r="H23" s="17">
        <f t="shared" si="13"/>
        <v>-2.9936537796530049</v>
      </c>
      <c r="I23" s="18">
        <f t="shared" si="14"/>
        <v>-3.0081308412103871</v>
      </c>
      <c r="J23" s="17">
        <f t="shared" si="2"/>
        <v>-6.6175076245865245</v>
      </c>
      <c r="K23" s="19">
        <f t="shared" si="15"/>
        <v>1.4477061557382154E-2</v>
      </c>
      <c r="L23" s="19">
        <f t="shared" si="3"/>
        <v>6.3086786277102319E-2</v>
      </c>
      <c r="M23" s="19">
        <f t="shared" si="16"/>
        <v>-0.48126435722313832</v>
      </c>
      <c r="N23" s="21">
        <f t="shared" si="4"/>
        <v>1.5167099466594012E-4</v>
      </c>
      <c r="O23" s="22">
        <f t="shared" si="5"/>
        <v>5.6196812637121201E-6</v>
      </c>
      <c r="P23" s="21">
        <f t="shared" si="6"/>
        <v>-4.4835908818490211E-5</v>
      </c>
      <c r="Q23" s="23">
        <f t="shared" si="7"/>
        <v>-4.2009734357721407E-4</v>
      </c>
      <c r="R23" s="14">
        <f t="shared" si="8"/>
        <v>2.2921012135649585E-4</v>
      </c>
      <c r="S23" s="1"/>
      <c r="T23" s="1"/>
      <c r="U23">
        <f t="shared" si="17"/>
        <v>5.9707707341741107</v>
      </c>
      <c r="V23" s="5">
        <f>'PQBRT Data'!G21</f>
        <v>934912</v>
      </c>
    </row>
    <row r="24" spans="1:22" x14ac:dyDescent="0.25">
      <c r="A24" s="1">
        <f>'PQBRT Data'!E22</f>
        <v>1.4928599999999999E-3</v>
      </c>
      <c r="B24" s="11">
        <f t="shared" si="9"/>
        <v>1.2427560156584578E-3</v>
      </c>
      <c r="C24" s="11">
        <f t="shared" si="0"/>
        <v>2.5010398434154209E-4</v>
      </c>
      <c r="D24" s="13">
        <f t="shared" si="10"/>
        <v>1.4276837027612772E-3</v>
      </c>
      <c r="E24" s="14">
        <f t="shared" si="11"/>
        <v>6.517629723872269E-5</v>
      </c>
      <c r="F24" s="14">
        <f t="shared" si="12"/>
        <v>6.517629723872269E-5</v>
      </c>
      <c r="G24" s="24">
        <f t="shared" si="1"/>
        <v>4.365868014329723</v>
      </c>
      <c r="H24" s="17">
        <f t="shared" si="13"/>
        <v>-2.8259809183823679</v>
      </c>
      <c r="I24" s="18">
        <f t="shared" si="14"/>
        <v>-2.9302503684569965</v>
      </c>
      <c r="J24" s="17">
        <f t="shared" si="2"/>
        <v>-6.4815248548921076</v>
      </c>
      <c r="K24" s="19">
        <f t="shared" si="15"/>
        <v>0.10426945007462862</v>
      </c>
      <c r="L24" s="19">
        <f t="shared" si="3"/>
        <v>6.3086786277102319E-2</v>
      </c>
      <c r="M24" s="19">
        <f t="shared" si="16"/>
        <v>-3.5583802393491228</v>
      </c>
      <c r="N24" s="21">
        <f t="shared" si="4"/>
        <v>1.849276871028194E-4</v>
      </c>
      <c r="O24" s="22">
        <f t="shared" si="5"/>
        <v>5.6196812637121201E-6</v>
      </c>
      <c r="P24" s="21">
        <f t="shared" si="6"/>
        <v>2.4448430307782998E-4</v>
      </c>
      <c r="Q24" s="23">
        <f t="shared" si="7"/>
        <v>-4.2009734357721407E-4</v>
      </c>
      <c r="R24" s="14">
        <f t="shared" si="8"/>
        <v>4.8527364081593676E-4</v>
      </c>
      <c r="S24" s="1"/>
      <c r="T24" s="1"/>
      <c r="U24">
        <f t="shared" si="17"/>
        <v>6.0408996786057632</v>
      </c>
      <c r="V24" s="5">
        <f>'PQBRT Data'!G22</f>
        <v>1098752</v>
      </c>
    </row>
    <row r="25" spans="1:22" x14ac:dyDescent="0.25">
      <c r="A25" s="1">
        <f>'PQBRT Data'!E23</f>
        <v>1.55478E-3</v>
      </c>
      <c r="B25" s="11">
        <f t="shared" si="9"/>
        <v>1.432381110130138E-3</v>
      </c>
      <c r="C25" s="11">
        <f t="shared" si="0"/>
        <v>1.2239888986986195E-4</v>
      </c>
      <c r="D25" s="13">
        <f t="shared" si="10"/>
        <v>1.6497601833018361E-3</v>
      </c>
      <c r="E25" s="14">
        <f t="shared" si="11"/>
        <v>-9.4980183301836101E-5</v>
      </c>
      <c r="F25" s="14">
        <f t="shared" si="12"/>
        <v>9.4980183301836101E-5</v>
      </c>
      <c r="G25" s="24">
        <f t="shared" si="1"/>
        <v>-6.1089146568540951</v>
      </c>
      <c r="H25" s="17">
        <f t="shared" si="13"/>
        <v>-2.8083310545763407</v>
      </c>
      <c r="I25" s="18">
        <f t="shared" si="14"/>
        <v>-2.8632149006676633</v>
      </c>
      <c r="J25" s="17">
        <f t="shared" si="2"/>
        <v>-6.3644779462707479</v>
      </c>
      <c r="K25" s="19">
        <f t="shared" si="15"/>
        <v>5.4883846091322575E-2</v>
      </c>
      <c r="L25" s="19">
        <f t="shared" si="3"/>
        <v>6.3086786277102319E-2</v>
      </c>
      <c r="M25" s="19">
        <f t="shared" si="16"/>
        <v>-1.9168608712718143</v>
      </c>
      <c r="N25" s="21">
        <f t="shared" si="4"/>
        <v>2.1737907317169805E-4</v>
      </c>
      <c r="O25" s="22">
        <f t="shared" si="5"/>
        <v>5.6196812637121201E-6</v>
      </c>
      <c r="P25" s="21">
        <f t="shared" si="6"/>
        <v>1.1677920860614982E-4</v>
      </c>
      <c r="Q25" s="23">
        <f t="shared" si="7"/>
        <v>-4.2009734357721407E-4</v>
      </c>
      <c r="R25" s="14">
        <f t="shared" si="8"/>
        <v>3.2511716027537797E-4</v>
      </c>
      <c r="S25" s="1"/>
      <c r="T25" s="1"/>
      <c r="U25">
        <f t="shared" si="17"/>
        <v>6.1012630332355435</v>
      </c>
      <c r="V25" s="5">
        <f>'PQBRT Data'!G23</f>
        <v>1262592</v>
      </c>
    </row>
    <row r="26" spans="1:22" x14ac:dyDescent="0.25">
      <c r="A26" s="1">
        <f>'PQBRT Data'!E24</f>
        <v>1.7310699999999999E-3</v>
      </c>
      <c r="B26" s="11">
        <f t="shared" si="9"/>
        <v>1.6228115109698179E-3</v>
      </c>
      <c r="C26" s="11">
        <f t="shared" si="0"/>
        <v>1.0825848903018198E-4</v>
      </c>
      <c r="D26" s="13">
        <f t="shared" si="10"/>
        <v>1.8718366638423951E-3</v>
      </c>
      <c r="E26" s="14">
        <f t="shared" si="11"/>
        <v>-1.4076666384239519E-4</v>
      </c>
      <c r="F26" s="14">
        <f t="shared" si="12"/>
        <v>1.4076666384239519E-4</v>
      </c>
      <c r="G26" s="24">
        <f t="shared" si="1"/>
        <v>-8.131771900754746</v>
      </c>
      <c r="H26" s="17">
        <f t="shared" si="13"/>
        <v>-2.7616853700223163</v>
      </c>
      <c r="I26" s="18">
        <f t="shared" si="14"/>
        <v>-2.8043699597443048</v>
      </c>
      <c r="J26" s="17">
        <f t="shared" si="2"/>
        <v>-6.2617320618871126</v>
      </c>
      <c r="K26" s="19">
        <f t="shared" si="15"/>
        <v>4.268458972198852E-2</v>
      </c>
      <c r="L26" s="19">
        <f t="shared" si="3"/>
        <v>6.3086786277102319E-2</v>
      </c>
      <c r="M26" s="19">
        <f t="shared" si="16"/>
        <v>-1.5220741319693922</v>
      </c>
      <c r="N26" s="21">
        <f t="shared" si="4"/>
        <v>2.4902515287257717E-4</v>
      </c>
      <c r="O26" s="22">
        <f t="shared" si="5"/>
        <v>5.6196812637121201E-6</v>
      </c>
      <c r="P26" s="21">
        <f t="shared" si="6"/>
        <v>1.0263880776646986E-4</v>
      </c>
      <c r="Q26" s="23">
        <f t="shared" si="7"/>
        <v>-4.2009734357721407E-4</v>
      </c>
      <c r="R26" s="14">
        <f t="shared" si="8"/>
        <v>2.7933067973481888E-4</v>
      </c>
      <c r="S26" s="1"/>
      <c r="T26" s="1"/>
      <c r="U26">
        <f t="shared" si="17"/>
        <v>6.1542510730637758</v>
      </c>
      <c r="V26" s="5">
        <f>'PQBRT Data'!G24</f>
        <v>1426432</v>
      </c>
    </row>
    <row r="27" spans="1:22" x14ac:dyDescent="0.25">
      <c r="A27" s="1">
        <f>'PQBRT Data'!E25</f>
        <v>1.92253E-3</v>
      </c>
      <c r="B27" s="11">
        <f t="shared" si="9"/>
        <v>1.814047218177498E-3</v>
      </c>
      <c r="C27" s="11">
        <f t="shared" si="0"/>
        <v>1.0848278182250194E-4</v>
      </c>
      <c r="D27" s="13">
        <f t="shared" si="10"/>
        <v>2.0939131443829537E-3</v>
      </c>
      <c r="E27" s="14">
        <f t="shared" si="11"/>
        <v>-1.7138314438295372E-4</v>
      </c>
      <c r="F27" s="14">
        <f t="shared" si="12"/>
        <v>1.7138314438295372E-4</v>
      </c>
      <c r="G27" s="24">
        <f t="shared" si="1"/>
        <v>-8.914458779990623</v>
      </c>
      <c r="H27" s="17">
        <f t="shared" si="13"/>
        <v>-2.7161268745523817</v>
      </c>
      <c r="I27" s="18">
        <f t="shared" si="14"/>
        <v>-2.7519302377661496</v>
      </c>
      <c r="J27" s="17">
        <f t="shared" si="2"/>
        <v>-6.1701699746977479</v>
      </c>
      <c r="K27" s="19">
        <f t="shared" si="15"/>
        <v>3.580336321376798E-2</v>
      </c>
      <c r="L27" s="19">
        <f t="shared" si="3"/>
        <v>6.3086786277102319E-2</v>
      </c>
      <c r="M27" s="19">
        <f t="shared" si="16"/>
        <v>-1.3010272834107519</v>
      </c>
      <c r="N27" s="21">
        <f t="shared" si="4"/>
        <v>2.7986592620545567E-4</v>
      </c>
      <c r="O27" s="22">
        <f t="shared" si="5"/>
        <v>5.6196812637121201E-6</v>
      </c>
      <c r="P27" s="21">
        <f t="shared" si="6"/>
        <v>1.0286310055878982E-4</v>
      </c>
      <c r="Q27" s="23">
        <f t="shared" si="7"/>
        <v>-4.2009734357721407E-4</v>
      </c>
      <c r="R27" s="14">
        <f t="shared" si="8"/>
        <v>2.4871419919426035E-4</v>
      </c>
      <c r="S27" s="1"/>
      <c r="T27" s="1"/>
      <c r="U27">
        <f t="shared" si="17"/>
        <v>6.2014714123683703</v>
      </c>
      <c r="V27" s="5">
        <f>'PQBRT Data'!G25</f>
        <v>1590272</v>
      </c>
    </row>
    <row r="28" spans="1:22" x14ac:dyDescent="0.25">
      <c r="A28" s="1">
        <f>'PQBRT Data'!E26</f>
        <v>2.26531E-3</v>
      </c>
      <c r="B28" s="11">
        <f t="shared" si="9"/>
        <v>2.0060882317531783E-3</v>
      </c>
      <c r="C28" s="11">
        <f t="shared" si="0"/>
        <v>2.5922176824682164E-4</v>
      </c>
      <c r="D28" s="13">
        <f t="shared" si="10"/>
        <v>2.3159896249235127E-3</v>
      </c>
      <c r="E28" s="14">
        <f t="shared" si="11"/>
        <v>-5.0679624923512766E-5</v>
      </c>
      <c r="F28" s="14">
        <f t="shared" si="12"/>
        <v>5.0679624923512766E-5</v>
      </c>
      <c r="G28" s="24">
        <f t="shared" si="1"/>
        <v>-2.2372048383449843</v>
      </c>
      <c r="H28" s="17">
        <f t="shared" si="13"/>
        <v>-2.6448723578555411</v>
      </c>
      <c r="I28" s="18">
        <f t="shared" si="14"/>
        <v>-2.7046372032691277</v>
      </c>
      <c r="J28" s="17">
        <f t="shared" si="2"/>
        <v>-6.0875942327845909</v>
      </c>
      <c r="K28" s="19">
        <f t="shared" si="15"/>
        <v>5.976484541358662E-2</v>
      </c>
      <c r="L28" s="19">
        <f t="shared" si="3"/>
        <v>6.3086786277102319E-2</v>
      </c>
      <c r="M28" s="19">
        <f t="shared" si="16"/>
        <v>-2.2097176412920789</v>
      </c>
      <c r="N28" s="21">
        <f t="shared" si="4"/>
        <v>3.0990139317033441E-4</v>
      </c>
      <c r="O28" s="22">
        <f t="shared" si="5"/>
        <v>5.6196812637121201E-6</v>
      </c>
      <c r="P28" s="21">
        <f t="shared" si="6"/>
        <v>2.5360208698310953E-4</v>
      </c>
      <c r="Q28" s="23">
        <f t="shared" si="7"/>
        <v>-4.2009734357721407E-4</v>
      </c>
      <c r="R28" s="14">
        <f t="shared" si="8"/>
        <v>3.694177186537013E-4</v>
      </c>
      <c r="S28" s="1"/>
      <c r="T28" s="1"/>
      <c r="U28">
        <f t="shared" si="17"/>
        <v>6.2440573196053224</v>
      </c>
      <c r="V28" s="5">
        <f>'PQBRT Data'!G26</f>
        <v>1754112</v>
      </c>
    </row>
    <row r="29" spans="1:22" x14ac:dyDescent="0.25">
      <c r="A29" s="1">
        <f>'PQBRT Data'!E27</f>
        <v>2.1100799999999999E-3</v>
      </c>
      <c r="B29" s="11">
        <f t="shared" si="9"/>
        <v>2.1989345516968579E-3</v>
      </c>
      <c r="C29" s="11">
        <f t="shared" si="0"/>
        <v>-8.8854551696858092E-5</v>
      </c>
      <c r="D29" s="13">
        <f t="shared" si="10"/>
        <v>2.5380661054640718E-3</v>
      </c>
      <c r="E29" s="14">
        <f t="shared" si="11"/>
        <v>-4.2798610546407193E-4</v>
      </c>
      <c r="F29" s="14">
        <f t="shared" si="12"/>
        <v>4.2798610546407193E-4</v>
      </c>
      <c r="G29" s="24">
        <f t="shared" si="1"/>
        <v>-20.282932659618211</v>
      </c>
      <c r="H29" s="17">
        <f t="shared" si="13"/>
        <v>-2.6757010788729598</v>
      </c>
      <c r="I29" s="18">
        <f t="shared" si="14"/>
        <v>-2.6615702922771129</v>
      </c>
      <c r="J29" s="17">
        <f t="shared" si="2"/>
        <v>-6.0123974904969391</v>
      </c>
      <c r="K29" s="19">
        <f t="shared" si="15"/>
        <v>-1.4130786595846878E-2</v>
      </c>
      <c r="L29" s="19">
        <f t="shared" si="3"/>
        <v>6.3086786277102319E-2</v>
      </c>
      <c r="M29" s="19">
        <f t="shared" si="16"/>
        <v>0.53091915839492065</v>
      </c>
      <c r="N29" s="21">
        <f t="shared" si="4"/>
        <v>3.3913155376721384E-4</v>
      </c>
      <c r="O29" s="22">
        <f t="shared" si="5"/>
        <v>5.6196812637121201E-6</v>
      </c>
      <c r="P29" s="21">
        <f t="shared" si="6"/>
        <v>-9.4474232960570218E-5</v>
      </c>
      <c r="Q29" s="23">
        <f t="shared" si="7"/>
        <v>-4.2009734357721407E-4</v>
      </c>
      <c r="R29" s="14">
        <f t="shared" si="8"/>
        <v>-7.8887618868578595E-6</v>
      </c>
      <c r="S29" s="1"/>
      <c r="T29" s="1"/>
      <c r="U29">
        <f t="shared" si="17"/>
        <v>6.2828377340150494</v>
      </c>
      <c r="V29" s="5">
        <f>'PQBRT Data'!G27</f>
        <v>1917952</v>
      </c>
    </row>
    <row r="30" spans="1:22" x14ac:dyDescent="0.25">
      <c r="A30" s="1">
        <f>'PQBRT Data'!E28</f>
        <v>2.68666E-3</v>
      </c>
      <c r="B30" s="11">
        <f t="shared" si="9"/>
        <v>2.392586178008538E-3</v>
      </c>
      <c r="C30" s="11">
        <f t="shared" si="0"/>
        <v>2.9407382199146204E-4</v>
      </c>
      <c r="D30" s="13">
        <f t="shared" si="10"/>
        <v>2.7601425860046308E-3</v>
      </c>
      <c r="E30" s="14">
        <f t="shared" si="11"/>
        <v>-7.3482586004630819E-5</v>
      </c>
      <c r="F30" s="14">
        <f t="shared" si="12"/>
        <v>7.3482586004630819E-5</v>
      </c>
      <c r="G30" s="24">
        <f t="shared" si="1"/>
        <v>-2.7350906331516018</v>
      </c>
      <c r="H30" s="17">
        <f t="shared" si="13"/>
        <v>-2.5707872905697098</v>
      </c>
      <c r="I30" s="18">
        <f t="shared" si="14"/>
        <v>-2.6220357776961718</v>
      </c>
      <c r="J30" s="17">
        <f t="shared" si="2"/>
        <v>-5.9433684694705278</v>
      </c>
      <c r="K30" s="19">
        <f t="shared" si="15"/>
        <v>5.1248487126462017E-2</v>
      </c>
      <c r="L30" s="19">
        <f t="shared" si="3"/>
        <v>6.3086786277102319E-2</v>
      </c>
      <c r="M30" s="19">
        <f t="shared" si="16"/>
        <v>-1.9545304286996052</v>
      </c>
      <c r="N30" s="21">
        <f t="shared" si="4"/>
        <v>3.6755640799609286E-4</v>
      </c>
      <c r="O30" s="22">
        <f t="shared" si="5"/>
        <v>5.6196812637121201E-6</v>
      </c>
      <c r="P30" s="21">
        <f t="shared" si="6"/>
        <v>2.8845414072774993E-4</v>
      </c>
      <c r="Q30" s="23">
        <f t="shared" si="7"/>
        <v>-4.2009734357721407E-4</v>
      </c>
      <c r="R30" s="14">
        <f t="shared" si="8"/>
        <v>3.4661475757258325E-4</v>
      </c>
      <c r="S30" s="1"/>
      <c r="T30" s="1"/>
      <c r="U30">
        <f t="shared" si="17"/>
        <v>6.3184373352778502</v>
      </c>
      <c r="V30" s="5">
        <f>'PQBRT Data'!G28</f>
        <v>2081792</v>
      </c>
    </row>
    <row r="31" spans="1:22" x14ac:dyDescent="0.25">
      <c r="A31" s="1">
        <f>'PQBRT Data'!E29</f>
        <v>2.8224299999999999E-3</v>
      </c>
      <c r="B31" s="11">
        <f t="shared" si="9"/>
        <v>2.5870431106882179E-3</v>
      </c>
      <c r="C31" s="11">
        <f t="shared" si="0"/>
        <v>2.3538688931178196E-4</v>
      </c>
      <c r="D31" s="13">
        <f t="shared" si="10"/>
        <v>2.9822190665451899E-3</v>
      </c>
      <c r="E31" s="14">
        <f t="shared" si="11"/>
        <v>-1.5978906654518996E-4</v>
      </c>
      <c r="F31" s="14">
        <f t="shared" si="12"/>
        <v>1.5978906654518996E-4</v>
      </c>
      <c r="G31" s="24">
        <f t="shared" si="1"/>
        <v>-5.661400514634197</v>
      </c>
      <c r="H31" s="17">
        <f t="shared" si="13"/>
        <v>-2.5493768203474474</v>
      </c>
      <c r="I31" s="18">
        <f t="shared" si="14"/>
        <v>-2.5854978665432196</v>
      </c>
      <c r="J31" s="17">
        <f t="shared" si="2"/>
        <v>-5.8795716513238307</v>
      </c>
      <c r="K31" s="19">
        <f t="shared" si="15"/>
        <v>3.6121046195772166E-2</v>
      </c>
      <c r="L31" s="19">
        <f t="shared" si="3"/>
        <v>6.3086786277102319E-2</v>
      </c>
      <c r="M31" s="19">
        <f t="shared" si="16"/>
        <v>-1.3970634694069806</v>
      </c>
      <c r="N31" s="21">
        <f t="shared" si="4"/>
        <v>3.9517595585697191E-4</v>
      </c>
      <c r="O31" s="22">
        <f t="shared" si="5"/>
        <v>5.6196812637121201E-6</v>
      </c>
      <c r="P31" s="21">
        <f t="shared" si="6"/>
        <v>2.2976720804806984E-4</v>
      </c>
      <c r="Q31" s="23">
        <f t="shared" si="7"/>
        <v>-4.2009734357721407E-4</v>
      </c>
      <c r="R31" s="14">
        <f t="shared" si="8"/>
        <v>2.6030827703202411E-4</v>
      </c>
      <c r="S31" s="1"/>
      <c r="T31" s="1"/>
      <c r="U31">
        <f t="shared" si="17"/>
        <v>6.3513385883173346</v>
      </c>
      <c r="V31" s="5">
        <f>'PQBRT Data'!G29</f>
        <v>2245632</v>
      </c>
    </row>
    <row r="32" spans="1:22" x14ac:dyDescent="0.25">
      <c r="A32" s="1">
        <f>'PQBRT Data'!E30</f>
        <v>2.6990400000000002E-3</v>
      </c>
      <c r="B32" s="11">
        <f t="shared" si="9"/>
        <v>2.7823053497358979E-3</v>
      </c>
      <c r="C32" s="11">
        <f t="shared" si="0"/>
        <v>-8.3265349735897696E-5</v>
      </c>
      <c r="D32" s="13">
        <f t="shared" si="10"/>
        <v>3.2042955470857485E-3</v>
      </c>
      <c r="E32" s="14">
        <f t="shared" si="11"/>
        <v>-5.0525554708574826E-4</v>
      </c>
      <c r="F32" s="14">
        <f t="shared" si="12"/>
        <v>5.0525554708574826E-4</v>
      </c>
      <c r="G32" s="24">
        <f t="shared" si="1"/>
        <v>-18.719824348129269</v>
      </c>
      <c r="H32" s="17">
        <f t="shared" si="13"/>
        <v>-2.5687906791150095</v>
      </c>
      <c r="I32" s="18">
        <f t="shared" si="14"/>
        <v>-2.5515341225986496</v>
      </c>
      <c r="J32" s="17">
        <f t="shared" si="2"/>
        <v>-5.8202694436266693</v>
      </c>
      <c r="K32" s="19">
        <f t="shared" si="15"/>
        <v>-1.7256556516359822E-2</v>
      </c>
      <c r="L32" s="19">
        <f t="shared" si="3"/>
        <v>6.3086786277102319E-2</v>
      </c>
      <c r="M32" s="19">
        <f t="shared" si="16"/>
        <v>0.67632082062005161</v>
      </c>
      <c r="N32" s="21">
        <f t="shared" si="4"/>
        <v>4.2199019734985056E-4</v>
      </c>
      <c r="O32" s="22">
        <f t="shared" si="5"/>
        <v>5.6196812637121201E-6</v>
      </c>
      <c r="P32" s="21">
        <f t="shared" si="6"/>
        <v>-8.8885030999609821E-5</v>
      </c>
      <c r="Q32" s="23">
        <f t="shared" si="7"/>
        <v>-4.2009734357721407E-4</v>
      </c>
      <c r="R32" s="14">
        <f t="shared" si="8"/>
        <v>-8.5158203508534189E-5</v>
      </c>
      <c r="S32" s="1"/>
      <c r="T32" s="1"/>
      <c r="U32">
        <f t="shared" si="17"/>
        <v>6.3819218838158331</v>
      </c>
      <c r="V32" s="5">
        <f>'PQBRT Data'!G30</f>
        <v>2409472</v>
      </c>
    </row>
    <row r="33" spans="1:22" x14ac:dyDescent="0.25">
      <c r="A33" s="1">
        <f>'PQBRT Data'!E31</f>
        <v>2.8766999999999998E-3</v>
      </c>
      <c r="B33" s="11">
        <f t="shared" si="9"/>
        <v>2.9783728951515783E-3</v>
      </c>
      <c r="C33" s="11">
        <f t="shared" si="0"/>
        <v>-1.0167289515157843E-4</v>
      </c>
      <c r="D33" s="13">
        <f t="shared" si="10"/>
        <v>3.4263720276263075E-3</v>
      </c>
      <c r="E33" s="14">
        <f t="shared" si="11"/>
        <v>-5.4967202762630767E-4</v>
      </c>
      <c r="F33" s="14">
        <f t="shared" si="12"/>
        <v>5.4967202762630767E-4</v>
      </c>
      <c r="G33" s="24">
        <f t="shared" si="1"/>
        <v>-19.107728564894071</v>
      </c>
      <c r="H33" s="17">
        <f t="shared" si="13"/>
        <v>-2.5411054266525901</v>
      </c>
      <c r="I33" s="18">
        <f t="shared" si="14"/>
        <v>-2.5198055852880721</v>
      </c>
      <c r="J33" s="17">
        <f t="shared" si="2"/>
        <v>-5.7648700061385707</v>
      </c>
      <c r="K33" s="19">
        <f t="shared" si="15"/>
        <v>-2.1299841364518013E-2</v>
      </c>
      <c r="L33" s="19">
        <f t="shared" si="3"/>
        <v>6.3086786277102319E-2</v>
      </c>
      <c r="M33" s="19">
        <f t="shared" si="16"/>
        <v>0.84529701374096089</v>
      </c>
      <c r="N33" s="21">
        <f t="shared" si="4"/>
        <v>4.4799913247472924E-4</v>
      </c>
      <c r="O33" s="22">
        <f t="shared" si="5"/>
        <v>5.6196812637121201E-6</v>
      </c>
      <c r="P33" s="21">
        <f t="shared" si="6"/>
        <v>-1.0729257641529055E-4</v>
      </c>
      <c r="Q33" s="23">
        <f t="shared" si="7"/>
        <v>-4.2009734357721407E-4</v>
      </c>
      <c r="R33" s="14">
        <f t="shared" si="8"/>
        <v>-1.295746840490936E-4</v>
      </c>
      <c r="S33" s="1"/>
      <c r="T33" s="1"/>
      <c r="U33">
        <f t="shared" si="17"/>
        <v>6.4104924452323884</v>
      </c>
      <c r="V33" s="5">
        <f>'PQBRT Data'!G31</f>
        <v>2573312</v>
      </c>
    </row>
    <row r="34" spans="1:22" x14ac:dyDescent="0.25">
      <c r="A34" s="1">
        <f>'PQBRT Data'!E32</f>
        <v>3.1169000000000001E-3</v>
      </c>
      <c r="B34" s="11">
        <f t="shared" si="9"/>
        <v>3.1752457469352582E-3</v>
      </c>
      <c r="C34" s="11">
        <f t="shared" si="0"/>
        <v>-5.8345746935258014E-5</v>
      </c>
      <c r="D34" s="13">
        <f t="shared" si="10"/>
        <v>3.6484485081668665E-3</v>
      </c>
      <c r="E34" s="14">
        <f t="shared" si="11"/>
        <v>-5.315485081668664E-4</v>
      </c>
      <c r="F34" s="14">
        <f t="shared" si="12"/>
        <v>5.315485081668664E-4</v>
      </c>
      <c r="G34" s="24">
        <f t="shared" si="1"/>
        <v>-17.053755595844152</v>
      </c>
      <c r="H34" s="17">
        <f t="shared" si="13"/>
        <v>-2.5062771310388028</v>
      </c>
      <c r="I34" s="18">
        <f t="shared" si="14"/>
        <v>-2.4900361286658699</v>
      </c>
      <c r="J34" s="17">
        <f t="shared" si="2"/>
        <v>-5.7128912106758953</v>
      </c>
      <c r="K34" s="19">
        <f t="shared" si="15"/>
        <v>-1.6241002372932911E-2</v>
      </c>
      <c r="L34" s="19">
        <f t="shared" si="3"/>
        <v>6.3086786277102319E-2</v>
      </c>
      <c r="M34" s="19">
        <f t="shared" si="16"/>
        <v>0.65223962760872212</v>
      </c>
      <c r="N34" s="21">
        <f t="shared" si="4"/>
        <v>4.7320276123160839E-4</v>
      </c>
      <c r="O34" s="22">
        <f t="shared" si="5"/>
        <v>5.6196812637121201E-6</v>
      </c>
      <c r="P34" s="21">
        <f t="shared" si="6"/>
        <v>-6.3965428198970139E-5</v>
      </c>
      <c r="Q34" s="23">
        <f t="shared" si="7"/>
        <v>-4.2009734357721407E-4</v>
      </c>
      <c r="R34" s="14">
        <f t="shared" si="8"/>
        <v>-1.1145116458965233E-4</v>
      </c>
      <c r="S34" s="1"/>
      <c r="T34" s="1"/>
      <c r="U34">
        <f t="shared" si="17"/>
        <v>6.4372989153963491</v>
      </c>
      <c r="V34" s="5">
        <f>'PQBRT Data'!G32</f>
        <v>2737152</v>
      </c>
    </row>
    <row r="35" spans="1:22" x14ac:dyDescent="0.25">
      <c r="A35" s="1">
        <f>'PQBRT Data'!E33</f>
        <v>3.2972499999999998E-3</v>
      </c>
      <c r="B35" s="11">
        <f t="shared" si="9"/>
        <v>3.372923905086938E-3</v>
      </c>
      <c r="C35" s="11">
        <f t="shared" si="0"/>
        <v>-7.5673905086938182E-5</v>
      </c>
      <c r="D35" s="13">
        <f t="shared" si="10"/>
        <v>3.8705249887074251E-3</v>
      </c>
      <c r="E35" s="14">
        <f t="shared" si="11"/>
        <v>-5.7327498870742531E-4</v>
      </c>
      <c r="F35" s="14">
        <f t="shared" si="12"/>
        <v>5.7327498870742531E-4</v>
      </c>
      <c r="G35" s="24">
        <f t="shared" si="1"/>
        <v>-17.386458069828656</v>
      </c>
      <c r="H35" s="17">
        <f t="shared" si="13"/>
        <v>-2.4818481230708884</v>
      </c>
      <c r="I35" s="18">
        <f t="shared" si="14"/>
        <v>-2.4619978305348482</v>
      </c>
      <c r="J35" s="17">
        <f t="shared" si="2"/>
        <v>-5.6639350949439446</v>
      </c>
      <c r="K35" s="19">
        <f t="shared" si="15"/>
        <v>-1.9850292536040204E-2</v>
      </c>
      <c r="L35" s="19">
        <f t="shared" si="3"/>
        <v>6.3086786277102319E-2</v>
      </c>
      <c r="M35" s="19">
        <f t="shared" si="16"/>
        <v>0.80626766968872177</v>
      </c>
      <c r="N35" s="21">
        <f t="shared" si="4"/>
        <v>4.9760108362048713E-4</v>
      </c>
      <c r="O35" s="22">
        <f t="shared" si="5"/>
        <v>5.6196812637121201E-6</v>
      </c>
      <c r="P35" s="21">
        <f t="shared" si="6"/>
        <v>-8.1293586350650307E-5</v>
      </c>
      <c r="Q35" s="23">
        <f t="shared" si="7"/>
        <v>-4.2009734357721407E-4</v>
      </c>
      <c r="R35" s="14">
        <f t="shared" si="8"/>
        <v>-1.5317764513021124E-4</v>
      </c>
      <c r="S35" s="1"/>
      <c r="T35" s="1"/>
      <c r="U35">
        <f t="shared" si="17"/>
        <v>6.4625465311602488</v>
      </c>
      <c r="V35" s="5">
        <f>'PQBRT Data'!G33</f>
        <v>2900992</v>
      </c>
    </row>
    <row r="36" spans="1:22" x14ac:dyDescent="0.25">
      <c r="A36" s="1">
        <f>'PQBRT Data'!E34</f>
        <v>3.4856599999999998E-3</v>
      </c>
      <c r="B36" s="11">
        <f t="shared" si="9"/>
        <v>3.5714073696066178E-3</v>
      </c>
      <c r="C36" s="11">
        <f t="shared" si="0"/>
        <v>-8.5747369606618048E-5</v>
      </c>
      <c r="D36" s="13">
        <f t="shared" si="10"/>
        <v>4.0926014692479846E-3</v>
      </c>
      <c r="E36" s="14">
        <f t="shared" si="11"/>
        <v>-6.0694146924798482E-4</v>
      </c>
      <c r="F36" s="14">
        <f t="shared" si="12"/>
        <v>6.0694146924798482E-4</v>
      </c>
      <c r="G36" s="24">
        <f t="shared" ref="G36:G65" si="18">(E36/A36)*100</f>
        <v>-17.412526444001561</v>
      </c>
      <c r="H36" s="17">
        <f t="shared" si="13"/>
        <v>-2.4577149773307823</v>
      </c>
      <c r="I36" s="18">
        <f t="shared" si="14"/>
        <v>-2.4355003667716986</v>
      </c>
      <c r="J36" s="17">
        <f t="shared" si="2"/>
        <v>-5.6176693445574504</v>
      </c>
      <c r="K36" s="19">
        <f t="shared" si="15"/>
        <v>-2.2214610559083692E-2</v>
      </c>
      <c r="L36" s="19">
        <f t="shared" ref="L36:L65" si="19">$T$9</f>
        <v>6.3086786277102319E-2</v>
      </c>
      <c r="M36" s="19">
        <f t="shared" si="16"/>
        <v>0.91211690468885354</v>
      </c>
      <c r="N36" s="21">
        <f t="shared" ref="N36:N65" si="20">ABS(E36-C36)</f>
        <v>5.2119409964136677E-4</v>
      </c>
      <c r="O36" s="22">
        <f t="shared" ref="O36:O65" si="21">AVERAGE($C$4:$C$65)</f>
        <v>5.6196812637121201E-6</v>
      </c>
      <c r="P36" s="21">
        <f t="shared" ref="P36:P65" si="22">C36-O36</f>
        <v>-9.1367050870330173E-5</v>
      </c>
      <c r="Q36" s="23">
        <f t="shared" ref="Q36:Q65" si="23">AVERAGE($E$4:$E$65)</f>
        <v>-4.2009734357721407E-4</v>
      </c>
      <c r="R36" s="14">
        <f t="shared" ref="R36:R65" si="24">E36-Q36</f>
        <v>-1.8684412567077075E-4</v>
      </c>
      <c r="S36" s="1"/>
      <c r="T36" s="1"/>
      <c r="U36">
        <f t="shared" si="17"/>
        <v>6.486406673480003</v>
      </c>
      <c r="V36" s="5">
        <f>'PQBRT Data'!G34</f>
        <v>3064832</v>
      </c>
    </row>
    <row r="37" spans="1:22" x14ac:dyDescent="0.25">
      <c r="A37" s="1">
        <f>'PQBRT Data'!E35</f>
        <v>3.6514199999999998E-3</v>
      </c>
      <c r="B37" s="11">
        <f t="shared" si="9"/>
        <v>3.7706961404942981E-3</v>
      </c>
      <c r="C37" s="11">
        <f t="shared" si="0"/>
        <v>-1.1927614049429824E-4</v>
      </c>
      <c r="D37" s="13">
        <f t="shared" si="10"/>
        <v>4.3146779497885432E-3</v>
      </c>
      <c r="E37" s="14">
        <f t="shared" si="11"/>
        <v>-6.6325794978854338E-4</v>
      </c>
      <c r="F37" s="14">
        <f t="shared" si="12"/>
        <v>6.6325794978854338E-4</v>
      </c>
      <c r="G37" s="24">
        <f t="shared" si="18"/>
        <v>-18.164383987285586</v>
      </c>
      <c r="H37" s="17">
        <f t="shared" si="13"/>
        <v>-2.4375382099997052</v>
      </c>
      <c r="I37" s="18">
        <f t="shared" si="14"/>
        <v>-2.4103831709976644</v>
      </c>
      <c r="J37" s="17">
        <f t="shared" si="2"/>
        <v>-5.5738136034768164</v>
      </c>
      <c r="K37" s="19">
        <f t="shared" si="15"/>
        <v>-2.7155039002040748E-2</v>
      </c>
      <c r="L37" s="19">
        <f t="shared" si="19"/>
        <v>6.3086786277102319E-2</v>
      </c>
      <c r="M37" s="19">
        <f t="shared" si="16"/>
        <v>1.1265859855303089</v>
      </c>
      <c r="N37" s="21">
        <f t="shared" si="20"/>
        <v>5.4398180929424514E-4</v>
      </c>
      <c r="O37" s="22">
        <f t="shared" si="21"/>
        <v>5.6196812637121201E-6</v>
      </c>
      <c r="P37" s="21">
        <f t="shared" si="22"/>
        <v>-1.2489582175801036E-4</v>
      </c>
      <c r="Q37" s="23">
        <f t="shared" si="23"/>
        <v>-4.2009734357721407E-4</v>
      </c>
      <c r="R37" s="14">
        <f t="shared" si="24"/>
        <v>-2.4316060621132931E-4</v>
      </c>
      <c r="S37" s="1"/>
      <c r="T37" s="1"/>
      <c r="U37">
        <f t="shared" si="17"/>
        <v>6.5090239273877168</v>
      </c>
      <c r="V37" s="5">
        <f>'PQBRT Data'!G35</f>
        <v>3228672</v>
      </c>
    </row>
    <row r="38" spans="1:22" x14ac:dyDescent="0.25">
      <c r="A38" s="1">
        <f>'PQBRT Data'!E36</f>
        <v>3.8454700000000001E-3</v>
      </c>
      <c r="B38" s="11">
        <f t="shared" si="9"/>
        <v>3.9707902177499779E-3</v>
      </c>
      <c r="C38" s="11">
        <f t="shared" si="0"/>
        <v>-1.2532021774997772E-4</v>
      </c>
      <c r="D38" s="13">
        <f t="shared" si="10"/>
        <v>4.5367544303291027E-3</v>
      </c>
      <c r="E38" s="14">
        <f t="shared" si="11"/>
        <v>-6.9128443032910256E-4</v>
      </c>
      <c r="F38" s="14">
        <f t="shared" si="12"/>
        <v>6.9128443032910256E-4</v>
      </c>
      <c r="G38" s="24">
        <f t="shared" si="18"/>
        <v>-17.9765914265123</v>
      </c>
      <c r="H38" s="17">
        <f t="shared" si="13"/>
        <v>-2.4150505723951547</v>
      </c>
      <c r="I38" s="18">
        <f t="shared" si="14"/>
        <v>-2.3865095370622296</v>
      </c>
      <c r="J38" s="17">
        <f t="shared" si="2"/>
        <v>-5.5321291766822984</v>
      </c>
      <c r="K38" s="19">
        <f t="shared" si="15"/>
        <v>-2.854103533292518E-2</v>
      </c>
      <c r="L38" s="19">
        <f t="shared" si="19"/>
        <v>6.3086786277102319E-2</v>
      </c>
      <c r="M38" s="19">
        <f t="shared" si="16"/>
        <v>1.195932171637534</v>
      </c>
      <c r="N38" s="21">
        <f t="shared" si="20"/>
        <v>5.6596421257912484E-4</v>
      </c>
      <c r="O38" s="22">
        <f t="shared" si="21"/>
        <v>5.6196812637121201E-6</v>
      </c>
      <c r="P38" s="21">
        <f t="shared" si="22"/>
        <v>-1.3093989901368983E-4</v>
      </c>
      <c r="Q38" s="23">
        <f t="shared" si="23"/>
        <v>-4.2009734357721407E-4</v>
      </c>
      <c r="R38" s="14">
        <f t="shared" si="24"/>
        <v>-2.7118708675188849E-4</v>
      </c>
      <c r="S38" s="1"/>
      <c r="T38" s="1"/>
      <c r="U38">
        <f t="shared" si="17"/>
        <v>6.5305213925217718</v>
      </c>
      <c r="V38" s="5">
        <f>'PQBRT Data'!G36</f>
        <v>3392512</v>
      </c>
    </row>
    <row r="39" spans="1:22" x14ac:dyDescent="0.25">
      <c r="A39" s="1">
        <f>'PQBRT Data'!E37</f>
        <v>4.0750099999999996E-3</v>
      </c>
      <c r="B39" s="11">
        <f t="shared" si="9"/>
        <v>4.1515634242247296E-3</v>
      </c>
      <c r="C39" s="11">
        <f t="shared" si="0"/>
        <v>-7.6553424224730035E-5</v>
      </c>
      <c r="D39" s="13">
        <f t="shared" si="10"/>
        <v>4.7366232628156058E-3</v>
      </c>
      <c r="E39" s="14">
        <f t="shared" si="11"/>
        <v>-6.6161326281560622E-4</v>
      </c>
      <c r="F39" s="14">
        <f t="shared" si="12"/>
        <v>6.6161326281560622E-4</v>
      </c>
      <c r="G39" s="24">
        <f t="shared" si="18"/>
        <v>-16.235868447331573</v>
      </c>
      <c r="H39" s="17">
        <f t="shared" si="13"/>
        <v>-2.3898713211719822</v>
      </c>
      <c r="I39" s="18">
        <f t="shared" si="14"/>
        <v>-2.3659891798908967</v>
      </c>
      <c r="J39" s="17">
        <f t="shared" si="2"/>
        <v>-5.4962997202778343</v>
      </c>
      <c r="K39" s="19">
        <f t="shared" si="15"/>
        <v>-2.3882141281085456E-2</v>
      </c>
      <c r="L39" s="19">
        <f t="shared" si="19"/>
        <v>6.3086786277102319E-2</v>
      </c>
      <c r="M39" s="19">
        <f t="shared" si="16"/>
        <v>1.0093935121963127</v>
      </c>
      <c r="N39" s="21">
        <f t="shared" si="20"/>
        <v>5.8505983859087618E-4</v>
      </c>
      <c r="O39" s="22">
        <f t="shared" si="21"/>
        <v>5.6196812637121201E-6</v>
      </c>
      <c r="P39" s="21">
        <f t="shared" si="22"/>
        <v>-8.217310548844216E-5</v>
      </c>
      <c r="Q39" s="23">
        <f t="shared" si="23"/>
        <v>-4.2009734357721407E-4</v>
      </c>
      <c r="R39" s="14">
        <f t="shared" si="24"/>
        <v>-2.4151591923839215E-4</v>
      </c>
      <c r="S39" s="1"/>
      <c r="T39" s="1"/>
      <c r="U39">
        <f t="shared" si="17"/>
        <v>6.5489993361822192</v>
      </c>
      <c r="V39" s="5">
        <f>'PQBRT Data'!G37</f>
        <v>3539968</v>
      </c>
    </row>
    <row r="40" spans="1:22" x14ac:dyDescent="0.25">
      <c r="A40" s="1">
        <f>'PQBRT Data'!E38</f>
        <v>4.30906E-3</v>
      </c>
      <c r="B40" s="11">
        <f t="shared" si="9"/>
        <v>4.3531875835796097E-3</v>
      </c>
      <c r="C40" s="11">
        <f t="shared" si="0"/>
        <v>-4.4127583579609692E-5</v>
      </c>
      <c r="D40" s="13">
        <f t="shared" si="10"/>
        <v>4.9586997433561644E-3</v>
      </c>
      <c r="E40" s="14">
        <f t="shared" si="11"/>
        <v>-6.4963974335616442E-4</v>
      </c>
      <c r="F40" s="14">
        <f t="shared" si="12"/>
        <v>6.4963974335616442E-4</v>
      </c>
      <c r="G40" s="24">
        <f t="shared" si="18"/>
        <v>-15.076135940464146</v>
      </c>
      <c r="H40" s="17">
        <f t="shared" si="13"/>
        <v>-2.3656174586877987</v>
      </c>
      <c r="I40" s="18">
        <f t="shared" si="14"/>
        <v>-2.3441681830801402</v>
      </c>
      <c r="J40" s="17">
        <f t="shared" si="2"/>
        <v>-5.4581992892080891</v>
      </c>
      <c r="K40" s="19">
        <f t="shared" si="15"/>
        <v>-2.1449275607658524E-2</v>
      </c>
      <c r="L40" s="19">
        <f t="shared" si="19"/>
        <v>6.3086786277102319E-2</v>
      </c>
      <c r="M40" s="19">
        <f t="shared" si="16"/>
        <v>0.91500583287821358</v>
      </c>
      <c r="N40" s="21">
        <f t="shared" si="20"/>
        <v>6.0551215977655472E-4</v>
      </c>
      <c r="O40" s="22">
        <f t="shared" si="21"/>
        <v>5.6196812637121201E-6</v>
      </c>
      <c r="P40" s="21">
        <f t="shared" si="22"/>
        <v>-4.974726484332181E-5</v>
      </c>
      <c r="Q40" s="23">
        <f t="shared" si="23"/>
        <v>-4.2009734357721407E-4</v>
      </c>
      <c r="R40" s="14">
        <f t="shared" si="24"/>
        <v>-2.2954239977895035E-4</v>
      </c>
      <c r="S40" s="1"/>
      <c r="T40" s="1"/>
      <c r="U40">
        <f t="shared" si="17"/>
        <v>6.5686484654014317</v>
      </c>
      <c r="V40" s="5">
        <f>'PQBRT Data'!G38</f>
        <v>3703808</v>
      </c>
    </row>
    <row r="41" spans="1:22" x14ac:dyDescent="0.25">
      <c r="A41" s="1">
        <f>'PQBRT Data'!E39</f>
        <v>4.5315199999999998E-3</v>
      </c>
      <c r="B41" s="11">
        <f t="shared" si="9"/>
        <v>4.5556170493024906E-3</v>
      </c>
      <c r="C41" s="11">
        <f t="shared" si="0"/>
        <v>-2.4097049302490743E-5</v>
      </c>
      <c r="D41" s="13">
        <f t="shared" si="10"/>
        <v>5.1807762238967239E-3</v>
      </c>
      <c r="E41" s="14">
        <f t="shared" si="11"/>
        <v>-6.4925622389672404E-4</v>
      </c>
      <c r="F41" s="14">
        <f t="shared" si="12"/>
        <v>6.4925622389672404E-4</v>
      </c>
      <c r="G41" s="24">
        <f t="shared" si="18"/>
        <v>-14.327559492106934</v>
      </c>
      <c r="H41" s="17">
        <f t="shared" si="13"/>
        <v>-2.3437560988950321</v>
      </c>
      <c r="I41" s="18">
        <f t="shared" si="14"/>
        <v>-2.3232918642517166</v>
      </c>
      <c r="J41" s="17">
        <f t="shared" si="2"/>
        <v>-5.4217483079165163</v>
      </c>
      <c r="K41" s="19">
        <f t="shared" si="15"/>
        <v>-2.0464234643315482E-2</v>
      </c>
      <c r="L41" s="19">
        <f t="shared" si="19"/>
        <v>6.3086786277102319E-2</v>
      </c>
      <c r="M41" s="19">
        <f t="shared" si="16"/>
        <v>0.88082926463940348</v>
      </c>
      <c r="N41" s="21">
        <f t="shared" si="20"/>
        <v>6.251591745942333E-4</v>
      </c>
      <c r="O41" s="22">
        <f t="shared" si="21"/>
        <v>5.6196812637121201E-6</v>
      </c>
      <c r="P41" s="21">
        <f t="shared" si="22"/>
        <v>-2.9716730566202862E-5</v>
      </c>
      <c r="Q41" s="23">
        <f t="shared" si="23"/>
        <v>-4.2009734357721407E-4</v>
      </c>
      <c r="R41" s="14">
        <f t="shared" si="24"/>
        <v>-2.2915888031950997E-4</v>
      </c>
      <c r="S41" s="1"/>
      <c r="T41" s="1"/>
      <c r="U41">
        <f t="shared" si="17"/>
        <v>6.5874469414673369</v>
      </c>
      <c r="V41" s="5">
        <f>'PQBRT Data'!G39</f>
        <v>3867648</v>
      </c>
    </row>
    <row r="42" spans="1:22" x14ac:dyDescent="0.25">
      <c r="A42" s="1">
        <f>'PQBRT Data'!E40</f>
        <v>4.7074899999999999E-3</v>
      </c>
      <c r="B42" s="11">
        <f t="shared" si="9"/>
        <v>4.7588518213933697E-3</v>
      </c>
      <c r="C42" s="11">
        <f t="shared" si="0"/>
        <v>-5.1361821393369755E-5</v>
      </c>
      <c r="D42" s="13">
        <f t="shared" si="10"/>
        <v>5.4028527044372825E-3</v>
      </c>
      <c r="E42" s="14">
        <f t="shared" si="11"/>
        <v>-6.9536270443728253E-4</v>
      </c>
      <c r="F42" s="14">
        <f t="shared" si="12"/>
        <v>6.9536270443728253E-4</v>
      </c>
      <c r="G42" s="24">
        <f t="shared" si="18"/>
        <v>-14.771411185945855</v>
      </c>
      <c r="H42" s="17">
        <f t="shared" si="13"/>
        <v>-2.3272105938709218</v>
      </c>
      <c r="I42" s="18">
        <f t="shared" si="14"/>
        <v>-2.3032818119809741</v>
      </c>
      <c r="J42" s="17">
        <f t="shared" si="2"/>
        <v>-5.3868098665677877</v>
      </c>
      <c r="K42" s="19">
        <f t="shared" si="15"/>
        <v>-2.3928781889947626E-2</v>
      </c>
      <c r="L42" s="19">
        <f t="shared" si="19"/>
        <v>6.3086786277102319E-2</v>
      </c>
      <c r="M42" s="19">
        <f t="shared" si="16"/>
        <v>1.0388994418953579</v>
      </c>
      <c r="N42" s="21">
        <f t="shared" si="20"/>
        <v>6.4400088304391277E-4</v>
      </c>
      <c r="O42" s="22">
        <f t="shared" si="21"/>
        <v>5.6196812637121201E-6</v>
      </c>
      <c r="P42" s="21">
        <f t="shared" si="22"/>
        <v>-5.6981502657081874E-5</v>
      </c>
      <c r="Q42" s="23">
        <f t="shared" si="23"/>
        <v>-4.2009734357721407E-4</v>
      </c>
      <c r="R42" s="14">
        <f t="shared" si="24"/>
        <v>-2.7526536086006846E-4</v>
      </c>
      <c r="S42" s="1"/>
      <c r="T42" s="1"/>
      <c r="U42">
        <f t="shared" si="17"/>
        <v>6.6054653714300411</v>
      </c>
      <c r="V42" s="5">
        <f>'PQBRT Data'!G40</f>
        <v>4031488</v>
      </c>
    </row>
    <row r="43" spans="1:22" x14ac:dyDescent="0.25">
      <c r="A43" s="1">
        <f>'PQBRT Data'!E41</f>
        <v>4.9354899999999998E-3</v>
      </c>
      <c r="B43" s="11">
        <f t="shared" si="9"/>
        <v>4.9628918998522505E-3</v>
      </c>
      <c r="C43" s="11">
        <f t="shared" si="0"/>
        <v>-2.7401899852250687E-5</v>
      </c>
      <c r="D43" s="13">
        <f t="shared" si="10"/>
        <v>5.6249291849778411E-3</v>
      </c>
      <c r="E43" s="14">
        <f t="shared" si="11"/>
        <v>-6.8943918497784123E-4</v>
      </c>
      <c r="F43" s="14">
        <f t="shared" si="12"/>
        <v>6.8943918497784123E-4</v>
      </c>
      <c r="G43" s="24">
        <f t="shared" si="18"/>
        <v>-13.969011890974173</v>
      </c>
      <c r="H43" s="17">
        <f t="shared" si="13"/>
        <v>-2.3066697236970635</v>
      </c>
      <c r="I43" s="18">
        <f t="shared" si="14"/>
        <v>-2.284068989677424</v>
      </c>
      <c r="J43" s="17">
        <f t="shared" si="2"/>
        <v>-5.3532634242040338</v>
      </c>
      <c r="K43" s="19">
        <f t="shared" si="15"/>
        <v>-2.2600734019639468E-2</v>
      </c>
      <c r="L43" s="19">
        <f t="shared" si="19"/>
        <v>6.3086786277102319E-2</v>
      </c>
      <c r="M43" s="19">
        <f t="shared" si="16"/>
        <v>0.98949436824284975</v>
      </c>
      <c r="N43" s="21">
        <f t="shared" si="20"/>
        <v>6.6203728512559054E-4</v>
      </c>
      <c r="O43" s="22">
        <f t="shared" si="21"/>
        <v>5.6196812637121201E-6</v>
      </c>
      <c r="P43" s="21">
        <f t="shared" si="22"/>
        <v>-3.3021581115962806E-5</v>
      </c>
      <c r="Q43" s="23">
        <f t="shared" si="23"/>
        <v>-4.2009734357721407E-4</v>
      </c>
      <c r="R43" s="14">
        <f t="shared" si="24"/>
        <v>-2.6934184140062716E-4</v>
      </c>
      <c r="S43" s="1"/>
      <c r="T43" s="1"/>
      <c r="U43">
        <f t="shared" si="17"/>
        <v>6.6227659205929541</v>
      </c>
      <c r="V43" s="5">
        <f>'PQBRT Data'!G41</f>
        <v>4195328</v>
      </c>
    </row>
    <row r="44" spans="1:22" x14ac:dyDescent="0.25">
      <c r="A44" s="1">
        <f>'PQBRT Data'!E42</f>
        <v>5.1488999999999997E-3</v>
      </c>
      <c r="B44" s="11">
        <f t="shared" si="9"/>
        <v>5.1677372846791305E-3</v>
      </c>
      <c r="C44" s="11">
        <f t="shared" si="0"/>
        <v>-1.883728467913081E-5</v>
      </c>
      <c r="D44" s="13">
        <f t="shared" si="10"/>
        <v>5.8470056655184005E-3</v>
      </c>
      <c r="E44" s="14">
        <f t="shared" si="11"/>
        <v>-6.9810566551840088E-4</v>
      </c>
      <c r="F44" s="14">
        <f t="shared" si="12"/>
        <v>6.9810566551840088E-4</v>
      </c>
      <c r="G44" s="24">
        <f t="shared" si="18"/>
        <v>-13.558345773240903</v>
      </c>
      <c r="H44" s="17">
        <f t="shared" si="13"/>
        <v>-2.2882855427950068</v>
      </c>
      <c r="I44" s="18">
        <f t="shared" si="14"/>
        <v>-2.2655922982178787</v>
      </c>
      <c r="J44" s="17">
        <f t="shared" si="2"/>
        <v>-5.321002299038371</v>
      </c>
      <c r="K44" s="19">
        <f t="shared" si="15"/>
        <v>-2.269324457712818E-2</v>
      </c>
      <c r="L44" s="19">
        <f t="shared" si="19"/>
        <v>6.3086786277102319E-2</v>
      </c>
      <c r="M44" s="19">
        <f t="shared" si="16"/>
        <v>1.0016473217612345</v>
      </c>
      <c r="N44" s="21">
        <f t="shared" si="20"/>
        <v>6.7926838083927008E-4</v>
      </c>
      <c r="O44" s="22">
        <f t="shared" si="21"/>
        <v>5.6196812637121201E-6</v>
      </c>
      <c r="P44" s="21">
        <f t="shared" si="22"/>
        <v>-2.4456965942842928E-5</v>
      </c>
      <c r="Q44" s="23">
        <f t="shared" si="23"/>
        <v>-4.2009734357721407E-4</v>
      </c>
      <c r="R44" s="14">
        <f t="shared" si="24"/>
        <v>-2.7800832194118682E-4</v>
      </c>
      <c r="S44" s="1"/>
      <c r="T44" s="1"/>
      <c r="U44">
        <f t="shared" si="17"/>
        <v>6.6394036068169484</v>
      </c>
      <c r="V44" s="5">
        <f>'PQBRT Data'!G42</f>
        <v>4359168</v>
      </c>
    </row>
    <row r="45" spans="1:22" x14ac:dyDescent="0.25">
      <c r="A45" s="1">
        <f>'PQBRT Data'!E43</f>
        <v>5.3398100000000004E-3</v>
      </c>
      <c r="B45" s="11">
        <f t="shared" si="9"/>
        <v>5.3733879758740104E-3</v>
      </c>
      <c r="C45" s="11">
        <f t="shared" si="0"/>
        <v>-3.3577975874009985E-5</v>
      </c>
      <c r="D45" s="13">
        <f t="shared" si="10"/>
        <v>6.0690821460589591E-3</v>
      </c>
      <c r="E45" s="14">
        <f t="shared" si="11"/>
        <v>-7.2927214605895876E-4</v>
      </c>
      <c r="F45" s="14">
        <f t="shared" si="12"/>
        <v>7.2927214605895876E-4</v>
      </c>
      <c r="G45" s="24">
        <f t="shared" si="18"/>
        <v>-13.657267694149395</v>
      </c>
      <c r="H45" s="17">
        <f t="shared" si="13"/>
        <v>-2.2724741956717387</v>
      </c>
      <c r="I45" s="18">
        <f t="shared" si="14"/>
        <v>-2.2477974039150554</v>
      </c>
      <c r="J45" s="17">
        <f t="shared" si="2"/>
        <v>-5.2899316220359385</v>
      </c>
      <c r="K45" s="19">
        <f t="shared" si="15"/>
        <v>-2.4676791756683247E-2</v>
      </c>
      <c r="L45" s="19">
        <f t="shared" si="19"/>
        <v>6.3086786277102319E-2</v>
      </c>
      <c r="M45" s="19">
        <f t="shared" si="16"/>
        <v>1.0978209919498505</v>
      </c>
      <c r="N45" s="21">
        <f t="shared" si="20"/>
        <v>6.9569417018494877E-4</v>
      </c>
      <c r="O45" s="22">
        <f t="shared" si="21"/>
        <v>5.6196812637121201E-6</v>
      </c>
      <c r="P45" s="21">
        <f t="shared" si="22"/>
        <v>-3.9197657137722104E-5</v>
      </c>
      <c r="Q45" s="23">
        <f t="shared" si="23"/>
        <v>-4.2009734357721407E-4</v>
      </c>
      <c r="R45" s="14">
        <f t="shared" si="24"/>
        <v>-3.0917480248174469E-4</v>
      </c>
      <c r="S45" s="1"/>
      <c r="T45" s="1"/>
      <c r="U45">
        <f t="shared" si="17"/>
        <v>6.6554273558982029</v>
      </c>
      <c r="V45" s="5">
        <f>'PQBRT Data'!G43</f>
        <v>4523008</v>
      </c>
    </row>
    <row r="46" spans="1:22" x14ac:dyDescent="0.25">
      <c r="A46" s="1">
        <f>'PQBRT Data'!E44</f>
        <v>5.5684799999999998E-3</v>
      </c>
      <c r="B46" s="11">
        <f t="shared" si="9"/>
        <v>5.5798439734368903E-3</v>
      </c>
      <c r="C46" s="11">
        <f t="shared" si="0"/>
        <v>-1.1363973436890468E-5</v>
      </c>
      <c r="D46" s="13">
        <f t="shared" si="10"/>
        <v>6.2911586265995186E-3</v>
      </c>
      <c r="E46" s="14">
        <f t="shared" si="11"/>
        <v>-7.2267862659951883E-4</v>
      </c>
      <c r="F46" s="14">
        <f t="shared" si="12"/>
        <v>7.2267862659951883E-4</v>
      </c>
      <c r="G46" s="24">
        <f t="shared" si="18"/>
        <v>-12.978023205605819</v>
      </c>
      <c r="H46" s="17">
        <f t="shared" si="13"/>
        <v>-2.2542633358316846</v>
      </c>
      <c r="I46" s="18">
        <f t="shared" si="14"/>
        <v>-2.2306357751318311</v>
      </c>
      <c r="J46" s="17">
        <f t="shared" si="2"/>
        <v>-5.2599666547995447</v>
      </c>
      <c r="K46" s="19">
        <f t="shared" si="15"/>
        <v>-2.36275606998535E-2</v>
      </c>
      <c r="L46" s="19">
        <f t="shared" si="19"/>
        <v>6.3086786277102319E-2</v>
      </c>
      <c r="M46" s="19">
        <f t="shared" si="16"/>
        <v>1.0592298824964872</v>
      </c>
      <c r="N46" s="21">
        <f t="shared" si="20"/>
        <v>7.1131465316262837E-4</v>
      </c>
      <c r="O46" s="22">
        <f t="shared" si="21"/>
        <v>5.6196812637121201E-6</v>
      </c>
      <c r="P46" s="21">
        <f t="shared" si="22"/>
        <v>-1.6983654700602586E-5</v>
      </c>
      <c r="Q46" s="23">
        <f t="shared" si="23"/>
        <v>-4.2009734357721407E-4</v>
      </c>
      <c r="R46" s="14">
        <f t="shared" si="24"/>
        <v>-3.0258128302230477E-4</v>
      </c>
      <c r="S46" s="1"/>
      <c r="T46" s="1"/>
      <c r="U46">
        <f t="shared" si="17"/>
        <v>6.6708808690671111</v>
      </c>
      <c r="V46" s="5">
        <f>'PQBRT Data'!G44</f>
        <v>4686848</v>
      </c>
    </row>
    <row r="47" spans="1:22" x14ac:dyDescent="0.25">
      <c r="A47" s="1">
        <f>'PQBRT Data'!E45</f>
        <v>5.7884800000000004E-3</v>
      </c>
      <c r="B47" s="11">
        <f t="shared" si="9"/>
        <v>5.7871052773677701E-3</v>
      </c>
      <c r="C47" s="11">
        <f t="shared" si="0"/>
        <v>1.374722632230263E-6</v>
      </c>
      <c r="D47" s="13">
        <f t="shared" si="10"/>
        <v>6.5132351071400772E-3</v>
      </c>
      <c r="E47" s="14">
        <f t="shared" si="11"/>
        <v>-7.2475510714007686E-4</v>
      </c>
      <c r="F47" s="14">
        <f t="shared" si="12"/>
        <v>7.2475510714007686E-4</v>
      </c>
      <c r="G47" s="24">
        <f t="shared" si="18"/>
        <v>-12.520646303348665</v>
      </c>
      <c r="H47" s="17">
        <f t="shared" si="13"/>
        <v>-2.2374354629179067</v>
      </c>
      <c r="I47" s="18">
        <f t="shared" si="14"/>
        <v>-2.2140638844974703</v>
      </c>
      <c r="J47" s="17">
        <f t="shared" si="2"/>
        <v>-5.2310313966037061</v>
      </c>
      <c r="K47" s="19">
        <f t="shared" si="15"/>
        <v>-2.3371578420436467E-2</v>
      </c>
      <c r="L47" s="19">
        <f t="shared" si="19"/>
        <v>6.3086786277102319E-2</v>
      </c>
      <c r="M47" s="19">
        <f t="shared" si="16"/>
        <v>1.0555963892496785</v>
      </c>
      <c r="N47" s="21">
        <f t="shared" si="20"/>
        <v>7.2612982977230713E-4</v>
      </c>
      <c r="O47" s="22">
        <f t="shared" si="21"/>
        <v>5.6196812637121201E-6</v>
      </c>
      <c r="P47" s="21">
        <f t="shared" si="22"/>
        <v>-4.2449586314818571E-6</v>
      </c>
      <c r="Q47" s="23">
        <f t="shared" si="23"/>
        <v>-4.2009734357721407E-4</v>
      </c>
      <c r="R47" s="14">
        <f t="shared" si="24"/>
        <v>-3.0465776356286279E-4</v>
      </c>
      <c r="S47" s="1"/>
      <c r="T47" s="1"/>
      <c r="U47">
        <f t="shared" si="17"/>
        <v>6.6858033413677687</v>
      </c>
      <c r="V47" s="5">
        <f>'PQBRT Data'!G45</f>
        <v>4850688</v>
      </c>
    </row>
    <row r="48" spans="1:22" x14ac:dyDescent="0.25">
      <c r="A48" s="1">
        <f>'PQBRT Data'!E46</f>
        <v>6.0017300000000003E-3</v>
      </c>
      <c r="B48" s="11">
        <f t="shared" si="9"/>
        <v>5.9951718876666499E-3</v>
      </c>
      <c r="C48" s="11">
        <f t="shared" si="0"/>
        <v>6.5581123333503452E-6</v>
      </c>
      <c r="D48" s="13">
        <f t="shared" si="10"/>
        <v>6.7353115876806358E-3</v>
      </c>
      <c r="E48" s="14">
        <f t="shared" si="11"/>
        <v>-7.3358158768063557E-4</v>
      </c>
      <c r="F48" s="14">
        <f t="shared" si="12"/>
        <v>7.3358158768063557E-4</v>
      </c>
      <c r="G48" s="24">
        <f t="shared" si="18"/>
        <v>-12.222835543762141</v>
      </c>
      <c r="H48" s="17">
        <f t="shared" si="13"/>
        <v>-2.2217235460900486</v>
      </c>
      <c r="I48" s="18">
        <f t="shared" si="14"/>
        <v>-2.1980425436985778</v>
      </c>
      <c r="J48" s="17">
        <f t="shared" si="2"/>
        <v>-5.2030574229100672</v>
      </c>
      <c r="K48" s="19">
        <f t="shared" si="15"/>
        <v>-2.3681002391470862E-2</v>
      </c>
      <c r="L48" s="19">
        <f t="shared" si="19"/>
        <v>6.3086786277102319E-2</v>
      </c>
      <c r="M48" s="19">
        <f t="shared" si="16"/>
        <v>1.0773677906899644</v>
      </c>
      <c r="N48" s="21">
        <f t="shared" si="20"/>
        <v>7.4013970001398591E-4</v>
      </c>
      <c r="O48" s="22">
        <f t="shared" si="21"/>
        <v>5.6196812637121201E-6</v>
      </c>
      <c r="P48" s="21">
        <f t="shared" si="22"/>
        <v>9.3843106963822506E-7</v>
      </c>
      <c r="Q48" s="23">
        <f t="shared" si="23"/>
        <v>-4.2009734357721407E-4</v>
      </c>
      <c r="R48" s="14">
        <f t="shared" si="24"/>
        <v>-3.134842441034215E-4</v>
      </c>
      <c r="S48" s="1"/>
      <c r="T48" s="1"/>
      <c r="U48">
        <f t="shared" si="17"/>
        <v>6.7002300606580301</v>
      </c>
      <c r="V48" s="5">
        <f>'PQBRT Data'!G46</f>
        <v>5014528</v>
      </c>
    </row>
    <row r="49" spans="1:22" x14ac:dyDescent="0.25">
      <c r="A49" s="1">
        <f>'PQBRT Data'!E47</f>
        <v>6.1872300000000002E-3</v>
      </c>
      <c r="B49" s="11">
        <f t="shared" si="9"/>
        <v>6.2040438043335306E-3</v>
      </c>
      <c r="C49" s="11">
        <f t="shared" si="0"/>
        <v>-1.6813804333530406E-5</v>
      </c>
      <c r="D49" s="13">
        <f t="shared" si="10"/>
        <v>6.9573880682211953E-3</v>
      </c>
      <c r="E49" s="14">
        <f t="shared" si="11"/>
        <v>-7.7015806822119514E-4</v>
      </c>
      <c r="F49" s="14">
        <f t="shared" si="12"/>
        <v>7.7015806822119514E-4</v>
      </c>
      <c r="G49" s="24">
        <f t="shared" si="18"/>
        <v>-12.447542247842655</v>
      </c>
      <c r="H49" s="17">
        <f t="shared" si="13"/>
        <v>-2.2085037395038012</v>
      </c>
      <c r="I49" s="18">
        <f t="shared" si="14"/>
        <v>-2.1825363452556799</v>
      </c>
      <c r="J49" s="17">
        <f t="shared" si="2"/>
        <v>-5.1759829106844748</v>
      </c>
      <c r="K49" s="19">
        <f t="shared" si="15"/>
        <v>-2.5967394248121334E-2</v>
      </c>
      <c r="L49" s="19">
        <f t="shared" si="19"/>
        <v>6.3086786277102319E-2</v>
      </c>
      <c r="M49" s="19">
        <f t="shared" si="16"/>
        <v>1.1897806102779609</v>
      </c>
      <c r="N49" s="21">
        <f t="shared" si="20"/>
        <v>7.5334426388766473E-4</v>
      </c>
      <c r="O49" s="22">
        <f t="shared" si="21"/>
        <v>5.6196812637121201E-6</v>
      </c>
      <c r="P49" s="21">
        <f t="shared" si="22"/>
        <v>-2.2433485597242525E-5</v>
      </c>
      <c r="Q49" s="23">
        <f t="shared" si="23"/>
        <v>-4.2009734357721407E-4</v>
      </c>
      <c r="R49" s="14">
        <f t="shared" si="24"/>
        <v>-3.5006072464398107E-4</v>
      </c>
      <c r="S49" s="1"/>
      <c r="T49" s="1"/>
      <c r="U49">
        <f t="shared" si="17"/>
        <v>6.7141929102723568</v>
      </c>
      <c r="V49" s="5">
        <f>'PQBRT Data'!G47</f>
        <v>5178368</v>
      </c>
    </row>
    <row r="50" spans="1:22" x14ac:dyDescent="0.25">
      <c r="A50" s="1">
        <f>'PQBRT Data'!E48</f>
        <v>6.4504000000000002E-3</v>
      </c>
      <c r="B50" s="11">
        <f t="shared" si="9"/>
        <v>6.4137210273684103E-3</v>
      </c>
      <c r="C50" s="11">
        <f t="shared" si="0"/>
        <v>3.667897263158991E-5</v>
      </c>
      <c r="D50" s="13">
        <f t="shared" si="10"/>
        <v>7.1794645487617539E-3</v>
      </c>
      <c r="E50" s="14">
        <f t="shared" si="11"/>
        <v>-7.2906454876175367E-4</v>
      </c>
      <c r="F50" s="14">
        <f t="shared" si="12"/>
        <v>7.2906454876175367E-4</v>
      </c>
      <c r="G50" s="24">
        <f t="shared" si="18"/>
        <v>-11.302625399382265</v>
      </c>
      <c r="H50" s="17">
        <f t="shared" si="13"/>
        <v>-2.1904133532087031</v>
      </c>
      <c r="I50" s="18">
        <f t="shared" si="14"/>
        <v>-2.1675131912794301</v>
      </c>
      <c r="J50" s="17">
        <f t="shared" si="2"/>
        <v>-5.1497518155843576</v>
      </c>
      <c r="K50" s="19">
        <f t="shared" si="15"/>
        <v>-2.2900161929273022E-2</v>
      </c>
      <c r="L50" s="19">
        <f t="shared" si="19"/>
        <v>6.3086786277102319E-2</v>
      </c>
      <c r="M50" s="19">
        <f t="shared" si="16"/>
        <v>1.0565177652162576</v>
      </c>
      <c r="N50" s="21">
        <f t="shared" si="20"/>
        <v>7.6574352139334358E-4</v>
      </c>
      <c r="O50" s="22">
        <f t="shared" si="21"/>
        <v>5.6196812637121201E-6</v>
      </c>
      <c r="P50" s="21">
        <f t="shared" si="22"/>
        <v>3.1059291367877791E-5</v>
      </c>
      <c r="Q50" s="23">
        <f t="shared" si="23"/>
        <v>-4.2009734357721407E-4</v>
      </c>
      <c r="R50" s="14">
        <f t="shared" si="24"/>
        <v>-3.089672051845396E-4</v>
      </c>
      <c r="S50" s="1"/>
      <c r="T50" s="1"/>
      <c r="U50">
        <f t="shared" si="17"/>
        <v>6.7277207933621872</v>
      </c>
      <c r="V50" s="5">
        <f>'PQBRT Data'!G48</f>
        <v>5342208</v>
      </c>
    </row>
    <row r="51" spans="1:22" x14ac:dyDescent="0.25">
      <c r="A51" s="1">
        <f>'PQBRT Data'!E49</f>
        <v>6.6707199999999998E-3</v>
      </c>
      <c r="B51" s="11">
        <f t="shared" si="9"/>
        <v>6.62420355677129E-3</v>
      </c>
      <c r="C51" s="11">
        <f t="shared" si="0"/>
        <v>4.6516443228709729E-5</v>
      </c>
      <c r="D51" s="13">
        <f t="shared" si="10"/>
        <v>7.4015410293023134E-3</v>
      </c>
      <c r="E51" s="14">
        <f t="shared" si="11"/>
        <v>-7.308210293023136E-4</v>
      </c>
      <c r="F51" s="14">
        <f t="shared" si="12"/>
        <v>7.308210293023136E-4</v>
      </c>
      <c r="G51" s="24">
        <f t="shared" si="18"/>
        <v>-10.955654401658496</v>
      </c>
      <c r="H51" s="17">
        <f t="shared" si="13"/>
        <v>-2.1758272882496796</v>
      </c>
      <c r="I51" s="18">
        <f t="shared" si="14"/>
        <v>-2.1529438934334957</v>
      </c>
      <c r="J51" s="17">
        <f t="shared" si="2"/>
        <v>-5.124313173476132</v>
      </c>
      <c r="K51" s="19">
        <f t="shared" si="15"/>
        <v>-2.2883394816183955E-2</v>
      </c>
      <c r="L51" s="19">
        <f t="shared" si="19"/>
        <v>6.3086786277102319E-2</v>
      </c>
      <c r="M51" s="19">
        <f t="shared" si="16"/>
        <v>1.0628885818148155</v>
      </c>
      <c r="N51" s="21">
        <f t="shared" si="20"/>
        <v>7.7733747253102333E-4</v>
      </c>
      <c r="O51" s="22">
        <f t="shared" si="21"/>
        <v>5.6196812637121201E-6</v>
      </c>
      <c r="P51" s="21">
        <f t="shared" si="22"/>
        <v>4.0896761964997611E-5</v>
      </c>
      <c r="Q51" s="23">
        <f t="shared" si="23"/>
        <v>-4.2009734357721407E-4</v>
      </c>
      <c r="R51" s="14">
        <f t="shared" si="24"/>
        <v>-3.1072368572509953E-4</v>
      </c>
      <c r="S51" s="1"/>
      <c r="T51" s="1"/>
      <c r="U51">
        <f t="shared" si="17"/>
        <v>6.7408399931169312</v>
      </c>
      <c r="V51" s="5">
        <f>'PQBRT Data'!G49</f>
        <v>5506048</v>
      </c>
    </row>
    <row r="52" spans="1:22" x14ac:dyDescent="0.25">
      <c r="A52" s="1">
        <f>'PQBRT Data'!E50</f>
        <v>6.9100799999999999E-3</v>
      </c>
      <c r="B52" s="11">
        <f t="shared" si="9"/>
        <v>6.8354913925421697E-3</v>
      </c>
      <c r="C52" s="11">
        <f t="shared" si="0"/>
        <v>7.4588607457830129E-5</v>
      </c>
      <c r="D52" s="13">
        <f t="shared" si="10"/>
        <v>7.623617509842872E-3</v>
      </c>
      <c r="E52" s="14">
        <f t="shared" si="11"/>
        <v>-7.1353750984287211E-4</v>
      </c>
      <c r="F52" s="14">
        <f t="shared" si="12"/>
        <v>7.1353750984287211E-4</v>
      </c>
      <c r="G52" s="24">
        <f t="shared" si="18"/>
        <v>-10.326038335921901</v>
      </c>
      <c r="H52" s="17">
        <f t="shared" si="13"/>
        <v>-2.1605169246435389</v>
      </c>
      <c r="I52" s="18">
        <f t="shared" si="14"/>
        <v>-2.1388018315704409</v>
      </c>
      <c r="J52" s="17">
        <f t="shared" si="2"/>
        <v>-5.0996205043982545</v>
      </c>
      <c r="K52" s="19">
        <f t="shared" si="15"/>
        <v>-2.1715093073098046E-2</v>
      </c>
      <c r="L52" s="19">
        <f t="shared" si="19"/>
        <v>6.3086786277102319E-2</v>
      </c>
      <c r="M52" s="19">
        <f t="shared" si="16"/>
        <v>1.0152924292735188</v>
      </c>
      <c r="N52" s="21">
        <f t="shared" si="20"/>
        <v>7.8812611730070224E-4</v>
      </c>
      <c r="O52" s="22">
        <f t="shared" si="21"/>
        <v>5.6196812637121201E-6</v>
      </c>
      <c r="P52" s="21">
        <f t="shared" si="22"/>
        <v>6.8968926194118004E-5</v>
      </c>
      <c r="Q52" s="23">
        <f t="shared" si="23"/>
        <v>-4.2009734357721407E-4</v>
      </c>
      <c r="R52" s="14">
        <f t="shared" si="24"/>
        <v>-2.9344016626565804E-4</v>
      </c>
      <c r="S52" s="1"/>
      <c r="T52" s="1"/>
      <c r="U52">
        <f t="shared" si="17"/>
        <v>6.7535744801517454</v>
      </c>
      <c r="V52" s="5">
        <f>'PQBRT Data'!G50</f>
        <v>5669888</v>
      </c>
    </row>
    <row r="53" spans="1:22" x14ac:dyDescent="0.25">
      <c r="A53" s="1">
        <f>'PQBRT Data'!E51</f>
        <v>7.1050899999999997E-3</v>
      </c>
      <c r="B53" s="11">
        <f t="shared" si="9"/>
        <v>7.0475845346810503E-3</v>
      </c>
      <c r="C53" s="11">
        <f t="shared" si="0"/>
        <v>5.75054653189494E-5</v>
      </c>
      <c r="D53" s="13">
        <f t="shared" si="10"/>
        <v>7.8456939903834323E-3</v>
      </c>
      <c r="E53" s="14">
        <f t="shared" si="11"/>
        <v>-7.4060399038343265E-4</v>
      </c>
      <c r="F53" s="14">
        <f t="shared" si="12"/>
        <v>7.4060399038343265E-4</v>
      </c>
      <c r="G53" s="24">
        <f t="shared" si="18"/>
        <v>-10.423569446459267</v>
      </c>
      <c r="H53" s="17">
        <f t="shared" si="13"/>
        <v>-2.1484304165041652</v>
      </c>
      <c r="I53" s="18">
        <f t="shared" si="14"/>
        <v>-2.1250626610076049</v>
      </c>
      <c r="J53" s="17">
        <f t="shared" si="2"/>
        <v>-5.0756313014519101</v>
      </c>
      <c r="K53" s="19">
        <f t="shared" si="15"/>
        <v>-2.3367755496560338E-2</v>
      </c>
      <c r="L53" s="19">
        <f t="shared" si="19"/>
        <v>6.3086786277102319E-2</v>
      </c>
      <c r="M53" s="19">
        <f t="shared" si="16"/>
        <v>1.0996266569137518</v>
      </c>
      <c r="N53" s="21">
        <f t="shared" si="20"/>
        <v>7.9810945570238205E-4</v>
      </c>
      <c r="O53" s="22">
        <f t="shared" si="21"/>
        <v>5.6196812637121201E-6</v>
      </c>
      <c r="P53" s="21">
        <f t="shared" si="22"/>
        <v>5.1885784055237282E-5</v>
      </c>
      <c r="Q53" s="23">
        <f t="shared" si="23"/>
        <v>-4.2009734357721407E-4</v>
      </c>
      <c r="R53" s="14">
        <f t="shared" si="24"/>
        <v>-3.2050664680621858E-4</v>
      </c>
      <c r="S53" s="1"/>
      <c r="T53" s="1"/>
      <c r="U53">
        <f t="shared" si="17"/>
        <v>6.7659461760964916</v>
      </c>
      <c r="V53" s="5">
        <f>'PQBRT Data'!G51</f>
        <v>5833728</v>
      </c>
    </row>
    <row r="54" spans="1:22" x14ac:dyDescent="0.25">
      <c r="A54" s="1">
        <f>'PQBRT Data'!E52</f>
        <v>7.3436200000000004E-3</v>
      </c>
      <c r="B54" s="11">
        <f t="shared" si="9"/>
        <v>7.2604829831879308E-3</v>
      </c>
      <c r="C54" s="11">
        <f t="shared" si="0"/>
        <v>8.3137016812069586E-5</v>
      </c>
      <c r="D54" s="13">
        <f t="shared" si="10"/>
        <v>8.0677704709239909E-3</v>
      </c>
      <c r="E54" s="14">
        <f t="shared" si="11"/>
        <v>-7.2415047092399057E-4</v>
      </c>
      <c r="F54" s="14">
        <f t="shared" si="12"/>
        <v>7.2415047092399057E-4</v>
      </c>
      <c r="G54" s="24">
        <f t="shared" si="18"/>
        <v>-9.8609469297702024</v>
      </c>
      <c r="H54" s="17">
        <f t="shared" si="13"/>
        <v>-2.1340898040525773</v>
      </c>
      <c r="I54" s="18">
        <f t="shared" si="14"/>
        <v>-2.1117040603562431</v>
      </c>
      <c r="J54" s="17">
        <f t="shared" si="2"/>
        <v>-5.0523065904994482</v>
      </c>
      <c r="K54" s="19">
        <f t="shared" si="15"/>
        <v>-2.238574369633417E-2</v>
      </c>
      <c r="L54" s="19">
        <f t="shared" si="19"/>
        <v>6.3086786277102319E-2</v>
      </c>
      <c r="M54" s="19">
        <f t="shared" si="16"/>
        <v>1.0600795876936331</v>
      </c>
      <c r="N54" s="21">
        <f t="shared" si="20"/>
        <v>8.0728748773606016E-4</v>
      </c>
      <c r="O54" s="22">
        <f t="shared" si="21"/>
        <v>5.6196812637121201E-6</v>
      </c>
      <c r="P54" s="21">
        <f t="shared" si="22"/>
        <v>7.7517335548357461E-5</v>
      </c>
      <c r="Q54" s="23">
        <f t="shared" si="23"/>
        <v>-4.2009734357721407E-4</v>
      </c>
      <c r="R54" s="14">
        <f t="shared" si="24"/>
        <v>-3.040531273467765E-4</v>
      </c>
      <c r="S54" s="1"/>
      <c r="T54" s="1"/>
      <c r="U54">
        <f t="shared" si="17"/>
        <v>6.7779751806677719</v>
      </c>
      <c r="V54" s="5">
        <f>'PQBRT Data'!G52</f>
        <v>5997568</v>
      </c>
    </row>
    <row r="55" spans="1:22" x14ac:dyDescent="0.25">
      <c r="A55" s="1">
        <f>'PQBRT Data'!E53</f>
        <v>7.4918099999999998E-3</v>
      </c>
      <c r="B55" s="11">
        <f t="shared" si="9"/>
        <v>7.409991054431706E-3</v>
      </c>
      <c r="C55" s="11">
        <f t="shared" si="0"/>
        <v>8.1818945568293798E-5</v>
      </c>
      <c r="D55" s="13">
        <f t="shared" si="10"/>
        <v>8.2232240073023821E-3</v>
      </c>
      <c r="E55" s="14">
        <f t="shared" si="11"/>
        <v>-7.3141400730238233E-4</v>
      </c>
      <c r="F55" s="14">
        <f t="shared" si="12"/>
        <v>7.3141400730238233E-4</v>
      </c>
      <c r="G55" s="24">
        <f t="shared" si="18"/>
        <v>-9.762847793822619</v>
      </c>
      <c r="H55" s="17">
        <f t="shared" si="13"/>
        <v>-2.1254132453114685</v>
      </c>
      <c r="I55" s="18">
        <f t="shared" si="14"/>
        <v>-2.1025684258330744</v>
      </c>
      <c r="J55" s="17">
        <f t="shared" si="2"/>
        <v>-5.0363553662521312</v>
      </c>
      <c r="K55" s="19">
        <f t="shared" si="15"/>
        <v>-2.2844819478394118E-2</v>
      </c>
      <c r="L55" s="19">
        <f t="shared" si="19"/>
        <v>6.3086786277102319E-2</v>
      </c>
      <c r="M55" s="19">
        <f t="shared" si="16"/>
        <v>1.0865196679315015</v>
      </c>
      <c r="N55" s="21">
        <f t="shared" si="20"/>
        <v>8.1323295287067613E-4</v>
      </c>
      <c r="O55" s="22">
        <f t="shared" si="21"/>
        <v>5.6196812637121201E-6</v>
      </c>
      <c r="P55" s="21">
        <f t="shared" si="22"/>
        <v>7.6199264304581673E-5</v>
      </c>
      <c r="Q55" s="23">
        <f t="shared" si="23"/>
        <v>-4.2009734357721407E-4</v>
      </c>
      <c r="R55" s="14">
        <f t="shared" si="24"/>
        <v>-3.1131666372516826E-4</v>
      </c>
      <c r="S55" s="1"/>
      <c r="T55" s="1"/>
      <c r="U55">
        <f t="shared" si="17"/>
        <v>6.786201535531486</v>
      </c>
      <c r="V55" s="5">
        <f>'PQBRT Data'!G53</f>
        <v>6112256</v>
      </c>
    </row>
    <row r="56" spans="1:22" x14ac:dyDescent="0.25">
      <c r="A56" s="1">
        <f>'PQBRT Data'!E54</f>
        <v>7.6625599999999997E-3</v>
      </c>
      <c r="B56" s="11">
        <f t="shared" si="9"/>
        <v>7.5813406053882497E-3</v>
      </c>
      <c r="C56" s="11">
        <f t="shared" si="0"/>
        <v>8.1219394611749957E-5</v>
      </c>
      <c r="D56" s="13">
        <f t="shared" si="10"/>
        <v>8.4008851917348297E-3</v>
      </c>
      <c r="E56" s="14">
        <f t="shared" si="11"/>
        <v>-7.3832519173483002E-4</v>
      </c>
      <c r="F56" s="14">
        <f t="shared" si="12"/>
        <v>7.3832519173483002E-4</v>
      </c>
      <c r="G56" s="24">
        <f t="shared" si="18"/>
        <v>-9.635489858935264</v>
      </c>
      <c r="H56" s="17">
        <f t="shared" si="13"/>
        <v>-2.1156261118122694</v>
      </c>
      <c r="I56" s="18">
        <f t="shared" si="14"/>
        <v>-2.0923352950440615</v>
      </c>
      <c r="J56" s="17">
        <f t="shared" si="2"/>
        <v>-5.0184878647059925</v>
      </c>
      <c r="K56" s="19">
        <f t="shared" si="15"/>
        <v>-2.3290816768207989E-2</v>
      </c>
      <c r="L56" s="19">
        <f t="shared" si="19"/>
        <v>6.3086786277102319E-2</v>
      </c>
      <c r="M56" s="19">
        <f t="shared" si="16"/>
        <v>1.1131493515104862</v>
      </c>
      <c r="N56" s="21">
        <f t="shared" si="20"/>
        <v>8.1954458634657997E-4</v>
      </c>
      <c r="O56" s="22">
        <f t="shared" si="21"/>
        <v>5.6196812637121201E-6</v>
      </c>
      <c r="P56" s="21">
        <f t="shared" si="22"/>
        <v>7.5599713348037831E-5</v>
      </c>
      <c r="Q56" s="23">
        <f t="shared" si="23"/>
        <v>-4.2009734357721407E-4</v>
      </c>
      <c r="R56" s="14">
        <f t="shared" si="24"/>
        <v>-3.1822784815761595E-4</v>
      </c>
      <c r="S56" s="1"/>
      <c r="T56" s="1"/>
      <c r="U56">
        <f t="shared" si="17"/>
        <v>6.7954161516617324</v>
      </c>
      <c r="V56" s="5">
        <f>'PQBRT Data'!G54</f>
        <v>6243328</v>
      </c>
    </row>
    <row r="57" spans="1:22" x14ac:dyDescent="0.25">
      <c r="A57" s="1">
        <f>'PQBRT Data'!E55</f>
        <v>7.9723199999999998E-3</v>
      </c>
      <c r="B57" s="11">
        <f t="shared" si="9"/>
        <v>7.8932253225097865E-3</v>
      </c>
      <c r="C57" s="11">
        <f t="shared" si="0"/>
        <v>7.9094677490213275E-5</v>
      </c>
      <c r="D57" s="13">
        <f t="shared" si="10"/>
        <v>8.7228960885186394E-3</v>
      </c>
      <c r="E57" s="14">
        <f t="shared" si="11"/>
        <v>-7.5057608851863966E-4</v>
      </c>
      <c r="F57" s="14">
        <f t="shared" si="12"/>
        <v>7.5057608851863966E-4</v>
      </c>
      <c r="G57" s="24">
        <f t="shared" si="18"/>
        <v>-9.4147762322465685</v>
      </c>
      <c r="H57" s="17">
        <f t="shared" si="13"/>
        <v>-2.0984152775273652</v>
      </c>
      <c r="I57" s="18">
        <f t="shared" si="14"/>
        <v>-2.0743236785766568</v>
      </c>
      <c r="J57" s="17">
        <f t="shared" si="2"/>
        <v>-4.9870387811639993</v>
      </c>
      <c r="K57" s="19">
        <f t="shared" si="15"/>
        <v>-2.4091598950708448E-2</v>
      </c>
      <c r="L57" s="19">
        <f t="shared" si="19"/>
        <v>6.3086786277102319E-2</v>
      </c>
      <c r="M57" s="19">
        <f t="shared" si="16"/>
        <v>1.1614194640654845</v>
      </c>
      <c r="N57" s="21">
        <f t="shared" si="20"/>
        <v>8.2967076600885294E-4</v>
      </c>
      <c r="O57" s="22">
        <f t="shared" si="21"/>
        <v>5.6196812637121201E-6</v>
      </c>
      <c r="P57" s="21">
        <f t="shared" si="22"/>
        <v>7.347499622650115E-5</v>
      </c>
      <c r="Q57" s="23">
        <f t="shared" si="23"/>
        <v>-4.2009734357721407E-4</v>
      </c>
      <c r="R57" s="14">
        <f t="shared" si="24"/>
        <v>-3.3047874494142559E-4</v>
      </c>
      <c r="S57" s="1"/>
      <c r="T57" s="1"/>
      <c r="U57">
        <f t="shared" si="17"/>
        <v>6.811635052314359</v>
      </c>
      <c r="V57" s="5">
        <f>'PQBRT Data'!G55</f>
        <v>6480896</v>
      </c>
    </row>
    <row r="58" spans="1:22" x14ac:dyDescent="0.25">
      <c r="A58" s="1">
        <f>'PQBRT Data'!E56</f>
        <v>8.6594600000000008E-3</v>
      </c>
      <c r="B58" s="11">
        <f t="shared" si="9"/>
        <v>8.5711473433737872E-3</v>
      </c>
      <c r="C58" s="11">
        <f t="shared" si="0"/>
        <v>8.8312656626213584E-5</v>
      </c>
      <c r="D58" s="13">
        <f t="shared" si="10"/>
        <v>9.4168850902078861E-3</v>
      </c>
      <c r="E58" s="14">
        <f t="shared" si="11"/>
        <v>-7.5742509020788537E-4</v>
      </c>
      <c r="F58" s="14">
        <f t="shared" si="12"/>
        <v>7.5742509020788537E-4</v>
      </c>
      <c r="G58" s="24">
        <f t="shared" si="18"/>
        <v>-8.7467935668954571</v>
      </c>
      <c r="H58" s="17">
        <f t="shared" si="13"/>
        <v>-2.0625091895452772</v>
      </c>
      <c r="I58" s="18">
        <f t="shared" si="14"/>
        <v>-2.0376516550706905</v>
      </c>
      <c r="J58" s="17">
        <f t="shared" si="2"/>
        <v>-4.9230077968833719</v>
      </c>
      <c r="K58" s="19">
        <f t="shared" si="15"/>
        <v>-2.4857534474586718E-2</v>
      </c>
      <c r="L58" s="19">
        <f t="shared" si="19"/>
        <v>6.3086786277102319E-2</v>
      </c>
      <c r="M58" s="19">
        <f t="shared" si="16"/>
        <v>1.2199108916741883</v>
      </c>
      <c r="N58" s="21">
        <f t="shared" si="20"/>
        <v>8.4573774683409896E-4</v>
      </c>
      <c r="O58" s="22">
        <f t="shared" si="21"/>
        <v>5.6196812637121201E-6</v>
      </c>
      <c r="P58" s="21">
        <f t="shared" si="22"/>
        <v>8.2692975362501459E-5</v>
      </c>
      <c r="Q58" s="23">
        <f t="shared" si="23"/>
        <v>-4.2009734357721407E-4</v>
      </c>
      <c r="R58" s="14">
        <f t="shared" si="24"/>
        <v>-3.373277466306713E-4</v>
      </c>
      <c r="S58" s="1"/>
      <c r="T58" s="1"/>
      <c r="U58">
        <f t="shared" si="17"/>
        <v>6.8446570693582167</v>
      </c>
      <c r="V58" s="5">
        <f>'PQBRT Data'!G56</f>
        <v>6992896</v>
      </c>
    </row>
    <row r="59" spans="1:22" x14ac:dyDescent="0.25">
      <c r="A59" s="1">
        <f>'PQBRT Data'!E57</f>
        <v>9.1643499999999999E-3</v>
      </c>
      <c r="B59" s="11">
        <f t="shared" si="9"/>
        <v>9.2569336842377864E-3</v>
      </c>
      <c r="C59" s="11">
        <f t="shared" si="0"/>
        <v>-9.258368423778647E-5</v>
      </c>
      <c r="D59" s="13">
        <f t="shared" si="10"/>
        <v>1.0110874091897133E-2</v>
      </c>
      <c r="E59" s="14">
        <f t="shared" si="11"/>
        <v>-9.4652409189713294E-4</v>
      </c>
      <c r="F59" s="14">
        <f t="shared" si="12"/>
        <v>9.4652409189713294E-4</v>
      </c>
      <c r="G59" s="24">
        <f t="shared" si="18"/>
        <v>-10.328327616220822</v>
      </c>
      <c r="H59" s="17">
        <f t="shared" si="13"/>
        <v>-2.0378983328211362</v>
      </c>
      <c r="I59" s="18">
        <f t="shared" si="14"/>
        <v>-2.0035720676194675</v>
      </c>
      <c r="J59" s="17">
        <f t="shared" si="2"/>
        <v>-4.8635033212706649</v>
      </c>
      <c r="K59" s="19">
        <f t="shared" si="15"/>
        <v>-3.4326265201668704E-2</v>
      </c>
      <c r="L59" s="19">
        <f t="shared" si="19"/>
        <v>6.3086786277102319E-2</v>
      </c>
      <c r="M59" s="19">
        <f t="shared" si="16"/>
        <v>1.7132533317083649</v>
      </c>
      <c r="N59" s="21">
        <f t="shared" si="20"/>
        <v>8.5394040765934646E-4</v>
      </c>
      <c r="O59" s="22">
        <f t="shared" si="21"/>
        <v>5.6196812637121201E-6</v>
      </c>
      <c r="P59" s="21">
        <f t="shared" si="22"/>
        <v>-9.8203365501498596E-5</v>
      </c>
      <c r="Q59" s="23">
        <f t="shared" si="23"/>
        <v>-4.2009734357721407E-4</v>
      </c>
      <c r="R59" s="14">
        <f t="shared" si="24"/>
        <v>-5.2642674831991881E-4</v>
      </c>
      <c r="S59" s="1"/>
      <c r="T59" s="1"/>
      <c r="U59">
        <f t="shared" si="17"/>
        <v>6.8753446783329109</v>
      </c>
      <c r="V59" s="5">
        <f>'PQBRT Data'!G57</f>
        <v>7504896</v>
      </c>
    </row>
    <row r="60" spans="1:22" x14ac:dyDescent="0.25">
      <c r="A60" s="1">
        <f>'PQBRT Data'!E58</f>
        <v>9.8930600000000004E-3</v>
      </c>
      <c r="B60" s="11">
        <f t="shared" si="9"/>
        <v>9.9505843451017876E-3</v>
      </c>
      <c r="C60" s="11">
        <f t="shared" si="0"/>
        <v>-5.7524345101787194E-5</v>
      </c>
      <c r="D60" s="13">
        <f t="shared" si="10"/>
        <v>1.080486309358638E-2</v>
      </c>
      <c r="E60" s="14">
        <f t="shared" si="11"/>
        <v>-9.1180309358637919E-4</v>
      </c>
      <c r="F60" s="14">
        <f t="shared" si="12"/>
        <v>9.1180309358637919E-4</v>
      </c>
      <c r="G60" s="24">
        <f t="shared" si="18"/>
        <v>-9.2165931833667152</v>
      </c>
      <c r="H60" s="17">
        <f t="shared" si="13"/>
        <v>-2.0046693569804193</v>
      </c>
      <c r="I60" s="18">
        <f t="shared" si="14"/>
        <v>-1.9717424607949727</v>
      </c>
      <c r="J60" s="17">
        <f t="shared" si="2"/>
        <v>-4.8079274119155091</v>
      </c>
      <c r="K60" s="19">
        <f t="shared" si="15"/>
        <v>-3.292689618544653E-2</v>
      </c>
      <c r="L60" s="19">
        <f t="shared" si="19"/>
        <v>6.3086786277102319E-2</v>
      </c>
      <c r="M60" s="19">
        <f t="shared" si="16"/>
        <v>1.6699389925482953</v>
      </c>
      <c r="N60" s="21">
        <f t="shared" si="20"/>
        <v>8.54278748484592E-4</v>
      </c>
      <c r="O60" s="22">
        <f t="shared" si="21"/>
        <v>5.6196812637121201E-6</v>
      </c>
      <c r="P60" s="21">
        <f t="shared" si="22"/>
        <v>-6.314402636549932E-5</v>
      </c>
      <c r="Q60" s="23">
        <f t="shared" si="23"/>
        <v>-4.2009734357721407E-4</v>
      </c>
      <c r="R60" s="14">
        <f t="shared" si="24"/>
        <v>-4.9170575000916507E-4</v>
      </c>
      <c r="S60" s="1"/>
      <c r="T60" s="1"/>
      <c r="U60">
        <f t="shared" si="17"/>
        <v>6.9040062497045254</v>
      </c>
      <c r="V60" s="5">
        <f>'PQBRT Data'!G58</f>
        <v>8016896</v>
      </c>
    </row>
    <row r="61" spans="1:22" x14ac:dyDescent="0.25">
      <c r="A61" s="1">
        <f>'PQBRT Data'!E59</f>
        <v>1.06347E-2</v>
      </c>
      <c r="B61" s="11">
        <f t="shared" si="9"/>
        <v>1.0652099325965787E-2</v>
      </c>
      <c r="C61" s="11">
        <f t="shared" si="0"/>
        <v>-1.7399325965786888E-5</v>
      </c>
      <c r="D61" s="13">
        <f t="shared" si="10"/>
        <v>1.1498852095275626E-2</v>
      </c>
      <c r="E61" s="14">
        <f t="shared" si="11"/>
        <v>-8.6415209527562591E-4</v>
      </c>
      <c r="F61" s="14">
        <f t="shared" si="12"/>
        <v>8.6415209527562591E-4</v>
      </c>
      <c r="G61" s="24">
        <f t="shared" si="18"/>
        <v>-8.1257778336542259</v>
      </c>
      <c r="H61" s="17">
        <f t="shared" si="13"/>
        <v>-1.9732747568362157</v>
      </c>
      <c r="I61" s="18">
        <f t="shared" si="14"/>
        <v>-1.9418840517889393</v>
      </c>
      <c r="J61" s="17">
        <f t="shared" si="2"/>
        <v>-4.7557933016338989</v>
      </c>
      <c r="K61" s="19">
        <f t="shared" si="15"/>
        <v>-3.1390705047276368E-2</v>
      </c>
      <c r="L61" s="19">
        <f t="shared" si="19"/>
        <v>6.3086786277102319E-2</v>
      </c>
      <c r="M61" s="19">
        <f t="shared" si="16"/>
        <v>1.6165076909899965</v>
      </c>
      <c r="N61" s="21">
        <f t="shared" si="20"/>
        <v>8.4675276930983902E-4</v>
      </c>
      <c r="O61" s="22">
        <f t="shared" si="21"/>
        <v>5.6196812637121201E-6</v>
      </c>
      <c r="P61" s="21">
        <f t="shared" si="22"/>
        <v>-2.3019007229499007E-5</v>
      </c>
      <c r="Q61" s="23">
        <f t="shared" si="23"/>
        <v>-4.2009734357721407E-4</v>
      </c>
      <c r="R61" s="14">
        <f t="shared" si="24"/>
        <v>-4.4405475169841184E-4</v>
      </c>
      <c r="S61" s="1"/>
      <c r="T61" s="1"/>
      <c r="U61">
        <f t="shared" si="17"/>
        <v>6.9308928187246206</v>
      </c>
      <c r="V61" s="5">
        <f>'PQBRT Data'!G59</f>
        <v>8528896</v>
      </c>
    </row>
    <row r="62" spans="1:22" x14ac:dyDescent="0.25">
      <c r="A62" s="1">
        <f>'PQBRT Data'!E60</f>
        <v>1.1322E-2</v>
      </c>
      <c r="B62" s="11">
        <f t="shared" si="9"/>
        <v>1.1361478626829787E-2</v>
      </c>
      <c r="C62" s="11">
        <f t="shared" si="0"/>
        <v>-3.947862682978677E-5</v>
      </c>
      <c r="D62" s="13">
        <f t="shared" si="10"/>
        <v>1.2192841096964873E-2</v>
      </c>
      <c r="E62" s="14">
        <f t="shared" si="11"/>
        <v>-8.7084109696487257E-4</v>
      </c>
      <c r="F62" s="14">
        <f t="shared" si="12"/>
        <v>8.7084109696487257E-4</v>
      </c>
      <c r="G62" s="24">
        <f t="shared" si="18"/>
        <v>-7.6915836156586508</v>
      </c>
      <c r="H62" s="17">
        <f t="shared" si="13"/>
        <v>-1.9460768494514249</v>
      </c>
      <c r="I62" s="18">
        <f t="shared" si="14"/>
        <v>-1.913766862571558</v>
      </c>
      <c r="J62" s="17">
        <f t="shared" si="2"/>
        <v>-4.7066994385559404</v>
      </c>
      <c r="K62" s="19">
        <f t="shared" si="15"/>
        <v>-3.2309986879866859E-2</v>
      </c>
      <c r="L62" s="19">
        <f t="shared" si="19"/>
        <v>6.3086786277102319E-2</v>
      </c>
      <c r="M62" s="19">
        <f t="shared" si="16"/>
        <v>1.6882927336536402</v>
      </c>
      <c r="N62" s="21">
        <f t="shared" si="20"/>
        <v>8.313624701350858E-4</v>
      </c>
      <c r="O62" s="22">
        <f t="shared" si="21"/>
        <v>5.6196812637121201E-6</v>
      </c>
      <c r="P62" s="21">
        <f t="shared" si="22"/>
        <v>-4.5098308093498888E-5</v>
      </c>
      <c r="Q62" s="23">
        <f t="shared" si="23"/>
        <v>-4.2009734357721407E-4</v>
      </c>
      <c r="R62" s="14">
        <f t="shared" si="24"/>
        <v>-4.507437533876585E-4</v>
      </c>
      <c r="S62" s="1"/>
      <c r="T62" s="1"/>
      <c r="U62">
        <f t="shared" si="17"/>
        <v>6.956211473459085</v>
      </c>
      <c r="V62" s="5">
        <f>'PQBRT Data'!G60</f>
        <v>9040896</v>
      </c>
    </row>
    <row r="63" spans="1:22" x14ac:dyDescent="0.25">
      <c r="A63" s="1">
        <f>'PQBRT Data'!E61</f>
        <v>1.20783E-2</v>
      </c>
      <c r="B63" s="11">
        <f t="shared" si="9"/>
        <v>1.2078722247693787E-2</v>
      </c>
      <c r="C63" s="11">
        <f t="shared" si="0"/>
        <v>-4.2224769378727822E-7</v>
      </c>
      <c r="D63" s="13">
        <f t="shared" si="10"/>
        <v>1.288683009865412E-2</v>
      </c>
      <c r="E63" s="14">
        <f t="shared" si="11"/>
        <v>-8.0853009865411961E-4</v>
      </c>
      <c r="F63" s="14">
        <f t="shared" si="12"/>
        <v>8.0853009865411961E-4</v>
      </c>
      <c r="G63" s="24">
        <f t="shared" si="18"/>
        <v>-6.6940720023026383</v>
      </c>
      <c r="H63" s="17">
        <f t="shared" si="13"/>
        <v>-1.9179941876167139</v>
      </c>
      <c r="I63" s="18">
        <f t="shared" si="14"/>
        <v>-1.8871989533593254</v>
      </c>
      <c r="J63" s="17">
        <f t="shared" si="2"/>
        <v>-4.6603106872818039</v>
      </c>
      <c r="K63" s="19">
        <f t="shared" si="15"/>
        <v>-3.0795234257388504E-2</v>
      </c>
      <c r="L63" s="19">
        <f t="shared" si="19"/>
        <v>6.3086786277102319E-2</v>
      </c>
      <c r="M63" s="19">
        <f t="shared" si="16"/>
        <v>1.631795852926432</v>
      </c>
      <c r="N63" s="21">
        <f t="shared" si="20"/>
        <v>8.0810785096033233E-4</v>
      </c>
      <c r="O63" s="22">
        <f t="shared" si="21"/>
        <v>5.6196812637121201E-6</v>
      </c>
      <c r="P63" s="21">
        <f t="shared" si="22"/>
        <v>-6.0419289574993984E-6</v>
      </c>
      <c r="Q63" s="23">
        <f t="shared" si="23"/>
        <v>-4.2009734357721407E-4</v>
      </c>
      <c r="R63" s="14">
        <f t="shared" si="24"/>
        <v>-3.8843275507690554E-4</v>
      </c>
      <c r="S63" s="1"/>
      <c r="T63" s="1"/>
      <c r="U63">
        <f t="shared" si="17"/>
        <v>6.9801350497156092</v>
      </c>
      <c r="V63" s="5">
        <f>'PQBRT Data'!G61</f>
        <v>9552896</v>
      </c>
    </row>
    <row r="64" spans="1:22" x14ac:dyDescent="0.25">
      <c r="A64" s="1">
        <f>'PQBRT Data'!E62</f>
        <v>1.2867099999999999E-2</v>
      </c>
      <c r="B64" s="11">
        <f t="shared" si="9"/>
        <v>1.2803830188557788E-2</v>
      </c>
      <c r="C64" s="11">
        <f t="shared" si="0"/>
        <v>6.3269811442211513E-5</v>
      </c>
      <c r="D64" s="13">
        <f t="shared" si="10"/>
        <v>1.3580819100343366E-2</v>
      </c>
      <c r="E64" s="14">
        <f t="shared" si="11"/>
        <v>-7.1371910034336711E-4</v>
      </c>
      <c r="F64" s="14">
        <f t="shared" si="12"/>
        <v>7.1371910034336711E-4</v>
      </c>
      <c r="G64" s="24">
        <f t="shared" si="18"/>
        <v>-5.5468528288687207</v>
      </c>
      <c r="H64" s="17">
        <f t="shared" si="13"/>
        <v>-1.8905193237961078</v>
      </c>
      <c r="I64" s="18">
        <f t="shared" si="14"/>
        <v>-1.8620184704649745</v>
      </c>
      <c r="J64" s="17">
        <f t="shared" si="2"/>
        <v>-4.6163444440739685</v>
      </c>
      <c r="K64" s="19">
        <f t="shared" si="15"/>
        <v>-2.850085333113328E-2</v>
      </c>
      <c r="L64" s="19">
        <f t="shared" si="19"/>
        <v>6.3086786277102319E-2</v>
      </c>
      <c r="M64" s="19">
        <f t="shared" si="16"/>
        <v>1.5306428901328879</v>
      </c>
      <c r="N64" s="21">
        <f t="shared" si="20"/>
        <v>7.7698891178557862E-4</v>
      </c>
      <c r="O64" s="22">
        <f t="shared" si="21"/>
        <v>5.6196812637121201E-6</v>
      </c>
      <c r="P64" s="21">
        <f t="shared" si="22"/>
        <v>5.7650130178499394E-5</v>
      </c>
      <c r="Q64" s="23">
        <f t="shared" si="23"/>
        <v>-4.2009734357721407E-4</v>
      </c>
      <c r="R64" s="14">
        <f t="shared" si="24"/>
        <v>-2.9362175676615304E-4</v>
      </c>
      <c r="S64" s="1"/>
      <c r="T64" s="1"/>
      <c r="U64">
        <f t="shared" si="17"/>
        <v>7.002809291707587</v>
      </c>
      <c r="V64" s="5">
        <f>'PQBRT Data'!G62</f>
        <v>10064896</v>
      </c>
    </row>
    <row r="65" spans="1:22" x14ac:dyDescent="0.25">
      <c r="A65" s="1">
        <f>'PQBRT Data'!E63</f>
        <v>1.3462500000000001E-2</v>
      </c>
      <c r="B65" s="11">
        <f t="shared" si="9"/>
        <v>1.3389578851648987E-2</v>
      </c>
      <c r="C65" s="11">
        <f t="shared" si="0"/>
        <v>7.2921148351013862E-5</v>
      </c>
      <c r="D65" s="13">
        <f t="shared" si="10"/>
        <v>1.4136010301694764E-2</v>
      </c>
      <c r="E65" s="14">
        <f t="shared" si="11"/>
        <v>-6.7351030169476335E-4</v>
      </c>
      <c r="F65" s="14">
        <f t="shared" si="12"/>
        <v>6.7351030169476335E-4</v>
      </c>
      <c r="G65" s="24">
        <f t="shared" si="18"/>
        <v>-5.0028620367299039</v>
      </c>
      <c r="H65" s="17">
        <f t="shared" si="13"/>
        <v>-1.8708742836939618</v>
      </c>
      <c r="I65" s="18">
        <f t="shared" si="14"/>
        <v>-1.8427797789974703</v>
      </c>
      <c r="J65" s="17">
        <f t="shared" si="2"/>
        <v>-4.582752832999244</v>
      </c>
      <c r="K65" s="19">
        <f t="shared" si="15"/>
        <v>-2.8094504696491551E-2</v>
      </c>
      <c r="L65" s="19">
        <f t="shared" si="19"/>
        <v>6.3086786277102319E-2</v>
      </c>
      <c r="M65" s="19">
        <f t="shared" si="16"/>
        <v>1.5245720089123096</v>
      </c>
      <c r="N65" s="21">
        <f t="shared" si="20"/>
        <v>7.4643145004577721E-4</v>
      </c>
      <c r="O65" s="22">
        <f t="shared" si="21"/>
        <v>5.6196812637121201E-6</v>
      </c>
      <c r="P65" s="21">
        <f t="shared" si="22"/>
        <v>6.7301467087301737E-5</v>
      </c>
      <c r="Q65" s="23">
        <f t="shared" si="23"/>
        <v>-4.2009734357721407E-4</v>
      </c>
      <c r="R65" s="14">
        <f t="shared" si="24"/>
        <v>-2.5341295811754928E-4</v>
      </c>
      <c r="S65" s="1"/>
      <c r="T65" s="1"/>
      <c r="U65">
        <f t="shared" si="17"/>
        <v>7.0201331352483747</v>
      </c>
      <c r="V65" s="5">
        <f>'PQBRT Data'!G63</f>
        <v>10474496</v>
      </c>
    </row>
    <row r="66" spans="1:22" x14ac:dyDescent="0.25">
      <c r="V66" s="5">
        <f>'PQBRT Data'!G65</f>
        <v>0</v>
      </c>
    </row>
    <row r="67" spans="1:22" x14ac:dyDescent="0.25">
      <c r="V67" s="5">
        <f>'PQBRT Data'!G66</f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E0A00-0604-4708-B584-DB99F38E98B4}">
  <dimension ref="A1:G63"/>
  <sheetViews>
    <sheetView workbookViewId="0">
      <selection activeCell="J30" sqref="J30"/>
    </sheetView>
  </sheetViews>
  <sheetFormatPr defaultRowHeight="15" x14ac:dyDescent="0.25"/>
  <cols>
    <col min="2" max="5" width="12" bestFit="1" customWidth="1"/>
    <col min="7" max="7" width="12" bestFit="1" customWidth="1"/>
  </cols>
  <sheetData>
    <row r="1" spans="1:7" x14ac:dyDescent="0.25">
      <c r="A1" t="s">
        <v>120</v>
      </c>
      <c r="B1" t="s">
        <v>4</v>
      </c>
      <c r="C1" t="s">
        <v>3</v>
      </c>
      <c r="D1" t="s">
        <v>121</v>
      </c>
      <c r="E1" t="s">
        <v>122</v>
      </c>
      <c r="G1" t="s">
        <v>123</v>
      </c>
    </row>
    <row r="2" spans="1:7" x14ac:dyDescent="0.25">
      <c r="A2">
        <f>perfdataPerformanceSummary[[#This Row],[loadedp]]</f>
        <v>32</v>
      </c>
      <c r="B2">
        <f>perfdataPerformanceSummary[[#This Row],[gms]]</f>
        <v>9.3440000000000007E-6</v>
      </c>
      <c r="C2">
        <f>perfdataPerformanceSummary[[#This Row],[cms]]</f>
        <v>8.4160000000000004E-6</v>
      </c>
      <c r="D2">
        <f t="shared" ref="D2:D63" si="0">B2/A2</f>
        <v>2.9200000000000002E-7</v>
      </c>
      <c r="E2">
        <f>C2/A2</f>
        <v>2.6300000000000001E-7</v>
      </c>
      <c r="G2">
        <f>B2+C2*8</f>
        <v>7.6672E-5</v>
      </c>
    </row>
    <row r="3" spans="1:7" x14ac:dyDescent="0.25">
      <c r="A3">
        <f>perfdataPerformanceSummary[[#This Row],[loadedp]]</f>
        <v>11264</v>
      </c>
      <c r="B3">
        <f>perfdataPerformanceSummary[[#This Row],[gms]]</f>
        <v>2.0992000000000002E-5</v>
      </c>
      <c r="C3">
        <f>perfdataPerformanceSummary[[#This Row],[cms]]</f>
        <v>4.5856000000000003E-5</v>
      </c>
      <c r="D3">
        <f t="shared" si="0"/>
        <v>1.8636363636363636E-9</v>
      </c>
      <c r="E3">
        <f t="shared" ref="E3:E63" si="1">C3/A3</f>
        <v>4.0710227272727274E-9</v>
      </c>
      <c r="G3">
        <f t="shared" ref="G3:G63" si="2">B3+C3*8</f>
        <v>3.8784000000000003E-4</v>
      </c>
    </row>
    <row r="4" spans="1:7" x14ac:dyDescent="0.25">
      <c r="A4">
        <f>perfdataPerformanceSummary[[#This Row],[loadedp]]</f>
        <v>26624</v>
      </c>
      <c r="B4">
        <f>perfdataPerformanceSummary[[#This Row],[gms]]</f>
        <v>3.4816E-5</v>
      </c>
      <c r="C4">
        <f>perfdataPerformanceSummary[[#This Row],[cms]]</f>
        <v>9.8079999999999996E-5</v>
      </c>
      <c r="D4">
        <f t="shared" si="0"/>
        <v>1.3076923076923078E-9</v>
      </c>
      <c r="E4">
        <f t="shared" si="1"/>
        <v>3.6838942307692306E-9</v>
      </c>
      <c r="G4">
        <f t="shared" si="2"/>
        <v>8.1945599999999998E-4</v>
      </c>
    </row>
    <row r="5" spans="1:7" x14ac:dyDescent="0.25">
      <c r="A5">
        <f>perfdataPerformanceSummary[[#This Row],[loadedp]]</f>
        <v>36864</v>
      </c>
      <c r="B5">
        <f>perfdataPerformanceSummary[[#This Row],[gms]]</f>
        <v>4.3455999999999999E-5</v>
      </c>
      <c r="C5">
        <f>perfdataPerformanceSummary[[#This Row],[cms]]</f>
        <v>1.3308800000000001E-4</v>
      </c>
      <c r="D5">
        <f t="shared" si="0"/>
        <v>1.1788194444444444E-9</v>
      </c>
      <c r="E5">
        <f t="shared" si="1"/>
        <v>3.6102430555555558E-9</v>
      </c>
      <c r="G5">
        <f t="shared" si="2"/>
        <v>1.1081600000000002E-3</v>
      </c>
    </row>
    <row r="6" spans="1:7" x14ac:dyDescent="0.25">
      <c r="A6">
        <f>perfdataPerformanceSummary[[#This Row],[loadedp]]</f>
        <v>47104</v>
      </c>
      <c r="B6">
        <f>perfdataPerformanceSummary[[#This Row],[gms]]</f>
        <v>5.1616000000000002E-5</v>
      </c>
      <c r="C6">
        <f>perfdataPerformanceSummary[[#This Row],[cms]]</f>
        <v>1.6947199999999999E-4</v>
      </c>
      <c r="D6">
        <f t="shared" si="0"/>
        <v>1.0957880434782609E-9</v>
      </c>
      <c r="E6">
        <f t="shared" si="1"/>
        <v>3.5978260869565216E-9</v>
      </c>
      <c r="G6">
        <f t="shared" si="2"/>
        <v>1.4073919999999999E-3</v>
      </c>
    </row>
    <row r="7" spans="1:7" x14ac:dyDescent="0.25">
      <c r="A7">
        <f>perfdataPerformanceSummary[[#This Row],[loadedp]]</f>
        <v>57344</v>
      </c>
      <c r="B7">
        <f>perfdataPerformanceSummary[[#This Row],[gms]]</f>
        <v>5.7920000000000001E-5</v>
      </c>
      <c r="C7">
        <f>perfdataPerformanceSummary[[#This Row],[cms]]</f>
        <v>2.0262399999999999E-4</v>
      </c>
      <c r="D7">
        <f t="shared" si="0"/>
        <v>1.0100446428571428E-9</v>
      </c>
      <c r="E7">
        <f t="shared" si="1"/>
        <v>3.5334821428571427E-9</v>
      </c>
      <c r="G7">
        <f t="shared" si="2"/>
        <v>1.6789119999999999E-3</v>
      </c>
    </row>
    <row r="8" spans="1:7" x14ac:dyDescent="0.25">
      <c r="A8">
        <f>perfdataPerformanceSummary[[#This Row],[loadedp]]</f>
        <v>67584</v>
      </c>
      <c r="B8">
        <f>perfdataPerformanceSummary[[#This Row],[gms]]</f>
        <v>6.5664E-5</v>
      </c>
      <c r="C8">
        <f>perfdataPerformanceSummary[[#This Row],[cms]]</f>
        <v>2.37376E-4</v>
      </c>
      <c r="D8">
        <f t="shared" si="0"/>
        <v>9.7159090909090914E-10</v>
      </c>
      <c r="E8">
        <f t="shared" si="1"/>
        <v>3.512310606060606E-9</v>
      </c>
      <c r="G8">
        <f t="shared" si="2"/>
        <v>1.9646719999999998E-3</v>
      </c>
    </row>
    <row r="9" spans="1:7" x14ac:dyDescent="0.25">
      <c r="A9">
        <f>perfdataPerformanceSummary[[#This Row],[loadedp]]</f>
        <v>77824</v>
      </c>
      <c r="B9">
        <f>perfdataPerformanceSummary[[#This Row],[gms]]</f>
        <v>7.3088000000000002E-5</v>
      </c>
      <c r="C9">
        <f>perfdataPerformanceSummary[[#This Row],[cms]]</f>
        <v>2.7606400000000002E-4</v>
      </c>
      <c r="D9">
        <f t="shared" si="0"/>
        <v>9.3914473684210519E-10</v>
      </c>
      <c r="E9">
        <f t="shared" si="1"/>
        <v>3.5472861842105268E-9</v>
      </c>
      <c r="G9">
        <f t="shared" si="2"/>
        <v>2.2815999999999999E-3</v>
      </c>
    </row>
    <row r="10" spans="1:7" x14ac:dyDescent="0.25">
      <c r="A10">
        <f>perfdataPerformanceSummary[[#This Row],[loadedp]]</f>
        <v>88064</v>
      </c>
      <c r="B10">
        <f>perfdataPerformanceSummary[[#This Row],[gms]]</f>
        <v>8.064E-5</v>
      </c>
      <c r="C10">
        <f>perfdataPerformanceSummary[[#This Row],[cms]]</f>
        <v>3.12224E-4</v>
      </c>
      <c r="D10">
        <f t="shared" si="0"/>
        <v>9.1569767441860467E-10</v>
      </c>
      <c r="E10">
        <f t="shared" si="1"/>
        <v>3.545421511627907E-9</v>
      </c>
      <c r="G10">
        <f t="shared" si="2"/>
        <v>2.5784319999999999E-3</v>
      </c>
    </row>
    <row r="11" spans="1:7" x14ac:dyDescent="0.25">
      <c r="A11">
        <f>perfdataPerformanceSummary[[#This Row],[loadedp]]</f>
        <v>98304</v>
      </c>
      <c r="B11">
        <f>perfdataPerformanceSummary[[#This Row],[gms]]</f>
        <v>8.8288000000000006E-5</v>
      </c>
      <c r="C11">
        <f>perfdataPerformanceSummary[[#This Row],[cms]]</f>
        <v>3.4870399999999997E-4</v>
      </c>
      <c r="D11">
        <f t="shared" si="0"/>
        <v>8.9811197916666676E-10</v>
      </c>
      <c r="E11">
        <f t="shared" si="1"/>
        <v>3.5472005208333329E-9</v>
      </c>
      <c r="G11">
        <f t="shared" si="2"/>
        <v>2.87792E-3</v>
      </c>
    </row>
    <row r="12" spans="1:7" x14ac:dyDescent="0.25">
      <c r="A12">
        <f>perfdataPerformanceSummary[[#This Row],[loadedp]]</f>
        <v>148480</v>
      </c>
      <c r="B12">
        <f>perfdataPerformanceSummary[[#This Row],[gms]]</f>
        <v>1.2303999999999999E-4</v>
      </c>
      <c r="C12">
        <f>perfdataPerformanceSummary[[#This Row],[cms]]</f>
        <v>5.7878400000000005E-4</v>
      </c>
      <c r="D12">
        <f t="shared" si="0"/>
        <v>8.2866379310344821E-10</v>
      </c>
      <c r="E12">
        <f t="shared" si="1"/>
        <v>3.8980603448275865E-9</v>
      </c>
      <c r="G12">
        <f t="shared" si="2"/>
        <v>4.753312E-3</v>
      </c>
    </row>
    <row r="13" spans="1:7" x14ac:dyDescent="0.25">
      <c r="A13">
        <f>perfdataPerformanceSummary[[#This Row],[loadedp]]</f>
        <v>214016</v>
      </c>
      <c r="B13">
        <f>perfdataPerformanceSummary[[#This Row],[gms]]</f>
        <v>1.9887999999999999E-4</v>
      </c>
      <c r="C13">
        <f>perfdataPerformanceSummary[[#This Row],[cms]]</f>
        <v>1.01859E-3</v>
      </c>
      <c r="D13">
        <f t="shared" si="0"/>
        <v>9.2927631578947363E-10</v>
      </c>
      <c r="E13">
        <f t="shared" si="1"/>
        <v>4.759410511363636E-9</v>
      </c>
      <c r="G13">
        <f t="shared" si="2"/>
        <v>8.3476000000000002E-3</v>
      </c>
    </row>
    <row r="14" spans="1:7" x14ac:dyDescent="0.25">
      <c r="A14">
        <f>perfdataPerformanceSummary[[#This Row],[loadedp]]</f>
        <v>312320</v>
      </c>
      <c r="B14">
        <f>perfdataPerformanceSummary[[#This Row],[gms]]</f>
        <v>2.8681600000000001E-4</v>
      </c>
      <c r="C14">
        <f>perfdataPerformanceSummary[[#This Row],[cms]]</f>
        <v>1.52794E-3</v>
      </c>
      <c r="D14">
        <f t="shared" si="0"/>
        <v>9.1834016393442631E-10</v>
      </c>
      <c r="E14">
        <f t="shared" si="1"/>
        <v>4.8922259221311471E-9</v>
      </c>
      <c r="G14">
        <f t="shared" si="2"/>
        <v>1.2510336E-2</v>
      </c>
    </row>
    <row r="15" spans="1:7" x14ac:dyDescent="0.25">
      <c r="A15">
        <f>perfdataPerformanceSummary[[#This Row],[loadedp]]</f>
        <v>377856</v>
      </c>
      <c r="B15">
        <f>perfdataPerformanceSummary[[#This Row],[gms]]</f>
        <v>3.4528E-4</v>
      </c>
      <c r="C15">
        <f>perfdataPerformanceSummary[[#This Row],[cms]]</f>
        <v>1.8840599999999999E-3</v>
      </c>
      <c r="D15">
        <f t="shared" si="0"/>
        <v>9.137872628726287E-10</v>
      </c>
      <c r="E15">
        <f t="shared" si="1"/>
        <v>4.9861852134146339E-9</v>
      </c>
      <c r="G15">
        <f t="shared" si="2"/>
        <v>1.5417759999999999E-2</v>
      </c>
    </row>
    <row r="16" spans="1:7" x14ac:dyDescent="0.25">
      <c r="A16">
        <f>perfdataPerformanceSummary[[#This Row],[loadedp]]</f>
        <v>459776</v>
      </c>
      <c r="B16">
        <f>perfdataPerformanceSummary[[#This Row],[gms]]</f>
        <v>4.2079999999999998E-4</v>
      </c>
      <c r="C16">
        <f>perfdataPerformanceSummary[[#This Row],[cms]]</f>
        <v>2.3861400000000001E-3</v>
      </c>
      <c r="D16">
        <f t="shared" si="0"/>
        <v>9.1522828507795098E-10</v>
      </c>
      <c r="E16">
        <f t="shared" si="1"/>
        <v>5.1897880707126951E-9</v>
      </c>
      <c r="G16">
        <f t="shared" si="2"/>
        <v>1.950992E-2</v>
      </c>
    </row>
    <row r="17" spans="1:7" x14ac:dyDescent="0.25">
      <c r="A17">
        <f>perfdataPerformanceSummary[[#This Row],[loadedp]]</f>
        <v>525312</v>
      </c>
      <c r="B17">
        <f>perfdataPerformanceSummary[[#This Row],[gms]]</f>
        <v>4.8473599999999999E-4</v>
      </c>
      <c r="C17">
        <f>perfdataPerformanceSummary[[#This Row],[cms]]</f>
        <v>2.79546E-3</v>
      </c>
      <c r="D17">
        <f t="shared" si="0"/>
        <v>9.2275828460038981E-10</v>
      </c>
      <c r="E17">
        <f t="shared" si="1"/>
        <v>5.3215232090643277E-9</v>
      </c>
      <c r="G17">
        <f t="shared" si="2"/>
        <v>2.2848416E-2</v>
      </c>
    </row>
    <row r="18" spans="1:7" x14ac:dyDescent="0.25">
      <c r="A18">
        <f>perfdataPerformanceSummary[[#This Row],[loadedp]]</f>
        <v>623616</v>
      </c>
      <c r="B18">
        <f>perfdataPerformanceSummary[[#This Row],[gms]]</f>
        <v>5.8044800000000001E-4</v>
      </c>
      <c r="C18">
        <f>perfdataPerformanceSummary[[#This Row],[cms]]</f>
        <v>3.3954200000000001E-3</v>
      </c>
      <c r="D18">
        <f t="shared" si="0"/>
        <v>9.3077791461412157E-10</v>
      </c>
      <c r="E18">
        <f t="shared" si="1"/>
        <v>5.4447288074712646E-9</v>
      </c>
      <c r="G18">
        <f t="shared" si="2"/>
        <v>2.7743808000000002E-2</v>
      </c>
    </row>
    <row r="19" spans="1:7" x14ac:dyDescent="0.25">
      <c r="A19">
        <f>perfdataPerformanceSummary[[#This Row],[loadedp]]</f>
        <v>705536</v>
      </c>
      <c r="B19">
        <f>perfdataPerformanceSummary[[#This Row],[gms]]</f>
        <v>7.7420799999999997E-4</v>
      </c>
      <c r="C19">
        <f>perfdataPerformanceSummary[[#This Row],[cms]]</f>
        <v>3.9005099999999998E-3</v>
      </c>
      <c r="D19">
        <f t="shared" si="0"/>
        <v>1.0973330914368649E-9</v>
      </c>
      <c r="E19">
        <f t="shared" si="1"/>
        <v>5.5284351188316398E-9</v>
      </c>
      <c r="G19">
        <f t="shared" si="2"/>
        <v>3.1978288000000001E-2</v>
      </c>
    </row>
    <row r="20" spans="1:7" x14ac:dyDescent="0.25">
      <c r="A20">
        <f>perfdataPerformanceSummary[[#This Row],[loadedp]]</f>
        <v>787456</v>
      </c>
      <c r="B20">
        <f>perfdataPerformanceSummary[[#This Row],[gms]]</f>
        <v>8.6176000000000004E-4</v>
      </c>
      <c r="C20">
        <f>perfdataPerformanceSummary[[#This Row],[cms]]</f>
        <v>4.8760599999999998E-3</v>
      </c>
      <c r="D20">
        <f t="shared" si="0"/>
        <v>1.0943595578673603E-9</v>
      </c>
      <c r="E20">
        <f t="shared" si="1"/>
        <v>6.1921681973342003E-9</v>
      </c>
      <c r="G20">
        <f t="shared" si="2"/>
        <v>3.9870240000000001E-2</v>
      </c>
    </row>
    <row r="21" spans="1:7" x14ac:dyDescent="0.25">
      <c r="A21">
        <f>perfdataPerformanceSummary[[#This Row],[loadedp]]</f>
        <v>934912</v>
      </c>
      <c r="B21">
        <f>perfdataPerformanceSummary[[#This Row],[gms]]</f>
        <v>1.01472E-3</v>
      </c>
      <c r="C21">
        <f>perfdataPerformanceSummary[[#This Row],[cms]]</f>
        <v>5.33242E-3</v>
      </c>
      <c r="D21">
        <f t="shared" si="0"/>
        <v>1.0853641840087624E-9</v>
      </c>
      <c r="E21">
        <f t="shared" si="1"/>
        <v>5.7036598096933186E-9</v>
      </c>
      <c r="G21">
        <f t="shared" si="2"/>
        <v>4.3674079999999997E-2</v>
      </c>
    </row>
    <row r="22" spans="1:7" x14ac:dyDescent="0.25">
      <c r="A22">
        <f>perfdataPerformanceSummary[[#This Row],[loadedp]]</f>
        <v>1098752</v>
      </c>
      <c r="B22">
        <f>perfdataPerformanceSummary[[#This Row],[gms]]</f>
        <v>1.4928599999999999E-3</v>
      </c>
      <c r="C22">
        <f>perfdataPerformanceSummary[[#This Row],[cms]]</f>
        <v>6.51894E-3</v>
      </c>
      <c r="D22">
        <f t="shared" si="0"/>
        <v>1.3586869466449207E-9</v>
      </c>
      <c r="E22">
        <f t="shared" si="1"/>
        <v>5.9330403949207832E-9</v>
      </c>
      <c r="G22">
        <f t="shared" si="2"/>
        <v>5.3644379999999998E-2</v>
      </c>
    </row>
    <row r="23" spans="1:7" x14ac:dyDescent="0.25">
      <c r="A23">
        <f>perfdataPerformanceSummary[[#This Row],[loadedp]]</f>
        <v>1262592</v>
      </c>
      <c r="B23">
        <f>perfdataPerformanceSummary[[#This Row],[gms]]</f>
        <v>1.55478E-3</v>
      </c>
      <c r="C23">
        <f>perfdataPerformanceSummary[[#This Row],[cms]]</f>
        <v>7.8303399999999999E-3</v>
      </c>
      <c r="D23">
        <f t="shared" si="0"/>
        <v>1.2314191757907543E-9</v>
      </c>
      <c r="E23">
        <f t="shared" si="1"/>
        <v>6.2017975719789134E-9</v>
      </c>
      <c r="G23">
        <f t="shared" si="2"/>
        <v>6.4197500000000005E-2</v>
      </c>
    </row>
    <row r="24" spans="1:7" x14ac:dyDescent="0.25">
      <c r="A24">
        <f>perfdataPerformanceSummary[[#This Row],[loadedp]]</f>
        <v>1426432</v>
      </c>
      <c r="B24">
        <f>perfdataPerformanceSummary[[#This Row],[gms]]</f>
        <v>1.7310699999999999E-3</v>
      </c>
      <c r="C24">
        <f>perfdataPerformanceSummary[[#This Row],[cms]]</f>
        <v>8.8383400000000001E-3</v>
      </c>
      <c r="D24">
        <f t="shared" si="0"/>
        <v>1.2135664370961951E-9</v>
      </c>
      <c r="E24">
        <f t="shared" si="1"/>
        <v>6.1961173052763823E-9</v>
      </c>
      <c r="G24">
        <f t="shared" si="2"/>
        <v>7.2437790000000002E-2</v>
      </c>
    </row>
    <row r="25" spans="1:7" x14ac:dyDescent="0.25">
      <c r="A25">
        <f>perfdataPerformanceSummary[[#This Row],[loadedp]]</f>
        <v>1590272</v>
      </c>
      <c r="B25">
        <f>perfdataPerformanceSummary[[#This Row],[gms]]</f>
        <v>1.92253E-3</v>
      </c>
      <c r="C25">
        <f>perfdataPerformanceSummary[[#This Row],[cms]]</f>
        <v>9.3913899999999995E-3</v>
      </c>
      <c r="D25">
        <f t="shared" si="0"/>
        <v>1.2089315538473921E-9</v>
      </c>
      <c r="E25">
        <f t="shared" si="1"/>
        <v>5.9055243379748873E-9</v>
      </c>
      <c r="G25">
        <f t="shared" si="2"/>
        <v>7.7053650000000001E-2</v>
      </c>
    </row>
    <row r="26" spans="1:7" x14ac:dyDescent="0.25">
      <c r="A26">
        <f>perfdataPerformanceSummary[[#This Row],[loadedp]]</f>
        <v>1754112</v>
      </c>
      <c r="B26">
        <f>perfdataPerformanceSummary[[#This Row],[gms]]</f>
        <v>2.26531E-3</v>
      </c>
      <c r="C26">
        <f>perfdataPerformanceSummary[[#This Row],[cms]]</f>
        <v>1.08924E-2</v>
      </c>
      <c r="D26">
        <f t="shared" si="0"/>
        <v>1.2914283694541741E-9</v>
      </c>
      <c r="E26">
        <f t="shared" si="1"/>
        <v>6.209637697022767E-9</v>
      </c>
      <c r="G26">
        <f t="shared" si="2"/>
        <v>8.9404510000000006E-2</v>
      </c>
    </row>
    <row r="27" spans="1:7" x14ac:dyDescent="0.25">
      <c r="A27">
        <f>perfdataPerformanceSummary[[#This Row],[loadedp]]</f>
        <v>1917952</v>
      </c>
      <c r="B27">
        <f>perfdataPerformanceSummary[[#This Row],[gms]]</f>
        <v>2.1100799999999999E-3</v>
      </c>
      <c r="C27">
        <f>perfdataPerformanceSummary[[#This Row],[cms]]</f>
        <v>1.18599E-2</v>
      </c>
      <c r="D27">
        <f t="shared" si="0"/>
        <v>1.1001735184196476E-9</v>
      </c>
      <c r="E27">
        <f t="shared" si="1"/>
        <v>6.1836271189268548E-9</v>
      </c>
      <c r="G27">
        <f t="shared" si="2"/>
        <v>9.6989279999999997E-2</v>
      </c>
    </row>
    <row r="28" spans="1:7" x14ac:dyDescent="0.25">
      <c r="A28">
        <f>perfdataPerformanceSummary[[#This Row],[loadedp]]</f>
        <v>2081792</v>
      </c>
      <c r="B28">
        <f>perfdataPerformanceSummary[[#This Row],[gms]]</f>
        <v>2.68666E-3</v>
      </c>
      <c r="C28">
        <f>perfdataPerformanceSummary[[#This Row],[cms]]</f>
        <v>1.28732E-2</v>
      </c>
      <c r="D28">
        <f t="shared" si="0"/>
        <v>1.2905516016969994E-9</v>
      </c>
      <c r="E28">
        <f t="shared" si="1"/>
        <v>6.1837109567142149E-9</v>
      </c>
      <c r="G28">
        <f t="shared" si="2"/>
        <v>0.10567225999999999</v>
      </c>
    </row>
    <row r="29" spans="1:7" x14ac:dyDescent="0.25">
      <c r="A29">
        <f>perfdataPerformanceSummary[[#This Row],[loadedp]]</f>
        <v>2245632</v>
      </c>
      <c r="B29">
        <f>perfdataPerformanceSummary[[#This Row],[gms]]</f>
        <v>2.8224299999999999E-3</v>
      </c>
      <c r="C29">
        <f>perfdataPerformanceSummary[[#This Row],[cms]]</f>
        <v>1.3832799999999999E-2</v>
      </c>
      <c r="D29">
        <f t="shared" si="0"/>
        <v>1.2568533045485635E-9</v>
      </c>
      <c r="E29">
        <f t="shared" si="1"/>
        <v>6.1598694710442316E-9</v>
      </c>
      <c r="G29">
        <f t="shared" si="2"/>
        <v>0.11348482999999999</v>
      </c>
    </row>
    <row r="30" spans="1:7" x14ac:dyDescent="0.25">
      <c r="A30">
        <f>perfdataPerformanceSummary[[#This Row],[loadedp]]</f>
        <v>2409472</v>
      </c>
      <c r="B30">
        <f>perfdataPerformanceSummary[[#This Row],[gms]]</f>
        <v>2.6990400000000002E-3</v>
      </c>
      <c r="C30">
        <f>perfdataPerformanceSummary[[#This Row],[cms]]</f>
        <v>1.49327E-2</v>
      </c>
      <c r="D30">
        <f t="shared" si="0"/>
        <v>1.1201790267743308E-9</v>
      </c>
      <c r="E30">
        <f t="shared" si="1"/>
        <v>6.1974988711219719E-9</v>
      </c>
      <c r="G30">
        <f t="shared" si="2"/>
        <v>0.12216064</v>
      </c>
    </row>
    <row r="31" spans="1:7" x14ac:dyDescent="0.25">
      <c r="A31">
        <f>perfdataPerformanceSummary[[#This Row],[loadedp]]</f>
        <v>2573312</v>
      </c>
      <c r="B31">
        <f>perfdataPerformanceSummary[[#This Row],[gms]]</f>
        <v>2.8766999999999998E-3</v>
      </c>
      <c r="C31">
        <f>perfdataPerformanceSummary[[#This Row],[cms]]</f>
        <v>1.59458E-2</v>
      </c>
      <c r="D31">
        <f t="shared" si="0"/>
        <v>1.1178978685833664E-9</v>
      </c>
      <c r="E31">
        <f t="shared" si="1"/>
        <v>6.196605774970155E-9</v>
      </c>
      <c r="G31">
        <f t="shared" si="2"/>
        <v>0.13044310000000001</v>
      </c>
    </row>
    <row r="32" spans="1:7" x14ac:dyDescent="0.25">
      <c r="A32">
        <f>perfdataPerformanceSummary[[#This Row],[loadedp]]</f>
        <v>2737152</v>
      </c>
      <c r="B32">
        <f>perfdataPerformanceSummary[[#This Row],[gms]]</f>
        <v>3.1169000000000001E-3</v>
      </c>
      <c r="C32">
        <f>perfdataPerformanceSummary[[#This Row],[cms]]</f>
        <v>1.6954799999999999E-2</v>
      </c>
      <c r="D32">
        <f t="shared" si="0"/>
        <v>1.1387383674710064E-9</v>
      </c>
      <c r="E32">
        <f t="shared" si="1"/>
        <v>6.1943216891133551E-9</v>
      </c>
      <c r="G32">
        <f t="shared" si="2"/>
        <v>0.1387553</v>
      </c>
    </row>
    <row r="33" spans="1:7" x14ac:dyDescent="0.25">
      <c r="A33">
        <f>perfdataPerformanceSummary[[#This Row],[loadedp]]</f>
        <v>2900992</v>
      </c>
      <c r="B33">
        <f>perfdataPerformanceSummary[[#This Row],[gms]]</f>
        <v>3.2972499999999998E-3</v>
      </c>
      <c r="C33">
        <f>perfdataPerformanceSummary[[#This Row],[cms]]</f>
        <v>1.78853E-2</v>
      </c>
      <c r="D33">
        <f t="shared" si="0"/>
        <v>1.1365939650988351E-9</v>
      </c>
      <c r="E33">
        <f t="shared" si="1"/>
        <v>6.1652358917225559E-9</v>
      </c>
      <c r="G33">
        <f t="shared" si="2"/>
        <v>0.14637965</v>
      </c>
    </row>
    <row r="34" spans="1:7" x14ac:dyDescent="0.25">
      <c r="A34">
        <f>perfdataPerformanceSummary[[#This Row],[loadedp]]</f>
        <v>3064832</v>
      </c>
      <c r="B34">
        <f>perfdataPerformanceSummary[[#This Row],[gms]]</f>
        <v>3.4856599999999998E-3</v>
      </c>
      <c r="C34">
        <f>perfdataPerformanceSummary[[#This Row],[cms]]</f>
        <v>1.88941E-2</v>
      </c>
      <c r="D34">
        <f t="shared" si="0"/>
        <v>1.137308668142332E-9</v>
      </c>
      <c r="E34">
        <f t="shared" si="1"/>
        <v>6.1648077284497158E-9</v>
      </c>
      <c r="G34">
        <f t="shared" si="2"/>
        <v>0.15463846000000001</v>
      </c>
    </row>
    <row r="35" spans="1:7" x14ac:dyDescent="0.25">
      <c r="A35">
        <f>perfdataPerformanceSummary[[#This Row],[loadedp]]</f>
        <v>3228672</v>
      </c>
      <c r="B35">
        <f>perfdataPerformanceSummary[[#This Row],[gms]]</f>
        <v>3.6514199999999998E-3</v>
      </c>
      <c r="C35">
        <f>perfdataPerformanceSummary[[#This Row],[cms]]</f>
        <v>2.0014899999999999E-2</v>
      </c>
      <c r="D35">
        <f t="shared" si="0"/>
        <v>1.1309355673168411E-9</v>
      </c>
      <c r="E35">
        <f t="shared" si="1"/>
        <v>6.1991122046463678E-9</v>
      </c>
      <c r="G35">
        <f t="shared" si="2"/>
        <v>0.16377061999999998</v>
      </c>
    </row>
    <row r="36" spans="1:7" x14ac:dyDescent="0.25">
      <c r="A36">
        <f>perfdataPerformanceSummary[[#This Row],[loadedp]]</f>
        <v>3392512</v>
      </c>
      <c r="B36">
        <f>perfdataPerformanceSummary[[#This Row],[gms]]</f>
        <v>3.8454700000000001E-3</v>
      </c>
      <c r="C36">
        <f>perfdataPerformanceSummary[[#This Row],[cms]]</f>
        <v>2.0962000000000001E-2</v>
      </c>
      <c r="D36">
        <f t="shared" si="0"/>
        <v>1.1335169927180804E-9</v>
      </c>
      <c r="E36">
        <f t="shared" si="1"/>
        <v>6.1789022411711445E-9</v>
      </c>
      <c r="G36">
        <f t="shared" si="2"/>
        <v>0.17154147</v>
      </c>
    </row>
    <row r="37" spans="1:7" x14ac:dyDescent="0.25">
      <c r="A37">
        <f>perfdataPerformanceSummary[[#This Row],[loadedp]]</f>
        <v>3539968</v>
      </c>
      <c r="B37">
        <f>perfdataPerformanceSummary[[#This Row],[gms]]</f>
        <v>4.0750099999999996E-3</v>
      </c>
      <c r="C37">
        <f>perfdataPerformanceSummary[[#This Row],[cms]]</f>
        <v>2.18135E-2</v>
      </c>
      <c r="D37">
        <f t="shared" si="0"/>
        <v>1.1511431741755857E-9</v>
      </c>
      <c r="E37">
        <f t="shared" si="1"/>
        <v>6.1620613519670236E-9</v>
      </c>
      <c r="G37">
        <f t="shared" si="2"/>
        <v>0.17858300999999999</v>
      </c>
    </row>
    <row r="38" spans="1:7" x14ac:dyDescent="0.25">
      <c r="A38">
        <f>perfdataPerformanceSummary[[#This Row],[loadedp]]</f>
        <v>3703808</v>
      </c>
      <c r="B38">
        <f>perfdataPerformanceSummary[[#This Row],[gms]]</f>
        <v>4.30906E-3</v>
      </c>
      <c r="C38">
        <f>perfdataPerformanceSummary[[#This Row],[cms]]</f>
        <v>2.2824500000000001E-2</v>
      </c>
      <c r="D38">
        <f t="shared" si="0"/>
        <v>1.1634134382775782E-9</v>
      </c>
      <c r="E38">
        <f t="shared" si="1"/>
        <v>6.1624414656483275E-9</v>
      </c>
      <c r="G38">
        <f t="shared" si="2"/>
        <v>0.18690506000000001</v>
      </c>
    </row>
    <row r="39" spans="1:7" x14ac:dyDescent="0.25">
      <c r="A39">
        <f>perfdataPerformanceSummary[[#This Row],[loadedp]]</f>
        <v>3867648</v>
      </c>
      <c r="B39">
        <f>perfdataPerformanceSummary[[#This Row],[gms]]</f>
        <v>4.5315199999999998E-3</v>
      </c>
      <c r="C39">
        <f>perfdataPerformanceSummary[[#This Row],[cms]]</f>
        <v>2.3838700000000001E-2</v>
      </c>
      <c r="D39">
        <f t="shared" si="0"/>
        <v>1.1716474715382578E-9</v>
      </c>
      <c r="E39">
        <f t="shared" si="1"/>
        <v>6.1636167510590419E-9</v>
      </c>
      <c r="G39">
        <f t="shared" si="2"/>
        <v>0.19524112000000002</v>
      </c>
    </row>
    <row r="40" spans="1:7" x14ac:dyDescent="0.25">
      <c r="A40">
        <f>perfdataPerformanceSummary[[#This Row],[loadedp]]</f>
        <v>4031488</v>
      </c>
      <c r="B40">
        <f>perfdataPerformanceSummary[[#This Row],[gms]]</f>
        <v>4.7074899999999999E-3</v>
      </c>
      <c r="C40">
        <f>perfdataPerformanceSummary[[#This Row],[cms]]</f>
        <v>2.49143E-2</v>
      </c>
      <c r="D40">
        <f t="shared" si="0"/>
        <v>1.1676805189547879E-9</v>
      </c>
      <c r="E40">
        <f t="shared" si="1"/>
        <v>6.1799266176657352E-9</v>
      </c>
      <c r="G40">
        <f t="shared" si="2"/>
        <v>0.20402189000000001</v>
      </c>
    </row>
    <row r="41" spans="1:7" x14ac:dyDescent="0.25">
      <c r="A41">
        <f>perfdataPerformanceSummary[[#This Row],[loadedp]]</f>
        <v>4195328</v>
      </c>
      <c r="B41">
        <f>perfdataPerformanceSummary[[#This Row],[gms]]</f>
        <v>4.9354899999999998E-3</v>
      </c>
      <c r="C41">
        <f>perfdataPerformanceSummary[[#This Row],[cms]]</f>
        <v>2.5917099999999998E-2</v>
      </c>
      <c r="D41">
        <f t="shared" si="0"/>
        <v>1.176425299762021E-9</v>
      </c>
      <c r="E41">
        <f t="shared" si="1"/>
        <v>6.1776099508786913E-9</v>
      </c>
      <c r="G41">
        <f t="shared" si="2"/>
        <v>0.21227228999999997</v>
      </c>
    </row>
    <row r="42" spans="1:7" x14ac:dyDescent="0.25">
      <c r="A42">
        <f>perfdataPerformanceSummary[[#This Row],[loadedp]]</f>
        <v>4359168</v>
      </c>
      <c r="B42">
        <f>perfdataPerformanceSummary[[#This Row],[gms]]</f>
        <v>5.1488999999999997E-3</v>
      </c>
      <c r="C42">
        <f>perfdataPerformanceSummary[[#This Row],[cms]]</f>
        <v>2.68509E-2</v>
      </c>
      <c r="D42">
        <f t="shared" si="0"/>
        <v>1.1811657637420717E-9</v>
      </c>
      <c r="E42">
        <f t="shared" si="1"/>
        <v>6.1596387200493303E-9</v>
      </c>
      <c r="G42">
        <f t="shared" si="2"/>
        <v>0.21995610000000002</v>
      </c>
    </row>
    <row r="43" spans="1:7" x14ac:dyDescent="0.25">
      <c r="A43">
        <f>perfdataPerformanceSummary[[#This Row],[loadedp]]</f>
        <v>4523008</v>
      </c>
      <c r="B43">
        <f>perfdataPerformanceSummary[[#This Row],[gms]]</f>
        <v>5.3398100000000004E-3</v>
      </c>
      <c r="C43">
        <f>perfdataPerformanceSummary[[#This Row],[cms]]</f>
        <v>2.7968799999999999E-2</v>
      </c>
      <c r="D43">
        <f t="shared" si="0"/>
        <v>1.1805882280110936E-9</v>
      </c>
      <c r="E43">
        <f t="shared" si="1"/>
        <v>6.1836724586823631E-9</v>
      </c>
      <c r="G43">
        <f t="shared" si="2"/>
        <v>0.22909020999999999</v>
      </c>
    </row>
    <row r="44" spans="1:7" x14ac:dyDescent="0.25">
      <c r="A44">
        <f>perfdataPerformanceSummary[[#This Row],[loadedp]]</f>
        <v>4686848</v>
      </c>
      <c r="B44">
        <f>perfdataPerformanceSummary[[#This Row],[gms]]</f>
        <v>5.5684799999999998E-3</v>
      </c>
      <c r="C44">
        <f>perfdataPerformanceSummary[[#This Row],[cms]]</f>
        <v>2.8794299999999998E-2</v>
      </c>
      <c r="D44">
        <f t="shared" si="0"/>
        <v>1.1881076578544898E-9</v>
      </c>
      <c r="E44">
        <f t="shared" si="1"/>
        <v>6.1436385391632069E-9</v>
      </c>
      <c r="G44">
        <f t="shared" si="2"/>
        <v>0.23592287999999997</v>
      </c>
    </row>
    <row r="45" spans="1:7" x14ac:dyDescent="0.25">
      <c r="A45">
        <f>perfdataPerformanceSummary[[#This Row],[loadedp]]</f>
        <v>4850688</v>
      </c>
      <c r="B45">
        <f>perfdataPerformanceSummary[[#This Row],[gms]]</f>
        <v>5.7884800000000004E-3</v>
      </c>
      <c r="C45">
        <f>perfdataPerformanceSummary[[#This Row],[cms]]</f>
        <v>2.9894400000000002E-2</v>
      </c>
      <c r="D45">
        <f t="shared" si="0"/>
        <v>1.1933317500527762E-9</v>
      </c>
      <c r="E45">
        <f t="shared" si="1"/>
        <v>6.1629195693476887E-9</v>
      </c>
      <c r="G45">
        <f t="shared" si="2"/>
        <v>0.24494368000000002</v>
      </c>
    </row>
    <row r="46" spans="1:7" x14ac:dyDescent="0.25">
      <c r="A46">
        <f>perfdataPerformanceSummary[[#This Row],[loadedp]]</f>
        <v>5014528</v>
      </c>
      <c r="B46">
        <f>perfdataPerformanceSummary[[#This Row],[gms]]</f>
        <v>6.0017300000000003E-3</v>
      </c>
      <c r="C46">
        <f>perfdataPerformanceSummary[[#This Row],[cms]]</f>
        <v>3.0972300000000001E-2</v>
      </c>
      <c r="D46">
        <f t="shared" si="0"/>
        <v>1.1968683792372882E-9</v>
      </c>
      <c r="E46">
        <f t="shared" si="1"/>
        <v>6.1765135223095774E-9</v>
      </c>
      <c r="G46">
        <f t="shared" si="2"/>
        <v>0.25378012999999999</v>
      </c>
    </row>
    <row r="47" spans="1:7" x14ac:dyDescent="0.25">
      <c r="A47">
        <f>perfdataPerformanceSummary[[#This Row],[loadedp]]</f>
        <v>5178368</v>
      </c>
      <c r="B47">
        <f>perfdataPerformanceSummary[[#This Row],[gms]]</f>
        <v>6.1872300000000002E-3</v>
      </c>
      <c r="C47">
        <f>perfdataPerformanceSummary[[#This Row],[cms]]</f>
        <v>3.2568899999999998E-2</v>
      </c>
      <c r="D47">
        <f t="shared" si="0"/>
        <v>1.194822384195175E-9</v>
      </c>
      <c r="E47">
        <f t="shared" si="1"/>
        <v>6.2894139620822621E-9</v>
      </c>
      <c r="G47">
        <f t="shared" si="2"/>
        <v>0.26673842999999997</v>
      </c>
    </row>
    <row r="48" spans="1:7" x14ac:dyDescent="0.25">
      <c r="A48">
        <f>perfdataPerformanceSummary[[#This Row],[loadedp]]</f>
        <v>5342208</v>
      </c>
      <c r="B48">
        <f>perfdataPerformanceSummary[[#This Row],[gms]]</f>
        <v>6.4504000000000002E-3</v>
      </c>
      <c r="C48">
        <f>perfdataPerformanceSummary[[#This Row],[cms]]</f>
        <v>3.3000300000000003E-2</v>
      </c>
      <c r="D48">
        <f t="shared" si="0"/>
        <v>1.2074408184780527E-9</v>
      </c>
      <c r="E48">
        <f t="shared" si="1"/>
        <v>6.1772772606382983E-9</v>
      </c>
      <c r="G48">
        <f t="shared" si="2"/>
        <v>0.27045280000000005</v>
      </c>
    </row>
    <row r="49" spans="1:7" x14ac:dyDescent="0.25">
      <c r="A49">
        <f>perfdataPerformanceSummary[[#This Row],[loadedp]]</f>
        <v>5506048</v>
      </c>
      <c r="B49">
        <f>perfdataPerformanceSummary[[#This Row],[gms]]</f>
        <v>6.6707199999999998E-3</v>
      </c>
      <c r="C49">
        <f>perfdataPerformanceSummary[[#This Row],[cms]]</f>
        <v>3.3931900000000001E-2</v>
      </c>
      <c r="D49">
        <f t="shared" si="0"/>
        <v>1.2115259438348521E-9</v>
      </c>
      <c r="E49">
        <f t="shared" si="1"/>
        <v>6.1626596789566677E-9</v>
      </c>
      <c r="G49">
        <f t="shared" si="2"/>
        <v>0.27812592000000003</v>
      </c>
    </row>
    <row r="50" spans="1:7" x14ac:dyDescent="0.25">
      <c r="A50">
        <f>perfdataPerformanceSummary[[#This Row],[loadedp]]</f>
        <v>5669888</v>
      </c>
      <c r="B50">
        <f>perfdataPerformanceSummary[[#This Row],[gms]]</f>
        <v>6.9100799999999999E-3</v>
      </c>
      <c r="C50">
        <f>perfdataPerformanceSummary[[#This Row],[cms]]</f>
        <v>3.5034500000000003E-2</v>
      </c>
      <c r="D50">
        <f t="shared" si="0"/>
        <v>1.2187330684486184E-9</v>
      </c>
      <c r="E50">
        <f t="shared" si="1"/>
        <v>6.1790462174914216E-9</v>
      </c>
      <c r="G50">
        <f t="shared" si="2"/>
        <v>0.28718608000000001</v>
      </c>
    </row>
    <row r="51" spans="1:7" x14ac:dyDescent="0.25">
      <c r="A51">
        <f>perfdataPerformanceSummary[[#This Row],[loadedp]]</f>
        <v>5833728</v>
      </c>
      <c r="B51">
        <f>perfdataPerformanceSummary[[#This Row],[gms]]</f>
        <v>7.1050899999999997E-3</v>
      </c>
      <c r="C51">
        <f>perfdataPerformanceSummary[[#This Row],[cms]]</f>
        <v>3.6045300000000002E-2</v>
      </c>
      <c r="D51">
        <f t="shared" si="0"/>
        <v>1.2179330267026505E-9</v>
      </c>
      <c r="E51">
        <f t="shared" si="1"/>
        <v>6.1787762473670354E-9</v>
      </c>
      <c r="G51">
        <f t="shared" si="2"/>
        <v>0.29546749</v>
      </c>
    </row>
    <row r="52" spans="1:7" x14ac:dyDescent="0.25">
      <c r="A52">
        <f>perfdataPerformanceSummary[[#This Row],[loadedp]]</f>
        <v>5997568</v>
      </c>
      <c r="B52">
        <f>perfdataPerformanceSummary[[#This Row],[gms]]</f>
        <v>7.3436200000000004E-3</v>
      </c>
      <c r="C52">
        <f>perfdataPerformanceSummary[[#This Row],[cms]]</f>
        <v>3.7048999999999999E-2</v>
      </c>
      <c r="D52">
        <f t="shared" si="0"/>
        <v>1.2244329701639065E-9</v>
      </c>
      <c r="E52">
        <f t="shared" si="1"/>
        <v>6.1773372140174147E-9</v>
      </c>
      <c r="G52">
        <f t="shared" si="2"/>
        <v>0.30373561999999998</v>
      </c>
    </row>
    <row r="53" spans="1:7" x14ac:dyDescent="0.25">
      <c r="A53">
        <f>perfdataPerformanceSummary[[#This Row],[loadedp]]</f>
        <v>6112256</v>
      </c>
      <c r="B53">
        <f>perfdataPerformanceSummary[[#This Row],[gms]]</f>
        <v>7.4918099999999998E-3</v>
      </c>
      <c r="C53">
        <f>perfdataPerformanceSummary[[#This Row],[cms]]</f>
        <v>3.7605100000000002E-2</v>
      </c>
      <c r="D53">
        <f t="shared" si="0"/>
        <v>1.2257029155846875E-9</v>
      </c>
      <c r="E53">
        <f t="shared" si="1"/>
        <v>6.1524091922851404E-9</v>
      </c>
      <c r="G53">
        <f t="shared" si="2"/>
        <v>0.30833261000000001</v>
      </c>
    </row>
    <row r="54" spans="1:7" x14ac:dyDescent="0.25">
      <c r="A54">
        <f>perfdataPerformanceSummary[[#This Row],[loadedp]]</f>
        <v>6243328</v>
      </c>
      <c r="B54">
        <f>perfdataPerformanceSummary[[#This Row],[gms]]</f>
        <v>7.6625599999999997E-3</v>
      </c>
      <c r="C54">
        <f>perfdataPerformanceSummary[[#This Row],[cms]]</f>
        <v>3.8567299999999999E-2</v>
      </c>
      <c r="D54">
        <f t="shared" si="0"/>
        <v>1.2273197884205346E-9</v>
      </c>
      <c r="E54">
        <f t="shared" si="1"/>
        <v>6.1773624579711328E-9</v>
      </c>
      <c r="G54">
        <f t="shared" si="2"/>
        <v>0.31620095999999998</v>
      </c>
    </row>
    <row r="55" spans="1:7" x14ac:dyDescent="0.25">
      <c r="A55">
        <f>perfdataPerformanceSummary[[#This Row],[loadedp]]</f>
        <v>6480896</v>
      </c>
      <c r="B55">
        <f>perfdataPerformanceSummary[[#This Row],[gms]]</f>
        <v>7.9723199999999998E-3</v>
      </c>
      <c r="C55">
        <f>perfdataPerformanceSummary[[#This Row],[cms]]</f>
        <v>4.0035399999999999E-2</v>
      </c>
      <c r="D55">
        <f t="shared" si="0"/>
        <v>1.2301262047716859E-9</v>
      </c>
      <c r="E55">
        <f t="shared" si="1"/>
        <v>6.1774483034444614E-9</v>
      </c>
      <c r="G55">
        <f t="shared" si="2"/>
        <v>0.32825551999999997</v>
      </c>
    </row>
    <row r="56" spans="1:7" x14ac:dyDescent="0.25">
      <c r="A56">
        <f>perfdataPerformanceSummary[[#This Row],[loadedp]]</f>
        <v>6992896</v>
      </c>
      <c r="B56">
        <f>perfdataPerformanceSummary[[#This Row],[gms]]</f>
        <v>8.6594600000000008E-3</v>
      </c>
      <c r="C56">
        <f>perfdataPerformanceSummary[[#This Row],[cms]]</f>
        <v>4.3197699999999999E-2</v>
      </c>
      <c r="D56">
        <f t="shared" si="0"/>
        <v>1.238322434653683E-9</v>
      </c>
      <c r="E56">
        <f t="shared" si="1"/>
        <v>6.1773691472031045E-9</v>
      </c>
      <c r="G56">
        <f t="shared" si="2"/>
        <v>0.35424106</v>
      </c>
    </row>
    <row r="57" spans="1:7" x14ac:dyDescent="0.25">
      <c r="A57">
        <f>perfdataPerformanceSummary[[#This Row],[loadedp]]</f>
        <v>7504896</v>
      </c>
      <c r="B57">
        <f>perfdataPerformanceSummary[[#This Row],[gms]]</f>
        <v>9.1643499999999999E-3</v>
      </c>
      <c r="C57">
        <f>perfdataPerformanceSummary[[#This Row],[cms]]</f>
        <v>4.6375100000000002E-2</v>
      </c>
      <c r="D57">
        <f t="shared" si="0"/>
        <v>1.2211161886853596E-9</v>
      </c>
      <c r="E57">
        <f t="shared" si="1"/>
        <v>6.1793128112634743E-9</v>
      </c>
      <c r="G57">
        <f t="shared" si="2"/>
        <v>0.38016515000000001</v>
      </c>
    </row>
    <row r="58" spans="1:7" x14ac:dyDescent="0.25">
      <c r="A58">
        <f>perfdataPerformanceSummary[[#This Row],[loadedp]]</f>
        <v>8016896</v>
      </c>
      <c r="B58">
        <f>perfdataPerformanceSummary[[#This Row],[gms]]</f>
        <v>9.8930600000000004E-3</v>
      </c>
      <c r="C58">
        <f>perfdataPerformanceSummary[[#This Row],[cms]]</f>
        <v>4.9518800000000002E-2</v>
      </c>
      <c r="D58">
        <f t="shared" si="0"/>
        <v>1.2340262365883255E-9</v>
      </c>
      <c r="E58">
        <f t="shared" si="1"/>
        <v>6.1768045887086474E-9</v>
      </c>
      <c r="G58">
        <f t="shared" si="2"/>
        <v>0.40604346000000002</v>
      </c>
    </row>
    <row r="59" spans="1:7" x14ac:dyDescent="0.25">
      <c r="A59">
        <f>perfdataPerformanceSummary[[#This Row],[loadedp]]</f>
        <v>8528896</v>
      </c>
      <c r="B59">
        <f>perfdataPerformanceSummary[[#This Row],[gms]]</f>
        <v>1.06347E-2</v>
      </c>
      <c r="C59">
        <f>perfdataPerformanceSummary[[#This Row],[cms]]</f>
        <v>5.2678000000000003E-2</v>
      </c>
      <c r="D59">
        <f t="shared" si="0"/>
        <v>1.2469022954436307E-9</v>
      </c>
      <c r="E59">
        <f t="shared" si="1"/>
        <v>6.1764148607275789E-9</v>
      </c>
      <c r="G59">
        <f t="shared" si="2"/>
        <v>0.43205870000000002</v>
      </c>
    </row>
    <row r="60" spans="1:7" x14ac:dyDescent="0.25">
      <c r="A60">
        <f>perfdataPerformanceSummary[[#This Row],[loadedp]]</f>
        <v>9040896</v>
      </c>
      <c r="B60">
        <f>perfdataPerformanceSummary[[#This Row],[gms]]</f>
        <v>1.1322E-2</v>
      </c>
      <c r="C60">
        <f>perfdataPerformanceSummary[[#This Row],[cms]]</f>
        <v>5.5849900000000001E-2</v>
      </c>
      <c r="D60">
        <f t="shared" si="0"/>
        <v>1.2523095056065239E-9</v>
      </c>
      <c r="E60">
        <f t="shared" si="1"/>
        <v>6.1774740025767356E-9</v>
      </c>
      <c r="G60">
        <f t="shared" si="2"/>
        <v>0.45812120000000001</v>
      </c>
    </row>
    <row r="61" spans="1:7" x14ac:dyDescent="0.25">
      <c r="A61">
        <f>perfdataPerformanceSummary[[#This Row],[loadedp]]</f>
        <v>9552896</v>
      </c>
      <c r="B61">
        <f>perfdataPerformanceSummary[[#This Row],[gms]]</f>
        <v>1.20783E-2</v>
      </c>
      <c r="C61">
        <f>perfdataPerformanceSummary[[#This Row],[cms]]</f>
        <v>5.9100600000000003E-2</v>
      </c>
      <c r="D61">
        <f t="shared" si="0"/>
        <v>1.2643600432790225E-9</v>
      </c>
      <c r="E61">
        <f t="shared" si="1"/>
        <v>6.1866684197127244E-9</v>
      </c>
      <c r="G61">
        <f t="shared" si="2"/>
        <v>0.48488310000000001</v>
      </c>
    </row>
    <row r="62" spans="1:7" x14ac:dyDescent="0.25">
      <c r="A62">
        <f>perfdataPerformanceSummary[[#This Row],[loadedp]]</f>
        <v>10064896</v>
      </c>
      <c r="B62">
        <f>perfdataPerformanceSummary[[#This Row],[gms]]</f>
        <v>1.2867099999999999E-2</v>
      </c>
      <c r="C62">
        <f>perfdataPerformanceSummary[[#This Row],[cms]]</f>
        <v>6.2169799999999997E-2</v>
      </c>
      <c r="D62">
        <f t="shared" si="0"/>
        <v>1.2784136070556515E-9</v>
      </c>
      <c r="E62">
        <f t="shared" si="1"/>
        <v>6.1768944259334621E-9</v>
      </c>
      <c r="G62">
        <f t="shared" si="2"/>
        <v>0.5102255</v>
      </c>
    </row>
    <row r="63" spans="1:7" x14ac:dyDescent="0.25">
      <c r="A63">
        <f>perfdataPerformanceSummary[[#This Row],[loadedp]]</f>
        <v>10474496</v>
      </c>
      <c r="B63">
        <f>perfdataPerformanceSummary[[#This Row],[gms]]</f>
        <v>1.3462500000000001E-2</v>
      </c>
      <c r="C63">
        <f>perfdataPerformanceSummary[[#This Row],[cms]]</f>
        <v>6.4701300000000003E-2</v>
      </c>
      <c r="D63">
        <f t="shared" si="0"/>
        <v>1.2852647039055626E-9</v>
      </c>
      <c r="E63">
        <f t="shared" si="1"/>
        <v>6.1770322887134622E-9</v>
      </c>
      <c r="G63">
        <f t="shared" si="2"/>
        <v>0.53107290000000007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1E9D1-6E5B-4AF2-8404-AEF069555B30}">
  <dimension ref="A1:J63"/>
  <sheetViews>
    <sheetView topLeftCell="A25" workbookViewId="0">
      <selection activeCell="N56" sqref="N56"/>
    </sheetView>
  </sheetViews>
  <sheetFormatPr defaultRowHeight="15" x14ac:dyDescent="0.25"/>
  <cols>
    <col min="1" max="1" width="12" bestFit="1" customWidth="1"/>
    <col min="6" max="6" width="20.7109375" customWidth="1"/>
  </cols>
  <sheetData>
    <row r="1" spans="1:10" x14ac:dyDescent="0.25">
      <c r="A1" t="s">
        <v>104</v>
      </c>
      <c r="C1" t="s">
        <v>102</v>
      </c>
      <c r="D1" t="s">
        <v>103</v>
      </c>
      <c r="F1" t="s">
        <v>106</v>
      </c>
    </row>
    <row r="2" spans="1:10" x14ac:dyDescent="0.25">
      <c r="A2">
        <f>'PQBRT Calcs Segments'!A4</f>
        <v>9.3440000000000007E-6</v>
      </c>
      <c r="B2">
        <f t="shared" ref="B2:B33" si="0">RANK(A2,$A$2:$A$65,1)</f>
        <v>1</v>
      </c>
      <c r="C2">
        <f t="shared" ref="C2:C33" si="1">(B2-0.5)/COUNT($B$2:$B$65)</f>
        <v>8.0645161290322578E-3</v>
      </c>
      <c r="D2" s="7">
        <f>_xlfn.NORM.S.INV(C2)</f>
        <v>-2.4059826146307426</v>
      </c>
      <c r="F2">
        <f>'PQBRT Calcs Segments'!D4</f>
        <v>-6.1573320551240813E-5</v>
      </c>
      <c r="G2">
        <f t="shared" ref="G2:G33" si="2">RANK(F2,$F$2:$F$65,1)</f>
        <v>1</v>
      </c>
      <c r="H2">
        <f t="shared" ref="H2:H33" si="3">(G2-0.5)/COUNT($F$2:$F$65)</f>
        <v>8.0645161290322578E-3</v>
      </c>
      <c r="I2" s="7">
        <f>_xlfn.NORM.S.INV(H2)</f>
        <v>-2.4059826146307426</v>
      </c>
      <c r="J2" t="s">
        <v>105</v>
      </c>
    </row>
    <row r="3" spans="1:10" x14ac:dyDescent="0.25">
      <c r="A3">
        <f>'PQBRT Calcs Segments'!A5</f>
        <v>2.0992000000000002E-5</v>
      </c>
      <c r="B3">
        <f t="shared" si="0"/>
        <v>2</v>
      </c>
      <c r="C3">
        <f t="shared" si="1"/>
        <v>2.4193548387096774E-2</v>
      </c>
      <c r="D3" s="7">
        <f t="shared" ref="D3:D63" si="4">_xlfn.NORM.S.INV(C3)</f>
        <v>-1.9739529178022814</v>
      </c>
      <c r="F3">
        <f>'PQBRT Calcs Segments'!D5</f>
        <v>-4.6348936826682965E-5</v>
      </c>
      <c r="G3">
        <f t="shared" si="2"/>
        <v>2</v>
      </c>
      <c r="H3">
        <f t="shared" si="3"/>
        <v>2.4193548387096774E-2</v>
      </c>
      <c r="I3" s="7">
        <f t="shared" ref="I3:I63" si="5">_xlfn.NORM.S.INV(H3)</f>
        <v>-1.9739529178022814</v>
      </c>
    </row>
    <row r="4" spans="1:10" x14ac:dyDescent="0.25">
      <c r="A4">
        <f>'PQBRT Calcs Segments'!A6</f>
        <v>3.4816E-5</v>
      </c>
      <c r="B4">
        <f t="shared" si="0"/>
        <v>3</v>
      </c>
      <c r="C4">
        <f t="shared" si="1"/>
        <v>4.0322580645161289E-2</v>
      </c>
      <c r="D4" s="7">
        <f t="shared" si="4"/>
        <v>-1.7469549015612453</v>
      </c>
      <c r="F4">
        <f>'PQBRT Calcs Segments'!D6</f>
        <v>-2.5529266776005562E-5</v>
      </c>
      <c r="G4">
        <f t="shared" si="2"/>
        <v>3</v>
      </c>
      <c r="H4">
        <f t="shared" si="3"/>
        <v>4.0322580645161289E-2</v>
      </c>
      <c r="I4" s="7">
        <f t="shared" si="5"/>
        <v>-1.7469549015612453</v>
      </c>
    </row>
    <row r="5" spans="1:10" x14ac:dyDescent="0.25">
      <c r="A5">
        <f>'PQBRT Calcs Segments'!A7</f>
        <v>4.3455999999999999E-5</v>
      </c>
      <c r="B5">
        <f t="shared" si="0"/>
        <v>4</v>
      </c>
      <c r="C5">
        <f t="shared" si="1"/>
        <v>5.6451612903225805E-2</v>
      </c>
      <c r="D5" s="7">
        <f t="shared" si="4"/>
        <v>-1.5852778215207872</v>
      </c>
      <c r="F5">
        <f>'PQBRT Calcs Segments'!D7</f>
        <v>-1.1649486742220629E-5</v>
      </c>
      <c r="G5">
        <f t="shared" si="2"/>
        <v>4</v>
      </c>
      <c r="H5">
        <f t="shared" si="3"/>
        <v>5.6451612903225805E-2</v>
      </c>
      <c r="I5" s="7">
        <f t="shared" si="5"/>
        <v>-1.5852778215207872</v>
      </c>
    </row>
    <row r="6" spans="1:10" x14ac:dyDescent="0.25">
      <c r="A6">
        <f>'PQBRT Calcs Segments'!A8</f>
        <v>5.1616000000000002E-5</v>
      </c>
      <c r="B6">
        <f t="shared" si="0"/>
        <v>5</v>
      </c>
      <c r="C6">
        <f t="shared" si="1"/>
        <v>7.2580645161290328E-2</v>
      </c>
      <c r="D6" s="7">
        <f t="shared" si="4"/>
        <v>-1.4568373240580372</v>
      </c>
      <c r="F6">
        <f>'PQBRT Calcs Segments'!D8</f>
        <v>2.2302932915643043E-6</v>
      </c>
      <c r="G6">
        <f t="shared" si="2"/>
        <v>5</v>
      </c>
      <c r="H6">
        <f t="shared" si="3"/>
        <v>7.2580645161290328E-2</v>
      </c>
      <c r="I6" s="7">
        <f t="shared" si="5"/>
        <v>-1.4568373240580372</v>
      </c>
    </row>
    <row r="7" spans="1:10" x14ac:dyDescent="0.25">
      <c r="A7">
        <f>'PQBRT Calcs Segments'!A9</f>
        <v>5.7920000000000001E-5</v>
      </c>
      <c r="B7">
        <f t="shared" si="0"/>
        <v>6</v>
      </c>
      <c r="C7">
        <f t="shared" si="1"/>
        <v>8.8709677419354843E-2</v>
      </c>
      <c r="D7" s="7">
        <f t="shared" si="4"/>
        <v>-1.3487435412716042</v>
      </c>
      <c r="F7">
        <f>'PQBRT Calcs Segments'!D9</f>
        <v>1.6110073325349244E-5</v>
      </c>
      <c r="G7">
        <f t="shared" si="2"/>
        <v>6</v>
      </c>
      <c r="H7">
        <f t="shared" si="3"/>
        <v>8.8709677419354843E-2</v>
      </c>
      <c r="I7" s="7">
        <f t="shared" si="5"/>
        <v>-1.3487435412716042</v>
      </c>
    </row>
    <row r="8" spans="1:10" x14ac:dyDescent="0.25">
      <c r="A8">
        <f>'PQBRT Calcs Segments'!A10</f>
        <v>6.5664E-5</v>
      </c>
      <c r="B8">
        <f t="shared" si="0"/>
        <v>7</v>
      </c>
      <c r="C8">
        <f t="shared" si="1"/>
        <v>0.10483870967741936</v>
      </c>
      <c r="D8" s="7">
        <f t="shared" si="4"/>
        <v>-1.254452943356545</v>
      </c>
      <c r="F8">
        <f>'PQBRT Calcs Segments'!D10</f>
        <v>2.9989853359134184E-5</v>
      </c>
      <c r="G8">
        <f t="shared" si="2"/>
        <v>7</v>
      </c>
      <c r="H8">
        <f t="shared" si="3"/>
        <v>0.10483870967741936</v>
      </c>
      <c r="I8" s="7">
        <f t="shared" si="5"/>
        <v>-1.254452943356545</v>
      </c>
    </row>
    <row r="9" spans="1:10" x14ac:dyDescent="0.25">
      <c r="A9">
        <f>'PQBRT Calcs Segments'!A11</f>
        <v>7.3088000000000002E-5</v>
      </c>
      <c r="B9">
        <f t="shared" si="0"/>
        <v>8</v>
      </c>
      <c r="C9">
        <f t="shared" si="1"/>
        <v>0.12096774193548387</v>
      </c>
      <c r="D9" s="7">
        <f t="shared" si="4"/>
        <v>-1.1701627405517676</v>
      </c>
      <c r="F9">
        <f>'PQBRT Calcs Segments'!D11</f>
        <v>4.386963339291911E-5</v>
      </c>
      <c r="G9">
        <f t="shared" si="2"/>
        <v>8</v>
      </c>
      <c r="H9">
        <f t="shared" si="3"/>
        <v>0.12096774193548387</v>
      </c>
      <c r="I9" s="7">
        <f t="shared" si="5"/>
        <v>-1.1701627405517676</v>
      </c>
    </row>
    <row r="10" spans="1:10" x14ac:dyDescent="0.25">
      <c r="A10">
        <f>'PQBRT Calcs Segments'!A12</f>
        <v>8.064E-5</v>
      </c>
      <c r="B10">
        <f t="shared" si="0"/>
        <v>9</v>
      </c>
      <c r="C10">
        <f t="shared" si="1"/>
        <v>0.13709677419354838</v>
      </c>
      <c r="D10" s="7">
        <f t="shared" si="4"/>
        <v>-1.0934562033143793</v>
      </c>
      <c r="F10">
        <f>'PQBRT Calcs Segments'!D12</f>
        <v>5.774941342670405E-5</v>
      </c>
      <c r="G10">
        <f t="shared" si="2"/>
        <v>9</v>
      </c>
      <c r="H10">
        <f t="shared" si="3"/>
        <v>0.13709677419354838</v>
      </c>
      <c r="I10" s="7">
        <f t="shared" si="5"/>
        <v>-1.0934562033143793</v>
      </c>
    </row>
    <row r="11" spans="1:10" x14ac:dyDescent="0.25">
      <c r="A11">
        <f>'PQBRT Calcs Segments'!A13</f>
        <v>8.8288000000000006E-5</v>
      </c>
      <c r="B11">
        <f t="shared" si="0"/>
        <v>10</v>
      </c>
      <c r="C11">
        <f t="shared" si="1"/>
        <v>0.15322580645161291</v>
      </c>
      <c r="D11" s="7">
        <f t="shared" si="4"/>
        <v>-1.0226959795700221</v>
      </c>
      <c r="F11">
        <f>'PQBRT Calcs Segments'!D13</f>
        <v>7.162919346048899E-5</v>
      </c>
      <c r="G11">
        <f t="shared" si="2"/>
        <v>10</v>
      </c>
      <c r="H11">
        <f t="shared" si="3"/>
        <v>0.15322580645161291</v>
      </c>
      <c r="I11" s="7">
        <f t="shared" si="5"/>
        <v>-1.0226959795700221</v>
      </c>
    </row>
    <row r="12" spans="1:10" x14ac:dyDescent="0.25">
      <c r="A12">
        <f>'PQBRT Calcs Segments'!A14</f>
        <v>1.2303999999999999E-4</v>
      </c>
      <c r="B12">
        <f t="shared" si="0"/>
        <v>11</v>
      </c>
      <c r="C12">
        <f t="shared" si="1"/>
        <v>0.16935483870967741</v>
      </c>
      <c r="D12" s="7">
        <f t="shared" si="4"/>
        <v>-0.95671786709815088</v>
      </c>
      <c r="F12">
        <f>'PQBRT Calcs Segments'!D14</f>
        <v>1.3964011562603518E-4</v>
      </c>
      <c r="G12">
        <f t="shared" si="2"/>
        <v>11</v>
      </c>
      <c r="H12">
        <f t="shared" si="3"/>
        <v>0.16935483870967741</v>
      </c>
      <c r="I12" s="7">
        <f t="shared" si="5"/>
        <v>-0.95671786709815088</v>
      </c>
    </row>
    <row r="13" spans="1:10" x14ac:dyDescent="0.25">
      <c r="A13">
        <f>'PQBRT Calcs Segments'!A15</f>
        <v>1.9887999999999999E-4</v>
      </c>
      <c r="B13">
        <f t="shared" si="0"/>
        <v>12</v>
      </c>
      <c r="C13">
        <f t="shared" si="1"/>
        <v>0.18548387096774194</v>
      </c>
      <c r="D13" s="7">
        <f t="shared" si="4"/>
        <v>-0.89466210471807261</v>
      </c>
      <c r="F13">
        <f>'PQBRT Calcs Segments'!D15</f>
        <v>2.2847070784225875E-4</v>
      </c>
      <c r="G13">
        <f t="shared" si="2"/>
        <v>12</v>
      </c>
      <c r="H13">
        <f t="shared" si="3"/>
        <v>0.18548387096774194</v>
      </c>
      <c r="I13" s="7">
        <f t="shared" si="5"/>
        <v>-0.89466210471807261</v>
      </c>
    </row>
    <row r="14" spans="1:10" x14ac:dyDescent="0.25">
      <c r="A14">
        <f>'PQBRT Calcs Segments'!A16</f>
        <v>2.8681600000000001E-4</v>
      </c>
      <c r="B14">
        <f t="shared" si="0"/>
        <v>13</v>
      </c>
      <c r="C14">
        <f t="shared" si="1"/>
        <v>0.20161290322580644</v>
      </c>
      <c r="D14" s="7">
        <f t="shared" si="4"/>
        <v>-0.83587397188742851</v>
      </c>
      <c r="F14">
        <f>'PQBRT Calcs Segments'!D16</f>
        <v>3.6171659616659416E-4</v>
      </c>
      <c r="G14">
        <f t="shared" si="2"/>
        <v>13</v>
      </c>
      <c r="H14">
        <f t="shared" si="3"/>
        <v>0.20161290322580644</v>
      </c>
      <c r="I14" s="7">
        <f t="shared" si="5"/>
        <v>-0.83587397188742851</v>
      </c>
    </row>
    <row r="15" spans="1:10" x14ac:dyDescent="0.25">
      <c r="A15">
        <f>'PQBRT Calcs Segments'!A17</f>
        <v>3.4528E-4</v>
      </c>
      <c r="B15">
        <f t="shared" si="0"/>
        <v>14</v>
      </c>
      <c r="C15">
        <f t="shared" si="1"/>
        <v>0.21774193548387097</v>
      </c>
      <c r="D15" s="7">
        <f t="shared" si="4"/>
        <v>-0.77984201753690319</v>
      </c>
      <c r="F15">
        <f>'PQBRT Calcs Segments'!D17</f>
        <v>4.5054718838281774E-4</v>
      </c>
      <c r="G15">
        <f t="shared" si="2"/>
        <v>14</v>
      </c>
      <c r="H15">
        <f t="shared" si="3"/>
        <v>0.21774193548387097</v>
      </c>
      <c r="I15" s="7">
        <f t="shared" si="5"/>
        <v>-0.77984201753690319</v>
      </c>
    </row>
    <row r="16" spans="1:10" x14ac:dyDescent="0.25">
      <c r="A16">
        <f>'PQBRT Calcs Segments'!A18</f>
        <v>4.2079999999999998E-4</v>
      </c>
      <c r="B16">
        <f t="shared" si="0"/>
        <v>15</v>
      </c>
      <c r="C16">
        <f t="shared" si="1"/>
        <v>0.23387096774193547</v>
      </c>
      <c r="D16" s="7">
        <f t="shared" si="4"/>
        <v>-0.72615796854187575</v>
      </c>
      <c r="F16">
        <f>'PQBRT Calcs Segments'!D18</f>
        <v>5.6158542865309725E-4</v>
      </c>
      <c r="G16">
        <f t="shared" si="2"/>
        <v>15</v>
      </c>
      <c r="H16">
        <f t="shared" si="3"/>
        <v>0.23387096774193547</v>
      </c>
      <c r="I16" s="7">
        <f t="shared" si="5"/>
        <v>-0.72615796854187575</v>
      </c>
    </row>
    <row r="17" spans="1:9" x14ac:dyDescent="0.25">
      <c r="A17">
        <f>'PQBRT Calcs Segments'!A19</f>
        <v>4.8473599999999999E-4</v>
      </c>
      <c r="B17">
        <f t="shared" si="0"/>
        <v>16</v>
      </c>
      <c r="C17">
        <f t="shared" si="1"/>
        <v>0.25</v>
      </c>
      <c r="D17" s="7">
        <f t="shared" si="4"/>
        <v>-0.67448975019608193</v>
      </c>
      <c r="F17">
        <f>'PQBRT Calcs Segments'!D19</f>
        <v>6.5041602086932083E-4</v>
      </c>
      <c r="G17">
        <f t="shared" si="2"/>
        <v>16</v>
      </c>
      <c r="H17">
        <f t="shared" si="3"/>
        <v>0.25</v>
      </c>
      <c r="I17" s="7">
        <f t="shared" si="5"/>
        <v>-0.67448975019608193</v>
      </c>
    </row>
    <row r="18" spans="1:9" x14ac:dyDescent="0.25">
      <c r="A18">
        <f>'PQBRT Calcs Segments'!A20</f>
        <v>5.8044800000000001E-4</v>
      </c>
      <c r="B18">
        <f t="shared" si="0"/>
        <v>17</v>
      </c>
      <c r="C18">
        <f t="shared" si="1"/>
        <v>0.2661290322580645</v>
      </c>
      <c r="D18" s="7">
        <f t="shared" si="4"/>
        <v>-0.62456276455500681</v>
      </c>
      <c r="F18">
        <f>'PQBRT Calcs Segments'!D20</f>
        <v>7.8366190919365618E-4</v>
      </c>
      <c r="G18">
        <f t="shared" si="2"/>
        <v>17</v>
      </c>
      <c r="H18">
        <f t="shared" si="3"/>
        <v>0.2661290322580645</v>
      </c>
      <c r="I18" s="7">
        <f t="shared" si="5"/>
        <v>-0.62456276455500681</v>
      </c>
    </row>
    <row r="19" spans="1:9" s="8" customFormat="1" x14ac:dyDescent="0.25">
      <c r="A19">
        <f>'PQBRT Calcs Segments'!A21</f>
        <v>7.7420799999999997E-4</v>
      </c>
      <c r="B19" s="8">
        <f t="shared" si="0"/>
        <v>18</v>
      </c>
      <c r="C19" s="8">
        <f t="shared" si="1"/>
        <v>0.28225806451612906</v>
      </c>
      <c r="D19" s="9">
        <f t="shared" si="4"/>
        <v>-0.57614655080927402</v>
      </c>
      <c r="F19">
        <f>'PQBRT Calcs Segments'!D21</f>
        <v>8.947001494639357E-4</v>
      </c>
      <c r="G19" s="8">
        <f t="shared" si="2"/>
        <v>18</v>
      </c>
      <c r="H19" s="8">
        <f t="shared" si="3"/>
        <v>0.28225806451612906</v>
      </c>
      <c r="I19" s="9">
        <f t="shared" si="5"/>
        <v>-0.57614655080927402</v>
      </c>
    </row>
    <row r="20" spans="1:9" x14ac:dyDescent="0.25">
      <c r="A20">
        <f>'PQBRT Calcs Segments'!A22</f>
        <v>8.6176000000000004E-4</v>
      </c>
      <c r="B20">
        <f t="shared" si="0"/>
        <v>19</v>
      </c>
      <c r="C20">
        <f t="shared" si="1"/>
        <v>0.29838709677419356</v>
      </c>
      <c r="D20" s="7">
        <f t="shared" si="4"/>
        <v>-0.52904505778782085</v>
      </c>
      <c r="F20">
        <f>'PQBRT Calcs Segments'!D22</f>
        <v>1.0057383897342151E-3</v>
      </c>
      <c r="G20">
        <f t="shared" si="2"/>
        <v>19</v>
      </c>
      <c r="H20">
        <f t="shared" si="3"/>
        <v>0.29838709677419356</v>
      </c>
      <c r="I20" s="7">
        <f t="shared" si="5"/>
        <v>-0.52904505778782085</v>
      </c>
    </row>
    <row r="21" spans="1:9" x14ac:dyDescent="0.25">
      <c r="A21">
        <f>'PQBRT Calcs Segments'!A23</f>
        <v>1.01472E-3</v>
      </c>
      <c r="B21">
        <f t="shared" si="0"/>
        <v>20</v>
      </c>
      <c r="C21">
        <f t="shared" si="1"/>
        <v>0.31451612903225806</v>
      </c>
      <c r="D21" s="7">
        <f t="shared" si="4"/>
        <v>-0.48308940291641783</v>
      </c>
      <c r="F21">
        <f>'PQBRT Calcs Segments'!D23</f>
        <v>1.2056072222207182E-3</v>
      </c>
      <c r="G21">
        <f t="shared" si="2"/>
        <v>20</v>
      </c>
      <c r="H21">
        <f t="shared" si="3"/>
        <v>0.31451612903225806</v>
      </c>
      <c r="I21" s="7">
        <f t="shared" si="5"/>
        <v>-0.48308940291641783</v>
      </c>
    </row>
    <row r="22" spans="1:9" x14ac:dyDescent="0.25">
      <c r="A22">
        <f>'PQBRT Calcs Segments'!A24</f>
        <v>1.4928599999999999E-3</v>
      </c>
      <c r="B22">
        <f t="shared" si="0"/>
        <v>21</v>
      </c>
      <c r="C22">
        <f t="shared" si="1"/>
        <v>0.33064516129032256</v>
      </c>
      <c r="D22" s="7">
        <f t="shared" si="4"/>
        <v>-0.43813238080086903</v>
      </c>
      <c r="F22">
        <f>'PQBRT Calcs Segments'!D24</f>
        <v>1.4276837027612772E-3</v>
      </c>
      <c r="G22">
        <f t="shared" si="2"/>
        <v>21</v>
      </c>
      <c r="H22">
        <f t="shared" si="3"/>
        <v>0.33064516129032256</v>
      </c>
      <c r="I22" s="7">
        <f t="shared" si="5"/>
        <v>-0.43813238080086903</v>
      </c>
    </row>
    <row r="23" spans="1:9" x14ac:dyDescent="0.25">
      <c r="A23">
        <f>'PQBRT Calcs Segments'!A25</f>
        <v>1.55478E-3</v>
      </c>
      <c r="B23">
        <f t="shared" si="0"/>
        <v>22</v>
      </c>
      <c r="C23">
        <f t="shared" si="1"/>
        <v>0.34677419354838712</v>
      </c>
      <c r="D23" s="7">
        <f t="shared" si="4"/>
        <v>-0.39404422668796468</v>
      </c>
      <c r="F23">
        <f>'PQBRT Calcs Segments'!D25</f>
        <v>1.6497601833018361E-3</v>
      </c>
      <c r="G23">
        <f t="shared" si="2"/>
        <v>22</v>
      </c>
      <c r="H23">
        <f t="shared" si="3"/>
        <v>0.34677419354838712</v>
      </c>
      <c r="I23" s="7">
        <f t="shared" si="5"/>
        <v>-0.39404422668796468</v>
      </c>
    </row>
    <row r="24" spans="1:9" x14ac:dyDescent="0.25">
      <c r="A24">
        <f>'PQBRT Calcs Segments'!A26</f>
        <v>1.7310699999999999E-3</v>
      </c>
      <c r="B24">
        <f t="shared" si="0"/>
        <v>23</v>
      </c>
      <c r="C24">
        <f t="shared" si="1"/>
        <v>0.36290322580645162</v>
      </c>
      <c r="D24" s="7">
        <f t="shared" si="4"/>
        <v>-0.3507092949272308</v>
      </c>
      <c r="F24">
        <f>'PQBRT Calcs Segments'!D26</f>
        <v>1.8718366638423951E-3</v>
      </c>
      <c r="G24">
        <f t="shared" si="2"/>
        <v>23</v>
      </c>
      <c r="H24">
        <f t="shared" si="3"/>
        <v>0.36290322580645162</v>
      </c>
      <c r="I24" s="7">
        <f t="shared" si="5"/>
        <v>-0.3507092949272308</v>
      </c>
    </row>
    <row r="25" spans="1:9" x14ac:dyDescent="0.25">
      <c r="A25">
        <f>'PQBRT Calcs Segments'!A27</f>
        <v>1.92253E-3</v>
      </c>
      <c r="B25">
        <f t="shared" si="0"/>
        <v>24</v>
      </c>
      <c r="C25">
        <f t="shared" si="1"/>
        <v>0.37903225806451613</v>
      </c>
      <c r="D25" s="7">
        <f t="shared" si="4"/>
        <v>-0.30802341403564665</v>
      </c>
      <c r="F25">
        <f>'PQBRT Calcs Segments'!D27</f>
        <v>2.0939131443829537E-3</v>
      </c>
      <c r="G25">
        <f t="shared" si="2"/>
        <v>24</v>
      </c>
      <c r="H25">
        <f t="shared" si="3"/>
        <v>0.37903225806451613</v>
      </c>
      <c r="I25" s="7">
        <f t="shared" si="5"/>
        <v>-0.30802341403564665</v>
      </c>
    </row>
    <row r="26" spans="1:9" x14ac:dyDescent="0.25">
      <c r="A26">
        <f>'PQBRT Calcs Segments'!A28</f>
        <v>2.26531E-3</v>
      </c>
      <c r="B26">
        <f t="shared" si="0"/>
        <v>26</v>
      </c>
      <c r="C26">
        <f t="shared" si="1"/>
        <v>0.41129032258064518</v>
      </c>
      <c r="D26" s="7">
        <f t="shared" si="4"/>
        <v>-0.22422703878472675</v>
      </c>
      <c r="F26">
        <f>'PQBRT Calcs Segments'!D28</f>
        <v>2.3159896249235127E-3</v>
      </c>
      <c r="G26">
        <f t="shared" si="2"/>
        <v>25</v>
      </c>
      <c r="H26">
        <f t="shared" si="3"/>
        <v>0.39516129032258063</v>
      </c>
      <c r="I26" s="7">
        <f t="shared" si="5"/>
        <v>-0.26589174787998998</v>
      </c>
    </row>
    <row r="27" spans="1:9" x14ac:dyDescent="0.25">
      <c r="A27">
        <f>'PQBRT Calcs Segments'!A29</f>
        <v>2.1100799999999999E-3</v>
      </c>
      <c r="B27">
        <f t="shared" si="0"/>
        <v>25</v>
      </c>
      <c r="C27">
        <f t="shared" si="1"/>
        <v>0.39516129032258063</v>
      </c>
      <c r="D27" s="7">
        <f t="shared" si="4"/>
        <v>-0.26589174787998998</v>
      </c>
      <c r="F27">
        <f>'PQBRT Calcs Segments'!D29</f>
        <v>2.5380661054640718E-3</v>
      </c>
      <c r="G27">
        <f t="shared" si="2"/>
        <v>26</v>
      </c>
      <c r="H27">
        <f t="shared" si="3"/>
        <v>0.41129032258064518</v>
      </c>
      <c r="I27" s="7">
        <f t="shared" si="5"/>
        <v>-0.22422703878472675</v>
      </c>
    </row>
    <row r="28" spans="1:9" x14ac:dyDescent="0.25">
      <c r="A28">
        <f>'PQBRT Calcs Segments'!A30</f>
        <v>2.68666E-3</v>
      </c>
      <c r="B28">
        <f t="shared" si="0"/>
        <v>27</v>
      </c>
      <c r="C28">
        <f t="shared" si="1"/>
        <v>0.42741935483870969</v>
      </c>
      <c r="D28" s="7">
        <f t="shared" si="4"/>
        <v>-0.18294814042830504</v>
      </c>
      <c r="F28">
        <f>'PQBRT Calcs Segments'!D30</f>
        <v>2.7601425860046308E-3</v>
      </c>
      <c r="G28">
        <f t="shared" si="2"/>
        <v>27</v>
      </c>
      <c r="H28">
        <f t="shared" si="3"/>
        <v>0.42741935483870969</v>
      </c>
      <c r="I28" s="7">
        <f t="shared" si="5"/>
        <v>-0.18294814042830504</v>
      </c>
    </row>
    <row r="29" spans="1:9" x14ac:dyDescent="0.25">
      <c r="A29">
        <f>'PQBRT Calcs Segments'!A31</f>
        <v>2.8224299999999999E-3</v>
      </c>
      <c r="B29">
        <f t="shared" si="0"/>
        <v>29</v>
      </c>
      <c r="C29">
        <f t="shared" si="1"/>
        <v>0.45967741935483869</v>
      </c>
      <c r="D29" s="7">
        <f t="shared" si="4"/>
        <v>-0.10124643193052443</v>
      </c>
      <c r="F29">
        <f>'PQBRT Calcs Segments'!D31</f>
        <v>2.9822190665451899E-3</v>
      </c>
      <c r="G29">
        <f t="shared" si="2"/>
        <v>28</v>
      </c>
      <c r="H29">
        <f t="shared" si="3"/>
        <v>0.44354838709677419</v>
      </c>
      <c r="I29" s="7">
        <f t="shared" si="5"/>
        <v>-0.14197877086784655</v>
      </c>
    </row>
    <row r="30" spans="1:9" x14ac:dyDescent="0.25">
      <c r="A30">
        <f>'PQBRT Calcs Segments'!A32</f>
        <v>2.6990400000000002E-3</v>
      </c>
      <c r="B30">
        <f t="shared" si="0"/>
        <v>28</v>
      </c>
      <c r="C30">
        <f t="shared" si="1"/>
        <v>0.44354838709677419</v>
      </c>
      <c r="D30" s="7">
        <f t="shared" si="4"/>
        <v>-0.14197877086784655</v>
      </c>
      <c r="F30">
        <f>'PQBRT Calcs Segments'!D32</f>
        <v>3.2042955470857485E-3</v>
      </c>
      <c r="G30">
        <f t="shared" si="2"/>
        <v>29</v>
      </c>
      <c r="H30">
        <f t="shared" si="3"/>
        <v>0.45967741935483869</v>
      </c>
      <c r="I30" s="7">
        <f t="shared" si="5"/>
        <v>-0.10124643193052443</v>
      </c>
    </row>
    <row r="31" spans="1:9" x14ac:dyDescent="0.25">
      <c r="A31">
        <f>'PQBRT Calcs Segments'!A33</f>
        <v>2.8766999999999998E-3</v>
      </c>
      <c r="B31">
        <f t="shared" si="0"/>
        <v>30</v>
      </c>
      <c r="C31">
        <f t="shared" si="1"/>
        <v>0.47580645161290325</v>
      </c>
      <c r="D31" s="7">
        <f t="shared" si="4"/>
        <v>-6.0681452488994592E-2</v>
      </c>
      <c r="F31">
        <f>'PQBRT Calcs Segments'!D33</f>
        <v>3.4263720276263075E-3</v>
      </c>
      <c r="G31">
        <f t="shared" si="2"/>
        <v>30</v>
      </c>
      <c r="H31">
        <f t="shared" si="3"/>
        <v>0.47580645161290325</v>
      </c>
      <c r="I31" s="7">
        <f t="shared" si="5"/>
        <v>-6.0681452488994592E-2</v>
      </c>
    </row>
    <row r="32" spans="1:9" x14ac:dyDescent="0.25">
      <c r="A32">
        <f>'PQBRT Calcs Segments'!A34</f>
        <v>3.1169000000000001E-3</v>
      </c>
      <c r="B32">
        <f t="shared" si="0"/>
        <v>31</v>
      </c>
      <c r="C32">
        <f t="shared" si="1"/>
        <v>0.49193548387096775</v>
      </c>
      <c r="D32" s="7">
        <f t="shared" si="4"/>
        <v>-2.0216121092154715E-2</v>
      </c>
      <c r="F32">
        <f>'PQBRT Calcs Segments'!D34</f>
        <v>3.6484485081668665E-3</v>
      </c>
      <c r="G32">
        <f t="shared" si="2"/>
        <v>31</v>
      </c>
      <c r="H32">
        <f t="shared" si="3"/>
        <v>0.49193548387096775</v>
      </c>
      <c r="I32" s="7">
        <f t="shared" si="5"/>
        <v>-2.0216121092154715E-2</v>
      </c>
    </row>
    <row r="33" spans="1:9" x14ac:dyDescent="0.25">
      <c r="A33">
        <f>'PQBRT Calcs Segments'!A35</f>
        <v>3.2972499999999998E-3</v>
      </c>
      <c r="B33">
        <f t="shared" si="0"/>
        <v>32</v>
      </c>
      <c r="C33">
        <f t="shared" si="1"/>
        <v>0.50806451612903225</v>
      </c>
      <c r="D33" s="7">
        <f t="shared" si="4"/>
        <v>2.0216121092154715E-2</v>
      </c>
      <c r="F33">
        <f>'PQBRT Calcs Segments'!D35</f>
        <v>3.8705249887074251E-3</v>
      </c>
      <c r="G33">
        <f t="shared" si="2"/>
        <v>32</v>
      </c>
      <c r="H33">
        <f t="shared" si="3"/>
        <v>0.50806451612903225</v>
      </c>
      <c r="I33" s="7">
        <f t="shared" si="5"/>
        <v>2.0216121092154715E-2</v>
      </c>
    </row>
    <row r="34" spans="1:9" x14ac:dyDescent="0.25">
      <c r="A34">
        <f>'PQBRT Calcs Segments'!A36</f>
        <v>3.4856599999999998E-3</v>
      </c>
      <c r="B34">
        <f t="shared" ref="B34:B65" si="6">RANK(A34,$A$2:$A$65,1)</f>
        <v>33</v>
      </c>
      <c r="C34">
        <f t="shared" ref="C34:C65" si="7">(B34-0.5)/COUNT($B$2:$B$65)</f>
        <v>0.52419354838709675</v>
      </c>
      <c r="D34" s="7">
        <f t="shared" si="4"/>
        <v>6.0681452488994592E-2</v>
      </c>
      <c r="F34">
        <f>'PQBRT Calcs Segments'!D36</f>
        <v>4.0926014692479846E-3</v>
      </c>
      <c r="G34">
        <f t="shared" ref="G34:G65" si="8">RANK(F34,$F$2:$F$65,1)</f>
        <v>33</v>
      </c>
      <c r="H34">
        <f t="shared" ref="H34:H65" si="9">(G34-0.5)/COUNT($F$2:$F$65)</f>
        <v>0.52419354838709675</v>
      </c>
      <c r="I34" s="7">
        <f t="shared" si="5"/>
        <v>6.0681452488994592E-2</v>
      </c>
    </row>
    <row r="35" spans="1:9" x14ac:dyDescent="0.25">
      <c r="A35">
        <f>'PQBRT Calcs Segments'!A37</f>
        <v>3.6514199999999998E-3</v>
      </c>
      <c r="B35">
        <f t="shared" si="6"/>
        <v>34</v>
      </c>
      <c r="C35">
        <f t="shared" si="7"/>
        <v>0.54032258064516125</v>
      </c>
      <c r="D35" s="7">
        <f t="shared" si="4"/>
        <v>0.10124643193052428</v>
      </c>
      <c r="F35">
        <f>'PQBRT Calcs Segments'!D37</f>
        <v>4.3146779497885432E-3</v>
      </c>
      <c r="G35">
        <f t="shared" si="8"/>
        <v>34</v>
      </c>
      <c r="H35">
        <f t="shared" si="9"/>
        <v>0.54032258064516125</v>
      </c>
      <c r="I35" s="7">
        <f t="shared" si="5"/>
        <v>0.10124643193052428</v>
      </c>
    </row>
    <row r="36" spans="1:9" x14ac:dyDescent="0.25">
      <c r="A36">
        <f>'PQBRT Calcs Segments'!A38</f>
        <v>3.8454700000000001E-3</v>
      </c>
      <c r="B36">
        <f t="shared" si="6"/>
        <v>35</v>
      </c>
      <c r="C36">
        <f t="shared" si="7"/>
        <v>0.55645161290322576</v>
      </c>
      <c r="D36" s="7">
        <f t="shared" si="4"/>
        <v>0.14197877086784641</v>
      </c>
      <c r="F36">
        <f>'PQBRT Calcs Segments'!D38</f>
        <v>4.5367544303291027E-3</v>
      </c>
      <c r="G36">
        <f t="shared" si="8"/>
        <v>35</v>
      </c>
      <c r="H36">
        <f t="shared" si="9"/>
        <v>0.55645161290322576</v>
      </c>
      <c r="I36" s="7">
        <f t="shared" si="5"/>
        <v>0.14197877086784641</v>
      </c>
    </row>
    <row r="37" spans="1:9" x14ac:dyDescent="0.25">
      <c r="A37">
        <f>'PQBRT Calcs Segments'!A39</f>
        <v>4.0750099999999996E-3</v>
      </c>
      <c r="B37">
        <f t="shared" si="6"/>
        <v>36</v>
      </c>
      <c r="C37">
        <f t="shared" si="7"/>
        <v>0.57258064516129037</v>
      </c>
      <c r="D37" s="7">
        <f t="shared" si="4"/>
        <v>0.18294814042830515</v>
      </c>
      <c r="F37">
        <f>'PQBRT Calcs Segments'!D39</f>
        <v>4.7366232628156058E-3</v>
      </c>
      <c r="G37">
        <f t="shared" si="8"/>
        <v>36</v>
      </c>
      <c r="H37">
        <f t="shared" si="9"/>
        <v>0.57258064516129037</v>
      </c>
      <c r="I37" s="7">
        <f t="shared" si="5"/>
        <v>0.18294814042830515</v>
      </c>
    </row>
    <row r="38" spans="1:9" x14ac:dyDescent="0.25">
      <c r="A38">
        <f>'PQBRT Calcs Segments'!A40</f>
        <v>4.30906E-3</v>
      </c>
      <c r="B38">
        <f t="shared" si="6"/>
        <v>37</v>
      </c>
      <c r="C38">
        <f t="shared" si="7"/>
        <v>0.58870967741935487</v>
      </c>
      <c r="D38" s="7">
        <f t="shared" si="4"/>
        <v>0.22422703878472686</v>
      </c>
      <c r="F38">
        <f>'PQBRT Calcs Segments'!D40</f>
        <v>4.9586997433561644E-3</v>
      </c>
      <c r="G38">
        <f t="shared" si="8"/>
        <v>37</v>
      </c>
      <c r="H38">
        <f t="shared" si="9"/>
        <v>0.58870967741935487</v>
      </c>
      <c r="I38" s="7">
        <f t="shared" si="5"/>
        <v>0.22422703878472686</v>
      </c>
    </row>
    <row r="39" spans="1:9" x14ac:dyDescent="0.25">
      <c r="A39">
        <f>'PQBRT Calcs Segments'!A41</f>
        <v>4.5315199999999998E-3</v>
      </c>
      <c r="B39">
        <f t="shared" si="6"/>
        <v>38</v>
      </c>
      <c r="C39">
        <f t="shared" si="7"/>
        <v>0.60483870967741937</v>
      </c>
      <c r="D39" s="7">
        <f t="shared" si="4"/>
        <v>0.26589174787998998</v>
      </c>
      <c r="F39">
        <f>'PQBRT Calcs Segments'!D41</f>
        <v>5.1807762238967239E-3</v>
      </c>
      <c r="G39">
        <f t="shared" si="8"/>
        <v>38</v>
      </c>
      <c r="H39">
        <f t="shared" si="9"/>
        <v>0.60483870967741937</v>
      </c>
      <c r="I39" s="7">
        <f t="shared" si="5"/>
        <v>0.26589174787998998</v>
      </c>
    </row>
    <row r="40" spans="1:9" x14ac:dyDescent="0.25">
      <c r="A40">
        <f>'PQBRT Calcs Segments'!A42</f>
        <v>4.7074899999999999E-3</v>
      </c>
      <c r="B40">
        <f t="shared" si="6"/>
        <v>39</v>
      </c>
      <c r="C40">
        <f t="shared" si="7"/>
        <v>0.62096774193548387</v>
      </c>
      <c r="D40" s="7">
        <f t="shared" si="4"/>
        <v>0.30802341403564665</v>
      </c>
      <c r="F40">
        <f>'PQBRT Calcs Segments'!D42</f>
        <v>5.4028527044372825E-3</v>
      </c>
      <c r="G40">
        <f t="shared" si="8"/>
        <v>39</v>
      </c>
      <c r="H40">
        <f t="shared" si="9"/>
        <v>0.62096774193548387</v>
      </c>
      <c r="I40" s="7">
        <f t="shared" si="5"/>
        <v>0.30802341403564665</v>
      </c>
    </row>
    <row r="41" spans="1:9" x14ac:dyDescent="0.25">
      <c r="A41">
        <f>'PQBRT Calcs Segments'!A43</f>
        <v>4.9354899999999998E-3</v>
      </c>
      <c r="B41">
        <f t="shared" si="6"/>
        <v>40</v>
      </c>
      <c r="C41">
        <f t="shared" si="7"/>
        <v>0.63709677419354838</v>
      </c>
      <c r="D41" s="7">
        <f t="shared" si="4"/>
        <v>0.3507092949272308</v>
      </c>
      <c r="F41">
        <f>'PQBRT Calcs Segments'!D43</f>
        <v>5.6249291849778411E-3</v>
      </c>
      <c r="G41">
        <f t="shared" si="8"/>
        <v>40</v>
      </c>
      <c r="H41">
        <f t="shared" si="9"/>
        <v>0.63709677419354838</v>
      </c>
      <c r="I41" s="7">
        <f t="shared" si="5"/>
        <v>0.3507092949272308</v>
      </c>
    </row>
    <row r="42" spans="1:9" x14ac:dyDescent="0.25">
      <c r="A42">
        <f>'PQBRT Calcs Segments'!A44</f>
        <v>5.1488999999999997E-3</v>
      </c>
      <c r="B42">
        <f t="shared" si="6"/>
        <v>41</v>
      </c>
      <c r="C42">
        <f t="shared" si="7"/>
        <v>0.65322580645161288</v>
      </c>
      <c r="D42" s="7">
        <f t="shared" si="4"/>
        <v>0.39404422668796468</v>
      </c>
      <c r="F42">
        <f>'PQBRT Calcs Segments'!D44</f>
        <v>5.8470056655184005E-3</v>
      </c>
      <c r="G42">
        <f t="shared" si="8"/>
        <v>41</v>
      </c>
      <c r="H42">
        <f t="shared" si="9"/>
        <v>0.65322580645161288</v>
      </c>
      <c r="I42" s="7">
        <f t="shared" si="5"/>
        <v>0.39404422668796468</v>
      </c>
    </row>
    <row r="43" spans="1:9" x14ac:dyDescent="0.25">
      <c r="A43">
        <f>'PQBRT Calcs Segments'!A45</f>
        <v>5.3398100000000004E-3</v>
      </c>
      <c r="B43">
        <f t="shared" si="6"/>
        <v>42</v>
      </c>
      <c r="C43">
        <f t="shared" si="7"/>
        <v>0.66935483870967738</v>
      </c>
      <c r="D43" s="7">
        <f t="shared" si="4"/>
        <v>0.43813238080086903</v>
      </c>
      <c r="F43">
        <f>'PQBRT Calcs Segments'!D45</f>
        <v>6.0690821460589591E-3</v>
      </c>
      <c r="G43">
        <f t="shared" si="8"/>
        <v>42</v>
      </c>
      <c r="H43">
        <f t="shared" si="9"/>
        <v>0.66935483870967738</v>
      </c>
      <c r="I43" s="7">
        <f t="shared" si="5"/>
        <v>0.43813238080086903</v>
      </c>
    </row>
    <row r="44" spans="1:9" x14ac:dyDescent="0.25">
      <c r="A44">
        <f>'PQBRT Calcs Segments'!A46</f>
        <v>5.5684799999999998E-3</v>
      </c>
      <c r="B44">
        <f t="shared" si="6"/>
        <v>43</v>
      </c>
      <c r="C44">
        <f t="shared" si="7"/>
        <v>0.68548387096774188</v>
      </c>
      <c r="D44" s="7">
        <f t="shared" si="4"/>
        <v>0.48308940291641767</v>
      </c>
      <c r="F44">
        <f>'PQBRT Calcs Segments'!D46</f>
        <v>6.2911586265995186E-3</v>
      </c>
      <c r="G44">
        <f t="shared" si="8"/>
        <v>43</v>
      </c>
      <c r="H44">
        <f t="shared" si="9"/>
        <v>0.68548387096774188</v>
      </c>
      <c r="I44" s="7">
        <f t="shared" si="5"/>
        <v>0.48308940291641767</v>
      </c>
    </row>
    <row r="45" spans="1:9" x14ac:dyDescent="0.25">
      <c r="A45">
        <f>'PQBRT Calcs Segments'!A47</f>
        <v>5.7884800000000004E-3</v>
      </c>
      <c r="B45">
        <f t="shared" si="6"/>
        <v>44</v>
      </c>
      <c r="C45">
        <f t="shared" si="7"/>
        <v>0.70161290322580649</v>
      </c>
      <c r="D45" s="7">
        <f t="shared" si="4"/>
        <v>0.52904505778782096</v>
      </c>
      <c r="F45">
        <f>'PQBRT Calcs Segments'!D47</f>
        <v>6.5132351071400772E-3</v>
      </c>
      <c r="G45">
        <f t="shared" si="8"/>
        <v>44</v>
      </c>
      <c r="H45">
        <f t="shared" si="9"/>
        <v>0.70161290322580649</v>
      </c>
      <c r="I45" s="7">
        <f t="shared" si="5"/>
        <v>0.52904505778782096</v>
      </c>
    </row>
    <row r="46" spans="1:9" x14ac:dyDescent="0.25">
      <c r="A46">
        <f>'PQBRT Calcs Segments'!A48</f>
        <v>6.0017300000000003E-3</v>
      </c>
      <c r="B46">
        <f t="shared" si="6"/>
        <v>45</v>
      </c>
      <c r="C46">
        <f t="shared" si="7"/>
        <v>0.717741935483871</v>
      </c>
      <c r="D46" s="7">
        <f t="shared" si="4"/>
        <v>0.57614655080927435</v>
      </c>
      <c r="F46">
        <f>'PQBRT Calcs Segments'!D48</f>
        <v>6.7353115876806358E-3</v>
      </c>
      <c r="G46">
        <f t="shared" si="8"/>
        <v>45</v>
      </c>
      <c r="H46">
        <f t="shared" si="9"/>
        <v>0.717741935483871</v>
      </c>
      <c r="I46" s="7">
        <f t="shared" si="5"/>
        <v>0.57614655080927435</v>
      </c>
    </row>
    <row r="47" spans="1:9" x14ac:dyDescent="0.25">
      <c r="A47">
        <f>'PQBRT Calcs Segments'!A49</f>
        <v>6.1872300000000002E-3</v>
      </c>
      <c r="B47">
        <f t="shared" si="6"/>
        <v>46</v>
      </c>
      <c r="C47">
        <f t="shared" si="7"/>
        <v>0.7338709677419355</v>
      </c>
      <c r="D47" s="7">
        <f t="shared" si="4"/>
        <v>0.62456276455500681</v>
      </c>
      <c r="F47">
        <f>'PQBRT Calcs Segments'!D49</f>
        <v>6.9573880682211953E-3</v>
      </c>
      <c r="G47">
        <f t="shared" si="8"/>
        <v>46</v>
      </c>
      <c r="H47">
        <f t="shared" si="9"/>
        <v>0.7338709677419355</v>
      </c>
      <c r="I47" s="7">
        <f t="shared" si="5"/>
        <v>0.62456276455500681</v>
      </c>
    </row>
    <row r="48" spans="1:9" x14ac:dyDescent="0.25">
      <c r="A48">
        <f>'PQBRT Calcs Segments'!A50</f>
        <v>6.4504000000000002E-3</v>
      </c>
      <c r="B48">
        <f t="shared" si="6"/>
        <v>47</v>
      </c>
      <c r="C48">
        <f t="shared" si="7"/>
        <v>0.75</v>
      </c>
      <c r="D48" s="7">
        <f t="shared" si="4"/>
        <v>0.67448975019608193</v>
      </c>
      <c r="F48">
        <f>'PQBRT Calcs Segments'!D50</f>
        <v>7.1794645487617539E-3</v>
      </c>
      <c r="G48">
        <f t="shared" si="8"/>
        <v>47</v>
      </c>
      <c r="H48">
        <f t="shared" si="9"/>
        <v>0.75</v>
      </c>
      <c r="I48" s="7">
        <f t="shared" si="5"/>
        <v>0.67448975019608193</v>
      </c>
    </row>
    <row r="49" spans="1:9" x14ac:dyDescent="0.25">
      <c r="A49">
        <f>'PQBRT Calcs Segments'!A51</f>
        <v>6.6707199999999998E-3</v>
      </c>
      <c r="B49">
        <f t="shared" si="6"/>
        <v>48</v>
      </c>
      <c r="C49">
        <f t="shared" si="7"/>
        <v>0.7661290322580645</v>
      </c>
      <c r="D49" s="7">
        <f t="shared" si="4"/>
        <v>0.72615796854187575</v>
      </c>
      <c r="F49">
        <f>'PQBRT Calcs Segments'!D51</f>
        <v>7.4015410293023134E-3</v>
      </c>
      <c r="G49">
        <f t="shared" si="8"/>
        <v>48</v>
      </c>
      <c r="H49">
        <f t="shared" si="9"/>
        <v>0.7661290322580645</v>
      </c>
      <c r="I49" s="7">
        <f t="shared" si="5"/>
        <v>0.72615796854187575</v>
      </c>
    </row>
    <row r="50" spans="1:9" x14ac:dyDescent="0.25">
      <c r="A50">
        <f>'PQBRT Calcs Segments'!A52</f>
        <v>6.9100799999999999E-3</v>
      </c>
      <c r="B50">
        <f t="shared" si="6"/>
        <v>49</v>
      </c>
      <c r="C50">
        <f t="shared" si="7"/>
        <v>0.782258064516129</v>
      </c>
      <c r="D50" s="7">
        <f t="shared" si="4"/>
        <v>0.77984201753690319</v>
      </c>
      <c r="F50">
        <f>'PQBRT Calcs Segments'!D52</f>
        <v>7.623617509842872E-3</v>
      </c>
      <c r="G50">
        <f t="shared" si="8"/>
        <v>49</v>
      </c>
      <c r="H50">
        <f t="shared" si="9"/>
        <v>0.782258064516129</v>
      </c>
      <c r="I50" s="7">
        <f t="shared" si="5"/>
        <v>0.77984201753690319</v>
      </c>
    </row>
    <row r="51" spans="1:9" x14ac:dyDescent="0.25">
      <c r="A51">
        <f>'PQBRT Calcs Segments'!A53</f>
        <v>7.1050899999999997E-3</v>
      </c>
      <c r="B51">
        <f t="shared" si="6"/>
        <v>50</v>
      </c>
      <c r="C51">
        <f t="shared" si="7"/>
        <v>0.79838709677419351</v>
      </c>
      <c r="D51" s="7">
        <f t="shared" si="4"/>
        <v>0.83587397188742951</v>
      </c>
      <c r="F51">
        <f>'PQBRT Calcs Segments'!D53</f>
        <v>7.8456939903834323E-3</v>
      </c>
      <c r="G51">
        <f t="shared" si="8"/>
        <v>50</v>
      </c>
      <c r="H51">
        <f t="shared" si="9"/>
        <v>0.79838709677419351</v>
      </c>
      <c r="I51" s="7">
        <f t="shared" si="5"/>
        <v>0.83587397188742951</v>
      </c>
    </row>
    <row r="52" spans="1:9" x14ac:dyDescent="0.25">
      <c r="A52">
        <f>'PQBRT Calcs Segments'!A54</f>
        <v>7.3436200000000004E-3</v>
      </c>
      <c r="B52">
        <f t="shared" si="6"/>
        <v>51</v>
      </c>
      <c r="C52">
        <f t="shared" si="7"/>
        <v>0.81451612903225812</v>
      </c>
      <c r="D52" s="7">
        <f t="shared" si="4"/>
        <v>0.89466210471807417</v>
      </c>
      <c r="F52">
        <f>'PQBRT Calcs Segments'!D54</f>
        <v>8.0677704709239909E-3</v>
      </c>
      <c r="G52">
        <f t="shared" si="8"/>
        <v>51</v>
      </c>
      <c r="H52">
        <f t="shared" si="9"/>
        <v>0.81451612903225812</v>
      </c>
      <c r="I52" s="7">
        <f t="shared" si="5"/>
        <v>0.89466210471807417</v>
      </c>
    </row>
    <row r="53" spans="1:9" x14ac:dyDescent="0.25">
      <c r="A53">
        <f>'PQBRT Calcs Segments'!A55</f>
        <v>7.4918099999999998E-3</v>
      </c>
      <c r="B53">
        <f t="shared" si="6"/>
        <v>52</v>
      </c>
      <c r="C53">
        <f t="shared" si="7"/>
        <v>0.83064516129032262</v>
      </c>
      <c r="D53" s="7">
        <f t="shared" si="4"/>
        <v>0.95671786709815088</v>
      </c>
      <c r="F53">
        <f>'PQBRT Calcs Segments'!D55</f>
        <v>8.2232240073023821E-3</v>
      </c>
      <c r="G53">
        <f t="shared" si="8"/>
        <v>52</v>
      </c>
      <c r="H53">
        <f t="shared" si="9"/>
        <v>0.83064516129032262</v>
      </c>
      <c r="I53" s="7">
        <f t="shared" si="5"/>
        <v>0.95671786709815088</v>
      </c>
    </row>
    <row r="54" spans="1:9" x14ac:dyDescent="0.25">
      <c r="A54">
        <f>'PQBRT Calcs Segments'!A56</f>
        <v>7.6625599999999997E-3</v>
      </c>
      <c r="B54">
        <f t="shared" si="6"/>
        <v>53</v>
      </c>
      <c r="C54">
        <f t="shared" si="7"/>
        <v>0.84677419354838712</v>
      </c>
      <c r="D54" s="7">
        <f t="shared" si="4"/>
        <v>1.0226959795700221</v>
      </c>
      <c r="F54">
        <f>'PQBRT Calcs Segments'!D56</f>
        <v>8.4008851917348297E-3</v>
      </c>
      <c r="G54">
        <f t="shared" si="8"/>
        <v>53</v>
      </c>
      <c r="H54">
        <f t="shared" si="9"/>
        <v>0.84677419354838712</v>
      </c>
      <c r="I54" s="7">
        <f t="shared" si="5"/>
        <v>1.0226959795700221</v>
      </c>
    </row>
    <row r="55" spans="1:9" x14ac:dyDescent="0.25">
      <c r="A55">
        <f>'PQBRT Calcs Segments'!A57</f>
        <v>7.9723199999999998E-3</v>
      </c>
      <c r="B55">
        <f t="shared" si="6"/>
        <v>54</v>
      </c>
      <c r="C55">
        <f t="shared" si="7"/>
        <v>0.86290322580645162</v>
      </c>
      <c r="D55" s="7">
        <f t="shared" si="4"/>
        <v>1.0934562033143793</v>
      </c>
      <c r="F55">
        <f>'PQBRT Calcs Segments'!D57</f>
        <v>8.7228960885186394E-3</v>
      </c>
      <c r="G55">
        <f t="shared" si="8"/>
        <v>54</v>
      </c>
      <c r="H55">
        <f t="shared" si="9"/>
        <v>0.86290322580645162</v>
      </c>
      <c r="I55" s="7">
        <f t="shared" si="5"/>
        <v>1.0934562033143793</v>
      </c>
    </row>
    <row r="56" spans="1:9" x14ac:dyDescent="0.25">
      <c r="A56">
        <f>'PQBRT Calcs Segments'!A58</f>
        <v>8.6594600000000008E-3</v>
      </c>
      <c r="B56">
        <f t="shared" si="6"/>
        <v>55</v>
      </c>
      <c r="C56">
        <f t="shared" si="7"/>
        <v>0.87903225806451613</v>
      </c>
      <c r="D56" s="7">
        <f t="shared" si="4"/>
        <v>1.1701627405517676</v>
      </c>
      <c r="F56">
        <f>'PQBRT Calcs Segments'!D58</f>
        <v>9.4168850902078861E-3</v>
      </c>
      <c r="G56">
        <f t="shared" si="8"/>
        <v>55</v>
      </c>
      <c r="H56">
        <f t="shared" si="9"/>
        <v>0.87903225806451613</v>
      </c>
      <c r="I56" s="7">
        <f t="shared" si="5"/>
        <v>1.1701627405517676</v>
      </c>
    </row>
    <row r="57" spans="1:9" x14ac:dyDescent="0.25">
      <c r="A57">
        <f>'PQBRT Calcs Segments'!A59</f>
        <v>9.1643499999999999E-3</v>
      </c>
      <c r="B57">
        <f t="shared" si="6"/>
        <v>56</v>
      </c>
      <c r="C57">
        <f t="shared" si="7"/>
        <v>0.89516129032258063</v>
      </c>
      <c r="D57" s="7">
        <f t="shared" si="4"/>
        <v>1.254452943356545</v>
      </c>
      <c r="F57">
        <f>'PQBRT Calcs Segments'!D59</f>
        <v>1.0110874091897133E-2</v>
      </c>
      <c r="G57">
        <f t="shared" si="8"/>
        <v>56</v>
      </c>
      <c r="H57">
        <f t="shared" si="9"/>
        <v>0.89516129032258063</v>
      </c>
      <c r="I57" s="7">
        <f t="shared" si="5"/>
        <v>1.254452943356545</v>
      </c>
    </row>
    <row r="58" spans="1:9" x14ac:dyDescent="0.25">
      <c r="A58">
        <f>'PQBRT Calcs Segments'!A60</f>
        <v>9.8930600000000004E-3</v>
      </c>
      <c r="B58">
        <f t="shared" si="6"/>
        <v>57</v>
      </c>
      <c r="C58">
        <f t="shared" si="7"/>
        <v>0.91129032258064513</v>
      </c>
      <c r="D58" s="7">
        <f t="shared" si="4"/>
        <v>1.3487435412716042</v>
      </c>
      <c r="F58">
        <f>'PQBRT Calcs Segments'!D60</f>
        <v>1.080486309358638E-2</v>
      </c>
      <c r="G58">
        <f t="shared" si="8"/>
        <v>57</v>
      </c>
      <c r="H58">
        <f t="shared" si="9"/>
        <v>0.91129032258064513</v>
      </c>
      <c r="I58" s="7">
        <f t="shared" si="5"/>
        <v>1.3487435412716042</v>
      </c>
    </row>
    <row r="59" spans="1:9" x14ac:dyDescent="0.25">
      <c r="A59">
        <f>'PQBRT Calcs Segments'!A61</f>
        <v>1.06347E-2</v>
      </c>
      <c r="B59">
        <f t="shared" si="6"/>
        <v>58</v>
      </c>
      <c r="C59">
        <f t="shared" si="7"/>
        <v>0.92741935483870963</v>
      </c>
      <c r="D59" s="7">
        <f t="shared" si="4"/>
        <v>1.4568373240580372</v>
      </c>
      <c r="F59">
        <f>'PQBRT Calcs Segments'!D61</f>
        <v>1.1498852095275626E-2</v>
      </c>
      <c r="G59">
        <f t="shared" si="8"/>
        <v>58</v>
      </c>
      <c r="H59">
        <f t="shared" si="9"/>
        <v>0.92741935483870963</v>
      </c>
      <c r="I59" s="7">
        <f t="shared" si="5"/>
        <v>1.4568373240580372</v>
      </c>
    </row>
    <row r="60" spans="1:9" x14ac:dyDescent="0.25">
      <c r="A60">
        <f>'PQBRT Calcs Segments'!A62</f>
        <v>1.1322E-2</v>
      </c>
      <c r="B60">
        <f t="shared" si="6"/>
        <v>59</v>
      </c>
      <c r="C60">
        <f t="shared" si="7"/>
        <v>0.94354838709677424</v>
      </c>
      <c r="D60" s="7">
        <f t="shared" si="4"/>
        <v>1.5852778215207879</v>
      </c>
      <c r="F60">
        <f>'PQBRT Calcs Segments'!D62</f>
        <v>1.2192841096964873E-2</v>
      </c>
      <c r="G60">
        <f t="shared" si="8"/>
        <v>59</v>
      </c>
      <c r="H60">
        <f t="shared" si="9"/>
        <v>0.94354838709677424</v>
      </c>
      <c r="I60" s="7">
        <f t="shared" si="5"/>
        <v>1.5852778215207879</v>
      </c>
    </row>
    <row r="61" spans="1:9" s="8" customFormat="1" x14ac:dyDescent="0.25">
      <c r="A61">
        <f>'PQBRT Calcs Segments'!A63</f>
        <v>1.20783E-2</v>
      </c>
      <c r="B61" s="8">
        <f t="shared" si="6"/>
        <v>60</v>
      </c>
      <c r="C61" s="8">
        <f t="shared" si="7"/>
        <v>0.95967741935483875</v>
      </c>
      <c r="D61" s="9">
        <f t="shared" si="4"/>
        <v>1.7469549015612456</v>
      </c>
      <c r="F61">
        <f>'PQBRT Calcs Segments'!D63</f>
        <v>1.288683009865412E-2</v>
      </c>
      <c r="G61" s="8">
        <f t="shared" si="8"/>
        <v>60</v>
      </c>
      <c r="H61" s="8">
        <f t="shared" si="9"/>
        <v>0.95967741935483875</v>
      </c>
      <c r="I61" s="9">
        <f t="shared" si="5"/>
        <v>1.7469549015612456</v>
      </c>
    </row>
    <row r="62" spans="1:9" x14ac:dyDescent="0.25">
      <c r="A62">
        <f>'PQBRT Calcs Segments'!A64</f>
        <v>1.2867099999999999E-2</v>
      </c>
      <c r="B62">
        <f t="shared" si="6"/>
        <v>61</v>
      </c>
      <c r="C62">
        <f t="shared" si="7"/>
        <v>0.97580645161290325</v>
      </c>
      <c r="D62" s="7">
        <f t="shared" si="4"/>
        <v>1.9739529178022821</v>
      </c>
      <c r="F62">
        <f>'PQBRT Calcs Segments'!D64</f>
        <v>1.3580819100343366E-2</v>
      </c>
      <c r="G62">
        <f t="shared" si="8"/>
        <v>61</v>
      </c>
      <c r="H62">
        <f t="shared" si="9"/>
        <v>0.97580645161290325</v>
      </c>
      <c r="I62" s="7">
        <f t="shared" si="5"/>
        <v>1.9739529178022821</v>
      </c>
    </row>
    <row r="63" spans="1:9" x14ac:dyDescent="0.25">
      <c r="A63">
        <f>'PQBRT Calcs Segments'!A65</f>
        <v>1.3462500000000001E-2</v>
      </c>
      <c r="B63">
        <f t="shared" si="6"/>
        <v>62</v>
      </c>
      <c r="C63">
        <f t="shared" si="7"/>
        <v>0.99193548387096775</v>
      </c>
      <c r="D63" s="7">
        <f t="shared" si="4"/>
        <v>2.405982614630743</v>
      </c>
      <c r="F63">
        <f>'PQBRT Calcs Segments'!D65</f>
        <v>1.4136010301694764E-2</v>
      </c>
      <c r="G63">
        <f t="shared" si="8"/>
        <v>62</v>
      </c>
      <c r="H63">
        <f t="shared" si="9"/>
        <v>0.99193548387096775</v>
      </c>
      <c r="I63" s="7">
        <f t="shared" si="5"/>
        <v>2.405982614630743</v>
      </c>
    </row>
  </sheetData>
  <sortState xmlns:xlrd2="http://schemas.microsoft.com/office/spreadsheetml/2017/richdata2" ref="F2:F67">
    <sortCondition ref="F2:F6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5B3B7-3956-4BAE-AB84-DA9013A706AE}">
  <dimension ref="R2:R49"/>
  <sheetViews>
    <sheetView topLeftCell="A35" zoomScaleNormal="100" workbookViewId="0">
      <selection activeCell="O57" sqref="O57"/>
    </sheetView>
  </sheetViews>
  <sheetFormatPr defaultRowHeight="15" x14ac:dyDescent="0.25"/>
  <sheetData>
    <row r="2" spans="18:18" x14ac:dyDescent="0.25">
      <c r="R2" t="s">
        <v>95</v>
      </c>
    </row>
    <row r="3" spans="18:18" x14ac:dyDescent="0.25">
      <c r="R3" t="s">
        <v>96</v>
      </c>
    </row>
    <row r="27" spans="18:18" x14ac:dyDescent="0.25">
      <c r="R27" t="s">
        <v>97</v>
      </c>
    </row>
    <row r="28" spans="18:18" x14ac:dyDescent="0.25">
      <c r="R28" t="s">
        <v>98</v>
      </c>
    </row>
    <row r="48" spans="18:18" x14ac:dyDescent="0.25">
      <c r="R48" t="s">
        <v>87</v>
      </c>
    </row>
    <row r="49" spans="18:18" x14ac:dyDescent="0.25">
      <c r="R49" t="s">
        <v>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A5949-C299-4069-ACDD-3B4B7B05AE99}">
  <dimension ref="P2:P24"/>
  <sheetViews>
    <sheetView topLeftCell="A7" workbookViewId="0">
      <selection activeCell="R32" sqref="R32"/>
    </sheetView>
  </sheetViews>
  <sheetFormatPr defaultRowHeight="15" x14ac:dyDescent="0.25"/>
  <sheetData>
    <row r="2" spans="16:16" x14ac:dyDescent="0.25">
      <c r="P2" t="s">
        <v>91</v>
      </c>
    </row>
    <row r="3" spans="16:16" x14ac:dyDescent="0.25">
      <c r="P3" t="s">
        <v>92</v>
      </c>
    </row>
    <row r="23" spans="16:16" x14ac:dyDescent="0.25">
      <c r="P23" t="s">
        <v>93</v>
      </c>
    </row>
    <row r="24" spans="16:16" x14ac:dyDescent="0.25">
      <c r="P24" t="s">
        <v>94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8B1F7-B440-4FA4-BD0D-1F0EFF03ACD3}">
  <dimension ref="P2:P24"/>
  <sheetViews>
    <sheetView topLeftCell="A7" workbookViewId="0">
      <selection activeCell="S16" sqref="S16"/>
    </sheetView>
  </sheetViews>
  <sheetFormatPr defaultRowHeight="15" x14ac:dyDescent="0.25"/>
  <sheetData>
    <row r="2" spans="16:16" x14ac:dyDescent="0.25">
      <c r="P2" t="s">
        <v>91</v>
      </c>
    </row>
    <row r="3" spans="16:16" x14ac:dyDescent="0.25">
      <c r="P3" t="s">
        <v>92</v>
      </c>
    </row>
    <row r="23" spans="16:16" x14ac:dyDescent="0.25">
      <c r="P23" t="s">
        <v>93</v>
      </c>
    </row>
    <row r="24" spans="16:16" x14ac:dyDescent="0.25">
      <c r="P24" t="s">
        <v>94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88BDD-1270-4A00-BFB6-03CB725C9B50}">
  <dimension ref="P2:P24"/>
  <sheetViews>
    <sheetView zoomScale="85" zoomScaleNormal="85" workbookViewId="0">
      <selection activeCell="T6" sqref="T6"/>
    </sheetView>
  </sheetViews>
  <sheetFormatPr defaultRowHeight="15" x14ac:dyDescent="0.25"/>
  <sheetData>
    <row r="2" spans="16:16" x14ac:dyDescent="0.25">
      <c r="P2" t="s">
        <v>91</v>
      </c>
    </row>
    <row r="3" spans="16:16" x14ac:dyDescent="0.25">
      <c r="P3" t="s">
        <v>92</v>
      </c>
    </row>
    <row r="23" spans="16:16" x14ac:dyDescent="0.25">
      <c r="P23" t="s">
        <v>93</v>
      </c>
    </row>
    <row r="24" spans="16:16" x14ac:dyDescent="0.25">
      <c r="P24" t="s">
        <v>94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69557-0318-4E42-8DCD-AB1E2E08C818}">
  <dimension ref="N1:U65"/>
  <sheetViews>
    <sheetView topLeftCell="A31" workbookViewId="0">
      <selection activeCell="R39" sqref="R39"/>
    </sheetView>
  </sheetViews>
  <sheetFormatPr defaultRowHeight="15" x14ac:dyDescent="0.25"/>
  <cols>
    <col min="19" max="19" width="18.28515625" customWidth="1"/>
    <col min="20" max="20" width="20.7109375" customWidth="1"/>
    <col min="21" max="21" width="16.42578125" customWidth="1"/>
  </cols>
  <sheetData>
    <row r="1" spans="14:21" x14ac:dyDescent="0.25">
      <c r="S1" t="s">
        <v>88</v>
      </c>
      <c r="T1" t="s">
        <v>89</v>
      </c>
      <c r="U1" t="s">
        <v>79</v>
      </c>
    </row>
    <row r="2" spans="14:21" x14ac:dyDescent="0.25">
      <c r="N2" t="s">
        <v>99</v>
      </c>
      <c r="S2">
        <v>-0.18813154974434676</v>
      </c>
      <c r="T2">
        <v>-1.0899571699406353E-3</v>
      </c>
      <c r="U2">
        <v>-1.0974794387620945E-3</v>
      </c>
    </row>
    <row r="3" spans="14:21" x14ac:dyDescent="0.25">
      <c r="N3" t="s">
        <v>92</v>
      </c>
      <c r="S3">
        <v>-0.16376371737164597</v>
      </c>
      <c r="T3">
        <v>-1.0891091023612944E-3</v>
      </c>
      <c r="U3">
        <v>-1.0932277636403667E-3</v>
      </c>
    </row>
    <row r="4" spans="14:21" x14ac:dyDescent="0.25">
      <c r="S4">
        <v>-0.16168855879015132</v>
      </c>
      <c r="T4">
        <v>-9.9992993613405232E-4</v>
      </c>
      <c r="U4">
        <v>-1.0027199633025185E-3</v>
      </c>
    </row>
    <row r="5" spans="14:21" x14ac:dyDescent="0.25">
      <c r="S5">
        <v>-0.11338120643401428</v>
      </c>
      <c r="T5">
        <v>-9.4754790036082667E-4</v>
      </c>
      <c r="U5">
        <v>-9.4537047092399084E-4</v>
      </c>
    </row>
    <row r="6" spans="14:21" x14ac:dyDescent="0.25">
      <c r="S6">
        <v>-0.11153183569350267</v>
      </c>
      <c r="T6">
        <v>-9.4456987946180127E-4</v>
      </c>
      <c r="U6">
        <v>-9.3998510714007714E-4</v>
      </c>
    </row>
    <row r="7" spans="14:21" x14ac:dyDescent="0.25">
      <c r="S7">
        <v>-9.4868816631691999E-2</v>
      </c>
      <c r="T7">
        <v>-9.1304700366077497E-4</v>
      </c>
      <c r="U7">
        <v>-9.0796566551840097E-4</v>
      </c>
    </row>
    <row r="8" spans="14:21" x14ac:dyDescent="0.25">
      <c r="S8">
        <v>-9.4092847529684054E-2</v>
      </c>
      <c r="T8">
        <v>-8.544856525570404E-4</v>
      </c>
      <c r="U8">
        <v>-8.4936443032910267E-4</v>
      </c>
    </row>
    <row r="9" spans="14:21" x14ac:dyDescent="0.25">
      <c r="S9">
        <v>-8.7725011715630075E-2</v>
      </c>
      <c r="T9">
        <v>-8.3460436449073845E-4</v>
      </c>
      <c r="U9">
        <v>-8.2975146924798475E-4</v>
      </c>
    </row>
    <row r="10" spans="14:21" x14ac:dyDescent="0.25">
      <c r="S10">
        <v>-5.9904458595497534E-2</v>
      </c>
      <c r="T10">
        <v>-7.2979944665349256E-4</v>
      </c>
      <c r="U10">
        <v>-7.2847048784294068E-4</v>
      </c>
    </row>
    <row r="11" spans="14:21" x14ac:dyDescent="0.25">
      <c r="S11">
        <v>-5.2146200313411661E-2</v>
      </c>
      <c r="T11">
        <v>-7.1749366631126315E-4</v>
      </c>
      <c r="U11">
        <v>-7.1360554708574863E-4</v>
      </c>
    </row>
    <row r="12" spans="14:21" x14ac:dyDescent="0.25">
      <c r="S12">
        <v>-5.0902524402016702E-2</v>
      </c>
      <c r="T12">
        <v>-6.9829303632459611E-4</v>
      </c>
      <c r="U12">
        <v>-6.9303622389672425E-4</v>
      </c>
    </row>
    <row r="13" spans="14:21" x14ac:dyDescent="0.25">
      <c r="S13">
        <v>-4.8643658763547037E-2</v>
      </c>
      <c r="T13">
        <v>-6.6379679967329625E-4</v>
      </c>
      <c r="U13">
        <v>-6.602390665451899E-4</v>
      </c>
    </row>
    <row r="14" spans="14:21" x14ac:dyDescent="0.25">
      <c r="S14">
        <v>-4.677138937000791E-2</v>
      </c>
      <c r="T14">
        <v>-4.5692638626347462E-4</v>
      </c>
      <c r="U14">
        <v>-4.5610018330183603E-4</v>
      </c>
    </row>
    <row r="15" spans="14:21" x14ac:dyDescent="0.25">
      <c r="S15">
        <v>-4.141752779482033E-2</v>
      </c>
      <c r="T15">
        <v>-4.4717425619809079E-4</v>
      </c>
      <c r="U15">
        <v>-4.4398258600463099E-4</v>
      </c>
    </row>
    <row r="16" spans="14:21" x14ac:dyDescent="0.25">
      <c r="S16">
        <v>-4.1041717776938658E-2</v>
      </c>
      <c r="T16">
        <v>-4.3839525377310957E-4</v>
      </c>
      <c r="U16">
        <v>-4.4319116465391453E-4</v>
      </c>
    </row>
    <row r="17" spans="19:21" x14ac:dyDescent="0.25">
      <c r="S17">
        <v>-4.0765158368309073E-2</v>
      </c>
      <c r="T17">
        <v>-3.1529636947216072E-4</v>
      </c>
      <c r="U17">
        <v>-3.1658814946393572E-4</v>
      </c>
    </row>
    <row r="18" spans="19:21" x14ac:dyDescent="0.25">
      <c r="S18">
        <v>-3.9827590805330271E-2</v>
      </c>
      <c r="T18">
        <v>-2.977998762041887E-4</v>
      </c>
      <c r="U18">
        <v>-2.9943790919365618E-4</v>
      </c>
    </row>
    <row r="19" spans="19:21" x14ac:dyDescent="0.25">
      <c r="S19">
        <v>-3.7081221703379352E-2</v>
      </c>
      <c r="T19">
        <v>-2.7459036907547885E-4</v>
      </c>
      <c r="U19">
        <v>-2.7014850816686666E-4</v>
      </c>
    </row>
    <row r="20" spans="19:21" x14ac:dyDescent="0.25">
      <c r="S20">
        <v>-3.5669579275670493E-2</v>
      </c>
      <c r="T20">
        <v>-2.6463469138595427E-4</v>
      </c>
      <c r="U20">
        <v>-2.5945918497784128E-4</v>
      </c>
    </row>
    <row r="21" spans="19:21" x14ac:dyDescent="0.25">
      <c r="S21">
        <v>-2.4680447891483048E-2</v>
      </c>
      <c r="T21">
        <v>-2.3429485611199067E-4</v>
      </c>
      <c r="U21">
        <v>-2.3402638973421509E-4</v>
      </c>
    </row>
    <row r="22" spans="19:21" x14ac:dyDescent="0.25">
      <c r="S22">
        <v>-2.2750485859749148E-2</v>
      </c>
      <c r="T22">
        <v>-2.3307194353082287E-4</v>
      </c>
      <c r="U22">
        <v>-2.3011202762630769E-4</v>
      </c>
    </row>
    <row r="23" spans="19:21" x14ac:dyDescent="0.25">
      <c r="S23">
        <v>-2.1629883659904259E-2</v>
      </c>
      <c r="T23">
        <v>-2.2556671092633323E-4</v>
      </c>
      <c r="U23">
        <v>-2.2763202086932083E-4</v>
      </c>
    </row>
    <row r="24" spans="19:21" x14ac:dyDescent="0.25">
      <c r="S24">
        <v>-1.3195665211741314E-2</v>
      </c>
      <c r="T24">
        <v>-2.1551613204031527E-4</v>
      </c>
      <c r="U24">
        <v>-2.1787342865309728E-4</v>
      </c>
    </row>
    <row r="25" spans="19:21" x14ac:dyDescent="0.25">
      <c r="S25">
        <v>-1.1878703056042994E-2</v>
      </c>
      <c r="T25">
        <v>-2.0340982876016454E-4</v>
      </c>
      <c r="U25">
        <v>-2.0768336431606534E-4</v>
      </c>
    </row>
    <row r="26" spans="19:21" x14ac:dyDescent="0.25">
      <c r="S26">
        <v>-1.2617294884347263E-3</v>
      </c>
      <c r="T26">
        <v>-1.6990256474903875E-4</v>
      </c>
      <c r="U26">
        <v>-1.6802314438295373E-4</v>
      </c>
    </row>
    <row r="27" spans="19:21" x14ac:dyDescent="0.25">
      <c r="S27">
        <v>-8.7797552637169929E-4</v>
      </c>
      <c r="T27">
        <v>-1.5936888114441374E-4</v>
      </c>
      <c r="U27">
        <v>-1.6209918838281772E-4</v>
      </c>
    </row>
    <row r="28" spans="19:21" x14ac:dyDescent="0.25">
      <c r="S28">
        <v>-5.5007135099938154E-4</v>
      </c>
      <c r="T28">
        <v>-1.5852145859698966E-4</v>
      </c>
      <c r="U28">
        <v>-1.6155659616659416E-4</v>
      </c>
    </row>
    <row r="29" spans="19:21" x14ac:dyDescent="0.25">
      <c r="S29">
        <v>7.0708342191205809E-4</v>
      </c>
      <c r="T29">
        <v>-1.4449750042895429E-4</v>
      </c>
      <c r="U29">
        <v>-1.448672222207183E-4</v>
      </c>
    </row>
    <row r="30" spans="19:21" x14ac:dyDescent="0.25">
      <c r="S30">
        <v>2.9560998368831637E-3</v>
      </c>
      <c r="T30">
        <v>-1.2573113571872924E-4</v>
      </c>
      <c r="U30">
        <v>-1.2487676532961338E-4</v>
      </c>
    </row>
    <row r="31" spans="19:21" x14ac:dyDescent="0.25">
      <c r="S31">
        <v>8.6823004545193427E-3</v>
      </c>
      <c r="T31">
        <v>-1.1899429500535769E-4</v>
      </c>
      <c r="U31">
        <v>-1.2268750984287171E-4</v>
      </c>
    </row>
    <row r="32" spans="19:21" x14ac:dyDescent="0.25">
      <c r="S32">
        <v>9.2863438392158937E-3</v>
      </c>
      <c r="T32">
        <v>-1.0119162172468163E-4</v>
      </c>
      <c r="U32">
        <v>-1.0469470784225875E-4</v>
      </c>
    </row>
    <row r="33" spans="19:21" x14ac:dyDescent="0.25">
      <c r="S33">
        <v>1.1301345542559238E-2</v>
      </c>
      <c r="T33">
        <v>-5.9890872940539241E-5</v>
      </c>
      <c r="U33">
        <v>-7.0172839775643411E-5</v>
      </c>
    </row>
    <row r="34" spans="19:21" x14ac:dyDescent="0.25">
      <c r="S34">
        <v>1.3676760614274919E-2</v>
      </c>
      <c r="T34">
        <v>-5.8006702273893755E-5</v>
      </c>
      <c r="U34">
        <v>-5.2772704437282353E-5</v>
      </c>
    </row>
    <row r="35" spans="19:21" x14ac:dyDescent="0.25">
      <c r="S35">
        <v>1.3916944139317433E-2</v>
      </c>
      <c r="T35">
        <v>-4.8585928442361834E-5</v>
      </c>
      <c r="U35">
        <v>-5.2408115626035185E-5</v>
      </c>
    </row>
    <row r="36" spans="19:21" x14ac:dyDescent="0.25">
      <c r="S36">
        <v>1.4278534764531781E-2</v>
      </c>
      <c r="T36">
        <v>-3.0372138735962253E-5</v>
      </c>
      <c r="U36">
        <v>-2.8019624923512898E-5</v>
      </c>
    </row>
    <row r="37" spans="19:21" x14ac:dyDescent="0.25">
      <c r="S37">
        <v>1.8734341858072323E-2</v>
      </c>
      <c r="T37">
        <v>-1.0869781764834014E-5</v>
      </c>
      <c r="U37">
        <v>-1.0623702761277309E-5</v>
      </c>
    </row>
    <row r="38" spans="19:21" x14ac:dyDescent="0.25">
      <c r="S38">
        <v>2.2237630882517401E-2</v>
      </c>
      <c r="T38">
        <v>1.2793163731754037E-5</v>
      </c>
      <c r="U38">
        <v>8.7228065395110157E-6</v>
      </c>
    </row>
    <row r="39" spans="19:21" x14ac:dyDescent="0.25">
      <c r="S39">
        <v>2.2756115950629763E-2</v>
      </c>
      <c r="T39">
        <v>1.7516587523709777E-5</v>
      </c>
      <c r="U39">
        <v>1.4890586573295945E-5</v>
      </c>
    </row>
    <row r="40" spans="19:21" x14ac:dyDescent="0.25">
      <c r="S40">
        <v>2.4447685082894299E-2</v>
      </c>
      <c r="T40">
        <v>1.9012001825867474E-5</v>
      </c>
      <c r="U40">
        <v>1.8124960562205736E-5</v>
      </c>
    </row>
    <row r="41" spans="19:21" x14ac:dyDescent="0.25">
      <c r="S41">
        <v>2.6131337707163027E-2</v>
      </c>
      <c r="T41">
        <v>2.5710979282626422E-5</v>
      </c>
      <c r="U41">
        <v>2.1538366607080884E-5</v>
      </c>
    </row>
    <row r="42" spans="19:21" x14ac:dyDescent="0.25">
      <c r="S42">
        <v>2.6328299004707123E-2</v>
      </c>
      <c r="T42">
        <v>2.725051561233531E-5</v>
      </c>
      <c r="U42">
        <v>2.1591931778804779E-5</v>
      </c>
    </row>
    <row r="43" spans="19:21" x14ac:dyDescent="0.25">
      <c r="S43">
        <v>2.6359373168775235E-2</v>
      </c>
      <c r="T43">
        <v>2.7755780987993861E-5</v>
      </c>
      <c r="U43">
        <v>2.5114436021782607E-5</v>
      </c>
    </row>
    <row r="44" spans="19:21" x14ac:dyDescent="0.25">
      <c r="S44">
        <v>2.8432944097623203E-2</v>
      </c>
      <c r="T44">
        <v>2.8879532517326126E-5</v>
      </c>
      <c r="U44">
        <v>2.7930146640865817E-5</v>
      </c>
    </row>
    <row r="45" spans="19:21" x14ac:dyDescent="0.25">
      <c r="S45">
        <v>3.0975241296347988E-2</v>
      </c>
      <c r="T45">
        <v>3.2154096102030838E-5</v>
      </c>
      <c r="U45">
        <v>3.1598412319364284E-5</v>
      </c>
    </row>
    <row r="46" spans="19:21" x14ac:dyDescent="0.25">
      <c r="S46">
        <v>3.1642088076742958E-2</v>
      </c>
      <c r="T46">
        <v>3.8757352284080706E-5</v>
      </c>
      <c r="U46">
        <v>3.4481926674650755E-5</v>
      </c>
    </row>
    <row r="47" spans="19:21" x14ac:dyDescent="0.25">
      <c r="S47">
        <v>3.3739787408842759E-2</v>
      </c>
      <c r="T47">
        <v>4.345764354160217E-5</v>
      </c>
      <c r="U47">
        <v>4.1609706708435696E-5</v>
      </c>
    </row>
    <row r="48" spans="19:21" x14ac:dyDescent="0.25">
      <c r="S48">
        <v>3.6561715903949743E-2</v>
      </c>
      <c r="T48">
        <v>4.5936747828776052E-5</v>
      </c>
      <c r="U48">
        <v>4.6086009616566961E-5</v>
      </c>
    </row>
    <row r="49" spans="19:21" x14ac:dyDescent="0.25">
      <c r="S49">
        <v>3.7995745103460266E-2</v>
      </c>
      <c r="T49">
        <v>5.0727957006103125E-5</v>
      </c>
      <c r="U49">
        <v>4.6297266776005564E-5</v>
      </c>
    </row>
    <row r="50" spans="19:21" x14ac:dyDescent="0.25">
      <c r="S50">
        <v>4.0871978001087772E-2</v>
      </c>
      <c r="T50">
        <v>5.1228282736116859E-5</v>
      </c>
      <c r="U50">
        <v>4.6849486742220631E-5</v>
      </c>
    </row>
    <row r="51" spans="19:21" x14ac:dyDescent="0.25">
      <c r="S51">
        <v>4.1850657526254942E-2</v>
      </c>
      <c r="T51">
        <v>5.9689729716042776E-5</v>
      </c>
      <c r="U51">
        <v>5.5180936826682964E-5</v>
      </c>
    </row>
    <row r="52" spans="19:21" x14ac:dyDescent="0.25">
      <c r="S52">
        <v>4.7777205335397976E-2</v>
      </c>
      <c r="T52">
        <v>6.2745761858177575E-5</v>
      </c>
      <c r="U52">
        <v>6.6168970697686423E-5</v>
      </c>
    </row>
    <row r="53" spans="19:21" x14ac:dyDescent="0.25">
      <c r="S53">
        <v>4.7808317279770307E-2</v>
      </c>
      <c r="T53">
        <v>1.191083362723248E-4</v>
      </c>
      <c r="U53">
        <v>1.2287545123824614E-4</v>
      </c>
    </row>
    <row r="54" spans="19:21" x14ac:dyDescent="0.25">
      <c r="S54">
        <v>5.8090286079636844E-2</v>
      </c>
      <c r="T54">
        <v>1.4543715305749116E-4</v>
      </c>
      <c r="U54">
        <v>1.5044205021145715E-4</v>
      </c>
    </row>
    <row r="55" spans="19:21" x14ac:dyDescent="0.25">
      <c r="S55">
        <v>5.849209644721487E-2</v>
      </c>
      <c r="T55">
        <v>1.5427979479827212E-4</v>
      </c>
      <c r="U55">
        <v>1.5894501129257513E-4</v>
      </c>
    </row>
    <row r="56" spans="19:21" x14ac:dyDescent="0.25">
      <c r="S56">
        <v>6.0216306033545219E-2</v>
      </c>
      <c r="T56">
        <v>1.6549544662563045E-4</v>
      </c>
      <c r="U56">
        <v>1.6733599269761791E-4</v>
      </c>
    </row>
    <row r="57" spans="19:21" x14ac:dyDescent="0.25">
      <c r="S57">
        <v>6.4087528932127658E-2</v>
      </c>
      <c r="T57">
        <v>1.9165396411435429E-4</v>
      </c>
      <c r="U57">
        <v>1.9342103500823507E-4</v>
      </c>
    </row>
    <row r="58" spans="19:21" x14ac:dyDescent="0.25">
      <c r="S58">
        <v>6.504777126565342E-2</v>
      </c>
      <c r="T58">
        <v>1.9875325747849282E-4</v>
      </c>
      <c r="U58">
        <v>1.9444389453592828E-4</v>
      </c>
    </row>
    <row r="59" spans="19:21" x14ac:dyDescent="0.25">
      <c r="S59">
        <v>6.724575726841886E-2</v>
      </c>
      <c r="T59">
        <v>2.1119630646194293E-4</v>
      </c>
      <c r="U59">
        <v>2.1644025664383556E-4</v>
      </c>
    </row>
    <row r="60" spans="19:21" x14ac:dyDescent="0.25">
      <c r="S60">
        <v>8.1638607636884686E-2</v>
      </c>
      <c r="T60">
        <v>2.3421637118107609E-4</v>
      </c>
      <c r="U60">
        <v>2.2522276090005539E-4</v>
      </c>
    </row>
    <row r="61" spans="19:21" x14ac:dyDescent="0.25">
      <c r="S61">
        <v>8.5388514325034137E-2</v>
      </c>
      <c r="T61">
        <v>2.3524636090164336E-4</v>
      </c>
      <c r="U61">
        <v>2.4019785394104043E-4</v>
      </c>
    </row>
    <row r="62" spans="19:21" x14ac:dyDescent="0.25">
      <c r="S62">
        <v>9.1153803000402434E-2</v>
      </c>
      <c r="T62">
        <v>2.5920132608571976E-4</v>
      </c>
      <c r="U62">
        <v>2.6439673718439433E-4</v>
      </c>
    </row>
    <row r="63" spans="19:21" x14ac:dyDescent="0.25">
      <c r="S63">
        <v>9.8132052262759117E-2</v>
      </c>
      <c r="T63">
        <v>2.6811540230130184E-4</v>
      </c>
      <c r="U63">
        <v>2.7290137340048141E-4</v>
      </c>
    </row>
    <row r="64" spans="19:21" x14ac:dyDescent="0.25">
      <c r="S64">
        <v>0.11404802695169014</v>
      </c>
      <c r="T64">
        <v>3.0858268607512353E-4</v>
      </c>
      <c r="U64">
        <v>3.0995333615760476E-4</v>
      </c>
    </row>
    <row r="65" spans="19:21" x14ac:dyDescent="0.25">
      <c r="S65">
        <v>0.14318290662439903</v>
      </c>
      <c r="T65">
        <v>4.8021067785535346E-4</v>
      </c>
      <c r="U65">
        <v>4.8164480826516989E-4</v>
      </c>
    </row>
  </sheetData>
  <sortState xmlns:xlrd2="http://schemas.microsoft.com/office/spreadsheetml/2017/richdata2" ref="T2:T65">
    <sortCondition ref="T2:T65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6 f 9 e e 9 8 - 3 b 0 d - 4 f 7 f - 8 5 3 3 - 6 5 9 0 6 a 5 b b 7 f d "   x m l n s = " h t t p : / / s c h e m a s . m i c r o s o f t . c o m / D a t a M a s h u p " > A A A A A H Q E A A B Q S w M E F A A C A A g A g o E c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I K B H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g R x b c x q u 7 G 0 B A A A b A w A A E w A c A E Z v c m 1 1 b G F z L 1 N l Y 3 R p b 2 4 x L m 0 g o h g A K K A U A A A A A A A A A A A A A A A A A A A A A A A A A A A A f Z J L a w I x F I X 3 g v 8 h T D c K Y U C p X V R m 0 c 6 0 t F 2 I d t x p k Z h c x 4 E 8 h j x E E f 9 7 7 1 T F U s d m k + R 8 y b n n k j j g v j S a 5 M e 5 N 2 y 3 2 i 2 3 Z h Y E q c C u B P N s j L O x i m k O e V C K 2 R 1 J i A T f b h E c u Q m W A y q p 2 8 S Z 4 U G B 9 p 3 X U k K c G u 1 x 4 z p R + j h f Z B / z Y p x m G T r O a + t 6 M Z 4 8 f 0 7 n t w v F 3 G 2 i L p 1 l I E t V e r B J R C N K U i O D 0 i 7 p D S h 5 0 d y I U h d J r z / o U z I J x k P u d x K S y z I e G Q 1 f X X p M f B e N r V H I B H k D J s C 6 C O N P 2 R I P n s h J 7 x y b o 2 R 2 0 p + k z D m T z L r E 2 / D b M l 0 z X a D j d F f B x W 5 q m X Z 1 T 8 f E N X S d h v p 0 v 4 9 G T A H 2 5 v E M 8 b D 1 B 0 r 2 0 a p y Z 0 0 H t Q T 7 o / I q q E a 9 U S 0 a V d h W + O Y g K m T v 2 j / c x 3 W 6 H y Q N p m o C + D E w b r X g R v 1 D C 1 u t r + m 5 H r 9 1 s Q m U A i T o a 8 B B S k w R t L 9 m C p h u 6 N d 5 I W D z B x y 6 7 V a p G 9 9 w + A 1 Q S w E C L Q A U A A I A C A C C g R x b 6 6 s 4 S 6 U A A A D 3 A A A A E g A A A A A A A A A A A A A A A A A A A A A A Q 2 9 u Z m l n L 1 B h Y 2 t h Z 2 U u e G 1 s U E s B A i 0 A F A A C A A g A g o E c W w / K 6 a u k A A A A 6 Q A A A B M A A A A A A A A A A A A A A A A A 8 Q A A A F t D b 2 5 0 Z W 5 0 X 1 R 5 c G V z X S 5 4 b W x Q S w E C L Q A U A A I A C A C C g R x b c x q u 7 G 0 B A A A b A w A A E w A A A A A A A A A A A A A A A A D i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3 E g A A A A A A A N U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m R h d G F Q Z X J m b 3 J t Y W 5 j Z V N 1 b W 1 h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Y z A w O D E 1 M S 0 3 N z B i L T R j Z j E t Y W Q 3 M i 0 y Z D M z Y T h i M z Y 1 N z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V y Z m R h d G F Q Z X J m b 3 J t Y W 5 j Z V N 1 b W 1 h c n k i I C 8 + P E V u d H J 5 I F R 5 c G U 9 I k Z p b G x l Z E N v b X B s Z X R l U m V z d W x 0 V G 9 X b 3 J r c 2 h l Z X Q i I F Z h b H V l P S J s M S I g L z 4 8 R W 5 0 c n k g V H l w Z T 0 i R m l s b E N v d W 5 0 I i B W Y W x 1 Z T 0 i b D Y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I 4 V D I w O j E y O j A 1 L j U w M j Y 5 M j Z a I i A v P j x F b n R y e S B U e X B l P S J G a W x s Q 2 9 s d W 1 u V H l w Z X M i I F Z h b H V l P S J z Q m d V R k J R V U R B d 0 1 E Q X d N R E F 3 V U Y i I C 8 + P E V u d H J 5 I F R 5 c G U 9 I k Z p b G x D b 2 x 1 b W 5 O Y W 1 l c y I g V m F s d W U 9 I n N b J n F 1 b 3 Q 7 T m F t Z S Z x d W 9 0 O y w m c X V v d D t m c H M m c X V v d D s s J n F 1 b 3 Q 7 Y 3 B 1 b X M m c X V v d D s s J n F 1 b 3 Q 7 Y 2 1 z J n F 1 b 3 Q 7 L C Z x d W 9 0 O 2 d t c y Z x d W 9 0 O y w m c X V v d D t l e H B l Y 3 R l Z H A m c X V v d D s s J n F 1 b 3 Q 7 b G 9 h Z G V k c C Z x d W 9 0 O y w m c X V v d D t z a G F k Z X J w X 2 N v b X A m c X V v d D s s J n F 1 b 3 Q 7 c 2 h h Z G V y c F 9 n c n B o J n F 1 b 3 Q 7 L C Z x d W 9 0 O 2 V 4 c G V j d G V k Y y Z x d W 9 0 O y w m c X V v d D t z a G F k Z X J j J n F 1 b 3 Q 7 L C Z x d W 9 0 O 3 N p Z G V s Z W 4 m c X V v d D s s J n F 1 b 3 Q 7 Y 2 V s b F 9 j b 3 V u d C Z x d W 9 0 O y w m c X V v d D t t Z W F u J n F 1 b 3 Q 7 L C Z x d W 9 0 O 3 N 0 Z G R l d i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m Z k Y X R h U G V y Z m 9 y b W F u Y 2 V T d W 1 t Y X J 5 L 0 F 1 d G 9 S Z W 1 v d m V k Q 2 9 s d W 1 u c z E u e 0 5 h b W U s M H 0 m c X V v d D s s J n F 1 b 3 Q 7 U 2 V j d G l v b j E v c G V y Z m R h d G F Q Z X J m b 3 J t Y W 5 j Z V N 1 b W 1 h c n k v Q X V 0 b 1 J l b W 9 2 Z W R D b 2 x 1 b W 5 z M S 5 7 Z n B z L D F 9 J n F 1 b 3 Q 7 L C Z x d W 9 0 O 1 N l Y 3 R p b 2 4 x L 3 B l c m Z k Y X R h U G V y Z m 9 y b W F u Y 2 V T d W 1 t Y X J 5 L 0 F 1 d G 9 S Z W 1 v d m V k Q 2 9 s d W 1 u c z E u e 2 N w d W 1 z L D J 9 J n F 1 b 3 Q 7 L C Z x d W 9 0 O 1 N l Y 3 R p b 2 4 x L 3 B l c m Z k Y X R h U G V y Z m 9 y b W F u Y 2 V T d W 1 t Y X J 5 L 0 F 1 d G 9 S Z W 1 v d m V k Q 2 9 s d W 1 u c z E u e 2 N t c y w z f S Z x d W 9 0 O y w m c X V v d D t T Z W N 0 a W 9 u M S 9 w Z X J m Z G F 0 Y V B l c m Z v c m 1 h b m N l U 3 V t b W F y e S 9 B d X R v U m V t b 3 Z l Z E N v b H V t b n M x L n t n b X M s N H 0 m c X V v d D s s J n F 1 b 3 Q 7 U 2 V j d G l v b j E v c G V y Z m R h d G F Q Z X J m b 3 J t Y W 5 j Z V N 1 b W 1 h c n k v Q X V 0 b 1 J l b W 9 2 Z W R D b 2 x 1 b W 5 z M S 5 7 Z X h w Z W N 0 Z W R w L D V 9 J n F 1 b 3 Q 7 L C Z x d W 9 0 O 1 N l Y 3 R p b 2 4 x L 3 B l c m Z k Y X R h U G V y Z m 9 y b W F u Y 2 V T d W 1 t Y X J 5 L 0 F 1 d G 9 S Z W 1 v d m V k Q 2 9 s d W 1 u c z E u e 2 x v Y W R l Z H A s N n 0 m c X V v d D s s J n F 1 b 3 Q 7 U 2 V j d G l v b j E v c G V y Z m R h d G F Q Z X J m b 3 J t Y W 5 j Z V N 1 b W 1 h c n k v Q X V 0 b 1 J l b W 9 2 Z W R D b 2 x 1 b W 5 z M S 5 7 c 2 h h Z G V y c F 9 j b 2 1 w L D d 9 J n F 1 b 3 Q 7 L C Z x d W 9 0 O 1 N l Y 3 R p b 2 4 x L 3 B l c m Z k Y X R h U G V y Z m 9 y b W F u Y 2 V T d W 1 t Y X J 5 L 0 F 1 d G 9 S Z W 1 v d m V k Q 2 9 s d W 1 u c z E u e 3 N o Y W R l c n B f Z 3 J w a C w 4 f S Z x d W 9 0 O y w m c X V v d D t T Z W N 0 a W 9 u M S 9 w Z X J m Z G F 0 Y V B l c m Z v c m 1 h b m N l U 3 V t b W F y e S 9 B d X R v U m V t b 3 Z l Z E N v b H V t b n M x L n t l e H B l Y 3 R l Z G M s O X 0 m c X V v d D s s J n F 1 b 3 Q 7 U 2 V j d G l v b j E v c G V y Z m R h d G F Q Z X J m b 3 J t Y W 5 j Z V N 1 b W 1 h c n k v Q X V 0 b 1 J l b W 9 2 Z W R D b 2 x 1 b W 5 z M S 5 7 c 2 h h Z G V y Y y w x M H 0 m c X V v d D s s J n F 1 b 3 Q 7 U 2 V j d G l v b j E v c G V y Z m R h d G F Q Z X J m b 3 J t Y W 5 j Z V N 1 b W 1 h c n k v Q X V 0 b 1 J l b W 9 2 Z W R D b 2 x 1 b W 5 z M S 5 7 c 2 l k Z W x l b i w x M X 0 m c X V v d D s s J n F 1 b 3 Q 7 U 2 V j d G l v b j E v c G V y Z m R h d G F Q Z X J m b 3 J t Y W 5 j Z V N 1 b W 1 h c n k v Q X V 0 b 1 J l b W 9 2 Z W R D b 2 x 1 b W 5 z M S 5 7 Y 2 V s b F 9 j b 3 V u d C w x M n 0 m c X V v d D s s J n F 1 b 3 Q 7 U 2 V j d G l v b j E v c G V y Z m R h d G F Q Z X J m b 3 J t Y W 5 j Z V N 1 b W 1 h c n k v Q X V 0 b 1 J l b W 9 2 Z W R D b 2 x 1 b W 5 z M S 5 7 b W V h b i w x M 3 0 m c X V v d D s s J n F 1 b 3 Q 7 U 2 V j d G l v b j E v c G V y Z m R h d G F Q Z X J m b 3 J t Y W 5 j Z V N 1 b W 1 h c n k v Q X V 0 b 1 J l b W 9 2 Z W R D b 2 x 1 b W 5 z M S 5 7 c 3 R k Z G V 2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c G V y Z m R h d G F Q Z X J m b 3 J t Y W 5 j Z V N 1 b W 1 h c n k v Q X V 0 b 1 J l b W 9 2 Z W R D b 2 x 1 b W 5 z M S 5 7 T m F t Z S w w f S Z x d W 9 0 O y w m c X V v d D t T Z W N 0 a W 9 u M S 9 w Z X J m Z G F 0 Y V B l c m Z v c m 1 h b m N l U 3 V t b W F y e S 9 B d X R v U m V t b 3 Z l Z E N v b H V t b n M x L n t m c H M s M X 0 m c X V v d D s s J n F 1 b 3 Q 7 U 2 V j d G l v b j E v c G V y Z m R h d G F Q Z X J m b 3 J t Y W 5 j Z V N 1 b W 1 h c n k v Q X V 0 b 1 J l b W 9 2 Z W R D b 2 x 1 b W 5 z M S 5 7 Y 3 B 1 b X M s M n 0 m c X V v d D s s J n F 1 b 3 Q 7 U 2 V j d G l v b j E v c G V y Z m R h d G F Q Z X J m b 3 J t Y W 5 j Z V N 1 b W 1 h c n k v Q X V 0 b 1 J l b W 9 2 Z W R D b 2 x 1 b W 5 z M S 5 7 Y 2 1 z L D N 9 J n F 1 b 3 Q 7 L C Z x d W 9 0 O 1 N l Y 3 R p b 2 4 x L 3 B l c m Z k Y X R h U G V y Z m 9 y b W F u Y 2 V T d W 1 t Y X J 5 L 0 F 1 d G 9 S Z W 1 v d m V k Q 2 9 s d W 1 u c z E u e 2 d t c y w 0 f S Z x d W 9 0 O y w m c X V v d D t T Z W N 0 a W 9 u M S 9 w Z X J m Z G F 0 Y V B l c m Z v c m 1 h b m N l U 3 V t b W F y e S 9 B d X R v U m V t b 3 Z l Z E N v b H V t b n M x L n t l e H B l Y 3 R l Z H A s N X 0 m c X V v d D s s J n F 1 b 3 Q 7 U 2 V j d G l v b j E v c G V y Z m R h d G F Q Z X J m b 3 J t Y W 5 j Z V N 1 b W 1 h c n k v Q X V 0 b 1 J l b W 9 2 Z W R D b 2 x 1 b W 5 z M S 5 7 b G 9 h Z G V k c C w 2 f S Z x d W 9 0 O y w m c X V v d D t T Z W N 0 a W 9 u M S 9 w Z X J m Z G F 0 Y V B l c m Z v c m 1 h b m N l U 3 V t b W F y e S 9 B d X R v U m V t b 3 Z l Z E N v b H V t b n M x L n t z a G F k Z X J w X 2 N v b X A s N 3 0 m c X V v d D s s J n F 1 b 3 Q 7 U 2 V j d G l v b j E v c G V y Z m R h d G F Q Z X J m b 3 J t Y W 5 j Z V N 1 b W 1 h c n k v Q X V 0 b 1 J l b W 9 2 Z W R D b 2 x 1 b W 5 z M S 5 7 c 2 h h Z G V y c F 9 n c n B o L D h 9 J n F 1 b 3 Q 7 L C Z x d W 9 0 O 1 N l Y 3 R p b 2 4 x L 3 B l c m Z k Y X R h U G V y Z m 9 y b W F u Y 2 V T d W 1 t Y X J 5 L 0 F 1 d G 9 S Z W 1 v d m V k Q 2 9 s d W 1 u c z E u e 2 V 4 c G V j d G V k Y y w 5 f S Z x d W 9 0 O y w m c X V v d D t T Z W N 0 a W 9 u M S 9 w Z X J m Z G F 0 Y V B l c m Z v c m 1 h b m N l U 3 V t b W F y e S 9 B d X R v U m V t b 3 Z l Z E N v b H V t b n M x L n t z a G F k Z X J j L D E w f S Z x d W 9 0 O y w m c X V v d D t T Z W N 0 a W 9 u M S 9 w Z X J m Z G F 0 Y V B l c m Z v c m 1 h b m N l U 3 V t b W F y e S 9 B d X R v U m V t b 3 Z l Z E N v b H V t b n M x L n t z a W R l b G V u L D E x f S Z x d W 9 0 O y w m c X V v d D t T Z W N 0 a W 9 u M S 9 w Z X J m Z G F 0 Y V B l c m Z v c m 1 h b m N l U 3 V t b W F y e S 9 B d X R v U m V t b 3 Z l Z E N v b H V t b n M x L n t j Z W x s X 2 N v d W 5 0 L D E y f S Z x d W 9 0 O y w m c X V v d D t T Z W N 0 a W 9 u M S 9 w Z X J m Z G F 0 Y V B l c m Z v c m 1 h b m N l U 3 V t b W F y e S 9 B d X R v U m V t b 3 Z l Z E N v b H V t b n M x L n t t Z W F u L D E z f S Z x d W 9 0 O y w m c X V v d D t T Z W N 0 a W 9 u M S 9 w Z X J m Z G F 0 Y V B l c m Z v c m 1 h b m N l U 3 V t b W F y e S 9 B d X R v U m V t b 3 Z l Z E N v b H V t b n M x L n t z d G R k Z X Y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J m Z G F 0 Y V B l c m Z v c m 1 h b m N l U 3 V t b W F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Z G F 0 Y V B l c m Z v c m 1 h b m N l U 3 V t b W F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Z G F 0 Y V B l c m Z v c m 1 h b m N l U 3 V t b W F y e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d r 3 s v x a K t R a y y C 4 t c b m 9 B A A A A A A I A A A A A A B B m A A A A A Q A A I A A A A C I Y c m U K i 6 c M 3 3 9 P O 2 2 h X + P y l R W J 8 w V X K k H K o 5 2 N d J P V A A A A A A 6 A A A A A A g A A I A A A A I p V K U u m H u x 5 v e v J u I H P f p 7 P V B p F + f R N S / b S U 8 U G I C L W U A A A A K y f Z L k b 2 o 1 + n d H 3 X J q h s u 9 t V F e H J a x b W B 5 w / 6 S C f V m 0 K V U J c V h h l 3 h 3 l X a s O c S N X x K D V t 2 z u A N 7 m s F K K y w O I O N W / b u + b 6 E w 2 + A Y j T Y I S G R G Q A A A A A X K p v J 7 T j M a i 5 d G O 1 V r Z d f r j s Z 6 X e t 0 O v O m Y U / D 9 E G n k 0 M 8 e x Y l 3 X V Z M / E 6 m x + S F N 1 L Y 0 c v B P q R x B V 0 n o m R K 2 E = < / D a t a M a s h u p > 
</file>

<file path=customXml/itemProps1.xml><?xml version="1.0" encoding="utf-8"?>
<ds:datastoreItem xmlns:ds="http://schemas.openxmlformats.org/officeDocument/2006/customXml" ds:itemID="{89F4FFCE-00E3-45D7-942C-ED33752398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PQBRT Data</vt:lpstr>
      <vt:lpstr>PQBRT Calcs Segments</vt:lpstr>
      <vt:lpstr>TPUT</vt:lpstr>
      <vt:lpstr>QQPlot</vt:lpstr>
      <vt:lpstr>Graphcs Log</vt:lpstr>
      <vt:lpstr>Graphics % Errors</vt:lpstr>
      <vt:lpstr>Graphics Total Quad</vt:lpstr>
      <vt:lpstr>Graphics Total Linear</vt:lpstr>
      <vt:lpstr>Linear Histogram</vt:lpstr>
      <vt:lpstr>Standardized residual</vt:lpstr>
      <vt:lpstr>Graphics Total Linear Segment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Bell,Jackie M</dc:creator>
  <cp:lastModifiedBy>Bell,Jackie M</cp:lastModifiedBy>
  <dcterms:created xsi:type="dcterms:W3CDTF">2025-08-18T22:22:07Z</dcterms:created>
  <dcterms:modified xsi:type="dcterms:W3CDTF">2025-09-04T17:53:50Z</dcterms:modified>
</cp:coreProperties>
</file>