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3" sheetId="2" state="visible" r:id="rId3"/>
    <sheet name="vystupy" sheetId="3" state="visible" r:id="rId4"/>
    <sheet name="nivelace+výšky" sheetId="4" state="visible" r:id="rId5"/>
  </sheets>
  <definedNames>
    <definedName function="false" hidden="false" localSheetId="3" name="_xlnm.Print_Area" vbProcedure="false">'nivelace+výšky'!$AR$1:$AV$35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<sst xmlns="http://schemas.openxmlformats.org/spreadsheetml/2006/main" count="562" uniqueCount="254">
  <si>
    <t xml:space="preserve">zluta</t>
  </si>
  <si>
    <t xml:space="preserve">zelena</t>
  </si>
  <si>
    <t xml:space="preserve">modra</t>
  </si>
  <si>
    <t xml:space="preserve">průměr skupin</t>
  </si>
  <si>
    <t xml:space="preserve">kolíky</t>
  </si>
  <si>
    <t xml:space="preserve">lat</t>
  </si>
  <si>
    <t xml:space="preserve">long</t>
  </si>
  <si>
    <t xml:space="preserve">h</t>
  </si>
  <si>
    <t xml:space="preserve">h_niv</t>
  </si>
  <si>
    <t xml:space="preserve">dh (t-z)</t>
  </si>
  <si>
    <t xml:space="preserve">d [m]</t>
  </si>
  <si>
    <t xml:space="preserve">stř. km. Odch [mm]</t>
  </si>
  <si>
    <t xml:space="preserve">stř. chyba [mm]</t>
  </si>
  <si>
    <t xml:space="preserve">stř. km. odch</t>
  </si>
  <si>
    <t xml:space="preserve">stř. chyba</t>
  </si>
  <si>
    <t xml:space="preserve">s(h) [mm]</t>
  </si>
  <si>
    <t xml:space="preserve">h_niv [m]</t>
  </si>
  <si>
    <t xml:space="preserve">stř. chyba[mm]</t>
  </si>
  <si>
    <t xml:space="preserve">23K:</t>
  </si>
  <si>
    <t xml:space="preserve">25K:</t>
  </si>
  <si>
    <t xml:space="preserve">27.1K:</t>
  </si>
  <si>
    <t xml:space="preserve">29K:</t>
  </si>
  <si>
    <t xml:space="preserve">30K:</t>
  </si>
  <si>
    <t xml:space="preserve">31K:</t>
  </si>
  <si>
    <t xml:space="preserve">31.1K:</t>
  </si>
  <si>
    <t xml:space="preserve">32K:</t>
  </si>
  <si>
    <t xml:space="preserve">33.1K:</t>
  </si>
  <si>
    <t xml:space="preserve">34K:</t>
  </si>
  <si>
    <t xml:space="preserve">35.1B:</t>
  </si>
  <si>
    <t xml:space="preserve">-</t>
  </si>
  <si>
    <t xml:space="preserve">36.1B:</t>
  </si>
  <si>
    <t xml:space="preserve">37K:</t>
  </si>
  <si>
    <t xml:space="preserve">39.1K:</t>
  </si>
  <si>
    <t xml:space="preserve">43K:</t>
  </si>
  <si>
    <t xml:space="preserve">44K:</t>
  </si>
  <si>
    <t xml:space="preserve">STAM:</t>
  </si>
  <si>
    <t xml:space="preserve">50.1623329700</t>
  </si>
  <si>
    <t xml:space="preserve">16.9477613640</t>
  </si>
  <si>
    <t xml:space="preserve">603.46970</t>
  </si>
  <si>
    <t xml:space="preserve">50.2034353630</t>
  </si>
  <si>
    <t xml:space="preserve">16.9153540595</t>
  </si>
  <si>
    <t xml:space="preserve">676.09175</t>
  </si>
  <si>
    <t xml:space="preserve">ZE34K:</t>
  </si>
  <si>
    <t xml:space="preserve">50.2161002475</t>
  </si>
  <si>
    <t xml:space="preserve">16.9215535125</t>
  </si>
  <si>
    <t xml:space="preserve">740.65485</t>
  </si>
  <si>
    <t xml:space="preserve">ZE37K:</t>
  </si>
  <si>
    <t xml:space="preserve">50.2196907940</t>
  </si>
  <si>
    <t xml:space="preserve">16.9252387050</t>
  </si>
  <si>
    <t xml:space="preserve">828.41785</t>
  </si>
  <si>
    <t xml:space="preserve">ZE43K:</t>
  </si>
  <si>
    <t xml:space="preserve">50.2230261490</t>
  </si>
  <si>
    <t xml:space="preserve">16.9236326395</t>
  </si>
  <si>
    <t xml:space="preserve">845.41370</t>
  </si>
  <si>
    <t xml:space="preserve">ZE44K:</t>
  </si>
  <si>
    <t xml:space="preserve">50.1985619870</t>
  </si>
  <si>
    <t xml:space="preserve">16.9175195365</t>
  </si>
  <si>
    <t xml:space="preserve">658.57120</t>
  </si>
  <si>
    <t xml:space="preserve">ZE33.1K:</t>
  </si>
  <si>
    <t xml:space="preserve">50.2085501605</t>
  </si>
  <si>
    <t xml:space="preserve">16.9194243690</t>
  </si>
  <si>
    <t xml:space="preserve">699.45595</t>
  </si>
  <si>
    <t xml:space="preserve">ZE35.1B:</t>
  </si>
  <si>
    <t xml:space="preserve">50.2110209295</t>
  </si>
  <si>
    <t xml:space="preserve">16.9206568450</t>
  </si>
  <si>
    <t xml:space="preserve">711.68560</t>
  </si>
  <si>
    <t xml:space="preserve">ZE36.1B:</t>
  </si>
  <si>
    <t xml:space="preserve">50.2181738685</t>
  </si>
  <si>
    <t xml:space="preserve">16.9256678875</t>
  </si>
  <si>
    <t xml:space="preserve">771.63845</t>
  </si>
  <si>
    <t xml:space="preserve">ZE39.1K:</t>
  </si>
  <si>
    <t xml:space="preserve">1001K:</t>
  </si>
  <si>
    <t xml:space="preserve">50.1933899270</t>
  </si>
  <si>
    <t xml:space="preserve">16.9191577870</t>
  </si>
  <si>
    <t xml:space="preserve">643.47870</t>
  </si>
  <si>
    <t xml:space="preserve">1002K:</t>
  </si>
  <si>
    <t xml:space="preserve">50.1906436220</t>
  </si>
  <si>
    <t xml:space="preserve">16.9193450290</t>
  </si>
  <si>
    <t xml:space="preserve">635.69770</t>
  </si>
  <si>
    <t xml:space="preserve">1003K:</t>
  </si>
  <si>
    <t xml:space="preserve">50.1866553440</t>
  </si>
  <si>
    <t xml:space="preserve">16.9212402830</t>
  </si>
  <si>
    <t xml:space="preserve">624.85720</t>
  </si>
  <si>
    <t xml:space="preserve">1004K:</t>
  </si>
  <si>
    <t xml:space="preserve">50.1804676550</t>
  </si>
  <si>
    <t xml:space="preserve">16.9253591490</t>
  </si>
  <si>
    <t xml:space="preserve">610.19110</t>
  </si>
  <si>
    <t xml:space="preserve">MO34K:</t>
  </si>
  <si>
    <t xml:space="preserve">1005K:</t>
  </si>
  <si>
    <t xml:space="preserve">50.1791587870</t>
  </si>
  <si>
    <t xml:space="preserve">16.9328546310</t>
  </si>
  <si>
    <t xml:space="preserve">598.33840</t>
  </si>
  <si>
    <t xml:space="preserve">MO37K:</t>
  </si>
  <si>
    <t xml:space="preserve">1006K:</t>
  </si>
  <si>
    <t xml:space="preserve">50.1765049710</t>
  </si>
  <si>
    <t xml:space="preserve">16.9395343980</t>
  </si>
  <si>
    <t xml:space="preserve">588.49510</t>
  </si>
  <si>
    <t xml:space="preserve">MO43K:</t>
  </si>
  <si>
    <t xml:space="preserve">1007K:</t>
  </si>
  <si>
    <t xml:space="preserve">50.1675139620</t>
  </si>
  <si>
    <t xml:space="preserve">16.9451613940</t>
  </si>
  <si>
    <t xml:space="preserve">582.71060</t>
  </si>
  <si>
    <t xml:space="preserve">MO44K:</t>
  </si>
  <si>
    <t xml:space="preserve">1008K:</t>
  </si>
  <si>
    <t xml:space="preserve">50.1640875030</t>
  </si>
  <si>
    <t xml:space="preserve">16.9462487000</t>
  </si>
  <si>
    <t xml:space="preserve">568.28060</t>
  </si>
  <si>
    <t xml:space="preserve">MO33.1K:</t>
  </si>
  <si>
    <t xml:space="preserve">MO35.1B:</t>
  </si>
  <si>
    <t xml:space="preserve">MO36.1B:</t>
  </si>
  <si>
    <t xml:space="preserve">MO39.1K:</t>
  </si>
  <si>
    <t xml:space="preserve">ZL1001K:</t>
  </si>
  <si>
    <t xml:space="preserve">ZL1002K:</t>
  </si>
  <si>
    <t xml:space="preserve">ZL1003K:</t>
  </si>
  <si>
    <t xml:space="preserve">ZL1004K:</t>
  </si>
  <si>
    <t xml:space="preserve">ZL1005K:</t>
  </si>
  <si>
    <t xml:space="preserve">ZL1006K:</t>
  </si>
  <si>
    <t xml:space="preserve">ZL1007K:</t>
  </si>
  <si>
    <t xml:space="preserve">ZL1008K:</t>
  </si>
  <si>
    <t xml:space="preserve">Výpočet výsledných souřadnic určených metodou GNSS</t>
  </si>
  <si>
    <t xml:space="preserve">Výsledky z technické nivelace</t>
  </si>
  <si>
    <t xml:space="preserve">body</t>
  </si>
  <si>
    <t xml:space="preserve">měření skupiny 3</t>
  </si>
  <si>
    <t xml:space="preserve">měření skupiny 4</t>
  </si>
  <si>
    <t xml:space="preserve">průměr</t>
  </si>
  <si>
    <t xml:space="preserve">Výpočet a odhad přesnosti výškové anomálie</t>
  </si>
  <si>
    <t xml:space="preserve">B [°]</t>
  </si>
  <si>
    <t xml:space="preserve">L [°]</t>
  </si>
  <si>
    <t xml:space="preserve">H [m]</t>
  </si>
  <si>
    <t xml:space="preserve">H_niv [m]</t>
  </si>
  <si>
    <t xml:space="preserve">stř. km. odch [mm]</t>
  </si>
  <si>
    <t xml:space="preserve">N CR2005</t>
  </si>
  <si>
    <t xml:space="preserve">N vypočítané</t>
  </si>
  <si>
    <t xml:space="preserve">rozdíl</t>
  </si>
  <si>
    <t xml:space="preserve">sm. odch.</t>
  </si>
  <si>
    <t xml:space="preserve">SK4</t>
  </si>
  <si>
    <t xml:space="preserve">SK3</t>
  </si>
  <si>
    <t xml:space="preserve">č.</t>
  </si>
  <si>
    <t xml:space="preserve">tam</t>
  </si>
  <si>
    <t xml:space="preserve">zpět</t>
  </si>
  <si>
    <t xml:space="preserve">rozdíl(t-z)</t>
  </si>
  <si>
    <t xml:space="preserve">délka</t>
  </si>
  <si>
    <t xml:space="preserve">mezní rozdíl</t>
  </si>
  <si>
    <t xml:space="preserve">vyhovuje</t>
  </si>
  <si>
    <t xml:space="preserve">stř. km chyba</t>
  </si>
  <si>
    <t xml:space="preserve">výška Bpv</t>
  </si>
  <si>
    <t xml:space="preserve">převýšení</t>
  </si>
  <si>
    <t xml:space="preserve">výška ETRF</t>
  </si>
  <si>
    <t xml:space="preserve">vzad [m]</t>
  </si>
  <si>
    <t xml:space="preserve">vpřed [m]</t>
  </si>
  <si>
    <t xml:space="preserve">převýšení [m]</t>
  </si>
  <si>
    <t xml:space="preserve">nadm.výška [m]</t>
  </si>
  <si>
    <t xml:space="preserve">bodu</t>
  </si>
  <si>
    <r>
      <rPr>
        <sz val="11"/>
        <color rgb="FF000000"/>
        <rFont val="Arial"/>
        <family val="0"/>
        <charset val="238"/>
      </rPr>
      <t xml:space="preserve">Δh</t>
    </r>
    <r>
      <rPr>
        <vertAlign val="subscript"/>
        <sz val="11"/>
        <color rgb="FF000000"/>
        <rFont val="Liberation Sans1"/>
        <family val="0"/>
        <charset val="238"/>
      </rPr>
      <t xml:space="preserve">tam</t>
    </r>
  </si>
  <si>
    <r>
      <rPr>
        <sz val="11"/>
        <color rgb="FF000000"/>
        <rFont val="Arial"/>
        <family val="0"/>
        <charset val="238"/>
      </rPr>
      <t xml:space="preserve">Δh</t>
    </r>
    <r>
      <rPr>
        <vertAlign val="subscript"/>
        <sz val="11"/>
        <color rgb="FF000000"/>
        <rFont val="Liberation Sans1"/>
        <family val="0"/>
        <charset val="238"/>
      </rPr>
      <t xml:space="preserve">zpět</t>
    </r>
  </si>
  <si>
    <t xml:space="preserve">δ</t>
  </si>
  <si>
    <t xml:space="preserve">L</t>
  </si>
  <si>
    <t xml:space="preserve">Δmax</t>
  </si>
  <si>
    <r>
      <rPr>
        <sz val="11"/>
        <color rgb="FF000000"/>
        <rFont val="Arial"/>
        <family val="0"/>
        <charset val="238"/>
      </rPr>
      <t xml:space="preserve">Δh</t>
    </r>
    <r>
      <rPr>
        <vertAlign val="subscript"/>
        <sz val="11"/>
        <color rgb="FF000000"/>
        <rFont val="Liberation Sans1"/>
        <family val="0"/>
        <charset val="238"/>
      </rPr>
      <t xml:space="preserve">niv</t>
    </r>
  </si>
  <si>
    <r>
      <rPr>
        <sz val="11"/>
        <color rgb="FF000000"/>
        <rFont val="Liberation Sans1"/>
        <family val="0"/>
        <charset val="238"/>
      </rPr>
      <t xml:space="preserve">m</t>
    </r>
    <r>
      <rPr>
        <vertAlign val="subscript"/>
        <sz val="11"/>
        <color rgb="FF000000"/>
        <rFont val="Liberation Sans1"/>
        <family val="0"/>
        <charset val="238"/>
      </rPr>
      <t xml:space="preserve">0</t>
    </r>
  </si>
  <si>
    <t xml:space="preserve">m</t>
  </si>
  <si>
    <r>
      <rPr>
        <sz val="11"/>
        <color rgb="FF000000"/>
        <rFont val="Liberation Sans1"/>
        <family val="0"/>
        <charset val="238"/>
      </rPr>
      <t xml:space="preserve">H</t>
    </r>
    <r>
      <rPr>
        <vertAlign val="subscript"/>
        <sz val="11"/>
        <color rgb="FF000000"/>
        <rFont val="Liberation Sans1"/>
        <family val="0"/>
        <charset val="238"/>
      </rPr>
      <t xml:space="preserve">niv</t>
    </r>
  </si>
  <si>
    <r>
      <rPr>
        <sz val="11"/>
        <color rgb="FF000000"/>
        <rFont val="Liberation Sans1"/>
        <family val="0"/>
        <charset val="238"/>
      </rPr>
      <t xml:space="preserve">H</t>
    </r>
    <r>
      <rPr>
        <vertAlign val="subscript"/>
        <sz val="11"/>
        <color rgb="FF000000"/>
        <rFont val="Liberation Sans1"/>
        <family val="0"/>
        <charset val="238"/>
      </rPr>
      <t xml:space="preserve">el</t>
    </r>
  </si>
  <si>
    <t xml:space="preserve">33.1</t>
  </si>
  <si>
    <t xml:space="preserve">23</t>
  </si>
  <si>
    <t xml:space="preserve">30</t>
  </si>
  <si>
    <t xml:space="preserve">[m]</t>
  </si>
  <si>
    <t xml:space="preserve">[mm]</t>
  </si>
  <si>
    <t xml:space="preserve">K31.1</t>
  </si>
  <si>
    <t xml:space="preserve">K23</t>
  </si>
  <si>
    <t xml:space="preserve">Hanušovice – Vysoké Žibřidovice</t>
  </si>
  <si>
    <t xml:space="preserve">1.1</t>
  </si>
  <si>
    <t xml:space="preserve">K1.1</t>
  </si>
  <si>
    <t xml:space="preserve">K30</t>
  </si>
  <si>
    <t xml:space="preserve">34</t>
  </si>
  <si>
    <t xml:space="preserve">1.2</t>
  </si>
  <si>
    <t xml:space="preserve">K1.2</t>
  </si>
  <si>
    <t xml:space="preserve">25</t>
  </si>
  <si>
    <t xml:space="preserve">36.1</t>
  </si>
  <si>
    <t xml:space="preserve">2</t>
  </si>
  <si>
    <t xml:space="preserve">K2</t>
  </si>
  <si>
    <t xml:space="preserve">K34</t>
  </si>
  <si>
    <t xml:space="preserve">37</t>
  </si>
  <si>
    <t xml:space="preserve">3</t>
  </si>
  <si>
    <t xml:space="preserve">K3</t>
  </si>
  <si>
    <t xml:space="preserve">39.1</t>
  </si>
  <si>
    <t xml:space="preserve">4</t>
  </si>
  <si>
    <t xml:space="preserve">K4</t>
  </si>
  <si>
    <t xml:space="preserve">K25</t>
  </si>
  <si>
    <t xml:space="preserve">43</t>
  </si>
  <si>
    <t xml:space="preserve">5.1</t>
  </si>
  <si>
    <t xml:space="preserve">K5.1</t>
  </si>
  <si>
    <t xml:space="preserve">31</t>
  </si>
  <si>
    <t xml:space="preserve">44</t>
  </si>
  <si>
    <t xml:space="preserve">6.1</t>
  </si>
  <si>
    <t xml:space="preserve">K6.1</t>
  </si>
  <si>
    <t xml:space="preserve">K36.1</t>
  </si>
  <si>
    <t xml:space="preserve">K31</t>
  </si>
  <si>
    <t xml:space="preserve">6.2</t>
  </si>
  <si>
    <t xml:space="preserve">K6.2</t>
  </si>
  <si>
    <t xml:space="preserve">7</t>
  </si>
  <si>
    <t xml:space="preserve">K7</t>
  </si>
  <si>
    <t xml:space="preserve">Vysoké Žibřidovice – Staré Město</t>
  </si>
  <si>
    <t xml:space="preserve">27</t>
  </si>
  <si>
    <t xml:space="preserve">31.1</t>
  </si>
  <si>
    <t xml:space="preserve">9</t>
  </si>
  <si>
    <t xml:space="preserve">K9</t>
  </si>
  <si>
    <t xml:space="preserve">K37</t>
  </si>
  <si>
    <t xml:space="preserve">K27</t>
  </si>
  <si>
    <t xml:space="preserve">9.1</t>
  </si>
  <si>
    <t xml:space="preserve">K9.1</t>
  </si>
  <si>
    <t xml:space="preserve">10</t>
  </si>
  <si>
    <t xml:space="preserve">K10</t>
  </si>
  <si>
    <t xml:space="preserve">12.1</t>
  </si>
  <si>
    <t xml:space="preserve">K12.1</t>
  </si>
  <si>
    <t xml:space="preserve">13</t>
  </si>
  <si>
    <t xml:space="preserve">28</t>
  </si>
  <si>
    <t xml:space="preserve">32</t>
  </si>
  <si>
    <t xml:space="preserve">K13</t>
  </si>
  <si>
    <t xml:space="preserve">K28</t>
  </si>
  <si>
    <t xml:space="preserve">K32</t>
  </si>
  <si>
    <t xml:space="preserve">14</t>
  </si>
  <si>
    <t xml:space="preserve">K14</t>
  </si>
  <si>
    <t xml:space="preserve">15</t>
  </si>
  <si>
    <t xml:space="preserve">K15</t>
  </si>
  <si>
    <t xml:space="preserve">16.1</t>
  </si>
  <si>
    <t xml:space="preserve">K16.1</t>
  </si>
  <si>
    <t xml:space="preserve">29</t>
  </si>
  <si>
    <t xml:space="preserve">33</t>
  </si>
  <si>
    <t xml:space="preserve">18</t>
  </si>
  <si>
    <t xml:space="preserve">K18</t>
  </si>
  <si>
    <t xml:space="preserve">K39.1</t>
  </si>
  <si>
    <t xml:space="preserve">K29</t>
  </si>
  <si>
    <t xml:space="preserve">K33</t>
  </si>
  <si>
    <t xml:space="preserve">19</t>
  </si>
  <si>
    <t xml:space="preserve">K21</t>
  </si>
  <si>
    <t xml:space="preserve">Staré Město – Nová Seninka</t>
  </si>
  <si>
    <t xml:space="preserve">K43</t>
  </si>
  <si>
    <t xml:space="preserve">K44</t>
  </si>
  <si>
    <t xml:space="preserve">613.175</t>
  </si>
  <si>
    <t xml:space="preserve">ČÚZK</t>
  </si>
  <si>
    <t xml:space="preserve">616.595</t>
  </si>
  <si>
    <t xml:space="preserve">21</t>
  </si>
  <si>
    <t xml:space="preserve">634.091</t>
  </si>
  <si>
    <t xml:space="preserve">skup.1</t>
  </si>
  <si>
    <t xml:space="preserve">35.1</t>
  </si>
  <si>
    <t xml:space="preserve">655.705</t>
  </si>
  <si>
    <t xml:space="preserve">667.927</t>
  </si>
  <si>
    <t xml:space="preserve">698.243</t>
  </si>
  <si>
    <t xml:space="preserve">skup.3+4</t>
  </si>
  <si>
    <t xml:space="preserve">728.247</t>
  </si>
  <si>
    <t xml:space="preserve">784.851</t>
  </si>
  <si>
    <t xml:space="preserve">skup.2</t>
  </si>
  <si>
    <t xml:space="preserve">800.809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</si>
</sst>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0.0000"/>
    <numFmt numFmtId="167" formatCode="0.00"/>
    <numFmt numFmtId="168" formatCode="General"/>
    <numFmt numFmtId="169" formatCode="0.000"/>
    <numFmt numFmtId="170" formatCode="@"/>
    <numFmt numFmtId="171" formatCode="0.00000"/>
  </numFmts>
  <fonts count="9">
    <font>
      <sz val="11"/>
      <color rgb="FF000000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iberation Sans1"/>
      <family val="0"/>
      <charset val="238"/>
    </font>
    <font>
      <b val="true"/>
      <sz val="11"/>
      <color rgb="FF000000"/>
      <name val="Aptos Narrow"/>
      <family val="2"/>
      <charset val="1"/>
    </font>
    <font>
      <i val="true"/>
      <sz val="11"/>
      <color rgb="FF000000"/>
      <name val="Aptos Narrow"/>
      <family val="2"/>
      <charset val="1"/>
    </font>
    <font>
      <sz val="11"/>
      <color rgb="FF000000"/>
      <name val="Arial"/>
      <family val="0"/>
      <charset val="238"/>
    </font>
    <font>
      <vertAlign val="subscript"/>
      <sz val="11"/>
      <color rgb="FF000000"/>
      <name val="Liberation Sans1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30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 style="double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2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0" borderId="1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4" fillId="0" borderId="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4" fillId="0" borderId="2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1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4" fillId="0" borderId="1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2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2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4" fillId="0" borderId="2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4" fillId="0" borderId="2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2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2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7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1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2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1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2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4" fillId="0" borderId="2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23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4" fillId="0" borderId="2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29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4" fillId="0" borderId="2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28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4" fillId="2" borderId="2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2" borderId="2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23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2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2" borderId="1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2" borderId="1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5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1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1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1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1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2" borderId="2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4" fillId="2" borderId="2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2" borderId="29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4" fillId="2" borderId="2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2" borderId="2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4" fillId="2" borderId="2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2" borderId="26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4" fillId="2" borderId="2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2" borderId="28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4" fillId="2" borderId="2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4" fillId="0" borderId="1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4" fillId="2" borderId="1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4" fillId="2" borderId="1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26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ní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I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10:10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9.26"/>
    <col collapsed="false" customWidth="true" hidden="false" outlineLevel="0" max="5" min="5" style="0" width="9.37"/>
    <col collapsed="false" customWidth="true" hidden="false" outlineLevel="0" max="8" min="8" style="1" width="6.94"/>
    <col collapsed="false" customWidth="true" hidden="false" outlineLevel="0" max="9" min="9" style="1" width="6.17"/>
    <col collapsed="false" customWidth="true" hidden="false" outlineLevel="0" max="10" min="10" style="1" width="16.29"/>
    <col collapsed="false" customWidth="true" hidden="false" outlineLevel="0" max="11" min="11" style="1" width="13.43"/>
    <col collapsed="false" customWidth="false" hidden="false" outlineLevel="0" max="19" min="12" style="1" width="8.54"/>
    <col collapsed="false" customWidth="true" hidden="false" outlineLevel="0" max="24" min="24" style="1" width="7.16"/>
    <col collapsed="false" customWidth="true" hidden="false" outlineLevel="0" max="25" min="25" style="1" width="6.94"/>
    <col collapsed="false" customWidth="true" hidden="false" outlineLevel="0" max="26" min="26" style="1" width="12.14"/>
    <col collapsed="false" customWidth="true" hidden="false" outlineLevel="0" max="29" min="29" style="0" width="12.68"/>
    <col collapsed="false" customWidth="true" hidden="false" outlineLevel="0" max="30" min="30" style="0" width="11.79"/>
    <col collapsed="false" customWidth="true" hidden="false" outlineLevel="0" max="31" min="31" style="0" width="10.62"/>
    <col collapsed="false" customWidth="true" hidden="false" outlineLevel="0" max="33" min="33" style="0" width="10.03"/>
    <col collapsed="false" customWidth="true" hidden="false" outlineLevel="0" max="34" min="34" style="1" width="16.29"/>
    <col collapsed="false" customWidth="true" hidden="false" outlineLevel="0" max="35" min="35" style="1" width="13.14"/>
  </cols>
  <sheetData>
    <row r="1" customFormat="false" ht="13.8" hidden="false" customHeight="false" outlineLevel="0" collapsed="false">
      <c r="D1" s="1" t="s">
        <v>0</v>
      </c>
      <c r="K1" s="2"/>
      <c r="L1" s="2" t="s">
        <v>1</v>
      </c>
      <c r="M1" s="2"/>
      <c r="N1" s="2"/>
      <c r="O1" s="2"/>
      <c r="P1" s="2"/>
      <c r="Q1" s="2"/>
      <c r="R1" s="2"/>
      <c r="S1" s="2"/>
      <c r="T1" s="1" t="s">
        <v>2</v>
      </c>
      <c r="AB1" s="2"/>
      <c r="AC1" s="1" t="s">
        <v>3</v>
      </c>
    </row>
    <row r="2" customFormat="false" ht="13.8" hidden="false" customHeight="false" outlineLevel="0" collapsed="false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2" t="s">
        <v>12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2" t="s">
        <v>12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14</v>
      </c>
      <c r="AB2" s="2" t="s">
        <v>4</v>
      </c>
      <c r="AC2" s="1" t="s">
        <v>5</v>
      </c>
      <c r="AD2" s="1" t="s">
        <v>6</v>
      </c>
      <c r="AE2" s="1" t="s">
        <v>7</v>
      </c>
      <c r="AF2" s="1" t="s">
        <v>15</v>
      </c>
      <c r="AG2" s="1" t="s">
        <v>16</v>
      </c>
      <c r="AH2" s="1" t="s">
        <v>11</v>
      </c>
      <c r="AI2" s="1" t="s">
        <v>17</v>
      </c>
    </row>
    <row r="3" customFormat="false" ht="13.8" hidden="false" customHeight="false" outlineLevel="0" collapsed="false">
      <c r="C3" s="1" t="s">
        <v>18</v>
      </c>
      <c r="D3" s="1" t="n">
        <v>50.164087503</v>
      </c>
      <c r="E3" s="1" t="n">
        <v>16.9462487</v>
      </c>
      <c r="F3" s="1" t="n">
        <v>568.2806</v>
      </c>
      <c r="G3" s="1" t="n">
        <v>524.507</v>
      </c>
      <c r="H3" s="1" t="n">
        <v>0</v>
      </c>
      <c r="I3" s="1" t="n">
        <v>20</v>
      </c>
      <c r="J3" s="3" t="n">
        <f aca="false">0.5*SQRT((H3*1000*H3*1000)/(I3/1000))</f>
        <v>0</v>
      </c>
      <c r="K3" s="4" t="n">
        <f aca="false">J3*SQRT(I3/1000)</f>
        <v>0</v>
      </c>
      <c r="L3" s="4"/>
      <c r="M3" s="4"/>
      <c r="N3" s="4"/>
      <c r="O3" s="4"/>
      <c r="P3" s="4"/>
      <c r="Q3" s="4"/>
      <c r="R3" s="4"/>
      <c r="S3" s="4"/>
      <c r="Z3" s="5"/>
      <c r="AA3" s="5"/>
      <c r="AB3" s="1" t="s">
        <v>18</v>
      </c>
      <c r="AC3" s="1" t="n">
        <f aca="false">AVERAGE(D3,T3)</f>
        <v>50.164087503</v>
      </c>
      <c r="AD3" s="1" t="n">
        <f aca="false">AVERAGE(E3,U3)</f>
        <v>16.9462487</v>
      </c>
      <c r="AE3" s="1" t="n">
        <f aca="false">AVERAGE(F3,V3)</f>
        <v>568.2806</v>
      </c>
      <c r="AF3" s="3" t="n">
        <f aca="false">0.5*(ABS(F3-V3))*1000</f>
        <v>284140.3</v>
      </c>
      <c r="AG3" s="1" t="n">
        <f aca="false">AVERAGE(G3,W3)</f>
        <v>524.507</v>
      </c>
      <c r="AH3" s="3" t="n">
        <f aca="false">(2*SQRT(J3*J3 + Z3*Z3))</f>
        <v>0</v>
      </c>
      <c r="AI3" s="3" t="n">
        <f aca="false">2*SQRT(K3*K3 + AA3*AA3)</f>
        <v>0</v>
      </c>
    </row>
    <row r="4" customFormat="false" ht="13.8" hidden="false" customHeight="false" outlineLevel="0" collapsed="false">
      <c r="C4" s="1" t="s">
        <v>19</v>
      </c>
      <c r="D4" s="1" t="n">
        <v>50.167513962</v>
      </c>
      <c r="E4" s="1" t="n">
        <v>16.945161394</v>
      </c>
      <c r="F4" s="1" t="n">
        <v>582.7106</v>
      </c>
      <c r="G4" s="1" t="n">
        <v>538.941</v>
      </c>
      <c r="H4" s="1" t="n">
        <v>0</v>
      </c>
      <c r="I4" s="1" t="n">
        <v>25</v>
      </c>
      <c r="J4" s="3" t="n">
        <f aca="false">0.5*SQRT((H4*1000*H4*1000)/(I4/1000))</f>
        <v>0</v>
      </c>
      <c r="K4" s="4" t="n">
        <f aca="false">J4*SQRT(I4/1000)</f>
        <v>0</v>
      </c>
      <c r="L4" s="4"/>
      <c r="M4" s="4"/>
      <c r="N4" s="4"/>
      <c r="O4" s="4"/>
      <c r="P4" s="4"/>
      <c r="Q4" s="4"/>
      <c r="R4" s="4"/>
      <c r="S4" s="4"/>
      <c r="Z4" s="5"/>
      <c r="AA4" s="5"/>
      <c r="AB4" s="1" t="s">
        <v>19</v>
      </c>
      <c r="AC4" s="1" t="n">
        <f aca="false">AVERAGE(D4,T4)</f>
        <v>50.167513962</v>
      </c>
      <c r="AD4" s="1" t="n">
        <f aca="false">AVERAGE(E4,U4)</f>
        <v>16.945161394</v>
      </c>
      <c r="AE4" s="1" t="n">
        <f aca="false">AVERAGE(F4,V4)</f>
        <v>582.7106</v>
      </c>
      <c r="AF4" s="3" t="n">
        <f aca="false">0.5*(ABS(F4-V4))*1000</f>
        <v>291355.3</v>
      </c>
      <c r="AG4" s="1" t="n">
        <f aca="false">AVERAGE(G4,W4)</f>
        <v>538.941</v>
      </c>
      <c r="AH4" s="3" t="n">
        <f aca="false">(2*SQRT(J4*J4 + Z4*Z4))</f>
        <v>0</v>
      </c>
      <c r="AI4" s="3" t="n">
        <f aca="false">2*SQRT(K4*K4 + AA4*AA4)</f>
        <v>0</v>
      </c>
    </row>
    <row r="5" customFormat="false" ht="13.8" hidden="false" customHeight="false" outlineLevel="0" collapsed="false">
      <c r="C5" s="1" t="s">
        <v>20</v>
      </c>
      <c r="D5" s="1" t="n">
        <v>50.176504971</v>
      </c>
      <c r="E5" s="1" t="n">
        <v>16.939534398</v>
      </c>
      <c r="F5" s="1" t="n">
        <v>588.4951</v>
      </c>
      <c r="G5" s="1" t="n">
        <v>544.738</v>
      </c>
      <c r="H5" s="1" t="n">
        <v>0.002</v>
      </c>
      <c r="I5" s="1" t="n">
        <v>40</v>
      </c>
      <c r="J5" s="3" t="n">
        <f aca="false">0.5*SQRT((H5*1000*H5*1000)/(I5/1000))</f>
        <v>5</v>
      </c>
      <c r="K5" s="4" t="n">
        <f aca="false">J5*SQRT(I5/1000)</f>
        <v>1</v>
      </c>
      <c r="L5" s="4"/>
      <c r="M5" s="4"/>
      <c r="N5" s="4"/>
      <c r="O5" s="4"/>
      <c r="P5" s="4"/>
      <c r="Q5" s="4"/>
      <c r="R5" s="4"/>
      <c r="S5" s="4"/>
      <c r="Z5" s="5"/>
      <c r="AA5" s="5"/>
      <c r="AB5" s="1" t="s">
        <v>20</v>
      </c>
      <c r="AC5" s="1" t="n">
        <f aca="false">AVERAGE(D5,T5)</f>
        <v>50.176504971</v>
      </c>
      <c r="AD5" s="1" t="n">
        <f aca="false">AVERAGE(E5,U5)</f>
        <v>16.939534398</v>
      </c>
      <c r="AE5" s="1" t="n">
        <f aca="false">AVERAGE(F5,V5)</f>
        <v>588.4951</v>
      </c>
      <c r="AF5" s="3" t="n">
        <f aca="false">0.5*(ABS(F5-V5))*1000</f>
        <v>294247.55</v>
      </c>
      <c r="AG5" s="1" t="n">
        <f aca="false">AVERAGE(G5,W5)</f>
        <v>544.738</v>
      </c>
      <c r="AH5" s="3" t="n">
        <f aca="false">(2*SQRT(J5*J5 + Z5*Z5))</f>
        <v>10</v>
      </c>
      <c r="AI5" s="3" t="n">
        <f aca="false">2*SQRT(K5*K5 + AA5*AA5)</f>
        <v>2</v>
      </c>
    </row>
    <row r="6" customFormat="false" ht="13.8" hidden="false" customHeight="false" outlineLevel="0" collapsed="false">
      <c r="C6" s="1" t="s">
        <v>21</v>
      </c>
      <c r="D6" s="1" t="n">
        <v>50.179158787</v>
      </c>
      <c r="E6" s="1" t="n">
        <v>16.932854631</v>
      </c>
      <c r="F6" s="1" t="n">
        <v>598.3384</v>
      </c>
      <c r="G6" s="1" t="n">
        <v>554.575</v>
      </c>
      <c r="H6" s="1" t="n">
        <v>0.001</v>
      </c>
      <c r="I6" s="1" t="n">
        <v>14</v>
      </c>
      <c r="J6" s="3" t="n">
        <f aca="false">0.5*SQRT((H6*1000*H6*1000)/(I6/1000))</f>
        <v>4.22577127364258</v>
      </c>
      <c r="K6" s="4" t="n">
        <f aca="false">J6*SQRT(I6/1000)</f>
        <v>0.5</v>
      </c>
      <c r="L6" s="4"/>
      <c r="M6" s="4"/>
      <c r="N6" s="4"/>
      <c r="O6" s="4"/>
      <c r="P6" s="4"/>
      <c r="Q6" s="4"/>
      <c r="R6" s="4"/>
      <c r="S6" s="4"/>
      <c r="Z6" s="5"/>
      <c r="AA6" s="5"/>
      <c r="AB6" s="1" t="s">
        <v>21</v>
      </c>
      <c r="AC6" s="1" t="n">
        <f aca="false">AVERAGE(D6,T6)</f>
        <v>50.179158787</v>
      </c>
      <c r="AD6" s="1" t="n">
        <f aca="false">AVERAGE(E6,U6)</f>
        <v>16.932854631</v>
      </c>
      <c r="AE6" s="1" t="n">
        <f aca="false">AVERAGE(F6,V6)</f>
        <v>598.3384</v>
      </c>
      <c r="AF6" s="3" t="n">
        <f aca="false">0.5*(ABS(F6-V6))*1000</f>
        <v>299169.2</v>
      </c>
      <c r="AG6" s="1" t="n">
        <f aca="false">AVERAGE(G6,W6)</f>
        <v>554.575</v>
      </c>
      <c r="AH6" s="3" t="n">
        <f aca="false">(2*SQRT(J6*J6 + Z6*Z6))</f>
        <v>8.45154254728517</v>
      </c>
      <c r="AI6" s="3" t="n">
        <f aca="false">2*SQRT(K6*K6 + AA6*AA6)</f>
        <v>1</v>
      </c>
    </row>
    <row r="7" customFormat="false" ht="13.8" hidden="false" customHeight="false" outlineLevel="0" collapsed="false">
      <c r="C7" s="1" t="s">
        <v>22</v>
      </c>
      <c r="D7" s="1" t="n">
        <v>50.180467655</v>
      </c>
      <c r="E7" s="1" t="n">
        <v>16.925359149</v>
      </c>
      <c r="F7" s="1" t="n">
        <v>610.1911</v>
      </c>
      <c r="G7" s="1" t="n">
        <v>566.417</v>
      </c>
      <c r="H7" s="1" t="n">
        <v>0</v>
      </c>
      <c r="I7" s="1" t="n">
        <v>26</v>
      </c>
      <c r="J7" s="3" t="n">
        <f aca="false">0.5*SQRT((H7*1000*H7*1000)/(I7/1000))</f>
        <v>0</v>
      </c>
      <c r="K7" s="4" t="n">
        <f aca="false">J7*SQRT(I7/1000)</f>
        <v>0</v>
      </c>
      <c r="L7" s="4"/>
      <c r="M7" s="4"/>
      <c r="N7" s="4"/>
      <c r="O7" s="4"/>
      <c r="P7" s="4"/>
      <c r="Q7" s="4"/>
      <c r="R7" s="4"/>
      <c r="S7" s="4"/>
      <c r="Z7" s="5"/>
      <c r="AA7" s="5"/>
      <c r="AB7" s="1" t="s">
        <v>22</v>
      </c>
      <c r="AC7" s="1" t="n">
        <f aca="false">AVERAGE(D7,T7)</f>
        <v>50.180467655</v>
      </c>
      <c r="AD7" s="1" t="n">
        <f aca="false">AVERAGE(E7,U7)</f>
        <v>16.925359149</v>
      </c>
      <c r="AE7" s="1" t="n">
        <f aca="false">AVERAGE(F7,V7)</f>
        <v>610.1911</v>
      </c>
      <c r="AF7" s="3" t="n">
        <f aca="false">0.5*(ABS(F7-V7))*1000</f>
        <v>305095.55</v>
      </c>
      <c r="AG7" s="1" t="n">
        <f aca="false">AVERAGE(G7,W7)</f>
        <v>566.417</v>
      </c>
      <c r="AH7" s="3" t="n">
        <f aca="false">(2*SQRT(J7*J7 + Z7*Z7))</f>
        <v>0</v>
      </c>
      <c r="AI7" s="3" t="n">
        <f aca="false">2*SQRT(K7*K7 + AA7*AA7)</f>
        <v>0</v>
      </c>
    </row>
    <row r="8" customFormat="false" ht="13.8" hidden="false" customHeight="false" outlineLevel="0" collapsed="false">
      <c r="C8" s="1" t="s">
        <v>23</v>
      </c>
      <c r="D8" s="1" t="n">
        <v>50.186655344</v>
      </c>
      <c r="E8" s="1" t="n">
        <v>16.921240283</v>
      </c>
      <c r="F8" s="1" t="n">
        <v>624.8572</v>
      </c>
      <c r="G8" s="1" t="n">
        <v>581.028</v>
      </c>
      <c r="H8" s="1" t="n">
        <v>0.001</v>
      </c>
      <c r="I8" s="1" t="n">
        <v>28</v>
      </c>
      <c r="J8" s="3" t="n">
        <f aca="false">0.5*SQRT((H8*1000*H8*1000)/(I8/1000))</f>
        <v>2.98807152333598</v>
      </c>
      <c r="K8" s="4" t="n">
        <f aca="false">J8*SQRT(I8/1000)</f>
        <v>0.5</v>
      </c>
      <c r="L8" s="4"/>
      <c r="M8" s="4"/>
      <c r="N8" s="4"/>
      <c r="O8" s="4"/>
      <c r="P8" s="4"/>
      <c r="Q8" s="4"/>
      <c r="R8" s="4"/>
      <c r="S8" s="4"/>
      <c r="Z8" s="5"/>
      <c r="AA8" s="5"/>
      <c r="AB8" s="1" t="s">
        <v>23</v>
      </c>
      <c r="AC8" s="1" t="n">
        <f aca="false">AVERAGE(D8,T8)</f>
        <v>50.186655344</v>
      </c>
      <c r="AD8" s="1" t="n">
        <f aca="false">AVERAGE(E8,U8)</f>
        <v>16.921240283</v>
      </c>
      <c r="AE8" s="1" t="n">
        <f aca="false">AVERAGE(F8,V8)</f>
        <v>624.8572</v>
      </c>
      <c r="AF8" s="3" t="n">
        <f aca="false">0.5*(ABS(F8-V8))*1000</f>
        <v>312428.6</v>
      </c>
      <c r="AG8" s="1" t="n">
        <f aca="false">AVERAGE(G8,W8)</f>
        <v>581.028</v>
      </c>
      <c r="AH8" s="3" t="n">
        <f aca="false">(2*SQRT(J8*J8 + Z8*Z8))</f>
        <v>5.97614304667197</v>
      </c>
      <c r="AI8" s="3" t="n">
        <f aca="false">2*SQRT(K8*K8 + AA8*AA8)</f>
        <v>1</v>
      </c>
    </row>
    <row r="9" customFormat="false" ht="13.8" hidden="false" customHeight="false" outlineLevel="0" collapsed="false">
      <c r="C9" s="1" t="s">
        <v>24</v>
      </c>
      <c r="D9" s="1" t="n">
        <v>50.190643622</v>
      </c>
      <c r="E9" s="1" t="n">
        <v>16.919345029</v>
      </c>
      <c r="F9" s="1" t="n">
        <v>635.6977</v>
      </c>
      <c r="G9" s="1" t="n">
        <v>591.914</v>
      </c>
      <c r="H9" s="1" t="n">
        <v>0.001</v>
      </c>
      <c r="I9" s="1" t="n">
        <v>54</v>
      </c>
      <c r="J9" s="3" t="n">
        <f aca="false">0.5*SQRT((H9*1000*H9*1000)/(I9/1000))</f>
        <v>2.15165741455968</v>
      </c>
      <c r="K9" s="4" t="n">
        <f aca="false">J9*SQRT(I9/1000)</f>
        <v>0.5</v>
      </c>
      <c r="L9" s="4"/>
      <c r="M9" s="4"/>
      <c r="N9" s="4"/>
      <c r="O9" s="4"/>
      <c r="P9" s="4"/>
      <c r="Q9" s="4"/>
      <c r="R9" s="4"/>
      <c r="S9" s="4"/>
      <c r="Z9" s="5"/>
      <c r="AA9" s="5"/>
      <c r="AB9" s="1" t="s">
        <v>24</v>
      </c>
      <c r="AC9" s="1" t="n">
        <f aca="false">AVERAGE(D9,T9)</f>
        <v>50.190643622</v>
      </c>
      <c r="AD9" s="1" t="n">
        <f aca="false">AVERAGE(E9,U9)</f>
        <v>16.919345029</v>
      </c>
      <c r="AE9" s="1" t="n">
        <f aca="false">AVERAGE(F9,V9)</f>
        <v>635.6977</v>
      </c>
      <c r="AF9" s="3" t="n">
        <f aca="false">0.5*(ABS(F9-V9))*1000</f>
        <v>317848.85</v>
      </c>
      <c r="AG9" s="1" t="n">
        <f aca="false">AVERAGE(G9,W9)</f>
        <v>591.914</v>
      </c>
      <c r="AH9" s="3" t="n">
        <f aca="false">(2*SQRT(J9*J9 + Z9*Z9))</f>
        <v>4.30331482911935</v>
      </c>
      <c r="AI9" s="3" t="n">
        <f aca="false">2*SQRT(K9*K9 + AA9*AA9)</f>
        <v>1</v>
      </c>
    </row>
    <row r="10" customFormat="false" ht="13.8" hidden="false" customHeight="false" outlineLevel="0" collapsed="false">
      <c r="B10" s="1"/>
      <c r="C10" s="1" t="s">
        <v>25</v>
      </c>
      <c r="D10" s="1" t="n">
        <v>50.193389927</v>
      </c>
      <c r="E10" s="1" t="n">
        <v>16.919157787</v>
      </c>
      <c r="F10" s="1" t="n">
        <v>643.4787</v>
      </c>
      <c r="G10" s="1" t="n">
        <v>599.737</v>
      </c>
      <c r="H10" s="1" t="n">
        <v>0</v>
      </c>
      <c r="I10" s="1" t="n">
        <v>25</v>
      </c>
      <c r="J10" s="3" t="n">
        <f aca="false">0.5*SQRT((H10*1000*H10*1000)/(I10/1000))</f>
        <v>0</v>
      </c>
      <c r="K10" s="4" t="n">
        <f aca="false">J10*SQRT(I10/1000)</f>
        <v>0</v>
      </c>
      <c r="L10" s="4"/>
      <c r="M10" s="4"/>
      <c r="N10" s="4"/>
      <c r="O10" s="4"/>
      <c r="P10" s="4"/>
      <c r="Q10" s="4"/>
      <c r="R10" s="4"/>
      <c r="S10" s="4"/>
      <c r="Z10" s="5"/>
      <c r="AA10" s="5"/>
      <c r="AB10" s="1" t="s">
        <v>25</v>
      </c>
      <c r="AC10" s="1" t="n">
        <f aca="false">AVERAGE(D10,T10)</f>
        <v>50.193389927</v>
      </c>
      <c r="AD10" s="1" t="n">
        <f aca="false">AVERAGE(E10,U10)</f>
        <v>16.919157787</v>
      </c>
      <c r="AE10" s="1" t="n">
        <f aca="false">AVERAGE(F10,V10)</f>
        <v>643.4787</v>
      </c>
      <c r="AF10" s="3" t="n">
        <f aca="false">0.5*(ABS(F10-V10))*1000</f>
        <v>321739.35</v>
      </c>
      <c r="AG10" s="1" t="n">
        <f aca="false">AVERAGE(G10,W10)</f>
        <v>599.737</v>
      </c>
      <c r="AH10" s="3" t="n">
        <f aca="false">(2*SQRT(J10*J10 + Z10*Z10))</f>
        <v>0</v>
      </c>
      <c r="AI10" s="3" t="n">
        <f aca="false">2*SQRT(K10*K10 + AA10*AA10)</f>
        <v>0</v>
      </c>
    </row>
    <row r="11" customFormat="false" ht="13.8" hidden="false" customHeight="false" outlineLevel="0" collapsed="false">
      <c r="C11" s="1" t="s">
        <v>26</v>
      </c>
      <c r="H11" s="0"/>
      <c r="I11" s="0"/>
      <c r="J11" s="0"/>
      <c r="K11" s="0"/>
      <c r="L11" s="1" t="n">
        <v>50.198561996</v>
      </c>
      <c r="M11" s="1" t="n">
        <v>16.917519461</v>
      </c>
      <c r="N11" s="1" t="n">
        <v>658.5619</v>
      </c>
      <c r="O11" s="1" t="n">
        <v>614.854</v>
      </c>
      <c r="P11" s="1" t="n">
        <v>0.001</v>
      </c>
      <c r="Q11" s="1" t="n">
        <v>68</v>
      </c>
      <c r="R11" s="3" t="n">
        <f aca="false">0.5*SQRT((P11*1000*P11*1000)/(Q11/1000))</f>
        <v>1.91741247211843</v>
      </c>
      <c r="S11" s="4" t="n">
        <f aca="false">R11*SQRT(Q11/1000)</f>
        <v>0.5</v>
      </c>
      <c r="T11" s="1" t="n">
        <v>50.198561978</v>
      </c>
      <c r="U11" s="1" t="n">
        <v>16.917519612</v>
      </c>
      <c r="V11" s="1" t="n">
        <v>658.5805</v>
      </c>
      <c r="W11" s="1" t="n">
        <v>614.853</v>
      </c>
      <c r="X11" s="1" t="n">
        <v>0.005</v>
      </c>
      <c r="Y11" s="1" t="n">
        <v>46</v>
      </c>
      <c r="Z11" s="5" t="n">
        <f aca="false">0.5*SQRT((X11*1000*X11*1000)/(Y11/1000))</f>
        <v>11.6563101030039</v>
      </c>
      <c r="AA11" s="5" t="n">
        <f aca="false">Z11*SQRT(Y11/1000)</f>
        <v>2.5</v>
      </c>
      <c r="AB11" s="1" t="s">
        <v>26</v>
      </c>
      <c r="AC11" s="1" t="n">
        <f aca="false">AVERAGE(L11,T11)</f>
        <v>50.198561987</v>
      </c>
      <c r="AD11" s="1" t="n">
        <f aca="false">AVERAGE(M11,U11)</f>
        <v>16.9175195365</v>
      </c>
      <c r="AE11" s="1" t="n">
        <f aca="false">AVERAGE(N11,V11)</f>
        <v>658.5712</v>
      </c>
      <c r="AF11" s="3" t="n">
        <f aca="false">0.5*(ABS(N11-V11))*1000</f>
        <v>9.29999999999609</v>
      </c>
      <c r="AG11" s="1" t="n">
        <f aca="false">AVERAGE(O11,W11)</f>
        <v>614.8535</v>
      </c>
      <c r="AH11" s="3" t="n">
        <f aca="false">(2*SQRT(R11*R11 + Z11*Z11))</f>
        <v>23.6259210026299</v>
      </c>
      <c r="AI11" s="3" t="n">
        <f aca="false">2*SQRT(S11*S11 + AA11*AA11)</f>
        <v>5.09901951359278</v>
      </c>
    </row>
    <row r="12" customFormat="false" ht="13.8" hidden="false" customHeight="false" outlineLevel="0" collapsed="false">
      <c r="C12" s="1" t="s">
        <v>27</v>
      </c>
      <c r="H12" s="0"/>
      <c r="I12" s="0"/>
      <c r="J12" s="0"/>
      <c r="K12" s="0"/>
      <c r="L12" s="1" t="n">
        <v>50.203435332</v>
      </c>
      <c r="M12" s="1" t="n">
        <v>16.915354071</v>
      </c>
      <c r="N12" s="1" t="n">
        <v>676.0946</v>
      </c>
      <c r="O12" s="1" t="n">
        <v>632.371</v>
      </c>
      <c r="P12" s="1" t="n">
        <v>0</v>
      </c>
      <c r="Q12" s="1" t="n">
        <v>74</v>
      </c>
      <c r="R12" s="3" t="n">
        <f aca="false">0.5*SQRT((P12*1000*P12*1000)/(Q12/1000))</f>
        <v>0</v>
      </c>
      <c r="S12" s="4" t="n">
        <f aca="false">R12*SQRT(Q12/1000)</f>
        <v>0</v>
      </c>
      <c r="T12" s="1" t="n">
        <v>50.203435394</v>
      </c>
      <c r="U12" s="1" t="n">
        <v>16.915354048</v>
      </c>
      <c r="V12" s="1" t="n">
        <v>676.0889</v>
      </c>
      <c r="W12" s="1" t="n">
        <v>632.371</v>
      </c>
      <c r="X12" s="1" t="n">
        <v>0.001</v>
      </c>
      <c r="Y12" s="1" t="n">
        <v>65</v>
      </c>
      <c r="Z12" s="5" t="n">
        <f aca="false">0.5*SQRT((X12*1000*X12*1000)/(Y12/1000))</f>
        <v>1.96116135138184</v>
      </c>
      <c r="AA12" s="5" t="n">
        <f aca="false">Z12*SQRT(Y12/1000)</f>
        <v>0.5</v>
      </c>
      <c r="AB12" s="1" t="s">
        <v>27</v>
      </c>
      <c r="AC12" s="1" t="n">
        <f aca="false">AVERAGE(L12,T12)</f>
        <v>50.203435363</v>
      </c>
      <c r="AD12" s="1" t="n">
        <f aca="false">AVERAGE(M12,U12)</f>
        <v>16.9153540595</v>
      </c>
      <c r="AE12" s="1" t="n">
        <f aca="false">AVERAGE(N12,V12)</f>
        <v>676.09175</v>
      </c>
      <c r="AF12" s="3" t="n">
        <f aca="false">0.5*(ABS(N12-V12))*1000</f>
        <v>2.85000000002356</v>
      </c>
      <c r="AG12" s="1" t="n">
        <f aca="false">AVERAGE(O12,W12)</f>
        <v>632.371</v>
      </c>
      <c r="AH12" s="3" t="n">
        <f aca="false">(2*SQRT(R12*R12 + Z12*Z12))</f>
        <v>3.92232270276368</v>
      </c>
      <c r="AI12" s="3" t="n">
        <f aca="false">2*SQRT(S12*S12 + AA12*AA12)</f>
        <v>1</v>
      </c>
    </row>
    <row r="13" customFormat="false" ht="13.8" hidden="false" customHeight="false" outlineLevel="0" collapsed="false">
      <c r="C13" s="1" t="s">
        <v>28</v>
      </c>
      <c r="H13" s="0"/>
      <c r="I13" s="0"/>
      <c r="J13" s="0"/>
      <c r="K13" s="0"/>
      <c r="L13" s="1" t="n">
        <v>50.208550278</v>
      </c>
      <c r="M13" s="1" t="n">
        <v>16.919424341</v>
      </c>
      <c r="N13" s="1" t="n">
        <v>699.4799</v>
      </c>
      <c r="O13" s="1" t="n">
        <v>655.705</v>
      </c>
      <c r="P13" s="1" t="s">
        <v>29</v>
      </c>
      <c r="Q13" s="1" t="n">
        <v>0</v>
      </c>
      <c r="R13" s="3" t="e">
        <f aca="false">0.5*SQRT((P13*1000*P13*1000)/(Q13/1000))</f>
        <v>#VALUE!</v>
      </c>
      <c r="S13" s="4" t="e">
        <f aca="false">R13*SQRT(Q13/1000)</f>
        <v>#VALUE!</v>
      </c>
      <c r="T13" s="1" t="n">
        <v>50.208550043</v>
      </c>
      <c r="U13" s="1" t="n">
        <v>16.919424397</v>
      </c>
      <c r="V13" s="1" t="n">
        <v>699.432</v>
      </c>
      <c r="W13" s="1" t="n">
        <v>655.705</v>
      </c>
      <c r="X13" s="1" t="s">
        <v>29</v>
      </c>
      <c r="Y13" s="1" t="n">
        <v>0</v>
      </c>
      <c r="Z13" s="5" t="e">
        <f aca="false">0.5*SQRT((X13*1000*X13*1000)/(Y13/1000))</f>
        <v>#VALUE!</v>
      </c>
      <c r="AA13" s="5" t="e">
        <f aca="false">Z13*SQRT(Y13/1000)</f>
        <v>#VALUE!</v>
      </c>
      <c r="AB13" s="1" t="s">
        <v>28</v>
      </c>
      <c r="AC13" s="1" t="n">
        <f aca="false">AVERAGE(L13,T13)</f>
        <v>50.2085501605</v>
      </c>
      <c r="AD13" s="1" t="n">
        <f aca="false">AVERAGE(M13,U13)</f>
        <v>16.919424369</v>
      </c>
      <c r="AE13" s="1" t="n">
        <f aca="false">AVERAGE(N13,V13)</f>
        <v>699.45595</v>
      </c>
      <c r="AF13" s="3" t="n">
        <f aca="false">0.5*(ABS(N13-V13))*1000</f>
        <v>23.9500000000135</v>
      </c>
      <c r="AG13" s="1" t="n">
        <f aca="false">AVERAGE(O13,W13)</f>
        <v>655.705</v>
      </c>
      <c r="AH13" s="3" t="e">
        <f aca="false">(2*SQRT(R13*R13 + Z13*Z13))</f>
        <v>#VALUE!</v>
      </c>
      <c r="AI13" s="3" t="e">
        <f aca="false">2*SQRT(S13*S13 + AA13*AA13)</f>
        <v>#VALUE!</v>
      </c>
    </row>
    <row r="14" customFormat="false" ht="13.8" hidden="false" customHeight="false" outlineLevel="0" collapsed="false">
      <c r="C14" s="1" t="s">
        <v>30</v>
      </c>
      <c r="H14" s="0"/>
      <c r="I14" s="0"/>
      <c r="J14" s="0"/>
      <c r="K14" s="0"/>
      <c r="L14" s="1" t="n">
        <v>50.211020924</v>
      </c>
      <c r="M14" s="1" t="n">
        <v>16.920657007</v>
      </c>
      <c r="N14" s="1" t="n">
        <v>711.6676</v>
      </c>
      <c r="O14" s="1" t="n">
        <v>667.927</v>
      </c>
      <c r="P14" s="1" t="s">
        <v>29</v>
      </c>
      <c r="Q14" s="1" t="n">
        <v>0</v>
      </c>
      <c r="R14" s="3" t="e">
        <f aca="false">0.5*SQRT((P14*1000*P14*1000)/(Q14/1000))</f>
        <v>#VALUE!</v>
      </c>
      <c r="S14" s="4" t="e">
        <f aca="false">R14*SQRT(Q14/1000)</f>
        <v>#VALUE!</v>
      </c>
      <c r="T14" s="1" t="n">
        <v>50.211020935</v>
      </c>
      <c r="U14" s="1" t="n">
        <v>16.920656683</v>
      </c>
      <c r="V14" s="1" t="n">
        <v>711.7036</v>
      </c>
      <c r="W14" s="1" t="n">
        <v>667.927</v>
      </c>
      <c r="X14" s="1" t="s">
        <v>29</v>
      </c>
      <c r="Y14" s="1" t="n">
        <v>0</v>
      </c>
      <c r="Z14" s="5" t="e">
        <f aca="false">0.5*SQRT((X14*1000*X14*1000)/(Y14/1000))</f>
        <v>#VALUE!</v>
      </c>
      <c r="AA14" s="5" t="e">
        <f aca="false">Z14*SQRT(Y14/1000)</f>
        <v>#VALUE!</v>
      </c>
      <c r="AB14" s="1" t="s">
        <v>30</v>
      </c>
      <c r="AC14" s="1" t="n">
        <f aca="false">AVERAGE(L14,T14)</f>
        <v>50.2110209295</v>
      </c>
      <c r="AD14" s="1" t="n">
        <f aca="false">AVERAGE(M14,U14)</f>
        <v>16.920656845</v>
      </c>
      <c r="AE14" s="1" t="n">
        <f aca="false">AVERAGE(N14,V14)</f>
        <v>711.6856</v>
      </c>
      <c r="AF14" s="3" t="n">
        <f aca="false">0.5*(ABS(N14-V14))*1000</f>
        <v>18.0000000000291</v>
      </c>
      <c r="AG14" s="1" t="n">
        <f aca="false">AVERAGE(O14,W14)</f>
        <v>667.927</v>
      </c>
      <c r="AH14" s="3" t="e">
        <f aca="false">(2*SQRT(R14*R14 + Z14*Z14))</f>
        <v>#VALUE!</v>
      </c>
      <c r="AI14" s="3" t="e">
        <f aca="false">2*SQRT(S14*S14 + AA14*AA14)</f>
        <v>#VALUE!</v>
      </c>
    </row>
    <row r="15" customFormat="false" ht="13.8" hidden="false" customHeight="false" outlineLevel="0" collapsed="false">
      <c r="C15" s="1" t="s">
        <v>31</v>
      </c>
      <c r="H15" s="0"/>
      <c r="I15" s="0"/>
      <c r="J15" s="0"/>
      <c r="K15" s="0"/>
      <c r="L15" s="1" t="n">
        <v>50.216100357</v>
      </c>
      <c r="M15" s="1" t="n">
        <v>16.921553431</v>
      </c>
      <c r="N15" s="1" t="n">
        <v>740.6118</v>
      </c>
      <c r="O15" s="1" t="n">
        <v>696.922</v>
      </c>
      <c r="P15" s="1" t="n">
        <v>0</v>
      </c>
      <c r="Q15" s="1" t="n">
        <v>22</v>
      </c>
      <c r="R15" s="3" t="n">
        <f aca="false">0.5*SQRT((P15*1000*P15*1000)/(Q15/1000))</f>
        <v>0</v>
      </c>
      <c r="S15" s="4" t="n">
        <f aca="false">R15*SQRT(Q15/1000)</f>
        <v>0</v>
      </c>
      <c r="T15" s="1" t="n">
        <v>50.216100138</v>
      </c>
      <c r="U15" s="1" t="n">
        <v>16.921553594</v>
      </c>
      <c r="V15" s="1" t="n">
        <v>740.6979</v>
      </c>
      <c r="W15" s="1" t="n">
        <v>696.922</v>
      </c>
      <c r="X15" s="1" t="n">
        <v>0</v>
      </c>
      <c r="Y15" s="1" t="n">
        <v>22</v>
      </c>
      <c r="Z15" s="5" t="n">
        <f aca="false">0.5*SQRT((X15*1000*X15*1000)/(Y15/1000))</f>
        <v>0</v>
      </c>
      <c r="AA15" s="5" t="n">
        <f aca="false">Z15*SQRT(Y15/1000)</f>
        <v>0</v>
      </c>
      <c r="AB15" s="1" t="s">
        <v>31</v>
      </c>
      <c r="AC15" s="1" t="n">
        <f aca="false">AVERAGE(L15,T15)</f>
        <v>50.2161002475</v>
      </c>
      <c r="AD15" s="1" t="n">
        <f aca="false">AVERAGE(M15,U15)</f>
        <v>16.9215535125</v>
      </c>
      <c r="AE15" s="1" t="n">
        <f aca="false">AVERAGE(N15,V15)</f>
        <v>740.65485</v>
      </c>
      <c r="AF15" s="3" t="n">
        <f aca="false">0.5*(ABS(N15-V15))*1000</f>
        <v>43.0499999999938</v>
      </c>
      <c r="AG15" s="1" t="n">
        <f aca="false">AVERAGE(O15,W15)</f>
        <v>696.922</v>
      </c>
      <c r="AH15" s="3" t="n">
        <f aca="false">(2*SQRT(R15*R15 + Z15*Z15))</f>
        <v>0</v>
      </c>
      <c r="AI15" s="3" t="n">
        <f aca="false">2*SQRT(S15*S15 + AA15*AA15)</f>
        <v>0</v>
      </c>
    </row>
    <row r="16" customFormat="false" ht="13.8" hidden="false" customHeight="false" outlineLevel="0" collapsed="false">
      <c r="C16" s="1" t="s">
        <v>32</v>
      </c>
      <c r="H16" s="0"/>
      <c r="I16" s="0"/>
      <c r="J16" s="0"/>
      <c r="K16" s="0"/>
      <c r="L16" s="1" t="n">
        <v>50.218173734</v>
      </c>
      <c r="M16" s="1" t="n">
        <v>16.925668069</v>
      </c>
      <c r="N16" s="1" t="n">
        <v>771.6203</v>
      </c>
      <c r="O16" s="1" t="n">
        <v>727.931</v>
      </c>
      <c r="P16" s="1" t="n">
        <v>0</v>
      </c>
      <c r="Q16" s="1" t="n">
        <v>14</v>
      </c>
      <c r="R16" s="3" t="n">
        <f aca="false">0.5*SQRT((P16*1000*P16*1000)/(Q16/1000))</f>
        <v>0</v>
      </c>
      <c r="S16" s="4" t="n">
        <f aca="false">R16*SQRT(Q16/1000)</f>
        <v>0</v>
      </c>
      <c r="T16" s="1" t="n">
        <v>50.218174003</v>
      </c>
      <c r="U16" s="1" t="n">
        <v>16.925667706</v>
      </c>
      <c r="V16" s="1" t="n">
        <v>771.6566</v>
      </c>
      <c r="W16" s="1" t="n">
        <v>727.93</v>
      </c>
      <c r="X16" s="1" t="n">
        <v>0</v>
      </c>
      <c r="Y16" s="1" t="n">
        <v>12</v>
      </c>
      <c r="Z16" s="5" t="n">
        <f aca="false">0.5*SQRT((X16*1000*X16*1000)/(Y16/1000))</f>
        <v>0</v>
      </c>
      <c r="AA16" s="5" t="n">
        <f aca="false">Z16*SQRT(Y16/1000)</f>
        <v>0</v>
      </c>
      <c r="AB16" s="1" t="s">
        <v>32</v>
      </c>
      <c r="AC16" s="1" t="n">
        <f aca="false">AVERAGE(L16,T16)</f>
        <v>50.2181738685</v>
      </c>
      <c r="AD16" s="1" t="n">
        <f aca="false">AVERAGE(M16,U16)</f>
        <v>16.9256678875</v>
      </c>
      <c r="AE16" s="1" t="n">
        <f aca="false">AVERAGE(N16,V16)</f>
        <v>771.63845</v>
      </c>
      <c r="AF16" s="3" t="n">
        <f aca="false">0.5*(ABS(N16-V16))*1000</f>
        <v>18.1499999999915</v>
      </c>
      <c r="AG16" s="1" t="n">
        <f aca="false">AVERAGE(O16,W16)</f>
        <v>727.9305</v>
      </c>
      <c r="AH16" s="3" t="n">
        <f aca="false">(2*SQRT(R16*R16 + Z16*Z16))</f>
        <v>0</v>
      </c>
      <c r="AI16" s="3" t="n">
        <f aca="false">2*SQRT(S16*S16 + AA16*AA16)</f>
        <v>0</v>
      </c>
    </row>
    <row r="17" customFormat="false" ht="13.8" hidden="false" customHeight="false" outlineLevel="0" collapsed="false">
      <c r="C17" s="1" t="s">
        <v>33</v>
      </c>
      <c r="H17" s="0"/>
      <c r="I17" s="0"/>
      <c r="J17" s="0"/>
      <c r="K17" s="0"/>
      <c r="L17" s="1" t="n">
        <v>50.219690777</v>
      </c>
      <c r="M17" s="1" t="n">
        <v>16.925238705</v>
      </c>
      <c r="N17" s="1" t="n">
        <v>828.3884</v>
      </c>
      <c r="O17" s="1" t="n">
        <v>784.74</v>
      </c>
      <c r="P17" s="1" t="n">
        <v>0</v>
      </c>
      <c r="Q17" s="1" t="n">
        <v>50</v>
      </c>
      <c r="R17" s="3" t="n">
        <f aca="false">0.5*SQRT((P17*1000*P17*1000)/(Q17/1000))</f>
        <v>0</v>
      </c>
      <c r="S17" s="4" t="n">
        <f aca="false">R17*SQRT(Q17/1000)</f>
        <v>0</v>
      </c>
      <c r="T17" s="1" t="n">
        <v>50.219690811</v>
      </c>
      <c r="U17" s="1" t="n">
        <v>16.925238705</v>
      </c>
      <c r="V17" s="1" t="n">
        <v>828.4473</v>
      </c>
      <c r="W17" s="1" t="n">
        <v>784.74</v>
      </c>
      <c r="X17" s="1" t="n">
        <v>0.001</v>
      </c>
      <c r="Y17" s="1" t="n">
        <v>43</v>
      </c>
      <c r="Z17" s="5" t="n">
        <f aca="false">0.5*SQRT((X17*1000*X17*1000)/(Y17/1000))</f>
        <v>2.41121411085206</v>
      </c>
      <c r="AA17" s="5" t="n">
        <f aca="false">Z17*SQRT(Y17/1000)</f>
        <v>0.5</v>
      </c>
      <c r="AB17" s="1" t="s">
        <v>33</v>
      </c>
      <c r="AC17" s="1" t="n">
        <f aca="false">AVERAGE(L17,T17)</f>
        <v>50.219690794</v>
      </c>
      <c r="AD17" s="1" t="n">
        <f aca="false">AVERAGE(M17,U17)</f>
        <v>16.925238705</v>
      </c>
      <c r="AE17" s="1" t="n">
        <f aca="false">AVERAGE(N17,V17)</f>
        <v>828.41785</v>
      </c>
      <c r="AF17" s="3" t="n">
        <f aca="false">0.5*(ABS(N17-V17))*1000</f>
        <v>29.4499999999971</v>
      </c>
      <c r="AG17" s="1" t="n">
        <f aca="false">AVERAGE(O17,W17)</f>
        <v>784.74</v>
      </c>
      <c r="AH17" s="3" t="n">
        <f aca="false">(2*SQRT(R17*R17 + Z17*Z17))</f>
        <v>4.82242822170412</v>
      </c>
      <c r="AI17" s="3" t="n">
        <f aca="false">2*SQRT(S17*S17 + AA17*AA17)</f>
        <v>1</v>
      </c>
    </row>
    <row r="18" customFormat="false" ht="13.8" hidden="false" customHeight="false" outlineLevel="0" collapsed="false">
      <c r="C18" s="1" t="s">
        <v>34</v>
      </c>
      <c r="H18" s="0"/>
      <c r="I18" s="0"/>
      <c r="J18" s="0"/>
      <c r="K18" s="0"/>
      <c r="L18" s="1" t="n">
        <v>50.223026214</v>
      </c>
      <c r="M18" s="1" t="n">
        <v>16.923632842</v>
      </c>
      <c r="N18" s="1" t="n">
        <v>845.4213</v>
      </c>
      <c r="O18" s="1" t="n">
        <v>801.798</v>
      </c>
      <c r="P18" s="1" t="n">
        <v>0.001</v>
      </c>
      <c r="Q18" s="1" t="n">
        <v>22</v>
      </c>
      <c r="R18" s="3" t="n">
        <f aca="false">0.5*SQRT((P18*1000*P18*1000)/(Q18/1000))</f>
        <v>3.37099931231621</v>
      </c>
      <c r="S18" s="4" t="n">
        <f aca="false">R18*SQRT(Q18/1000)</f>
        <v>0.5</v>
      </c>
      <c r="T18" s="1" t="n">
        <v>50.223026084</v>
      </c>
      <c r="U18" s="1" t="n">
        <v>16.923632437</v>
      </c>
      <c r="V18" s="1" t="n">
        <v>845.4061</v>
      </c>
      <c r="W18" s="1" t="n">
        <v>801.797</v>
      </c>
      <c r="X18" s="1" t="n">
        <v>0.001</v>
      </c>
      <c r="Y18" s="1" t="n">
        <v>18</v>
      </c>
      <c r="Z18" s="5" t="n">
        <f aca="false">0.5*SQRT((X18*1000*X18*1000)/(Y18/1000))</f>
        <v>3.72677996249965</v>
      </c>
      <c r="AA18" s="5" t="n">
        <f aca="false">Z18*SQRT(Y18/1000)</f>
        <v>0.5</v>
      </c>
      <c r="AB18" s="1" t="s">
        <v>34</v>
      </c>
      <c r="AC18" s="1" t="n">
        <f aca="false">AVERAGE(L18,T18)</f>
        <v>50.223026149</v>
      </c>
      <c r="AD18" s="1" t="n">
        <f aca="false">AVERAGE(M18,U18)</f>
        <v>16.9236326395</v>
      </c>
      <c r="AE18" s="1" t="n">
        <f aca="false">AVERAGE(N18,V18)</f>
        <v>845.4137</v>
      </c>
      <c r="AF18" s="3" t="n">
        <f aca="false">0.5*(ABS(N18-V18))*1000</f>
        <v>7.59999999996808</v>
      </c>
      <c r="AG18" s="1" t="n">
        <f aca="false">AVERAGE(O18,W18)</f>
        <v>801.7975</v>
      </c>
      <c r="AH18" s="3" t="n">
        <f aca="false">(2*SQRT(R18*R18 + Z18*Z18))</f>
        <v>10.0503781525921</v>
      </c>
      <c r="AI18" s="3" t="n">
        <f aca="false">2*SQRT(S18*S18 + AA18*AA18)</f>
        <v>1.4142135623731</v>
      </c>
    </row>
    <row r="19" customFormat="false" ht="13.8" hidden="false" customHeight="false" outlineLevel="0" collapsed="false"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X19" s="0"/>
      <c r="Y19" s="0"/>
      <c r="Z19" s="0"/>
      <c r="AH19" s="0"/>
      <c r="AI19" s="0"/>
    </row>
    <row r="20" customFormat="false" ht="13.8" hidden="false" customHeight="false" outlineLevel="0" collapsed="false"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X20" s="0"/>
      <c r="Y20" s="0"/>
      <c r="Z20" s="0"/>
      <c r="AH20" s="0"/>
      <c r="AI20" s="0"/>
    </row>
    <row r="21" customFormat="false" ht="13.8" hidden="false" customHeight="false" outlineLevel="0" collapsed="false"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X21" s="0"/>
      <c r="Y21" s="0"/>
      <c r="Z21" s="0"/>
      <c r="AH21" s="0"/>
      <c r="AI21" s="0"/>
    </row>
    <row r="23" customFormat="false" ht="13.8" hidden="false" customHeight="false" outlineLevel="0" collapsed="false">
      <c r="D23" s="1" t="s">
        <v>35</v>
      </c>
      <c r="E23" s="1" t="s">
        <v>36</v>
      </c>
      <c r="G23" s="1" t="s">
        <v>37</v>
      </c>
      <c r="J23" s="1" t="s">
        <v>38</v>
      </c>
    </row>
    <row r="24" customFormat="false" ht="13.8" hidden="false" customHeight="false" outlineLevel="0" collapsed="false">
      <c r="D24" s="1" t="s">
        <v>27</v>
      </c>
      <c r="E24" s="1" t="s">
        <v>39</v>
      </c>
      <c r="G24" s="1" t="s">
        <v>40</v>
      </c>
      <c r="J24" s="1" t="s">
        <v>41</v>
      </c>
      <c r="K24" s="1" t="n">
        <f aca="false">AE9-AG9</f>
        <v>43.7837000000001</v>
      </c>
      <c r="U24" s="1" t="s">
        <v>42</v>
      </c>
      <c r="V24" s="1" t="n">
        <v>50.203435332</v>
      </c>
      <c r="Z24" s="1" t="n">
        <v>16.915354071</v>
      </c>
      <c r="AC24" s="1" t="n">
        <v>676.0946</v>
      </c>
    </row>
    <row r="25" customFormat="false" ht="13.8" hidden="false" customHeight="false" outlineLevel="0" collapsed="false">
      <c r="D25" s="1" t="s">
        <v>31</v>
      </c>
      <c r="E25" s="1" t="s">
        <v>43</v>
      </c>
      <c r="G25" s="1" t="s">
        <v>44</v>
      </c>
      <c r="J25" s="1" t="s">
        <v>45</v>
      </c>
      <c r="U25" s="1" t="s">
        <v>46</v>
      </c>
      <c r="V25" s="1" t="n">
        <v>50.216100357</v>
      </c>
      <c r="Z25" s="1" t="n">
        <v>16.921553431</v>
      </c>
      <c r="AC25" s="1" t="n">
        <v>740.6118</v>
      </c>
    </row>
    <row r="26" customFormat="false" ht="13.8" hidden="false" customHeight="false" outlineLevel="0" collapsed="false">
      <c r="D26" s="1" t="s">
        <v>33</v>
      </c>
      <c r="E26" s="1" t="s">
        <v>47</v>
      </c>
      <c r="G26" s="1" t="s">
        <v>48</v>
      </c>
      <c r="H26" s="5"/>
      <c r="I26" s="5"/>
      <c r="J26" s="5" t="s">
        <v>49</v>
      </c>
      <c r="U26" s="1" t="s">
        <v>50</v>
      </c>
      <c r="V26" s="1" t="n">
        <v>50.219690777</v>
      </c>
      <c r="Z26" s="1" t="n">
        <v>16.925238705</v>
      </c>
      <c r="AC26" s="1" t="n">
        <v>828.3884</v>
      </c>
    </row>
    <row r="27" customFormat="false" ht="13.8" hidden="false" customHeight="false" outlineLevel="0" collapsed="false">
      <c r="D27" s="1" t="s">
        <v>34</v>
      </c>
      <c r="E27" s="1" t="s">
        <v>51</v>
      </c>
      <c r="G27" s="1" t="s">
        <v>52</v>
      </c>
      <c r="J27" s="1" t="s">
        <v>53</v>
      </c>
      <c r="U27" s="1" t="s">
        <v>54</v>
      </c>
      <c r="V27" s="1" t="n">
        <v>50.223026214</v>
      </c>
      <c r="Z27" s="1" t="n">
        <v>16.923632842</v>
      </c>
      <c r="AC27" s="1" t="n">
        <v>845.4213</v>
      </c>
    </row>
    <row r="28" customFormat="false" ht="13.8" hidden="false" customHeight="false" outlineLevel="0" collapsed="false">
      <c r="D28" s="1" t="s">
        <v>26</v>
      </c>
      <c r="E28" s="1" t="s">
        <v>55</v>
      </c>
      <c r="G28" s="1" t="s">
        <v>56</v>
      </c>
      <c r="J28" s="1" t="s">
        <v>57</v>
      </c>
      <c r="U28" s="1" t="s">
        <v>58</v>
      </c>
      <c r="V28" s="1" t="n">
        <v>50.198561996</v>
      </c>
      <c r="Z28" s="1" t="n">
        <v>16.917519461</v>
      </c>
      <c r="AC28" s="1" t="n">
        <v>658.5619</v>
      </c>
    </row>
    <row r="29" customFormat="false" ht="13.8" hidden="false" customHeight="false" outlineLevel="0" collapsed="false">
      <c r="D29" s="1" t="s">
        <v>28</v>
      </c>
      <c r="E29" s="1" t="s">
        <v>59</v>
      </c>
      <c r="G29" s="1" t="s">
        <v>60</v>
      </c>
      <c r="J29" s="1" t="s">
        <v>61</v>
      </c>
      <c r="U29" s="1" t="s">
        <v>62</v>
      </c>
      <c r="V29" s="1" t="n">
        <v>50.208550278</v>
      </c>
      <c r="Z29" s="1" t="n">
        <v>16.919424341</v>
      </c>
      <c r="AC29" s="1" t="n">
        <v>699.4799</v>
      </c>
    </row>
    <row r="30" customFormat="false" ht="13.8" hidden="false" customHeight="false" outlineLevel="0" collapsed="false">
      <c r="D30" s="1" t="s">
        <v>30</v>
      </c>
      <c r="E30" s="1" t="s">
        <v>63</v>
      </c>
      <c r="G30" s="1" t="s">
        <v>64</v>
      </c>
      <c r="J30" s="1" t="s">
        <v>65</v>
      </c>
      <c r="U30" s="1" t="s">
        <v>66</v>
      </c>
      <c r="V30" s="1" t="n">
        <v>50.211020924</v>
      </c>
      <c r="Z30" s="1" t="n">
        <v>16.920657007</v>
      </c>
      <c r="AC30" s="1" t="n">
        <v>711.6676</v>
      </c>
    </row>
    <row r="31" customFormat="false" ht="13.8" hidden="false" customHeight="false" outlineLevel="0" collapsed="false">
      <c r="D31" s="1" t="s">
        <v>32</v>
      </c>
      <c r="E31" s="1" t="s">
        <v>67</v>
      </c>
      <c r="G31" s="1" t="s">
        <v>68</v>
      </c>
      <c r="J31" s="1" t="s">
        <v>69</v>
      </c>
      <c r="U31" s="1" t="s">
        <v>70</v>
      </c>
      <c r="V31" s="1" t="n">
        <v>50.218173734</v>
      </c>
      <c r="Z31" s="1" t="n">
        <v>16.925668069</v>
      </c>
      <c r="AC31" s="1" t="n">
        <v>771.6203</v>
      </c>
    </row>
    <row r="32" customFormat="false" ht="13.8" hidden="false" customHeight="false" outlineLevel="0" collapsed="false">
      <c r="D32" s="1" t="s">
        <v>71</v>
      </c>
      <c r="E32" s="1" t="s">
        <v>72</v>
      </c>
      <c r="G32" s="1" t="s">
        <v>73</v>
      </c>
      <c r="J32" s="1" t="s">
        <v>74</v>
      </c>
    </row>
    <row r="33" customFormat="false" ht="13.8" hidden="false" customHeight="false" outlineLevel="0" collapsed="false">
      <c r="D33" s="1" t="s">
        <v>75</v>
      </c>
      <c r="E33" s="1" t="s">
        <v>76</v>
      </c>
      <c r="G33" s="1" t="s">
        <v>77</v>
      </c>
      <c r="J33" s="1" t="s">
        <v>78</v>
      </c>
    </row>
    <row r="34" customFormat="false" ht="13.8" hidden="false" customHeight="false" outlineLevel="0" collapsed="false">
      <c r="D34" s="1" t="s">
        <v>79</v>
      </c>
      <c r="E34" s="1" t="s">
        <v>80</v>
      </c>
      <c r="G34" s="1" t="s">
        <v>81</v>
      </c>
      <c r="J34" s="1" t="s">
        <v>82</v>
      </c>
    </row>
    <row r="35" customFormat="false" ht="13.8" hidden="false" customHeight="false" outlineLevel="0" collapsed="false">
      <c r="D35" s="1" t="s">
        <v>83</v>
      </c>
      <c r="E35" s="1" t="s">
        <v>84</v>
      </c>
      <c r="G35" s="1" t="s">
        <v>85</v>
      </c>
      <c r="J35" s="1" t="s">
        <v>86</v>
      </c>
      <c r="U35" s="1" t="s">
        <v>87</v>
      </c>
      <c r="V35" s="1" t="n">
        <v>50.203435394</v>
      </c>
      <c r="Z35" s="1" t="n">
        <v>16.915354048</v>
      </c>
      <c r="AC35" s="1" t="n">
        <v>676.0889</v>
      </c>
    </row>
    <row r="36" customFormat="false" ht="13.8" hidden="false" customHeight="false" outlineLevel="0" collapsed="false">
      <c r="D36" s="1" t="s">
        <v>88</v>
      </c>
      <c r="E36" s="1" t="s">
        <v>89</v>
      </c>
      <c r="G36" s="1" t="s">
        <v>90</v>
      </c>
      <c r="J36" s="1" t="s">
        <v>91</v>
      </c>
      <c r="U36" s="1" t="s">
        <v>92</v>
      </c>
      <c r="V36" s="1" t="n">
        <v>50.216100138</v>
      </c>
      <c r="Z36" s="1" t="n">
        <v>16.921553594</v>
      </c>
      <c r="AC36" s="1" t="n">
        <v>740.6979</v>
      </c>
    </row>
    <row r="37" customFormat="false" ht="13.8" hidden="false" customHeight="false" outlineLevel="0" collapsed="false">
      <c r="D37" s="1" t="s">
        <v>93</v>
      </c>
      <c r="E37" s="1" t="s">
        <v>94</v>
      </c>
      <c r="G37" s="1" t="s">
        <v>95</v>
      </c>
      <c r="J37" s="1" t="s">
        <v>96</v>
      </c>
      <c r="U37" s="1" t="s">
        <v>97</v>
      </c>
      <c r="V37" s="1" t="n">
        <v>50.219690811</v>
      </c>
      <c r="Z37" s="1" t="n">
        <v>16.925238705</v>
      </c>
      <c r="AC37" s="1" t="n">
        <v>828.4473</v>
      </c>
    </row>
    <row r="38" customFormat="false" ht="13.8" hidden="false" customHeight="false" outlineLevel="0" collapsed="false">
      <c r="D38" s="1" t="s">
        <v>98</v>
      </c>
      <c r="E38" s="1" t="s">
        <v>99</v>
      </c>
      <c r="G38" s="1" t="s">
        <v>100</v>
      </c>
      <c r="J38" s="1" t="s">
        <v>101</v>
      </c>
      <c r="U38" s="1" t="s">
        <v>102</v>
      </c>
      <c r="V38" s="1" t="n">
        <v>50.223026084</v>
      </c>
      <c r="Z38" s="1" t="n">
        <v>16.923632437</v>
      </c>
      <c r="AC38" s="1" t="n">
        <v>845.4061</v>
      </c>
    </row>
    <row r="39" customFormat="false" ht="13.8" hidden="false" customHeight="false" outlineLevel="0" collapsed="false">
      <c r="D39" s="1" t="s">
        <v>103</v>
      </c>
      <c r="E39" s="1" t="s">
        <v>104</v>
      </c>
      <c r="G39" s="1" t="s">
        <v>105</v>
      </c>
      <c r="J39" s="1" t="s">
        <v>106</v>
      </c>
      <c r="U39" s="1" t="s">
        <v>107</v>
      </c>
      <c r="V39" s="1" t="n">
        <v>50.198561978</v>
      </c>
      <c r="Z39" s="1" t="n">
        <v>16.917519612</v>
      </c>
      <c r="AC39" s="1" t="n">
        <v>658.5805</v>
      </c>
    </row>
    <row r="40" customFormat="false" ht="13.8" hidden="false" customHeight="false" outlineLevel="0" collapsed="false">
      <c r="U40" s="1" t="s">
        <v>108</v>
      </c>
      <c r="V40" s="1" t="n">
        <v>50.208550043</v>
      </c>
      <c r="Z40" s="1" t="n">
        <v>16.919424397</v>
      </c>
      <c r="AC40" s="1" t="n">
        <v>699.432</v>
      </c>
    </row>
    <row r="41" customFormat="false" ht="13.8" hidden="false" customHeight="false" outlineLevel="0" collapsed="false">
      <c r="U41" s="1" t="s">
        <v>109</v>
      </c>
      <c r="V41" s="1" t="n">
        <v>50.211020935</v>
      </c>
      <c r="Z41" s="1" t="n">
        <v>16.920656683</v>
      </c>
      <c r="AC41" s="1" t="n">
        <v>711.7036</v>
      </c>
    </row>
    <row r="42" customFormat="false" ht="13.8" hidden="false" customHeight="false" outlineLevel="0" collapsed="false">
      <c r="U42" s="1" t="s">
        <v>110</v>
      </c>
      <c r="V42" s="1" t="n">
        <v>50.218174003</v>
      </c>
      <c r="Z42" s="1" t="n">
        <v>16.925667706</v>
      </c>
      <c r="AC42" s="1" t="n">
        <v>771.6566</v>
      </c>
    </row>
    <row r="45" customFormat="false" ht="13.8" hidden="false" customHeight="false" outlineLevel="0" collapsed="false">
      <c r="U45" s="1" t="s">
        <v>111</v>
      </c>
      <c r="V45" s="1" t="n">
        <v>50.193389927</v>
      </c>
      <c r="Z45" s="1" t="n">
        <v>16.919157787</v>
      </c>
      <c r="AC45" s="1" t="n">
        <v>643.4787</v>
      </c>
    </row>
    <row r="46" customFormat="false" ht="13.8" hidden="false" customHeight="false" outlineLevel="0" collapsed="false">
      <c r="U46" s="1" t="s">
        <v>112</v>
      </c>
      <c r="V46" s="1" t="n">
        <v>50.190643622</v>
      </c>
      <c r="Z46" s="1" t="n">
        <v>16.919345029</v>
      </c>
      <c r="AC46" s="1" t="n">
        <v>635.6977</v>
      </c>
    </row>
    <row r="47" customFormat="false" ht="13.8" hidden="false" customHeight="false" outlineLevel="0" collapsed="false">
      <c r="U47" s="1" t="s">
        <v>113</v>
      </c>
      <c r="V47" s="1" t="n">
        <v>50.186655344</v>
      </c>
      <c r="Z47" s="1" t="n">
        <v>16.921240283</v>
      </c>
      <c r="AC47" s="1" t="n">
        <v>624.8572</v>
      </c>
    </row>
    <row r="48" customFormat="false" ht="13.8" hidden="false" customHeight="false" outlineLevel="0" collapsed="false">
      <c r="U48" s="1" t="s">
        <v>114</v>
      </c>
      <c r="V48" s="1" t="n">
        <v>50.180467655</v>
      </c>
      <c r="Z48" s="1" t="n">
        <v>16.925359149</v>
      </c>
      <c r="AC48" s="1" t="n">
        <v>610.1911</v>
      </c>
    </row>
    <row r="49" customFormat="false" ht="13.8" hidden="false" customHeight="false" outlineLevel="0" collapsed="false">
      <c r="U49" s="1" t="s">
        <v>115</v>
      </c>
      <c r="V49" s="1" t="n">
        <v>50.179158787</v>
      </c>
      <c r="Z49" s="1" t="n">
        <v>16.932854631</v>
      </c>
      <c r="AC49" s="1" t="n">
        <v>598.3384</v>
      </c>
    </row>
    <row r="50" customFormat="false" ht="13.8" hidden="false" customHeight="false" outlineLevel="0" collapsed="false">
      <c r="U50" s="1" t="s">
        <v>116</v>
      </c>
      <c r="V50" s="1" t="n">
        <v>50.176504971</v>
      </c>
      <c r="Z50" s="1" t="n">
        <v>16.939534398</v>
      </c>
      <c r="AC50" s="1" t="n">
        <v>588.4951</v>
      </c>
    </row>
    <row r="51" customFormat="false" ht="13.8" hidden="false" customHeight="false" outlineLevel="0" collapsed="false">
      <c r="U51" s="1" t="s">
        <v>117</v>
      </c>
      <c r="V51" s="1" t="n">
        <v>50.167513962</v>
      </c>
      <c r="Z51" s="1" t="n">
        <v>16.945161394</v>
      </c>
      <c r="AC51" s="1" t="n">
        <v>582.7106</v>
      </c>
    </row>
    <row r="52" customFormat="false" ht="13.8" hidden="false" customHeight="false" outlineLevel="0" collapsed="false">
      <c r="U52" s="1" t="s">
        <v>118</v>
      </c>
      <c r="V52" s="1" t="n">
        <v>50.164087503</v>
      </c>
      <c r="Z52" s="1" t="n">
        <v>16.9462487</v>
      </c>
      <c r="AC52" s="1" t="n">
        <v>568.2806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10:10 H2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3" t="str">
        <f aca="false" t="array" ref="A1:A16">List1!C3:C18</f>
        <v>23K:</v>
      </c>
      <c r="B1" s="6" t="n">
        <f aca="false" t="array" ref="B1:F16">List1!AC3:AG18</f>
        <v>50.164087503</v>
      </c>
      <c r="C1" s="6" t="n">
        <v>16.9462487</v>
      </c>
      <c r="D1" s="6" t="n">
        <v>568.2806</v>
      </c>
      <c r="E1" s="6" t="n">
        <v>284140.3</v>
      </c>
      <c r="F1" s="6" t="n">
        <v>524.507</v>
      </c>
      <c r="G1" s="7" t="n">
        <f aca="false" t="array" ref="G1:G16">List1!AI3:AI18</f>
        <v>0</v>
      </c>
      <c r="H1" s="7"/>
    </row>
    <row r="2" customFormat="false" ht="14.25" hidden="false" customHeight="false" outlineLevel="0" collapsed="false">
      <c r="A2" s="3" t="str">
        <v>25K:</v>
      </c>
      <c r="B2" s="6" t="n">
        <v>50.167513962</v>
      </c>
      <c r="C2" s="6" t="n">
        <v>16.945161394</v>
      </c>
      <c r="D2" s="6" t="n">
        <v>582.7106</v>
      </c>
      <c r="E2" s="6" t="n">
        <v>291355.3</v>
      </c>
      <c r="F2" s="6" t="n">
        <v>538.941</v>
      </c>
      <c r="G2" s="7" t="n">
        <v>0</v>
      </c>
      <c r="H2" s="7"/>
    </row>
    <row r="3" customFormat="false" ht="14.25" hidden="false" customHeight="false" outlineLevel="0" collapsed="false">
      <c r="A3" s="3" t="str">
        <v>27.1K:</v>
      </c>
      <c r="B3" s="6" t="n">
        <v>50.176504971</v>
      </c>
      <c r="C3" s="6" t="n">
        <v>16.939534398</v>
      </c>
      <c r="D3" s="6" t="n">
        <v>588.4951</v>
      </c>
      <c r="E3" s="6" t="n">
        <v>294247.55</v>
      </c>
      <c r="F3" s="6" t="n">
        <v>544.738</v>
      </c>
      <c r="G3" s="7" t="n">
        <v>2</v>
      </c>
      <c r="H3" s="7"/>
    </row>
    <row r="4" customFormat="false" ht="14.25" hidden="false" customHeight="false" outlineLevel="0" collapsed="false">
      <c r="A4" s="3" t="str">
        <v>29K:</v>
      </c>
      <c r="B4" s="6" t="n">
        <v>50.179158787</v>
      </c>
      <c r="C4" s="6" t="n">
        <v>16.932854631</v>
      </c>
      <c r="D4" s="6" t="n">
        <v>598.3384</v>
      </c>
      <c r="E4" s="6" t="n">
        <v>299169.2</v>
      </c>
      <c r="F4" s="6" t="n">
        <v>554.575</v>
      </c>
      <c r="G4" s="7" t="n">
        <v>1</v>
      </c>
      <c r="H4" s="7"/>
    </row>
    <row r="5" customFormat="false" ht="14.25" hidden="false" customHeight="false" outlineLevel="0" collapsed="false">
      <c r="A5" s="3" t="str">
        <v>30K:</v>
      </c>
      <c r="B5" s="6" t="n">
        <v>50.180467655</v>
      </c>
      <c r="C5" s="6" t="n">
        <v>16.925359149</v>
      </c>
      <c r="D5" s="6" t="n">
        <v>610.1911</v>
      </c>
      <c r="E5" s="6" t="n">
        <v>305095.55</v>
      </c>
      <c r="F5" s="6" t="n">
        <v>566.417</v>
      </c>
      <c r="G5" s="7" t="n">
        <v>0</v>
      </c>
      <c r="H5" s="7"/>
    </row>
    <row r="6" customFormat="false" ht="14.25" hidden="false" customHeight="false" outlineLevel="0" collapsed="false">
      <c r="A6" s="3" t="str">
        <v>31K:</v>
      </c>
      <c r="B6" s="6" t="n">
        <v>50.186655344</v>
      </c>
      <c r="C6" s="6" t="n">
        <v>16.921240283</v>
      </c>
      <c r="D6" s="6" t="n">
        <v>624.8572</v>
      </c>
      <c r="E6" s="6" t="n">
        <v>312428.6</v>
      </c>
      <c r="F6" s="6" t="n">
        <v>581.028</v>
      </c>
      <c r="G6" s="7" t="n">
        <v>1</v>
      </c>
      <c r="H6" s="7"/>
    </row>
    <row r="7" customFormat="false" ht="14.25" hidden="false" customHeight="false" outlineLevel="0" collapsed="false">
      <c r="A7" s="3" t="str">
        <v>31.1K:</v>
      </c>
      <c r="B7" s="6" t="n">
        <v>50.190643622</v>
      </c>
      <c r="C7" s="6" t="n">
        <v>16.919345029</v>
      </c>
      <c r="D7" s="6" t="n">
        <v>635.6977</v>
      </c>
      <c r="E7" s="6" t="n">
        <v>317848.85</v>
      </c>
      <c r="F7" s="6" t="n">
        <v>591.914</v>
      </c>
      <c r="G7" s="7" t="n">
        <v>1</v>
      </c>
      <c r="H7" s="7"/>
    </row>
    <row r="8" customFormat="false" ht="14.25" hidden="false" customHeight="false" outlineLevel="0" collapsed="false">
      <c r="A8" s="3" t="str">
        <v>32K:</v>
      </c>
      <c r="B8" s="6" t="n">
        <v>50.193389927</v>
      </c>
      <c r="C8" s="6" t="n">
        <v>16.919157787</v>
      </c>
      <c r="D8" s="6" t="n">
        <v>643.4787</v>
      </c>
      <c r="E8" s="6" t="n">
        <v>321739.35</v>
      </c>
      <c r="F8" s="6" t="n">
        <v>599.737</v>
      </c>
      <c r="G8" s="7" t="n">
        <v>0</v>
      </c>
      <c r="H8" s="7"/>
    </row>
    <row r="9" customFormat="false" ht="14.25" hidden="false" customHeight="false" outlineLevel="0" collapsed="false">
      <c r="A9" s="3" t="str">
        <v>33.1K:</v>
      </c>
      <c r="B9" s="6" t="n">
        <v>50.198561987</v>
      </c>
      <c r="C9" s="6" t="n">
        <v>16.9175195365</v>
      </c>
      <c r="D9" s="6" t="n">
        <v>658.5712</v>
      </c>
      <c r="E9" s="6" t="n">
        <v>9.29999999999609</v>
      </c>
      <c r="F9" s="6" t="n">
        <v>614.8535</v>
      </c>
      <c r="G9" s="7" t="n">
        <v>5.09901951359278</v>
      </c>
      <c r="H9" s="7"/>
    </row>
    <row r="10" customFormat="false" ht="14.25" hidden="false" customHeight="false" outlineLevel="0" collapsed="false">
      <c r="A10" s="3" t="str">
        <v>34K:</v>
      </c>
      <c r="B10" s="6" t="n">
        <v>50.203435363</v>
      </c>
      <c r="C10" s="6" t="n">
        <v>16.9153540595</v>
      </c>
      <c r="D10" s="6" t="n">
        <v>676.09175</v>
      </c>
      <c r="E10" s="6" t="n">
        <v>2.85000000002356</v>
      </c>
      <c r="F10" s="6" t="n">
        <v>632.371</v>
      </c>
      <c r="G10" s="7" t="n">
        <v>1</v>
      </c>
      <c r="H10" s="7"/>
    </row>
    <row r="11" customFormat="false" ht="14.25" hidden="false" customHeight="false" outlineLevel="0" collapsed="false">
      <c r="A11" s="3" t="str">
        <v>35.1B:</v>
      </c>
      <c r="B11" s="6" t="n">
        <v>50.2085501605</v>
      </c>
      <c r="C11" s="6" t="n">
        <v>16.919424369</v>
      </c>
      <c r="D11" s="6" t="n">
        <v>699.45595</v>
      </c>
      <c r="E11" s="6" t="n">
        <v>23.9500000000135</v>
      </c>
      <c r="F11" s="6" t="n">
        <v>655.705</v>
      </c>
      <c r="G11" s="7" t="e">
        <v>#VALUE!</v>
      </c>
      <c r="H11" s="7"/>
    </row>
    <row r="12" customFormat="false" ht="14.25" hidden="false" customHeight="false" outlineLevel="0" collapsed="false">
      <c r="A12" s="3" t="str">
        <v>36.1B:</v>
      </c>
      <c r="B12" s="6" t="n">
        <v>50.2110209295</v>
      </c>
      <c r="C12" s="6" t="n">
        <v>16.920656845</v>
      </c>
      <c r="D12" s="6" t="n">
        <v>711.6856</v>
      </c>
      <c r="E12" s="6" t="n">
        <v>18.0000000000291</v>
      </c>
      <c r="F12" s="6" t="n">
        <v>667.927</v>
      </c>
      <c r="G12" s="7" t="e">
        <v>#VALUE!</v>
      </c>
      <c r="H12" s="7"/>
    </row>
    <row r="13" customFormat="false" ht="14.25" hidden="false" customHeight="false" outlineLevel="0" collapsed="false">
      <c r="A13" s="3" t="str">
        <v>37K:</v>
      </c>
      <c r="B13" s="6" t="n">
        <v>50.2161002475</v>
      </c>
      <c r="C13" s="6" t="n">
        <v>16.9215535125</v>
      </c>
      <c r="D13" s="6" t="n">
        <v>740.65485</v>
      </c>
      <c r="E13" s="6" t="n">
        <v>43.0499999999938</v>
      </c>
      <c r="F13" s="6" t="n">
        <v>696.922</v>
      </c>
      <c r="G13" s="7" t="n">
        <v>0</v>
      </c>
      <c r="H13" s="7"/>
    </row>
    <row r="14" customFormat="false" ht="14.25" hidden="false" customHeight="false" outlineLevel="0" collapsed="false">
      <c r="A14" s="3" t="str">
        <v>39.1K:</v>
      </c>
      <c r="B14" s="6" t="n">
        <v>50.2181738685</v>
      </c>
      <c r="C14" s="6" t="n">
        <v>16.9256678875</v>
      </c>
      <c r="D14" s="6" t="n">
        <v>771.63845</v>
      </c>
      <c r="E14" s="6" t="n">
        <v>18.1499999999915</v>
      </c>
      <c r="F14" s="6" t="n">
        <v>727.9305</v>
      </c>
      <c r="G14" s="7" t="n">
        <v>0</v>
      </c>
      <c r="H14" s="7"/>
    </row>
    <row r="15" customFormat="false" ht="14.25" hidden="false" customHeight="false" outlineLevel="0" collapsed="false">
      <c r="A15" s="3" t="str">
        <v>43K:</v>
      </c>
      <c r="B15" s="6" t="n">
        <v>50.219690794</v>
      </c>
      <c r="C15" s="6" t="n">
        <v>16.925238705</v>
      </c>
      <c r="D15" s="6" t="n">
        <v>828.41785</v>
      </c>
      <c r="E15" s="6" t="n">
        <v>29.4499999999971</v>
      </c>
      <c r="F15" s="6" t="n">
        <v>784.74</v>
      </c>
      <c r="G15" s="7" t="n">
        <v>1</v>
      </c>
      <c r="H15" s="7"/>
    </row>
    <row r="16" customFormat="false" ht="14.25" hidden="false" customHeight="false" outlineLevel="0" collapsed="false">
      <c r="A16" s="3" t="str">
        <v>44K:</v>
      </c>
      <c r="B16" s="6" t="n">
        <v>50.223026149</v>
      </c>
      <c r="C16" s="6" t="n">
        <v>16.9236326395</v>
      </c>
      <c r="D16" s="6" t="n">
        <v>845.4137</v>
      </c>
      <c r="E16" s="6" t="n">
        <v>7.59999999996808</v>
      </c>
      <c r="F16" s="6" t="n">
        <v>801.7975</v>
      </c>
      <c r="G16" s="7" t="n">
        <v>1.4142135623731</v>
      </c>
      <c r="H16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13" activeCellId="1" sqref="10:10 AA13"/>
    </sheetView>
  </sheetViews>
  <sheetFormatPr defaultColWidth="8.5390625" defaultRowHeight="14.25" zeroHeight="false" outlineLevelRow="0" outlineLevelCol="0"/>
  <cols>
    <col collapsed="false" customWidth="true" hidden="false" outlineLevel="0" max="11" min="2" style="1" width="8.86"/>
    <col collapsed="false" customWidth="true" hidden="false" outlineLevel="0" max="15" min="15" style="1" width="9.29"/>
    <col collapsed="false" customWidth="true" hidden="false" outlineLevel="0" max="16" min="16" style="1" width="12.29"/>
    <col collapsed="false" customWidth="true" hidden="false" outlineLevel="0" max="17" min="17" style="1" width="12.72"/>
    <col collapsed="false" customWidth="true" hidden="false" outlineLevel="0" max="19" min="19" style="1" width="14.72"/>
    <col collapsed="false" customWidth="true" hidden="false" outlineLevel="0" max="21" min="21" style="1" width="9.71"/>
    <col collapsed="false" customWidth="true" hidden="false" outlineLevel="0" max="22" min="22" style="1" width="16.29"/>
    <col collapsed="false" customWidth="true" hidden="false" outlineLevel="0" max="23" min="23" style="1" width="14.57"/>
    <col collapsed="false" customWidth="true" hidden="false" outlineLevel="0" max="28" min="28" style="1" width="11"/>
    <col collapsed="false" customWidth="true" hidden="false" outlineLevel="0" max="29" min="29" style="1" width="11.72"/>
    <col collapsed="false" customWidth="true" hidden="false" outlineLevel="0" max="30" min="30" style="1" width="10.71"/>
    <col collapsed="false" customWidth="true" hidden="false" outlineLevel="0" max="31" min="31" style="1" width="10.57"/>
  </cols>
  <sheetData>
    <row r="1" customFormat="false" ht="15" hidden="false" customHeight="false" outlineLevel="0" collapsed="false"/>
    <row r="2" customFormat="false" ht="15" hidden="false" customHeight="false" outlineLevel="0" collapsed="false">
      <c r="B2" s="8" t="s">
        <v>119</v>
      </c>
      <c r="C2" s="8"/>
      <c r="D2" s="8"/>
      <c r="E2" s="8"/>
      <c r="F2" s="8"/>
      <c r="G2" s="8"/>
      <c r="H2" s="8"/>
      <c r="I2" s="8"/>
      <c r="J2" s="8"/>
      <c r="K2" s="8"/>
      <c r="N2" s="9" t="s">
        <v>120</v>
      </c>
      <c r="O2" s="9"/>
      <c r="P2" s="9"/>
      <c r="Q2" s="9"/>
      <c r="R2" s="9"/>
      <c r="S2" s="9"/>
      <c r="T2" s="9"/>
      <c r="U2" s="9"/>
      <c r="V2" s="9"/>
      <c r="W2" s="9"/>
    </row>
    <row r="3" customFormat="false" ht="15" hidden="false" customHeight="false" outlineLevel="0" collapsed="false">
      <c r="B3" s="10" t="s">
        <v>121</v>
      </c>
      <c r="C3" s="11" t="s">
        <v>122</v>
      </c>
      <c r="D3" s="11"/>
      <c r="E3" s="11"/>
      <c r="F3" s="11" t="s">
        <v>123</v>
      </c>
      <c r="G3" s="11"/>
      <c r="H3" s="11"/>
      <c r="I3" s="11" t="s">
        <v>124</v>
      </c>
      <c r="J3" s="11"/>
      <c r="K3" s="11"/>
      <c r="N3" s="12" t="s">
        <v>121</v>
      </c>
      <c r="O3" s="13" t="s">
        <v>122</v>
      </c>
      <c r="P3" s="13"/>
      <c r="Q3" s="13"/>
      <c r="R3" s="13" t="s">
        <v>123</v>
      </c>
      <c r="S3" s="13"/>
      <c r="T3" s="13"/>
      <c r="U3" s="13" t="s">
        <v>124</v>
      </c>
      <c r="V3" s="13"/>
      <c r="W3" s="13"/>
      <c r="AA3" s="12" t="s">
        <v>125</v>
      </c>
      <c r="AB3" s="12"/>
      <c r="AC3" s="12"/>
      <c r="AD3" s="12"/>
      <c r="AE3" s="12"/>
    </row>
    <row r="4" customFormat="false" ht="15" hidden="false" customHeight="false" outlineLevel="0" collapsed="false">
      <c r="B4" s="10"/>
      <c r="C4" s="14" t="s">
        <v>126</v>
      </c>
      <c r="D4" s="15" t="s">
        <v>127</v>
      </c>
      <c r="E4" s="16" t="s">
        <v>128</v>
      </c>
      <c r="F4" s="14" t="s">
        <v>126</v>
      </c>
      <c r="G4" s="15" t="s">
        <v>127</v>
      </c>
      <c r="H4" s="16" t="s">
        <v>128</v>
      </c>
      <c r="I4" s="14" t="s">
        <v>126</v>
      </c>
      <c r="J4" s="15" t="s">
        <v>127</v>
      </c>
      <c r="K4" s="16" t="s">
        <v>128</v>
      </c>
      <c r="N4" s="12"/>
      <c r="O4" s="14" t="s">
        <v>129</v>
      </c>
      <c r="P4" s="15" t="s">
        <v>13</v>
      </c>
      <c r="Q4" s="16" t="s">
        <v>14</v>
      </c>
      <c r="R4" s="14" t="s">
        <v>129</v>
      </c>
      <c r="S4" s="15" t="s">
        <v>13</v>
      </c>
      <c r="T4" s="16" t="s">
        <v>14</v>
      </c>
      <c r="U4" s="14" t="s">
        <v>129</v>
      </c>
      <c r="V4" s="15" t="s">
        <v>130</v>
      </c>
      <c r="W4" s="16" t="s">
        <v>12</v>
      </c>
      <c r="AA4" s="17" t="s">
        <v>121</v>
      </c>
      <c r="AB4" s="18" t="s">
        <v>131</v>
      </c>
      <c r="AC4" s="18" t="s">
        <v>132</v>
      </c>
      <c r="AD4" s="18" t="s">
        <v>133</v>
      </c>
      <c r="AE4" s="19" t="s">
        <v>134</v>
      </c>
    </row>
    <row r="5" customFormat="false" ht="14.25" hidden="false" customHeight="false" outlineLevel="0" collapsed="false">
      <c r="B5" s="20" t="str">
        <f aca="false" t="array" ref="B5:B20">List1!C3:C18</f>
        <v>23K:</v>
      </c>
      <c r="C5" s="21" t="n">
        <f aca="false" t="array" ref="C5:E20">List1!D3:F18</f>
        <v>50.164087503</v>
      </c>
      <c r="D5" s="22" t="n">
        <v>16.9462487</v>
      </c>
      <c r="E5" s="23" t="n">
        <v>568.2806</v>
      </c>
      <c r="F5" s="21" t="n">
        <f aca="false" t="array" ref="F5:H21">List1!T3:V19</f>
        <v>0</v>
      </c>
      <c r="G5" s="22" t="n">
        <v>0</v>
      </c>
      <c r="H5" s="23" t="n">
        <v>0</v>
      </c>
      <c r="I5" s="21" t="n">
        <f aca="false" t="array" ref="I5:K20">List1!AC3:AE18</f>
        <v>50.164087503</v>
      </c>
      <c r="J5" s="22" t="n">
        <v>16.9462487</v>
      </c>
      <c r="K5" s="23" t="n">
        <v>568.2806</v>
      </c>
      <c r="N5" s="24" t="str">
        <f aca="false" t="array" ref="N5:N20">List1!C3:C18</f>
        <v>23K:</v>
      </c>
      <c r="O5" s="25" t="n">
        <f aca="false" t="array" ref="O5:Q14">List1!G3:K12</f>
        <v>524.507</v>
      </c>
      <c r="P5" s="26" t="n">
        <v>0</v>
      </c>
      <c r="Q5" s="27" t="n">
        <v>20</v>
      </c>
      <c r="R5" s="25" t="n">
        <f aca="false" t="array" ref="R5:T14">List1!W3:AA12</f>
        <v>0</v>
      </c>
      <c r="S5" s="26" t="n">
        <v>0</v>
      </c>
      <c r="T5" s="27" t="n">
        <v>0</v>
      </c>
      <c r="U5" s="25" t="n">
        <f aca="false" t="array" ref="U5:W20">List1!AG3:AI18</f>
        <v>524.507</v>
      </c>
      <c r="V5" s="26" t="n">
        <v>0</v>
      </c>
      <c r="W5" s="27" t="n">
        <v>0</v>
      </c>
      <c r="AA5" s="28" t="n">
        <v>23</v>
      </c>
      <c r="AB5" s="29" t="n">
        <v>43.80504376582</v>
      </c>
      <c r="AC5" s="29" t="n">
        <v>43.7674</v>
      </c>
      <c r="AD5" s="29" t="n">
        <v>0.0376437658200501</v>
      </c>
      <c r="AE5" s="30" t="n">
        <v>2.72029410174709</v>
      </c>
    </row>
    <row r="6" customFormat="false" ht="14.25" hidden="false" customHeight="false" outlineLevel="0" collapsed="false">
      <c r="B6" s="20" t="str">
        <v>25K:</v>
      </c>
      <c r="C6" s="21" t="n">
        <v>50.167513962</v>
      </c>
      <c r="D6" s="22" t="n">
        <v>16.945161394</v>
      </c>
      <c r="E6" s="23" t="n">
        <v>582.7106</v>
      </c>
      <c r="F6" s="21" t="n">
        <v>0</v>
      </c>
      <c r="G6" s="22" t="n">
        <v>0</v>
      </c>
      <c r="H6" s="23" t="n">
        <v>0</v>
      </c>
      <c r="I6" s="21" t="n">
        <v>50.167513962</v>
      </c>
      <c r="J6" s="22" t="n">
        <v>16.945161394</v>
      </c>
      <c r="K6" s="23" t="n">
        <v>582.7106</v>
      </c>
      <c r="N6" s="31" t="str">
        <v>25K:</v>
      </c>
      <c r="O6" s="25" t="n">
        <v>538.941</v>
      </c>
      <c r="P6" s="26" t="n">
        <v>0</v>
      </c>
      <c r="Q6" s="27" t="n">
        <v>25</v>
      </c>
      <c r="R6" s="25" t="n">
        <v>0</v>
      </c>
      <c r="S6" s="26" t="n">
        <v>0</v>
      </c>
      <c r="T6" s="27" t="n">
        <v>0</v>
      </c>
      <c r="U6" s="25" t="n">
        <v>538.941</v>
      </c>
      <c r="V6" s="26" t="n">
        <v>0</v>
      </c>
      <c r="W6" s="27" t="n">
        <v>0</v>
      </c>
      <c r="AA6" s="32" t="n">
        <v>25</v>
      </c>
      <c r="AB6" s="33" t="n">
        <v>43.794922940873</v>
      </c>
      <c r="AC6" s="33" t="n">
        <v>43.7624000000001</v>
      </c>
      <c r="AD6" s="33" t="n">
        <v>0.0325229408729584</v>
      </c>
      <c r="AE6" s="34" t="n">
        <v>4.18568990729124</v>
      </c>
    </row>
    <row r="7" customFormat="false" ht="14.25" hidden="false" customHeight="false" outlineLevel="0" collapsed="false">
      <c r="B7" s="20" t="str">
        <v>27.1K:</v>
      </c>
      <c r="C7" s="21" t="n">
        <v>50.176504971</v>
      </c>
      <c r="D7" s="22" t="n">
        <v>16.939534398</v>
      </c>
      <c r="E7" s="23" t="n">
        <v>588.4951</v>
      </c>
      <c r="F7" s="21" t="n">
        <v>0</v>
      </c>
      <c r="G7" s="22" t="n">
        <v>0</v>
      </c>
      <c r="H7" s="23" t="n">
        <v>0</v>
      </c>
      <c r="I7" s="21" t="n">
        <v>50.176504971</v>
      </c>
      <c r="J7" s="22" t="n">
        <v>16.939534398</v>
      </c>
      <c r="K7" s="23" t="n">
        <v>588.4951</v>
      </c>
      <c r="N7" s="31" t="str">
        <v>27.1K:</v>
      </c>
      <c r="O7" s="25" t="n">
        <v>544.738</v>
      </c>
      <c r="P7" s="26" t="n">
        <v>0.002</v>
      </c>
      <c r="Q7" s="27" t="n">
        <v>40</v>
      </c>
      <c r="R7" s="25" t="n">
        <v>0</v>
      </c>
      <c r="S7" s="26" t="n">
        <v>0</v>
      </c>
      <c r="T7" s="27" t="n">
        <v>0</v>
      </c>
      <c r="U7" s="25" t="n">
        <v>544.738</v>
      </c>
      <c r="V7" s="26" t="n">
        <v>10</v>
      </c>
      <c r="W7" s="27" t="n">
        <v>2</v>
      </c>
      <c r="AA7" s="32" t="n">
        <v>27.1</v>
      </c>
      <c r="AB7" s="33" t="n">
        <v>43.7907460168648</v>
      </c>
      <c r="AC7" s="33" t="n">
        <v>43.76045</v>
      </c>
      <c r="AD7" s="33" t="n">
        <v>0.0302960168647886</v>
      </c>
      <c r="AE7" s="34" t="n">
        <v>1.30000000000006</v>
      </c>
    </row>
    <row r="8" customFormat="false" ht="14.25" hidden="false" customHeight="false" outlineLevel="0" collapsed="false">
      <c r="B8" s="20" t="str">
        <v>29K:</v>
      </c>
      <c r="C8" s="21" t="n">
        <v>50.179158787</v>
      </c>
      <c r="D8" s="22" t="n">
        <v>16.932854631</v>
      </c>
      <c r="E8" s="23" t="n">
        <v>598.3384</v>
      </c>
      <c r="F8" s="21" t="n">
        <v>0</v>
      </c>
      <c r="G8" s="22" t="n">
        <v>0</v>
      </c>
      <c r="H8" s="23" t="n">
        <v>0</v>
      </c>
      <c r="I8" s="21" t="n">
        <v>50.179158787</v>
      </c>
      <c r="J8" s="22" t="n">
        <v>16.932854631</v>
      </c>
      <c r="K8" s="23" t="n">
        <v>598.3384</v>
      </c>
      <c r="N8" s="31" t="str">
        <v>29K:</v>
      </c>
      <c r="O8" s="25" t="n">
        <v>554.575</v>
      </c>
      <c r="P8" s="26" t="n">
        <v>0.001</v>
      </c>
      <c r="Q8" s="27" t="n">
        <v>14</v>
      </c>
      <c r="R8" s="25" t="n">
        <v>0</v>
      </c>
      <c r="S8" s="26" t="n">
        <v>0</v>
      </c>
      <c r="T8" s="27" t="n">
        <v>0</v>
      </c>
      <c r="U8" s="25" t="n">
        <v>554.575</v>
      </c>
      <c r="V8" s="26" t="n">
        <v>8.45154254728517</v>
      </c>
      <c r="W8" s="27" t="n">
        <v>1</v>
      </c>
      <c r="AA8" s="32" t="n">
        <v>29</v>
      </c>
      <c r="AB8" s="33" t="n">
        <v>43.7904011475683</v>
      </c>
      <c r="AC8" s="33" t="n">
        <v>43.7665499999999</v>
      </c>
      <c r="AD8" s="33" t="n">
        <v>0.0238511475683225</v>
      </c>
      <c r="AE8" s="34" t="n">
        <v>3.2124756808418</v>
      </c>
    </row>
    <row r="9" customFormat="false" ht="14.25" hidden="false" customHeight="false" outlineLevel="0" collapsed="false">
      <c r="B9" s="20" t="str">
        <v>30K:</v>
      </c>
      <c r="C9" s="21" t="n">
        <v>50.180467655</v>
      </c>
      <c r="D9" s="22" t="n">
        <v>16.925359149</v>
      </c>
      <c r="E9" s="23" t="n">
        <v>610.1911</v>
      </c>
      <c r="F9" s="21" t="n">
        <v>0</v>
      </c>
      <c r="G9" s="22" t="n">
        <v>0</v>
      </c>
      <c r="H9" s="23" t="n">
        <v>0</v>
      </c>
      <c r="I9" s="21" t="n">
        <v>50.180467655</v>
      </c>
      <c r="J9" s="22" t="n">
        <v>16.925359149</v>
      </c>
      <c r="K9" s="23" t="n">
        <v>610.1911</v>
      </c>
      <c r="N9" s="31" t="str">
        <v>30K:</v>
      </c>
      <c r="O9" s="25" t="n">
        <v>566.417</v>
      </c>
      <c r="P9" s="26" t="n">
        <v>0</v>
      </c>
      <c r="Q9" s="27" t="n">
        <v>26</v>
      </c>
      <c r="R9" s="25" t="n">
        <v>0</v>
      </c>
      <c r="S9" s="26" t="n">
        <v>0</v>
      </c>
      <c r="T9" s="27" t="n">
        <v>0</v>
      </c>
      <c r="U9" s="25" t="n">
        <v>566.417</v>
      </c>
      <c r="V9" s="26" t="n">
        <v>0</v>
      </c>
      <c r="W9" s="27" t="n">
        <v>0</v>
      </c>
      <c r="AA9" s="32" t="n">
        <v>30</v>
      </c>
      <c r="AB9" s="33" t="n">
        <v>43.7897115171399</v>
      </c>
      <c r="AC9" s="33" t="n">
        <v>43.7728000000001</v>
      </c>
      <c r="AD9" s="33" t="n">
        <v>0.0169115171398673</v>
      </c>
      <c r="AE9" s="34" t="n">
        <v>4.74552420708208</v>
      </c>
    </row>
    <row r="10" customFormat="false" ht="14.25" hidden="false" customHeight="false" outlineLevel="0" collapsed="false">
      <c r="B10" s="20" t="str">
        <v>31K:</v>
      </c>
      <c r="C10" s="21" t="n">
        <v>50.186655344</v>
      </c>
      <c r="D10" s="22" t="n">
        <v>16.921240283</v>
      </c>
      <c r="E10" s="23" t="n">
        <v>624.8572</v>
      </c>
      <c r="F10" s="21" t="n">
        <v>0</v>
      </c>
      <c r="G10" s="22" t="n">
        <v>0</v>
      </c>
      <c r="H10" s="23" t="n">
        <v>0</v>
      </c>
      <c r="I10" s="21" t="n">
        <v>50.186655344</v>
      </c>
      <c r="J10" s="22" t="n">
        <v>16.921240283</v>
      </c>
      <c r="K10" s="23" t="n">
        <v>624.8572</v>
      </c>
      <c r="N10" s="31" t="str">
        <v>31K:</v>
      </c>
      <c r="O10" s="25" t="n">
        <v>581.028</v>
      </c>
      <c r="P10" s="26" t="n">
        <v>0.001</v>
      </c>
      <c r="Q10" s="27" t="n">
        <v>28</v>
      </c>
      <c r="R10" s="25" t="n">
        <v>0</v>
      </c>
      <c r="S10" s="26" t="n">
        <v>0</v>
      </c>
      <c r="T10" s="27" t="n">
        <v>0</v>
      </c>
      <c r="U10" s="25" t="n">
        <v>581.028</v>
      </c>
      <c r="V10" s="26" t="n">
        <v>5.97614304667197</v>
      </c>
      <c r="W10" s="27" t="n">
        <v>1</v>
      </c>
      <c r="AA10" s="32" t="n">
        <v>31</v>
      </c>
      <c r="AB10" s="33" t="n">
        <v>43.7836142348161</v>
      </c>
      <c r="AC10" s="33" t="n">
        <v>43.78845</v>
      </c>
      <c r="AD10" s="33" t="n">
        <v>-0.00483576518389839</v>
      </c>
      <c r="AE10" s="34" t="n">
        <v>7.08519583356737</v>
      </c>
    </row>
    <row r="11" customFormat="false" ht="14.25" hidden="false" customHeight="false" outlineLevel="0" collapsed="false">
      <c r="B11" s="20" t="str">
        <v>31.1K:</v>
      </c>
      <c r="C11" s="21" t="n">
        <v>50.190643622</v>
      </c>
      <c r="D11" s="22" t="n">
        <v>16.919345029</v>
      </c>
      <c r="E11" s="23" t="n">
        <v>635.6977</v>
      </c>
      <c r="F11" s="21" t="n">
        <v>0</v>
      </c>
      <c r="G11" s="22" t="n">
        <v>0</v>
      </c>
      <c r="H11" s="23" t="n">
        <v>0</v>
      </c>
      <c r="I11" s="21" t="n">
        <v>50.190643622</v>
      </c>
      <c r="J11" s="22" t="n">
        <v>16.919345029</v>
      </c>
      <c r="K11" s="23" t="n">
        <v>635.6977</v>
      </c>
      <c r="N11" s="31" t="str">
        <v>31.1K:</v>
      </c>
      <c r="O11" s="25" t="n">
        <v>591.914</v>
      </c>
      <c r="P11" s="26" t="n">
        <v>0.001</v>
      </c>
      <c r="Q11" s="27" t="n">
        <v>54</v>
      </c>
      <c r="R11" s="25" t="n">
        <v>0</v>
      </c>
      <c r="S11" s="26" t="n">
        <v>0</v>
      </c>
      <c r="T11" s="27" t="n">
        <v>0</v>
      </c>
      <c r="U11" s="25" t="n">
        <v>591.914</v>
      </c>
      <c r="V11" s="26" t="n">
        <v>4.30331482911935</v>
      </c>
      <c r="W11" s="27" t="n">
        <v>1</v>
      </c>
      <c r="AA11" s="32" t="n">
        <v>31.1</v>
      </c>
      <c r="AB11" s="33" t="n">
        <v>43.7789080530114</v>
      </c>
      <c r="AC11" s="33" t="n">
        <v>43.8317999999999</v>
      </c>
      <c r="AD11" s="33" t="n">
        <v>-0.0528919469885381</v>
      </c>
      <c r="AE11" s="34" t="n">
        <v>8.30662386291808</v>
      </c>
    </row>
    <row r="12" customFormat="false" ht="14.25" hidden="false" customHeight="false" outlineLevel="0" collapsed="false">
      <c r="B12" s="20" t="str">
        <v>32K:</v>
      </c>
      <c r="C12" s="21" t="n">
        <v>50.193389927</v>
      </c>
      <c r="D12" s="22" t="n">
        <v>16.919157787</v>
      </c>
      <c r="E12" s="23" t="n">
        <v>643.4787</v>
      </c>
      <c r="F12" s="21" t="n">
        <v>0</v>
      </c>
      <c r="G12" s="22" t="n">
        <v>0</v>
      </c>
      <c r="H12" s="23" t="n">
        <v>0</v>
      </c>
      <c r="I12" s="21" t="n">
        <v>50.193389927</v>
      </c>
      <c r="J12" s="22" t="n">
        <v>16.919157787</v>
      </c>
      <c r="K12" s="23" t="n">
        <v>643.4787</v>
      </c>
      <c r="N12" s="31" t="str">
        <v>32K:</v>
      </c>
      <c r="O12" s="25" t="n">
        <v>599.737</v>
      </c>
      <c r="P12" s="26" t="n">
        <v>0</v>
      </c>
      <c r="Q12" s="27" t="n">
        <v>25</v>
      </c>
      <c r="R12" s="25" t="n">
        <v>0</v>
      </c>
      <c r="S12" s="26" t="n">
        <v>0</v>
      </c>
      <c r="T12" s="27" t="n">
        <v>0</v>
      </c>
      <c r="U12" s="25" t="n">
        <v>599.737</v>
      </c>
      <c r="V12" s="26" t="n">
        <v>0</v>
      </c>
      <c r="W12" s="27" t="n">
        <v>0</v>
      </c>
      <c r="AA12" s="32" t="n">
        <v>32</v>
      </c>
      <c r="AB12" s="33" t="n">
        <v>43.7752357571289</v>
      </c>
      <c r="AC12" s="33" t="n">
        <v>43.7156</v>
      </c>
      <c r="AD12" s="33" t="n">
        <v>0.0596357571289161</v>
      </c>
      <c r="AE12" s="34" t="n">
        <v>5.23067873224881</v>
      </c>
    </row>
    <row r="13" customFormat="false" ht="14.25" hidden="false" customHeight="false" outlineLevel="0" collapsed="false">
      <c r="B13" s="20" t="str">
        <v>33.1K:</v>
      </c>
      <c r="C13" s="21" t="n">
        <v>0</v>
      </c>
      <c r="D13" s="22" t="n">
        <v>0</v>
      </c>
      <c r="E13" s="23" t="n">
        <v>0</v>
      </c>
      <c r="F13" s="21" t="n">
        <v>50.198561978</v>
      </c>
      <c r="G13" s="22" t="n">
        <v>16.917519612</v>
      </c>
      <c r="H13" s="23" t="n">
        <v>658.5805</v>
      </c>
      <c r="I13" s="21" t="n">
        <v>50.198561987</v>
      </c>
      <c r="J13" s="22" t="n">
        <v>16.9175195365</v>
      </c>
      <c r="K13" s="23" t="n">
        <v>658.5712</v>
      </c>
      <c r="N13" s="31" t="str">
        <v>33.1K:</v>
      </c>
      <c r="O13" s="25" t="n">
        <v>0</v>
      </c>
      <c r="P13" s="35" t="n">
        <v>0</v>
      </c>
      <c r="Q13" s="36" t="n">
        <v>0</v>
      </c>
      <c r="R13" s="25" t="n">
        <v>614.853</v>
      </c>
      <c r="S13" s="26" t="n">
        <v>0.005</v>
      </c>
      <c r="T13" s="27" t="n">
        <v>46</v>
      </c>
      <c r="U13" s="25" t="n">
        <v>614.8535</v>
      </c>
      <c r="V13" s="26" t="n">
        <v>23.6259210026299</v>
      </c>
      <c r="W13" s="27" t="n">
        <v>5.09901951359278</v>
      </c>
      <c r="AA13" s="32" t="n">
        <v>33.1</v>
      </c>
      <c r="AB13" s="33" t="n">
        <v>43.7693771208658</v>
      </c>
      <c r="AC13" s="33" t="n">
        <v>43.6975</v>
      </c>
      <c r="AD13" s="33" t="n">
        <v>0.0718771208658495</v>
      </c>
      <c r="AE13" s="34" t="n">
        <v>3.54964786985971</v>
      </c>
    </row>
    <row r="14" customFormat="false" ht="14.25" hidden="false" customHeight="false" outlineLevel="0" collapsed="false">
      <c r="B14" s="20" t="str">
        <v>34K:</v>
      </c>
      <c r="C14" s="21" t="n">
        <v>0</v>
      </c>
      <c r="D14" s="22" t="n">
        <v>0</v>
      </c>
      <c r="E14" s="23" t="n">
        <v>0</v>
      </c>
      <c r="F14" s="21" t="n">
        <v>50.203435394</v>
      </c>
      <c r="G14" s="22" t="n">
        <v>16.915354048</v>
      </c>
      <c r="H14" s="23" t="n">
        <v>676.0889</v>
      </c>
      <c r="I14" s="21" t="n">
        <v>50.203435363</v>
      </c>
      <c r="J14" s="22" t="n">
        <v>16.9153540595</v>
      </c>
      <c r="K14" s="23" t="n">
        <v>676.09175</v>
      </c>
      <c r="N14" s="31" t="str">
        <v>34K:</v>
      </c>
      <c r="O14" s="37" t="n">
        <v>0</v>
      </c>
      <c r="P14" s="26" t="n">
        <v>0</v>
      </c>
      <c r="Q14" s="27" t="n">
        <v>0</v>
      </c>
      <c r="R14" s="25" t="n">
        <v>632.371</v>
      </c>
      <c r="S14" s="26" t="n">
        <v>0.001</v>
      </c>
      <c r="T14" s="27" t="n">
        <v>65</v>
      </c>
      <c r="U14" s="25" t="n">
        <v>632.371</v>
      </c>
      <c r="V14" s="26" t="n">
        <v>3.92232270276368</v>
      </c>
      <c r="W14" s="27" t="n">
        <v>1</v>
      </c>
      <c r="AA14" s="32" t="n">
        <v>34</v>
      </c>
      <c r="AB14" s="33" t="n">
        <v>43.7380014431476</v>
      </c>
      <c r="AC14" s="33" t="n">
        <v>43.7249999999999</v>
      </c>
      <c r="AD14" s="33" t="n">
        <v>0.013001443147644</v>
      </c>
      <c r="AE14" s="34" t="n">
        <v>3.16227766016848</v>
      </c>
    </row>
    <row r="15" customFormat="false" ht="14.25" hidden="false" customHeight="false" outlineLevel="0" collapsed="false">
      <c r="B15" s="20" t="str">
        <v>35.1B:</v>
      </c>
      <c r="C15" s="21" t="n">
        <v>0</v>
      </c>
      <c r="D15" s="22" t="n">
        <v>0</v>
      </c>
      <c r="E15" s="23" t="n">
        <v>0</v>
      </c>
      <c r="F15" s="21" t="n">
        <v>50.208550043</v>
      </c>
      <c r="G15" s="22" t="n">
        <v>16.919424397</v>
      </c>
      <c r="H15" s="23" t="n">
        <v>699.432</v>
      </c>
      <c r="I15" s="21" t="n">
        <v>50.2085501605</v>
      </c>
      <c r="J15" s="22" t="n">
        <v>16.919424369</v>
      </c>
      <c r="K15" s="23" t="n">
        <v>699.45595</v>
      </c>
      <c r="N15" s="31" t="str">
        <v>35.1B:</v>
      </c>
      <c r="O15" s="25" t="n">
        <f aca="false">List1!G8</f>
        <v>581.028</v>
      </c>
      <c r="P15" s="0"/>
      <c r="Q15" s="0"/>
      <c r="R15" s="25" t="n">
        <f aca="false">List1!W8</f>
        <v>0</v>
      </c>
      <c r="S15" s="0"/>
      <c r="U15" s="25" t="n">
        <v>655.705</v>
      </c>
      <c r="V15" s="26" t="e">
        <v>#VALUE!</v>
      </c>
      <c r="W15" s="27" t="e">
        <v>#VALUE!</v>
      </c>
      <c r="AA15" s="32" t="n">
        <v>35.1</v>
      </c>
      <c r="AB15" s="33" t="n">
        <v>43.7279862014067</v>
      </c>
      <c r="AC15" s="33" t="n">
        <v>43.7313499999999</v>
      </c>
      <c r="AD15" s="33" t="n">
        <v>-0.00336379859317049</v>
      </c>
      <c r="AE15" s="34" t="n">
        <v>3.12409987036266</v>
      </c>
    </row>
    <row r="16" customFormat="false" ht="14.25" hidden="false" customHeight="false" outlineLevel="0" collapsed="false">
      <c r="B16" s="20" t="str">
        <v>36.1B:</v>
      </c>
      <c r="C16" s="21" t="n">
        <v>0</v>
      </c>
      <c r="D16" s="22" t="n">
        <v>0</v>
      </c>
      <c r="E16" s="23" t="n">
        <v>0</v>
      </c>
      <c r="F16" s="21" t="n">
        <v>50.211020935</v>
      </c>
      <c r="G16" s="22" t="n">
        <v>16.920656683</v>
      </c>
      <c r="H16" s="23" t="n">
        <v>711.7036</v>
      </c>
      <c r="I16" s="21" t="n">
        <v>50.2110209295</v>
      </c>
      <c r="J16" s="22" t="n">
        <v>16.920656845</v>
      </c>
      <c r="K16" s="23" t="n">
        <v>711.6856</v>
      </c>
      <c r="N16" s="31" t="str">
        <v>36.1B:</v>
      </c>
      <c r="O16" s="25" t="n">
        <f aca="false" t="array" ref="O16:Q20">List1!O14:S18</f>
        <v>667.927</v>
      </c>
      <c r="P16" s="26" t="str">
        <v>-</v>
      </c>
      <c r="Q16" s="27" t="n">
        <v>0</v>
      </c>
      <c r="R16" s="25" t="n">
        <f aca="false" t="array" ref="R16:T20">List1!W14:AA18</f>
        <v>667.927</v>
      </c>
      <c r="S16" s="26" t="str">
        <v>-</v>
      </c>
      <c r="T16" s="27" t="n">
        <v>0</v>
      </c>
      <c r="U16" s="25" t="n">
        <v>667.927</v>
      </c>
      <c r="V16" s="26" t="e">
        <v>#VALUE!</v>
      </c>
      <c r="W16" s="27" t="e">
        <v>#VALUE!</v>
      </c>
      <c r="AA16" s="32" t="n">
        <v>36.1</v>
      </c>
      <c r="AB16" s="33" t="n">
        <v>43.721490491099</v>
      </c>
      <c r="AC16" s="33" t="n">
        <v>43.7133500000001</v>
      </c>
      <c r="AD16" s="33" t="n">
        <v>0.00814049109892778</v>
      </c>
      <c r="AE16" s="34" t="n">
        <v>3.67151195013716</v>
      </c>
    </row>
    <row r="17" customFormat="false" ht="14.25" hidden="false" customHeight="false" outlineLevel="0" collapsed="false">
      <c r="B17" s="20" t="str">
        <v>37K:</v>
      </c>
      <c r="C17" s="21" t="n">
        <v>0</v>
      </c>
      <c r="D17" s="22" t="n">
        <v>0</v>
      </c>
      <c r="E17" s="23" t="n">
        <v>0</v>
      </c>
      <c r="F17" s="21" t="n">
        <v>50.216100138</v>
      </c>
      <c r="G17" s="22" t="n">
        <v>16.921553594</v>
      </c>
      <c r="H17" s="23" t="n">
        <v>740.6979</v>
      </c>
      <c r="I17" s="21" t="n">
        <v>50.2161002475</v>
      </c>
      <c r="J17" s="22" t="n">
        <v>16.9215535125</v>
      </c>
      <c r="K17" s="23" t="n">
        <v>740.65485</v>
      </c>
      <c r="N17" s="31" t="str">
        <v>37K:</v>
      </c>
      <c r="O17" s="25" t="n">
        <v>696.922</v>
      </c>
      <c r="P17" s="26" t="n">
        <v>0</v>
      </c>
      <c r="Q17" s="27" t="n">
        <v>22</v>
      </c>
      <c r="R17" s="25" t="n">
        <v>696.922</v>
      </c>
      <c r="S17" s="26" t="n">
        <v>0</v>
      </c>
      <c r="T17" s="27" t="n">
        <v>22</v>
      </c>
      <c r="U17" s="25" t="n">
        <v>696.922</v>
      </c>
      <c r="V17" s="26" t="n">
        <v>0</v>
      </c>
      <c r="W17" s="27" t="n">
        <v>0</v>
      </c>
      <c r="AA17" s="32" t="n">
        <v>37</v>
      </c>
      <c r="AB17" s="33" t="n">
        <v>43.7073840995995</v>
      </c>
      <c r="AC17" s="33" t="n">
        <v>43.6907</v>
      </c>
      <c r="AD17" s="33" t="n">
        <v>0.0166840995994875</v>
      </c>
      <c r="AE17" s="34" t="n">
        <v>3.25576411921994</v>
      </c>
    </row>
    <row r="18" customFormat="false" ht="14.25" hidden="false" customHeight="false" outlineLevel="0" collapsed="false">
      <c r="B18" s="20" t="str">
        <v>39.1K:</v>
      </c>
      <c r="C18" s="21" t="n">
        <v>0</v>
      </c>
      <c r="D18" s="22" t="n">
        <v>0</v>
      </c>
      <c r="E18" s="23" t="n">
        <v>0</v>
      </c>
      <c r="F18" s="21" t="n">
        <v>50.218174003</v>
      </c>
      <c r="G18" s="22" t="n">
        <v>16.925667706</v>
      </c>
      <c r="H18" s="23" t="n">
        <v>771.6566</v>
      </c>
      <c r="I18" s="21" t="n">
        <v>50.2181738685</v>
      </c>
      <c r="J18" s="22" t="n">
        <v>16.9256678875</v>
      </c>
      <c r="K18" s="23" t="n">
        <v>771.63845</v>
      </c>
      <c r="N18" s="31" t="str">
        <v>39.1K:</v>
      </c>
      <c r="O18" s="25" t="n">
        <v>727.931</v>
      </c>
      <c r="P18" s="26" t="n">
        <v>0</v>
      </c>
      <c r="Q18" s="27" t="n">
        <v>14</v>
      </c>
      <c r="R18" s="25" t="n">
        <v>727.93</v>
      </c>
      <c r="S18" s="26" t="n">
        <v>0</v>
      </c>
      <c r="T18" s="27" t="n">
        <v>12</v>
      </c>
      <c r="U18" s="25" t="n">
        <v>727.9305</v>
      </c>
      <c r="V18" s="26" t="n">
        <v>0</v>
      </c>
      <c r="W18" s="27" t="n">
        <v>0</v>
      </c>
      <c r="AA18" s="32" t="n">
        <v>39.1</v>
      </c>
      <c r="AB18" s="33" t="n">
        <v>43.6824967956283</v>
      </c>
      <c r="AC18" s="33" t="n">
        <v>43.6756</v>
      </c>
      <c r="AD18" s="33" t="n">
        <v>0.00689679562827905</v>
      </c>
      <c r="AE18" s="34" t="n">
        <v>2.69072480941474</v>
      </c>
    </row>
    <row r="19" customFormat="false" ht="14.25" hidden="false" customHeight="false" outlineLevel="0" collapsed="false">
      <c r="B19" s="20" t="str">
        <v>43K:</v>
      </c>
      <c r="C19" s="21" t="n">
        <v>0</v>
      </c>
      <c r="D19" s="22" t="n">
        <v>0</v>
      </c>
      <c r="E19" s="23" t="n">
        <v>0</v>
      </c>
      <c r="F19" s="21" t="n">
        <v>50.219690811</v>
      </c>
      <c r="G19" s="22" t="n">
        <v>16.925238705</v>
      </c>
      <c r="H19" s="23" t="n">
        <v>828.4473</v>
      </c>
      <c r="I19" s="21" t="n">
        <v>50.219690794</v>
      </c>
      <c r="J19" s="22" t="n">
        <v>16.925238705</v>
      </c>
      <c r="K19" s="23" t="n">
        <v>828.41785</v>
      </c>
      <c r="N19" s="31" t="str">
        <v>43K:</v>
      </c>
      <c r="O19" s="25" t="n">
        <v>784.74</v>
      </c>
      <c r="P19" s="26" t="n">
        <v>0</v>
      </c>
      <c r="Q19" s="27" t="n">
        <v>50</v>
      </c>
      <c r="R19" s="25" t="n">
        <v>784.74</v>
      </c>
      <c r="S19" s="26" t="n">
        <v>0.001</v>
      </c>
      <c r="T19" s="27" t="n">
        <v>43</v>
      </c>
      <c r="U19" s="25" t="n">
        <v>784.74</v>
      </c>
      <c r="V19" s="26" t="n">
        <v>4.82242822170412</v>
      </c>
      <c r="W19" s="27" t="n">
        <v>1</v>
      </c>
      <c r="AA19" s="32" t="n">
        <v>43</v>
      </c>
      <c r="AB19" s="33" t="n">
        <v>43.6738277063892</v>
      </c>
      <c r="AC19" s="33" t="n">
        <v>43.64275</v>
      </c>
      <c r="AD19" s="33" t="n">
        <v>0.0310777063892047</v>
      </c>
      <c r="AE19" s="34" t="n">
        <v>2.69072480941474</v>
      </c>
    </row>
    <row r="20" customFormat="false" ht="15" hidden="false" customHeight="false" outlineLevel="0" collapsed="false">
      <c r="B20" s="20" t="str">
        <v>44K:</v>
      </c>
      <c r="C20" s="21" t="n">
        <v>0</v>
      </c>
      <c r="D20" s="22" t="n">
        <v>0</v>
      </c>
      <c r="E20" s="23" t="n">
        <v>0</v>
      </c>
      <c r="F20" s="21" t="n">
        <v>50.223026084</v>
      </c>
      <c r="G20" s="22" t="n">
        <v>16.923632437</v>
      </c>
      <c r="H20" s="23" t="n">
        <v>845.4061</v>
      </c>
      <c r="I20" s="21" t="n">
        <v>50.223026149</v>
      </c>
      <c r="J20" s="22" t="n">
        <v>16.9236326395</v>
      </c>
      <c r="K20" s="23" t="n">
        <v>845.4137</v>
      </c>
      <c r="N20" s="38" t="str">
        <v>44K:</v>
      </c>
      <c r="O20" s="39" t="n">
        <v>801.798</v>
      </c>
      <c r="P20" s="40" t="n">
        <v>0.001</v>
      </c>
      <c r="Q20" s="41" t="n">
        <v>22</v>
      </c>
      <c r="R20" s="39" t="n">
        <v>801.797</v>
      </c>
      <c r="S20" s="40" t="n">
        <v>0.001</v>
      </c>
      <c r="T20" s="41" t="n">
        <v>18</v>
      </c>
      <c r="U20" s="39" t="n">
        <v>801.7975</v>
      </c>
      <c r="V20" s="40" t="n">
        <v>10.0503781525921</v>
      </c>
      <c r="W20" s="41" t="n">
        <v>1.4142135623731</v>
      </c>
      <c r="AA20" s="42" t="n">
        <v>44</v>
      </c>
      <c r="AB20" s="43" t="n">
        <v>43.6582713729622</v>
      </c>
      <c r="AC20" s="43" t="n">
        <v>43.6204</v>
      </c>
      <c r="AD20" s="43" t="n">
        <v>0.0378713729621296</v>
      </c>
      <c r="AE20" s="44" t="n">
        <v>2.60768096208119</v>
      </c>
    </row>
    <row r="21" customFormat="false" ht="15" hidden="false" customHeight="false" outlineLevel="0" collapsed="false">
      <c r="B21" s="45"/>
      <c r="C21" s="46"/>
      <c r="D21" s="47"/>
      <c r="E21" s="48"/>
      <c r="F21" s="46" t="n">
        <v>0</v>
      </c>
      <c r="G21" s="47" t="n">
        <v>0</v>
      </c>
      <c r="H21" s="48" t="n">
        <v>0</v>
      </c>
      <c r="I21" s="46"/>
      <c r="J21" s="47"/>
      <c r="K21" s="48"/>
    </row>
  </sheetData>
  <mergeCells count="11">
    <mergeCell ref="B2:K2"/>
    <mergeCell ref="N2:W2"/>
    <mergeCell ref="B3:B4"/>
    <mergeCell ref="C3:E3"/>
    <mergeCell ref="F3:H3"/>
    <mergeCell ref="I3:K3"/>
    <mergeCell ref="N3:N4"/>
    <mergeCell ref="O3:Q3"/>
    <mergeCell ref="R3:T3"/>
    <mergeCell ref="U3:W3"/>
    <mergeCell ref="AA3:AE3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V50"/>
  <sheetViews>
    <sheetView showFormulas="false" showGridLines="true" showRowColHeaders="true" showZeros="true" rightToLeft="false" tabSelected="false" showOutlineSymbols="true" defaultGridColor="true" view="normal" topLeftCell="A12" colorId="64" zoomScale="94" zoomScaleNormal="94" zoomScalePageLayoutView="100" workbookViewId="0">
      <selection pane="topLeft" activeCell="P39" activeCellId="1" sqref="10:10 P39"/>
    </sheetView>
  </sheetViews>
  <sheetFormatPr defaultColWidth="8.859375" defaultRowHeight="13.5" zeroHeight="false" outlineLevelRow="0" outlineLevelCol="0"/>
  <cols>
    <col collapsed="false" customWidth="true" hidden="false" outlineLevel="0" max="1" min="1" style="49" width="4.86"/>
    <col collapsed="false" customWidth="true" hidden="false" outlineLevel="0" max="2" min="2" style="50" width="6.28"/>
    <col collapsed="false" customWidth="true" hidden="false" outlineLevel="0" max="4" min="3" style="49" width="9.43"/>
    <col collapsed="false" customWidth="true" hidden="false" outlineLevel="0" max="5" min="5" style="49" width="13"/>
    <col collapsed="false" customWidth="true" hidden="true" outlineLevel="0" max="6" min="6" style="49" width="15.14"/>
    <col collapsed="false" customWidth="true" hidden="false" outlineLevel="0" max="7" min="7" style="49" width="5.28"/>
    <col collapsed="false" customWidth="true" hidden="false" outlineLevel="0" max="8" min="8" style="50" width="6.57"/>
    <col collapsed="false" customWidth="true" hidden="false" outlineLevel="0" max="10" min="9" style="49" width="9.43"/>
    <col collapsed="false" customWidth="true" hidden="false" outlineLevel="0" max="11" min="11" style="49" width="13"/>
    <col collapsed="false" customWidth="true" hidden="true" outlineLevel="0" max="12" min="12" style="49" width="15.14"/>
    <col collapsed="false" customWidth="true" hidden="false" outlineLevel="0" max="13" min="13" style="49" width="4.86"/>
    <col collapsed="false" customWidth="true" hidden="false" outlineLevel="0" max="14" min="14" style="49" width="6.57"/>
    <col collapsed="false" customWidth="true" hidden="false" outlineLevel="0" max="16" min="15" style="49" width="9.43"/>
    <col collapsed="false" customWidth="true" hidden="false" outlineLevel="0" max="17" min="17" style="49" width="13"/>
    <col collapsed="false" customWidth="true" hidden="true" outlineLevel="0" max="18" min="18" style="49" width="15.14"/>
    <col collapsed="false" customWidth="true" hidden="false" outlineLevel="0" max="19" min="19" style="49" width="2.14"/>
    <col collapsed="false" customWidth="true" hidden="false" outlineLevel="0" max="20" min="20" style="50" width="6.57"/>
    <col collapsed="false" customWidth="true" hidden="false" outlineLevel="0" max="22" min="21" style="49" width="9.43"/>
    <col collapsed="false" customWidth="true" hidden="false" outlineLevel="0" max="23" min="23" style="49" width="13"/>
    <col collapsed="false" customWidth="true" hidden="true" outlineLevel="0" max="24" min="24" style="49" width="15.14"/>
    <col collapsed="false" customWidth="true" hidden="false" outlineLevel="0" max="25" min="25" style="49" width="4.86"/>
    <col collapsed="false" customWidth="true" hidden="false" outlineLevel="0" max="26" min="26" style="49" width="11.43"/>
    <col collapsed="false" customWidth="true" hidden="false" outlineLevel="0" max="27" min="27" style="51" width="5.28"/>
    <col collapsed="false" customWidth="true" hidden="false" outlineLevel="0" max="29" min="28" style="49" width="7.14"/>
    <col collapsed="false" customWidth="true" hidden="false" outlineLevel="0" max="30" min="30" style="49" width="9.57"/>
    <col collapsed="false" customWidth="true" hidden="false" outlineLevel="0" max="31" min="31" style="49" width="6.14"/>
    <col collapsed="false" customWidth="true" hidden="false" outlineLevel="0" max="32" min="32" style="49" width="11.72"/>
    <col collapsed="false" customWidth="true" hidden="false" outlineLevel="0" max="33" min="33" style="49" width="9.29"/>
    <col collapsed="false" customWidth="true" hidden="false" outlineLevel="0" max="34" min="34" style="49" width="10.71"/>
    <col collapsed="false" customWidth="true" hidden="false" outlineLevel="0" max="35" min="35" style="49" width="13.29"/>
    <col collapsed="false" customWidth="true" hidden="false" outlineLevel="0" max="36" min="36" style="49" width="10.29"/>
    <col collapsed="false" customWidth="true" hidden="false" outlineLevel="0" max="37" min="37" style="49" width="11.86"/>
    <col collapsed="false" customWidth="true" hidden="false" outlineLevel="0" max="38" min="38" style="49" width="6.71"/>
    <col collapsed="false" customWidth="true" hidden="false" outlineLevel="0" max="40" min="39" style="49" width="10.29"/>
    <col collapsed="false" customWidth="true" hidden="false" outlineLevel="0" max="41" min="41" style="49" width="6.71"/>
    <col collapsed="false" customWidth="true" hidden="false" outlineLevel="0" max="42" min="42" style="49" width="10.29"/>
    <col collapsed="false" customWidth="true" hidden="false" outlineLevel="0" max="43" min="43" style="49" width="11.86"/>
    <col collapsed="false" customWidth="true" hidden="false" outlineLevel="0" max="44" min="44" style="49" width="6.71"/>
    <col collapsed="false" customWidth="true" hidden="false" outlineLevel="0" max="46" min="45" style="49" width="11.57"/>
    <col collapsed="false" customWidth="true" hidden="false" outlineLevel="0" max="47" min="47" style="49" width="6.71"/>
    <col collapsed="false" customWidth="true" hidden="false" outlineLevel="0" max="48" min="48" style="49" width="11.57"/>
    <col collapsed="false" customWidth="false" hidden="false" outlineLevel="0" max="16384" min="49" style="49" width="8.86"/>
  </cols>
  <sheetData>
    <row r="1" customFormat="false" ht="13.5" hidden="false" customHeight="false" outlineLevel="0" collapsed="false">
      <c r="B1" s="52" t="s">
        <v>135</v>
      </c>
      <c r="C1" s="52"/>
      <c r="D1" s="52"/>
      <c r="E1" s="52"/>
      <c r="F1" s="52"/>
      <c r="H1" s="52" t="s">
        <v>136</v>
      </c>
      <c r="I1" s="52"/>
      <c r="J1" s="52"/>
      <c r="K1" s="52"/>
      <c r="L1" s="52"/>
      <c r="N1" s="52" t="s">
        <v>135</v>
      </c>
      <c r="O1" s="52"/>
      <c r="P1" s="52"/>
      <c r="Q1" s="52"/>
      <c r="R1" s="52"/>
      <c r="S1" s="52"/>
      <c r="T1" s="52"/>
      <c r="U1" s="52"/>
      <c r="V1" s="52"/>
      <c r="W1" s="52"/>
      <c r="X1" s="52"/>
      <c r="AA1" s="53" t="s">
        <v>137</v>
      </c>
      <c r="AB1" s="54" t="s">
        <v>138</v>
      </c>
      <c r="AC1" s="54" t="s">
        <v>139</v>
      </c>
      <c r="AD1" s="54" t="s">
        <v>140</v>
      </c>
      <c r="AE1" s="54" t="s">
        <v>141</v>
      </c>
      <c r="AF1" s="54" t="s">
        <v>142</v>
      </c>
      <c r="AG1" s="54" t="s">
        <v>143</v>
      </c>
      <c r="AH1" s="54" t="s">
        <v>124</v>
      </c>
      <c r="AI1" s="54" t="s">
        <v>144</v>
      </c>
      <c r="AJ1" s="54" t="s">
        <v>14</v>
      </c>
      <c r="AL1" s="55" t="s">
        <v>137</v>
      </c>
      <c r="AM1" s="54" t="s">
        <v>145</v>
      </c>
      <c r="AN1" s="54" t="s">
        <v>146</v>
      </c>
      <c r="AO1" s="56" t="s">
        <v>137</v>
      </c>
      <c r="AP1" s="54" t="s">
        <v>145</v>
      </c>
      <c r="AR1" s="55" t="s">
        <v>137</v>
      </c>
      <c r="AS1" s="54" t="s">
        <v>147</v>
      </c>
      <c r="AT1" s="54" t="s">
        <v>146</v>
      </c>
      <c r="AU1" s="56" t="s">
        <v>137</v>
      </c>
      <c r="AV1" s="54" t="s">
        <v>147</v>
      </c>
    </row>
    <row r="2" customFormat="false" ht="15.75" hidden="false" customHeight="false" outlineLevel="0" collapsed="false">
      <c r="B2" s="57"/>
      <c r="C2" s="58" t="s">
        <v>148</v>
      </c>
      <c r="D2" s="58" t="s">
        <v>149</v>
      </c>
      <c r="E2" s="58" t="s">
        <v>150</v>
      </c>
      <c r="F2" s="58" t="s">
        <v>151</v>
      </c>
      <c r="G2" s="59"/>
      <c r="H2" s="57"/>
      <c r="I2" s="58" t="s">
        <v>148</v>
      </c>
      <c r="J2" s="58" t="s">
        <v>149</v>
      </c>
      <c r="K2" s="58" t="s">
        <v>150</v>
      </c>
      <c r="L2" s="58" t="s">
        <v>151</v>
      </c>
      <c r="M2" s="59"/>
      <c r="N2" s="57"/>
      <c r="O2" s="58" t="s">
        <v>148</v>
      </c>
      <c r="P2" s="58" t="s">
        <v>149</v>
      </c>
      <c r="Q2" s="58" t="s">
        <v>150</v>
      </c>
      <c r="R2" s="58" t="s">
        <v>151</v>
      </c>
      <c r="S2" s="54"/>
      <c r="T2" s="57"/>
      <c r="U2" s="58" t="s">
        <v>148</v>
      </c>
      <c r="V2" s="58" t="s">
        <v>149</v>
      </c>
      <c r="W2" s="58" t="s">
        <v>150</v>
      </c>
      <c r="X2" s="58" t="s">
        <v>151</v>
      </c>
      <c r="Y2" s="59"/>
      <c r="AA2" s="60" t="s">
        <v>152</v>
      </c>
      <c r="AB2" s="61" t="s">
        <v>153</v>
      </c>
      <c r="AC2" s="61" t="s">
        <v>154</v>
      </c>
      <c r="AD2" s="61" t="s">
        <v>155</v>
      </c>
      <c r="AE2" s="62" t="s">
        <v>156</v>
      </c>
      <c r="AF2" s="61" t="s">
        <v>157</v>
      </c>
      <c r="AG2" s="62"/>
      <c r="AH2" s="61" t="s">
        <v>158</v>
      </c>
      <c r="AI2" s="62" t="s">
        <v>159</v>
      </c>
      <c r="AJ2" s="62" t="s">
        <v>160</v>
      </c>
      <c r="AK2" s="63"/>
      <c r="AL2" s="64" t="s">
        <v>152</v>
      </c>
      <c r="AM2" s="62" t="s">
        <v>161</v>
      </c>
      <c r="AN2" s="61" t="s">
        <v>158</v>
      </c>
      <c r="AO2" s="64" t="s">
        <v>152</v>
      </c>
      <c r="AP2" s="62" t="s">
        <v>161</v>
      </c>
      <c r="AR2" s="64" t="s">
        <v>152</v>
      </c>
      <c r="AS2" s="62" t="s">
        <v>162</v>
      </c>
      <c r="AT2" s="61" t="s">
        <v>158</v>
      </c>
      <c r="AU2" s="64" t="s">
        <v>152</v>
      </c>
      <c r="AV2" s="62" t="s">
        <v>162</v>
      </c>
    </row>
    <row r="3" customFormat="false" ht="14.25" hidden="false" customHeight="false" outlineLevel="0" collapsed="false">
      <c r="B3" s="65" t="s">
        <v>163</v>
      </c>
      <c r="C3" s="66" t="n">
        <v>0.081</v>
      </c>
      <c r="D3" s="66"/>
      <c r="E3" s="66"/>
      <c r="F3" s="55" t="n">
        <v>418.213</v>
      </c>
      <c r="H3" s="65" t="s">
        <v>163</v>
      </c>
      <c r="I3" s="67" t="n">
        <v>0.132</v>
      </c>
      <c r="J3" s="67"/>
      <c r="K3" s="67"/>
      <c r="L3" s="64" t="n">
        <v>466.918</v>
      </c>
      <c r="N3" s="68" t="s">
        <v>164</v>
      </c>
      <c r="O3" s="67" t="n">
        <v>1.015</v>
      </c>
      <c r="P3" s="67"/>
      <c r="Q3" s="67"/>
      <c r="R3" s="64" t="n">
        <v>524.437</v>
      </c>
      <c r="S3" s="64"/>
      <c r="T3" s="68" t="s">
        <v>165</v>
      </c>
      <c r="U3" s="67" t="n">
        <v>0.745</v>
      </c>
      <c r="V3" s="67"/>
      <c r="W3" s="67"/>
      <c r="X3" s="64" t="n">
        <v>568.036</v>
      </c>
      <c r="AA3" s="69"/>
      <c r="AB3" s="70" t="s">
        <v>166</v>
      </c>
      <c r="AC3" s="70" t="s">
        <v>166</v>
      </c>
      <c r="AD3" s="70" t="s">
        <v>167</v>
      </c>
      <c r="AE3" s="70" t="s">
        <v>166</v>
      </c>
      <c r="AF3" s="70" t="s">
        <v>167</v>
      </c>
      <c r="AG3" s="70"/>
      <c r="AH3" s="70" t="s">
        <v>166</v>
      </c>
      <c r="AI3" s="70" t="s">
        <v>167</v>
      </c>
      <c r="AJ3" s="70" t="s">
        <v>167</v>
      </c>
      <c r="AL3" s="69"/>
      <c r="AM3" s="70" t="s">
        <v>166</v>
      </c>
      <c r="AN3" s="70" t="s">
        <v>166</v>
      </c>
      <c r="AO3" s="71"/>
      <c r="AP3" s="70" t="s">
        <v>166</v>
      </c>
      <c r="AR3" s="69"/>
      <c r="AS3" s="70" t="s">
        <v>166</v>
      </c>
      <c r="AT3" s="70" t="s">
        <v>166</v>
      </c>
      <c r="AU3" s="71"/>
      <c r="AV3" s="70" t="s">
        <v>166</v>
      </c>
    </row>
    <row r="4" customFormat="false" ht="15" hidden="false" customHeight="false" outlineLevel="0" collapsed="false">
      <c r="B4" s="68" t="s">
        <v>168</v>
      </c>
      <c r="C4" s="67"/>
      <c r="D4" s="67" t="n">
        <v>1.739</v>
      </c>
      <c r="E4" s="67" t="n">
        <f aca="false">C3-D4</f>
        <v>-1.658</v>
      </c>
      <c r="F4" s="64"/>
      <c r="H4" s="68" t="s">
        <v>168</v>
      </c>
      <c r="I4" s="67"/>
      <c r="J4" s="67" t="n">
        <v>1.791</v>
      </c>
      <c r="K4" s="67" t="n">
        <f aca="false">I3-J4</f>
        <v>-1.659</v>
      </c>
      <c r="L4" s="64"/>
      <c r="N4" s="72" t="s">
        <v>169</v>
      </c>
      <c r="O4" s="73"/>
      <c r="P4" s="73" t="n">
        <v>0.41</v>
      </c>
      <c r="Q4" s="73" t="n">
        <f aca="false">O3-P4</f>
        <v>0.605</v>
      </c>
      <c r="R4" s="64"/>
      <c r="S4" s="64"/>
      <c r="T4" s="68"/>
      <c r="U4" s="67"/>
      <c r="V4" s="67" t="n">
        <v>2.29</v>
      </c>
      <c r="W4" s="67"/>
      <c r="X4" s="64"/>
      <c r="AA4" s="74" t="s">
        <v>170</v>
      </c>
      <c r="AB4" s="74"/>
      <c r="AC4" s="74"/>
      <c r="AD4" s="74"/>
      <c r="AE4" s="74"/>
      <c r="AF4" s="74"/>
      <c r="AG4" s="74"/>
      <c r="AH4" s="74"/>
      <c r="AI4" s="74"/>
      <c r="AJ4" s="74"/>
      <c r="AK4" s="63"/>
      <c r="AL4" s="75" t="s">
        <v>170</v>
      </c>
      <c r="AM4" s="75"/>
      <c r="AN4" s="75"/>
      <c r="AO4" s="75"/>
      <c r="AP4" s="75"/>
      <c r="AR4" s="75" t="s">
        <v>170</v>
      </c>
      <c r="AS4" s="75"/>
      <c r="AT4" s="75"/>
      <c r="AU4" s="75"/>
      <c r="AV4" s="75"/>
    </row>
    <row r="5" customFormat="false" ht="14.25" hidden="false" customHeight="false" outlineLevel="0" collapsed="false">
      <c r="B5" s="68" t="s">
        <v>168</v>
      </c>
      <c r="C5" s="76" t="n">
        <v>1.74</v>
      </c>
      <c r="D5" s="76"/>
      <c r="E5" s="76"/>
      <c r="F5" s="64"/>
      <c r="H5" s="68" t="s">
        <v>168</v>
      </c>
      <c r="I5" s="76" t="n">
        <v>1.79</v>
      </c>
      <c r="J5" s="76"/>
      <c r="K5" s="76"/>
      <c r="L5" s="64"/>
      <c r="N5" s="68" t="s">
        <v>169</v>
      </c>
      <c r="O5" s="67" t="n">
        <v>0.428</v>
      </c>
      <c r="P5" s="67"/>
      <c r="Q5" s="67"/>
      <c r="R5" s="64"/>
      <c r="S5" s="64"/>
      <c r="T5" s="68"/>
      <c r="U5" s="67" t="n">
        <v>1.257</v>
      </c>
      <c r="V5" s="67"/>
      <c r="W5" s="67"/>
      <c r="X5" s="64"/>
      <c r="AA5" s="53" t="s">
        <v>163</v>
      </c>
      <c r="AB5" s="55" t="n">
        <f aca="false">C3-D4</f>
        <v>-1.658</v>
      </c>
      <c r="AC5" s="55" t="n">
        <f aca="false">(C5-D6)</f>
        <v>1.659</v>
      </c>
      <c r="AD5" s="77" t="n">
        <f aca="false">(AB5+AC5)*1000</f>
        <v>0.99999999999989</v>
      </c>
      <c r="AE5" s="77" t="n">
        <v>36</v>
      </c>
      <c r="AF5" s="77" t="n">
        <f aca="false">0.67*40*SQRT(AE5/1000)</f>
        <v>5.08494247755075</v>
      </c>
      <c r="AG5" s="78" t="str">
        <f aca="false">IF(ABS(AD5)&lt;AF5,"ANO","NE")</f>
        <v>ANO</v>
      </c>
      <c r="AH5" s="79" t="n">
        <f aca="false">AVERAGE(AB5,-AC5)</f>
        <v>-1.6585</v>
      </c>
      <c r="AI5" s="77" t="n">
        <f aca="false">1/2*SQRT((AD5*AD5)/(AE5/1000))</f>
        <v>2.63523138347336</v>
      </c>
      <c r="AJ5" s="77" t="n">
        <f aca="false">AI5*SQRT(AE5/1000)</f>
        <v>0.499999999999945</v>
      </c>
      <c r="AK5" s="63"/>
      <c r="AL5" s="60" t="s">
        <v>171</v>
      </c>
      <c r="AM5" s="67" t="n">
        <f aca="false">F3</f>
        <v>418.213</v>
      </c>
      <c r="AN5" s="80" t="n">
        <f aca="false">AH5</f>
        <v>-1.6585</v>
      </c>
      <c r="AO5" s="80" t="s">
        <v>172</v>
      </c>
      <c r="AP5" s="80" t="n">
        <f aca="false">AM5+AN5</f>
        <v>416.5545</v>
      </c>
      <c r="AR5" s="79" t="s">
        <v>172</v>
      </c>
      <c r="AS5" s="81" t="n">
        <v>460.98885</v>
      </c>
      <c r="AT5" s="79" t="n">
        <f aca="false">AH5</f>
        <v>-1.6585</v>
      </c>
      <c r="AU5" s="53" t="s">
        <v>171</v>
      </c>
      <c r="AV5" s="81" t="n">
        <f aca="false">AS5-AT5</f>
        <v>462.64735</v>
      </c>
    </row>
    <row r="6" customFormat="false" ht="14.25" hidden="false" customHeight="false" outlineLevel="0" collapsed="false">
      <c r="B6" s="82" t="s">
        <v>163</v>
      </c>
      <c r="C6" s="83"/>
      <c r="D6" s="83" t="n">
        <v>0.081</v>
      </c>
      <c r="E6" s="83" t="n">
        <f aca="false">C5-D6</f>
        <v>1.659</v>
      </c>
      <c r="F6" s="84"/>
      <c r="H6" s="82" t="s">
        <v>163</v>
      </c>
      <c r="I6" s="83"/>
      <c r="J6" s="83" t="n">
        <v>0.132</v>
      </c>
      <c r="K6" s="83" t="n">
        <f aca="false">I5-J6</f>
        <v>1.658</v>
      </c>
      <c r="L6" s="84"/>
      <c r="N6" s="68" t="s">
        <v>164</v>
      </c>
      <c r="O6" s="67"/>
      <c r="P6" s="67" t="n">
        <v>1.033</v>
      </c>
      <c r="Q6" s="67" t="n">
        <f aca="false">O5-P6</f>
        <v>-0.605</v>
      </c>
      <c r="R6" s="64"/>
      <c r="S6" s="64"/>
      <c r="T6" s="72" t="s">
        <v>173</v>
      </c>
      <c r="U6" s="73"/>
      <c r="V6" s="73" t="n">
        <v>1.367</v>
      </c>
      <c r="W6" s="73" t="n">
        <f aca="false">U3-V4+U5-V6</f>
        <v>-1.655</v>
      </c>
      <c r="X6" s="64"/>
      <c r="AA6" s="60" t="s">
        <v>174</v>
      </c>
      <c r="AB6" s="64" t="n">
        <f aca="false">C7-D8</f>
        <v>-1.679</v>
      </c>
      <c r="AC6" s="64" t="n">
        <f aca="false">(C9-D10)</f>
        <v>1.68</v>
      </c>
      <c r="AD6" s="85" t="n">
        <f aca="false">(AB6+AC6)*1000</f>
        <v>1.00000000000033</v>
      </c>
      <c r="AE6" s="85" t="n">
        <f aca="false">28+28</f>
        <v>56</v>
      </c>
      <c r="AF6" s="85" t="n">
        <f aca="false">0.67*40*SQRT(AE6/1000)</f>
        <v>6.34203752748279</v>
      </c>
      <c r="AG6" s="86" t="str">
        <f aca="false">IF(ABS(AD6)&lt;AF6,"ANO","NE")</f>
        <v>ANO</v>
      </c>
      <c r="AH6" s="79" t="n">
        <f aca="false">AVERAGE(AB6,-AC6)</f>
        <v>-1.6795</v>
      </c>
      <c r="AI6" s="85" t="n">
        <f aca="false">1/2*SQRT((AD6*AD6)/(AE6/1000))</f>
        <v>2.112885636822</v>
      </c>
      <c r="AJ6" s="85" t="n">
        <f aca="false">AI6*SQRT(AE6/1000)</f>
        <v>0.500000000000167</v>
      </c>
      <c r="AK6" s="63"/>
      <c r="AL6" s="60" t="s">
        <v>175</v>
      </c>
      <c r="AM6" s="67" t="n">
        <f aca="false">F7</f>
        <v>426.64</v>
      </c>
      <c r="AN6" s="80" t="n">
        <f aca="false">AH6</f>
        <v>-1.6795</v>
      </c>
      <c r="AO6" s="80" t="s">
        <v>176</v>
      </c>
      <c r="AP6" s="80" t="n">
        <f aca="false">AM6+AN6</f>
        <v>424.9605</v>
      </c>
      <c r="AR6" s="80" t="s">
        <v>176</v>
      </c>
      <c r="AS6" s="87" t="n">
        <v>470.61864</v>
      </c>
      <c r="AT6" s="80" t="n">
        <f aca="false">AH6</f>
        <v>-1.6795</v>
      </c>
      <c r="AU6" s="60" t="s">
        <v>175</v>
      </c>
      <c r="AV6" s="87" t="n">
        <f aca="false">AS6-AT6</f>
        <v>472.29814</v>
      </c>
    </row>
    <row r="7" customFormat="false" ht="14.25" hidden="false" customHeight="false" outlineLevel="0" collapsed="false">
      <c r="B7" s="68" t="s">
        <v>174</v>
      </c>
      <c r="C7" s="66" t="n">
        <v>0.664</v>
      </c>
      <c r="D7" s="66"/>
      <c r="E7" s="66"/>
      <c r="F7" s="55" t="n">
        <v>426.64</v>
      </c>
      <c r="H7" s="68" t="s">
        <v>174</v>
      </c>
      <c r="I7" s="67" t="n">
        <v>0.923</v>
      </c>
      <c r="J7" s="67"/>
      <c r="K7" s="67"/>
      <c r="L7" s="64" t="n">
        <v>470.399</v>
      </c>
      <c r="N7" s="88" t="s">
        <v>177</v>
      </c>
      <c r="O7" s="89" t="n">
        <v>1.274</v>
      </c>
      <c r="P7" s="89"/>
      <c r="Q7" s="89"/>
      <c r="R7" s="90" t="n">
        <v>536.98</v>
      </c>
      <c r="S7" s="64"/>
      <c r="T7" s="68" t="s">
        <v>173</v>
      </c>
      <c r="U7" s="67" t="n">
        <v>1.366</v>
      </c>
      <c r="V7" s="67"/>
      <c r="W7" s="67"/>
      <c r="X7" s="64"/>
      <c r="AA7" s="60" t="s">
        <v>178</v>
      </c>
      <c r="AB7" s="64" t="n">
        <f aca="false">C11-D12</f>
        <v>-0.0550000000000002</v>
      </c>
      <c r="AC7" s="64" t="n">
        <f aca="false">(C13-D14)</f>
        <v>0.0550000000000002</v>
      </c>
      <c r="AD7" s="85" t="n">
        <f aca="false">(AB7+AC7)*1000</f>
        <v>0</v>
      </c>
      <c r="AE7" s="85" t="n">
        <v>6</v>
      </c>
      <c r="AF7" s="85" t="n">
        <f aca="false">0.67*40*SQRT(AE7/1000)</f>
        <v>2.07591907356718</v>
      </c>
      <c r="AG7" s="86" t="str">
        <f aca="false">IF(ABS(AD7)&lt;AF7,"ANO","NE")</f>
        <v>ANO</v>
      </c>
      <c r="AH7" s="80" t="n">
        <f aca="false">AVERAGE(AB7,-AC7)</f>
        <v>-0.0550000000000002</v>
      </c>
      <c r="AI7" s="85" t="n">
        <f aca="false">1/2*SQRT((AD7*AD7)/(AE7/1000))</f>
        <v>0</v>
      </c>
      <c r="AJ7" s="85" t="n">
        <f aca="false">AI7*SQRT(AE7/1000)</f>
        <v>0</v>
      </c>
      <c r="AK7" s="63"/>
      <c r="AL7" s="60" t="s">
        <v>179</v>
      </c>
      <c r="AM7" s="67" t="n">
        <f aca="false">F11</f>
        <v>433.17</v>
      </c>
      <c r="AN7" s="80" t="n">
        <f aca="false">AH7</f>
        <v>-0.0550000000000002</v>
      </c>
      <c r="AO7" s="80" t="s">
        <v>180</v>
      </c>
      <c r="AP7" s="80" t="n">
        <f aca="false">AM7+AN7</f>
        <v>433.115</v>
      </c>
      <c r="AR7" s="80" t="s">
        <v>180</v>
      </c>
      <c r="AS7" s="87" t="n">
        <v>475.49866</v>
      </c>
      <c r="AT7" s="80" t="n">
        <f aca="false">AH7</f>
        <v>-0.0550000000000002</v>
      </c>
      <c r="AU7" s="60" t="s">
        <v>179</v>
      </c>
      <c r="AV7" s="87" t="n">
        <f aca="false">AS7-AT7</f>
        <v>475.55366</v>
      </c>
    </row>
    <row r="8" customFormat="false" ht="13.5" hidden="false" customHeight="false" outlineLevel="0" collapsed="false">
      <c r="B8" s="68" t="s">
        <v>181</v>
      </c>
      <c r="C8" s="67"/>
      <c r="D8" s="67" t="n">
        <v>2.343</v>
      </c>
      <c r="E8" s="67" t="n">
        <f aca="false">C7-D8</f>
        <v>-1.679</v>
      </c>
      <c r="F8" s="64"/>
      <c r="H8" s="68" t="s">
        <v>181</v>
      </c>
      <c r="I8" s="67"/>
      <c r="J8" s="67" t="n">
        <v>2.602</v>
      </c>
      <c r="K8" s="67" t="n">
        <f aca="false">I7-J8</f>
        <v>-1.679</v>
      </c>
      <c r="L8" s="64"/>
      <c r="N8" s="68"/>
      <c r="O8" s="67"/>
      <c r="P8" s="67" t="n">
        <v>0</v>
      </c>
      <c r="Q8" s="67"/>
      <c r="R8" s="64"/>
      <c r="S8" s="64"/>
      <c r="T8" s="68"/>
      <c r="U8" s="67"/>
      <c r="V8" s="67" t="n">
        <v>1.265</v>
      </c>
      <c r="W8" s="67"/>
      <c r="X8" s="64"/>
      <c r="AA8" s="60" t="s">
        <v>182</v>
      </c>
      <c r="AB8" s="64" t="n">
        <f aca="false">C15-D16+C17-D18</f>
        <v>-1.316</v>
      </c>
      <c r="AC8" s="64" t="n">
        <f aca="false">(C19-D20+C21-D22)</f>
        <v>1.316</v>
      </c>
      <c r="AD8" s="85" t="n">
        <f aca="false">(AB8+AC8)*1000</f>
        <v>0</v>
      </c>
      <c r="AE8" s="85" t="n">
        <v>16</v>
      </c>
      <c r="AF8" s="85" t="n">
        <f aca="false">0.67*40*SQRT(AE8/1000)</f>
        <v>3.3899616517005</v>
      </c>
      <c r="AG8" s="86" t="str">
        <f aca="false">IF(ABS(AD8)&lt;AF8,"ANO","NE")</f>
        <v>ANO</v>
      </c>
      <c r="AH8" s="80" t="n">
        <f aca="false">AVERAGE(AB8,-AC8)</f>
        <v>-1.316</v>
      </c>
      <c r="AI8" s="85" t="n">
        <f aca="false">1/2*SQRT((AD8*AD8)/(AE8/1000))</f>
        <v>0</v>
      </c>
      <c r="AJ8" s="85" t="n">
        <f aca="false">AI8*SQRT(AE8/1000)</f>
        <v>0</v>
      </c>
      <c r="AK8" s="63"/>
      <c r="AL8" s="60" t="s">
        <v>183</v>
      </c>
      <c r="AM8" s="67" t="n">
        <f aca="false">F15</f>
        <v>438.007</v>
      </c>
      <c r="AN8" s="80" t="n">
        <f aca="false">AH8</f>
        <v>-1.316</v>
      </c>
      <c r="AO8" s="80" t="s">
        <v>184</v>
      </c>
      <c r="AP8" s="80" t="n">
        <f aca="false">AM8+AN8</f>
        <v>436.691</v>
      </c>
      <c r="AR8" s="80" t="s">
        <v>184</v>
      </c>
      <c r="AS8" s="87" t="n">
        <v>479.43113</v>
      </c>
      <c r="AT8" s="80" t="n">
        <f aca="false">AH8</f>
        <v>-1.316</v>
      </c>
      <c r="AU8" s="60" t="s">
        <v>183</v>
      </c>
      <c r="AV8" s="87" t="n">
        <f aca="false">AS8-AT8</f>
        <v>480.74713</v>
      </c>
    </row>
    <row r="9" customFormat="false" ht="13.5" hidden="false" customHeight="false" outlineLevel="0" collapsed="false">
      <c r="B9" s="68" t="s">
        <v>181</v>
      </c>
      <c r="C9" s="76" t="n">
        <v>2.342</v>
      </c>
      <c r="D9" s="76"/>
      <c r="E9" s="76"/>
      <c r="F9" s="64"/>
      <c r="H9" s="68" t="s">
        <v>181</v>
      </c>
      <c r="I9" s="76" t="n">
        <v>2.602</v>
      </c>
      <c r="J9" s="76"/>
      <c r="K9" s="76"/>
      <c r="L9" s="64"/>
      <c r="N9" s="68"/>
      <c r="O9" s="67" t="n">
        <v>0</v>
      </c>
      <c r="P9" s="67"/>
      <c r="Q9" s="67"/>
      <c r="R9" s="64"/>
      <c r="S9" s="64"/>
      <c r="T9" s="68"/>
      <c r="U9" s="67" t="n">
        <v>2.283</v>
      </c>
      <c r="V9" s="67"/>
      <c r="W9" s="67"/>
      <c r="X9" s="64"/>
      <c r="AA9" s="60" t="s">
        <v>185</v>
      </c>
      <c r="AB9" s="64" t="n">
        <f aca="false">C23-D24</f>
        <v>-0.644</v>
      </c>
      <c r="AC9" s="64" t="n">
        <f aca="false">(C25-D26)</f>
        <v>0.644</v>
      </c>
      <c r="AD9" s="85" t="n">
        <f aca="false">(AB9+AC9)*1000</f>
        <v>0</v>
      </c>
      <c r="AE9" s="85" t="n">
        <v>14</v>
      </c>
      <c r="AF9" s="85" t="n">
        <f aca="false">0.67*40*SQRT(AE9/1000)</f>
        <v>3.17101876374139</v>
      </c>
      <c r="AG9" s="86" t="str">
        <f aca="false">IF(ABS(AD9)&lt;AF9,"ANO","NE")</f>
        <v>ANO</v>
      </c>
      <c r="AH9" s="80" t="n">
        <f aca="false">AVERAGE(AB9,-AC9)</f>
        <v>-0.644</v>
      </c>
      <c r="AI9" s="85" t="n">
        <f aca="false">1/2*SQRT((AD9*AD9)/(AE9/1000))</f>
        <v>0</v>
      </c>
      <c r="AJ9" s="85" t="n">
        <f aca="false">AI9*SQRT(AE9/1000)</f>
        <v>0</v>
      </c>
      <c r="AK9" s="63"/>
      <c r="AL9" s="60" t="s">
        <v>186</v>
      </c>
      <c r="AM9" s="67" t="n">
        <f aca="false">F23</f>
        <v>444.624</v>
      </c>
      <c r="AN9" s="80" t="n">
        <f aca="false">AH9</f>
        <v>-0.644</v>
      </c>
      <c r="AO9" s="80" t="s">
        <v>187</v>
      </c>
      <c r="AP9" s="80" t="n">
        <f aca="false">AM9+AN9</f>
        <v>443.98</v>
      </c>
      <c r="AR9" s="80" t="s">
        <v>187</v>
      </c>
      <c r="AS9" s="87" t="n">
        <v>489.3143</v>
      </c>
      <c r="AT9" s="80" t="n">
        <f aca="false">AH9</f>
        <v>-0.644</v>
      </c>
      <c r="AU9" s="60" t="s">
        <v>186</v>
      </c>
      <c r="AV9" s="87" t="n">
        <f aca="false">AS9-AT9</f>
        <v>489.9583</v>
      </c>
    </row>
    <row r="10" customFormat="false" ht="14.25" hidden="false" customHeight="false" outlineLevel="0" collapsed="false">
      <c r="B10" s="91" t="s">
        <v>174</v>
      </c>
      <c r="C10" s="83"/>
      <c r="D10" s="83" t="n">
        <v>0.662</v>
      </c>
      <c r="E10" s="83" t="n">
        <f aca="false">C9-D10</f>
        <v>1.68</v>
      </c>
      <c r="F10" s="84"/>
      <c r="H10" s="91" t="s">
        <v>174</v>
      </c>
      <c r="I10" s="83"/>
      <c r="J10" s="83" t="n">
        <v>0.923</v>
      </c>
      <c r="K10" s="83" t="n">
        <f aca="false">I9-J10</f>
        <v>1.679</v>
      </c>
      <c r="L10" s="84"/>
      <c r="N10" s="72" t="s">
        <v>188</v>
      </c>
      <c r="O10" s="73"/>
      <c r="P10" s="73" t="n">
        <v>0.293</v>
      </c>
      <c r="Q10" s="73" t="n">
        <f aca="false">O7-P8+O9-P10</f>
        <v>0.981</v>
      </c>
      <c r="R10" s="64"/>
      <c r="S10" s="64"/>
      <c r="T10" s="91" t="s">
        <v>165</v>
      </c>
      <c r="U10" s="83"/>
      <c r="V10" s="83" t="n">
        <v>0.726</v>
      </c>
      <c r="W10" s="83" t="n">
        <f aca="false">U7-V8+U9-V10</f>
        <v>1.658</v>
      </c>
      <c r="X10" s="84"/>
      <c r="AA10" s="60" t="s">
        <v>189</v>
      </c>
      <c r="AB10" s="64" t="n">
        <f aca="false">C27-D28</f>
        <v>-0.404</v>
      </c>
      <c r="AC10" s="64" t="n">
        <f aca="false">(C29-D30)</f>
        <v>0.404</v>
      </c>
      <c r="AD10" s="85" t="n">
        <f aca="false">(AB10+AC10)*1000</f>
        <v>0</v>
      </c>
      <c r="AE10" s="85" t="n">
        <v>46</v>
      </c>
      <c r="AF10" s="85" t="n">
        <f aca="false">0.67*40*SQRT(AE10/1000)</f>
        <v>5.74795963799329</v>
      </c>
      <c r="AG10" s="86" t="str">
        <f aca="false">IF(ABS(AD10)&lt;AF10,"ANO","NE")</f>
        <v>ANO</v>
      </c>
      <c r="AH10" s="80" t="n">
        <f aca="false">AVERAGE(AB10,-AC10)</f>
        <v>-0.404</v>
      </c>
      <c r="AI10" s="85" t="n">
        <f aca="false">1/2*SQRT((AD10*AD10)/(AE10/1000))</f>
        <v>0</v>
      </c>
      <c r="AJ10" s="85" t="n">
        <f aca="false">AI10*SQRT(AE10/1000)</f>
        <v>0</v>
      </c>
      <c r="AK10" s="63"/>
      <c r="AL10" s="60" t="s">
        <v>190</v>
      </c>
      <c r="AM10" s="67" t="n">
        <f aca="false">F27</f>
        <v>451.33</v>
      </c>
      <c r="AN10" s="80" t="n">
        <f aca="false">AH10</f>
        <v>-0.404</v>
      </c>
      <c r="AO10" s="80" t="s">
        <v>191</v>
      </c>
      <c r="AP10" s="80" t="n">
        <f aca="false">AM10+AN10</f>
        <v>450.926</v>
      </c>
      <c r="AR10" s="80" t="s">
        <v>191</v>
      </c>
      <c r="AS10" s="87" t="n">
        <v>494.93009</v>
      </c>
      <c r="AT10" s="80" t="n">
        <f aca="false">AH10</f>
        <v>-0.404</v>
      </c>
      <c r="AU10" s="60" t="s">
        <v>190</v>
      </c>
      <c r="AV10" s="87" t="n">
        <f aca="false">AS10-AT10</f>
        <v>495.33409</v>
      </c>
    </row>
    <row r="11" customFormat="false" ht="14.25" hidden="false" customHeight="false" outlineLevel="0" collapsed="false">
      <c r="B11" s="68" t="s">
        <v>178</v>
      </c>
      <c r="C11" s="67" t="n">
        <v>1.517</v>
      </c>
      <c r="D11" s="67"/>
      <c r="E11" s="67"/>
      <c r="F11" s="64" t="n">
        <v>433.17</v>
      </c>
      <c r="H11" s="68" t="s">
        <v>178</v>
      </c>
      <c r="I11" s="67" t="n">
        <v>1.515</v>
      </c>
      <c r="J11" s="67"/>
      <c r="K11" s="67"/>
      <c r="L11" s="64" t="n">
        <v>475.576</v>
      </c>
      <c r="N11" s="68" t="s">
        <v>188</v>
      </c>
      <c r="O11" s="67" t="n">
        <v>0.252</v>
      </c>
      <c r="P11" s="67"/>
      <c r="Q11" s="67"/>
      <c r="R11" s="64"/>
      <c r="S11" s="64"/>
      <c r="T11" s="68" t="s">
        <v>192</v>
      </c>
      <c r="U11" s="67" t="n">
        <v>0.287</v>
      </c>
      <c r="V11" s="67"/>
      <c r="W11" s="67"/>
      <c r="X11" s="64" t="n">
        <v>583.815</v>
      </c>
      <c r="AA11" s="60" t="s">
        <v>193</v>
      </c>
      <c r="AB11" s="64" t="n">
        <f aca="false">C31-D32</f>
        <v>0.78</v>
      </c>
      <c r="AC11" s="64" t="n">
        <f aca="false">(C33-D34)</f>
        <v>-0.78</v>
      </c>
      <c r="AD11" s="85" t="n">
        <f aca="false">(AB11+AC11)*1000</f>
        <v>0</v>
      </c>
      <c r="AE11" s="85" t="n">
        <v>14</v>
      </c>
      <c r="AF11" s="85" t="n">
        <f aca="false">0.67*40*SQRT(AE11/1000)</f>
        <v>3.17101876374139</v>
      </c>
      <c r="AG11" s="86" t="str">
        <f aca="false">IF(ABS(AD11)&lt;AF11,"ANO","NE")</f>
        <v>ANO</v>
      </c>
      <c r="AH11" s="80" t="n">
        <f aca="false">AVERAGE(AB11,-AC11)</f>
        <v>0.78</v>
      </c>
      <c r="AI11" s="85" t="n">
        <f aca="false">1/2*SQRT((AD11*AD11)/(AE11/1000))</f>
        <v>0</v>
      </c>
      <c r="AJ11" s="85" t="n">
        <f aca="false">AI11*SQRT(AE11/1000)</f>
        <v>0</v>
      </c>
      <c r="AK11" s="63"/>
      <c r="AL11" s="60" t="s">
        <v>194</v>
      </c>
      <c r="AM11" s="67" t="n">
        <f aca="false">F31</f>
        <v>455.877</v>
      </c>
      <c r="AN11" s="80" t="n">
        <f aca="false">AH11</f>
        <v>0.78</v>
      </c>
      <c r="AO11" s="80" t="s">
        <v>195</v>
      </c>
      <c r="AP11" s="80" t="n">
        <f aca="false">AM11+AN11</f>
        <v>456.657</v>
      </c>
      <c r="AR11" s="80" t="s">
        <v>195</v>
      </c>
      <c r="AS11" s="87" t="n">
        <v>499.15643</v>
      </c>
      <c r="AT11" s="80" t="n">
        <f aca="false">AH11</f>
        <v>0.78</v>
      </c>
      <c r="AU11" s="60" t="s">
        <v>194</v>
      </c>
      <c r="AV11" s="87" t="n">
        <f aca="false">AS11-AT11</f>
        <v>498.37643</v>
      </c>
    </row>
    <row r="12" customFormat="false" ht="13.5" hidden="false" customHeight="false" outlineLevel="0" collapsed="false">
      <c r="B12" s="68" t="s">
        <v>196</v>
      </c>
      <c r="C12" s="67"/>
      <c r="D12" s="67" t="n">
        <v>1.572</v>
      </c>
      <c r="E12" s="67" t="n">
        <f aca="false">C11-D12</f>
        <v>-0.0550000000000002</v>
      </c>
      <c r="F12" s="64"/>
      <c r="H12" s="68" t="s">
        <v>196</v>
      </c>
      <c r="I12" s="67"/>
      <c r="J12" s="67" t="n">
        <v>1.57</v>
      </c>
      <c r="K12" s="67" t="n">
        <f aca="false">I11-J12</f>
        <v>-0.0550000000000002</v>
      </c>
      <c r="L12" s="64"/>
      <c r="N12" s="68"/>
      <c r="O12" s="67"/>
      <c r="P12" s="67" t="n">
        <v>0</v>
      </c>
      <c r="Q12" s="67"/>
      <c r="R12" s="64"/>
      <c r="S12" s="64"/>
      <c r="T12" s="72" t="s">
        <v>197</v>
      </c>
      <c r="U12" s="73"/>
      <c r="V12" s="73" t="n">
        <v>3.103</v>
      </c>
      <c r="W12" s="73" t="n">
        <f aca="false">U11-V12</f>
        <v>-2.816</v>
      </c>
      <c r="X12" s="64"/>
      <c r="AA12" s="92" t="s">
        <v>198</v>
      </c>
      <c r="AB12" s="93" t="n">
        <f aca="false">C35-D36</f>
        <v>-0.551</v>
      </c>
      <c r="AC12" s="93" t="n">
        <f aca="false">(C37-D38)</f>
        <v>0.552</v>
      </c>
      <c r="AD12" s="94" t="n">
        <f aca="false">(AB12+AC12)*1000</f>
        <v>0.99999999999989</v>
      </c>
      <c r="AE12" s="94" t="n">
        <f aca="false">14*0.7</f>
        <v>9.8</v>
      </c>
      <c r="AF12" s="94" t="n">
        <f aca="false">0.67*40*SQRT(AE12/1000)</f>
        <v>2.65306464301193</v>
      </c>
      <c r="AG12" s="95" t="str">
        <f aca="false">IF(ABS(AD12)&lt;AF12,"ANO","NE")</f>
        <v>ANO</v>
      </c>
      <c r="AH12" s="96" t="n">
        <f aca="false">AVERAGE(AB12,-AC12)</f>
        <v>-0.5515</v>
      </c>
      <c r="AI12" s="94" t="n">
        <f aca="false">1/2*SQRT((AD12*AD12)/(AE12/1000))</f>
        <v>5.0507627227605</v>
      </c>
      <c r="AJ12" s="94" t="n">
        <f aca="false">AI12*SQRT(AE12/1000)</f>
        <v>0.499999999999945</v>
      </c>
      <c r="AK12" s="63"/>
      <c r="AL12" s="60" t="s">
        <v>198</v>
      </c>
      <c r="AM12" s="67" t="n">
        <f aca="false">F35</f>
        <v>456.942</v>
      </c>
      <c r="AN12" s="80" t="n">
        <f aca="false">AH12</f>
        <v>-0.5515</v>
      </c>
      <c r="AO12" s="80" t="s">
        <v>199</v>
      </c>
      <c r="AP12" s="80" t="n">
        <f aca="false">AM12+AN12</f>
        <v>456.3905</v>
      </c>
      <c r="AR12" s="80" t="s">
        <v>199</v>
      </c>
      <c r="AS12" s="87" t="n">
        <v>500.22262</v>
      </c>
      <c r="AT12" s="80" t="n">
        <f aca="false">AH12</f>
        <v>-0.5515</v>
      </c>
      <c r="AU12" s="60" t="s">
        <v>198</v>
      </c>
      <c r="AV12" s="87" t="n">
        <f aca="false">AS12-AT12</f>
        <v>500.77412</v>
      </c>
    </row>
    <row r="13" customFormat="false" ht="14.25" hidden="false" customHeight="false" outlineLevel="0" collapsed="false">
      <c r="B13" s="68" t="s">
        <v>196</v>
      </c>
      <c r="C13" s="76" t="n">
        <v>1.572</v>
      </c>
      <c r="D13" s="76"/>
      <c r="E13" s="76"/>
      <c r="F13" s="64"/>
      <c r="H13" s="68" t="s">
        <v>196</v>
      </c>
      <c r="I13" s="76" t="n">
        <v>1.57</v>
      </c>
      <c r="J13" s="76"/>
      <c r="K13" s="76"/>
      <c r="L13" s="64"/>
      <c r="N13" s="68"/>
      <c r="O13" s="67" t="n">
        <v>0</v>
      </c>
      <c r="P13" s="67"/>
      <c r="Q13" s="67"/>
      <c r="R13" s="64"/>
      <c r="S13" s="64"/>
      <c r="T13" s="68" t="s">
        <v>197</v>
      </c>
      <c r="U13" s="67" t="n">
        <v>3.258</v>
      </c>
      <c r="V13" s="67"/>
      <c r="W13" s="67"/>
      <c r="X13" s="64"/>
      <c r="AA13" s="97" t="s">
        <v>200</v>
      </c>
      <c r="AB13" s="98" t="n">
        <f aca="false">C39-D40</f>
        <v>0.556</v>
      </c>
      <c r="AC13" s="98" t="n">
        <f aca="false">(C41-D42)</f>
        <v>-0.555</v>
      </c>
      <c r="AD13" s="99" t="n">
        <f aca="false">(AB13+AC13)*1000</f>
        <v>0.99999999999989</v>
      </c>
      <c r="AE13" s="99" t="n">
        <f aca="false">58*0.7</f>
        <v>40.6</v>
      </c>
      <c r="AF13" s="99" t="n">
        <f aca="false">0.67*40*SQRT(AE13/1000)</f>
        <v>5.40005037013545</v>
      </c>
      <c r="AG13" s="100" t="str">
        <f aca="false">IF(ABS(AD13)&lt;AF13,"ANO","NE")</f>
        <v>ANO</v>
      </c>
      <c r="AH13" s="101" t="n">
        <f aca="false">AVERAGE(AB13,-AC13)</f>
        <v>0.5555</v>
      </c>
      <c r="AI13" s="99" t="n">
        <f aca="false">1/2*SQRT((AD13*AD13)/(AE13/1000))</f>
        <v>2.48145833492705</v>
      </c>
      <c r="AJ13" s="99" t="n">
        <f aca="false">AI13*SQRT(AE13/1000)</f>
        <v>0.499999999999945</v>
      </c>
      <c r="AL13" s="102" t="s">
        <v>200</v>
      </c>
      <c r="AM13" s="103" t="n">
        <f aca="false">F39</f>
        <v>462.862</v>
      </c>
      <c r="AN13" s="80" t="n">
        <f aca="false">AH13</f>
        <v>0.5555</v>
      </c>
      <c r="AO13" s="104" t="s">
        <v>201</v>
      </c>
      <c r="AP13" s="80" t="n">
        <f aca="false">AM13+AN13</f>
        <v>463.4175</v>
      </c>
      <c r="AR13" s="104" t="s">
        <v>201</v>
      </c>
      <c r="AS13" s="105" t="n">
        <v>507.26726</v>
      </c>
      <c r="AT13" s="104" t="n">
        <f aca="false">AH13</f>
        <v>0.5555</v>
      </c>
      <c r="AU13" s="102" t="s">
        <v>200</v>
      </c>
      <c r="AV13" s="105" t="n">
        <f aca="false">AS13-AT13</f>
        <v>506.71176</v>
      </c>
    </row>
    <row r="14" customFormat="false" ht="15" hidden="false" customHeight="false" outlineLevel="0" collapsed="false">
      <c r="B14" s="91" t="s">
        <v>178</v>
      </c>
      <c r="C14" s="83"/>
      <c r="D14" s="83" t="n">
        <v>1.517</v>
      </c>
      <c r="E14" s="83" t="n">
        <f aca="false">C13-D14</f>
        <v>0.0550000000000002</v>
      </c>
      <c r="F14" s="84"/>
      <c r="H14" s="91" t="s">
        <v>178</v>
      </c>
      <c r="I14" s="83"/>
      <c r="J14" s="83" t="n">
        <v>1.515</v>
      </c>
      <c r="K14" s="83" t="n">
        <f aca="false">I13-J14</f>
        <v>0.0550000000000002</v>
      </c>
      <c r="L14" s="84"/>
      <c r="N14" s="68" t="s">
        <v>177</v>
      </c>
      <c r="O14" s="67"/>
      <c r="P14" s="67" t="n">
        <v>1.234</v>
      </c>
      <c r="Q14" s="67" t="n">
        <f aca="false">O11-P12+O13-P14</f>
        <v>-0.982</v>
      </c>
      <c r="R14" s="64"/>
      <c r="S14" s="64"/>
      <c r="T14" s="91" t="s">
        <v>192</v>
      </c>
      <c r="U14" s="83"/>
      <c r="V14" s="83" t="n">
        <v>0.443</v>
      </c>
      <c r="W14" s="83" t="n">
        <f aca="false">U13-V14</f>
        <v>2.815</v>
      </c>
      <c r="X14" s="84"/>
      <c r="AA14" s="74" t="s">
        <v>202</v>
      </c>
      <c r="AB14" s="74"/>
      <c r="AC14" s="74"/>
      <c r="AD14" s="74"/>
      <c r="AE14" s="74"/>
      <c r="AF14" s="74"/>
      <c r="AG14" s="74"/>
      <c r="AH14" s="74"/>
      <c r="AI14" s="74"/>
      <c r="AJ14" s="74"/>
      <c r="AK14" s="63"/>
      <c r="AL14" s="75" t="s">
        <v>202</v>
      </c>
      <c r="AM14" s="75"/>
      <c r="AN14" s="75"/>
      <c r="AO14" s="75"/>
      <c r="AP14" s="75"/>
      <c r="AR14" s="75" t="s">
        <v>202</v>
      </c>
      <c r="AS14" s="75"/>
      <c r="AT14" s="75"/>
      <c r="AU14" s="75"/>
      <c r="AV14" s="75"/>
    </row>
    <row r="15" customFormat="false" ht="14.25" hidden="false" customHeight="false" outlineLevel="0" collapsed="false">
      <c r="B15" s="68" t="s">
        <v>182</v>
      </c>
      <c r="C15" s="67" t="n">
        <v>0.556</v>
      </c>
      <c r="D15" s="67"/>
      <c r="E15" s="67"/>
      <c r="F15" s="64" t="n">
        <v>438.007</v>
      </c>
      <c r="H15" s="68" t="s">
        <v>182</v>
      </c>
      <c r="I15" s="67" t="n">
        <v>0.495</v>
      </c>
      <c r="J15" s="67"/>
      <c r="K15" s="67"/>
      <c r="L15" s="64" t="n">
        <v>484.696</v>
      </c>
      <c r="N15" s="88" t="s">
        <v>203</v>
      </c>
      <c r="O15" s="89" t="n">
        <v>2.064</v>
      </c>
      <c r="P15" s="89"/>
      <c r="Q15" s="89"/>
      <c r="R15" s="90" t="n">
        <v>544.586</v>
      </c>
      <c r="S15" s="64"/>
      <c r="T15" s="68" t="s">
        <v>204</v>
      </c>
      <c r="U15" s="67" t="n">
        <v>0.504</v>
      </c>
      <c r="V15" s="67"/>
      <c r="W15" s="67"/>
      <c r="X15" s="64" t="n">
        <v>594.408</v>
      </c>
      <c r="AA15" s="53" t="s">
        <v>163</v>
      </c>
      <c r="AB15" s="64" t="n">
        <f aca="false">I3-J4</f>
        <v>-1.659</v>
      </c>
      <c r="AC15" s="64" t="n">
        <f aca="false">(I5-J6)</f>
        <v>1.658</v>
      </c>
      <c r="AD15" s="85" t="n">
        <f aca="false">(AB15+AC15)*1000</f>
        <v>-0.99999999999989</v>
      </c>
      <c r="AE15" s="85" t="n">
        <v>34</v>
      </c>
      <c r="AF15" s="85" t="n">
        <f aca="false">0.67*40*SQRT(AE15/1000)</f>
        <v>4.94167582910899</v>
      </c>
      <c r="AG15" s="86" t="str">
        <f aca="false">IF(ABS(AD15)&lt;AF15,"ANO","NE")</f>
        <v>ANO</v>
      </c>
      <c r="AH15" s="80" t="n">
        <f aca="false">AVERAGE(AB15,-AC15)</f>
        <v>-1.6585</v>
      </c>
      <c r="AI15" s="85" t="n">
        <f aca="false">1/2*SQRT((AD15*AD15)/(AE15/1000))</f>
        <v>2.7116307227329</v>
      </c>
      <c r="AJ15" s="85" t="n">
        <f aca="false">AI15*SQRT(AE15/1000)</f>
        <v>0.499999999999945</v>
      </c>
      <c r="AK15" s="63"/>
      <c r="AL15" s="60" t="s">
        <v>205</v>
      </c>
      <c r="AM15" s="67" t="n">
        <f aca="false">L3</f>
        <v>466.918</v>
      </c>
      <c r="AN15" s="80" t="n">
        <f aca="false">AH15</f>
        <v>-1.6585</v>
      </c>
      <c r="AO15" s="80" t="s">
        <v>206</v>
      </c>
      <c r="AP15" s="80" t="n">
        <f aca="false">AM15+AN15</f>
        <v>465.2595</v>
      </c>
      <c r="AR15" s="79" t="s">
        <v>206</v>
      </c>
      <c r="AS15" s="81" t="n">
        <v>510.39036</v>
      </c>
      <c r="AT15" s="79" t="n">
        <f aca="false">AH15</f>
        <v>-1.6585</v>
      </c>
      <c r="AU15" s="53" t="s">
        <v>205</v>
      </c>
      <c r="AV15" s="81" t="n">
        <f aca="false">AS15-AT15</f>
        <v>512.04886</v>
      </c>
    </row>
    <row r="16" customFormat="false" ht="13.5" hidden="false" customHeight="false" outlineLevel="0" collapsed="false">
      <c r="B16" s="68"/>
      <c r="C16" s="67"/>
      <c r="D16" s="67" t="n">
        <v>0</v>
      </c>
      <c r="E16" s="67"/>
      <c r="F16" s="64"/>
      <c r="H16" s="68" t="s">
        <v>207</v>
      </c>
      <c r="I16" s="67"/>
      <c r="J16" s="67" t="n">
        <v>1.81</v>
      </c>
      <c r="K16" s="67" t="n">
        <f aca="false">I15-J16</f>
        <v>-1.315</v>
      </c>
      <c r="L16" s="64"/>
      <c r="N16" s="72" t="s">
        <v>208</v>
      </c>
      <c r="O16" s="73"/>
      <c r="P16" s="73" t="n">
        <v>1.025</v>
      </c>
      <c r="Q16" s="73" t="n">
        <f aca="false">O15-P16</f>
        <v>1.039</v>
      </c>
      <c r="R16" s="64"/>
      <c r="S16" s="64"/>
      <c r="T16" s="72" t="s">
        <v>168</v>
      </c>
      <c r="U16" s="73"/>
      <c r="V16" s="73" t="n">
        <v>1.346</v>
      </c>
      <c r="W16" s="73" t="n">
        <f aca="false">U15-V16</f>
        <v>-0.842</v>
      </c>
      <c r="X16" s="64"/>
      <c r="AA16" s="60" t="s">
        <v>174</v>
      </c>
      <c r="AB16" s="64" t="n">
        <f aca="false">I7-J8</f>
        <v>-1.679</v>
      </c>
      <c r="AC16" s="64" t="n">
        <f aca="false">(I9-J10)</f>
        <v>1.679</v>
      </c>
      <c r="AD16" s="85" t="n">
        <f aca="false">(AB16+AC16)*1000</f>
        <v>0</v>
      </c>
      <c r="AE16" s="85" t="n">
        <v>54</v>
      </c>
      <c r="AF16" s="85" t="n">
        <f aca="false">0.67*40*SQRT(AE16/1000)</f>
        <v>6.22775722070153</v>
      </c>
      <c r="AG16" s="86" t="str">
        <f aca="false">IF(ABS(AD16)&lt;AF16,"ANO","NE")</f>
        <v>ANO</v>
      </c>
      <c r="AH16" s="80" t="n">
        <f aca="false">AVERAGE(AB16,-AC16)</f>
        <v>-1.679</v>
      </c>
      <c r="AI16" s="85" t="n">
        <f aca="false">1/2*SQRT((AD16*AD16)/(AE16/1000))</f>
        <v>0</v>
      </c>
      <c r="AJ16" s="85" t="n">
        <f aca="false">AI16*SQRT(AE16/1000)</f>
        <v>0</v>
      </c>
      <c r="AK16" s="63"/>
      <c r="AL16" s="60" t="s">
        <v>209</v>
      </c>
      <c r="AM16" s="67" t="n">
        <f aca="false">L7</f>
        <v>470.399</v>
      </c>
      <c r="AN16" s="80" t="n">
        <f aca="false">AH16</f>
        <v>-1.679</v>
      </c>
      <c r="AO16" s="80" t="s">
        <v>210</v>
      </c>
      <c r="AP16" s="80" t="n">
        <f aca="false">AM16+AN16</f>
        <v>468.72</v>
      </c>
      <c r="AR16" s="80" t="s">
        <v>210</v>
      </c>
      <c r="AS16" s="87" t="n">
        <v>514.64825</v>
      </c>
      <c r="AT16" s="80" t="n">
        <f aca="false">AH16</f>
        <v>-1.679</v>
      </c>
      <c r="AU16" s="60" t="s">
        <v>209</v>
      </c>
      <c r="AV16" s="87" t="n">
        <f aca="false">AS16-AT16</f>
        <v>516.32725</v>
      </c>
    </row>
    <row r="17" customFormat="false" ht="13.5" hidden="false" customHeight="false" outlineLevel="0" collapsed="false">
      <c r="B17" s="68"/>
      <c r="C17" s="67" t="n">
        <v>0</v>
      </c>
      <c r="D17" s="67"/>
      <c r="E17" s="67"/>
      <c r="F17" s="64"/>
      <c r="H17" s="68" t="s">
        <v>207</v>
      </c>
      <c r="I17" s="76" t="n">
        <v>1.81</v>
      </c>
      <c r="J17" s="76"/>
      <c r="K17" s="76"/>
      <c r="L17" s="64"/>
      <c r="N17" s="68" t="s">
        <v>208</v>
      </c>
      <c r="O17" s="67" t="n">
        <v>1.028</v>
      </c>
      <c r="P17" s="67"/>
      <c r="Q17" s="67"/>
      <c r="R17" s="64"/>
      <c r="S17" s="64"/>
      <c r="T17" s="68" t="s">
        <v>168</v>
      </c>
      <c r="U17" s="67" t="n">
        <v>1.357</v>
      </c>
      <c r="V17" s="67"/>
      <c r="W17" s="67"/>
      <c r="X17" s="64"/>
      <c r="AA17" s="60" t="s">
        <v>178</v>
      </c>
      <c r="AB17" s="64" t="n">
        <f aca="false">I11-J12</f>
        <v>-0.0550000000000002</v>
      </c>
      <c r="AC17" s="64" t="n">
        <f aca="false">(I13-J14)</f>
        <v>0.0550000000000002</v>
      </c>
      <c r="AD17" s="85" t="n">
        <f aca="false">(AB17+AC17)*1000</f>
        <v>0</v>
      </c>
      <c r="AE17" s="85" t="n">
        <v>5</v>
      </c>
      <c r="AF17" s="85" t="n">
        <f aca="false">0.67*40*SQRT(AE17/1000)</f>
        <v>1.89504617357995</v>
      </c>
      <c r="AG17" s="86" t="str">
        <f aca="false">IF(ABS(AD17)&lt;AF17,"ANO","NE")</f>
        <v>ANO</v>
      </c>
      <c r="AH17" s="80" t="n">
        <f aca="false">AVERAGE(AB17,-AC17)</f>
        <v>-0.0550000000000002</v>
      </c>
      <c r="AI17" s="85" t="n">
        <f aca="false">1/2*SQRT((AD17*AD17)/(AE17/1000))</f>
        <v>0</v>
      </c>
      <c r="AJ17" s="85" t="n">
        <f aca="false">AI17*SQRT(AE17/1000)</f>
        <v>0</v>
      </c>
      <c r="AK17" s="63"/>
      <c r="AL17" s="60" t="s">
        <v>211</v>
      </c>
      <c r="AM17" s="67" t="n">
        <f aca="false">L11</f>
        <v>475.576</v>
      </c>
      <c r="AN17" s="80" t="n">
        <f aca="false">AH17</f>
        <v>-0.0550000000000002</v>
      </c>
      <c r="AO17" s="80" t="s">
        <v>212</v>
      </c>
      <c r="AP17" s="80" t="n">
        <f aca="false">AM17+AN17</f>
        <v>475.521</v>
      </c>
      <c r="AR17" s="80" t="s">
        <v>212</v>
      </c>
      <c r="AS17" s="87" t="n">
        <v>518.85887</v>
      </c>
      <c r="AT17" s="80" t="n">
        <f aca="false">AH17</f>
        <v>-0.0550000000000002</v>
      </c>
      <c r="AU17" s="60" t="s">
        <v>211</v>
      </c>
      <c r="AV17" s="87" t="n">
        <f aca="false">AS17-AT17</f>
        <v>518.91387</v>
      </c>
    </row>
    <row r="18" customFormat="false" ht="14.25" hidden="false" customHeight="false" outlineLevel="0" collapsed="false">
      <c r="B18" s="68" t="s">
        <v>207</v>
      </c>
      <c r="C18" s="67"/>
      <c r="D18" s="67" t="n">
        <v>1.872</v>
      </c>
      <c r="E18" s="67" t="n">
        <f aca="false">C15-D16+C17-D18</f>
        <v>-1.316</v>
      </c>
      <c r="F18" s="64"/>
      <c r="H18" s="91" t="s">
        <v>182</v>
      </c>
      <c r="I18" s="83"/>
      <c r="J18" s="83" t="n">
        <v>0.495</v>
      </c>
      <c r="K18" s="83" t="n">
        <f aca="false">I17-J18</f>
        <v>1.315</v>
      </c>
      <c r="L18" s="84"/>
      <c r="N18" s="68" t="s">
        <v>203</v>
      </c>
      <c r="O18" s="67"/>
      <c r="P18" s="67" t="n">
        <v>2.066</v>
      </c>
      <c r="Q18" s="67" t="n">
        <f aca="false">O17-P18</f>
        <v>-1.038</v>
      </c>
      <c r="R18" s="64"/>
      <c r="S18" s="64"/>
      <c r="T18" s="91" t="s">
        <v>204</v>
      </c>
      <c r="U18" s="83"/>
      <c r="V18" s="83" t="n">
        <v>0.515</v>
      </c>
      <c r="W18" s="83" t="n">
        <f aca="false">U17-V18</f>
        <v>0.842</v>
      </c>
      <c r="X18" s="84"/>
      <c r="AA18" s="60" t="s">
        <v>182</v>
      </c>
      <c r="AB18" s="64" t="n">
        <f aca="false">I15-J16</f>
        <v>-1.315</v>
      </c>
      <c r="AC18" s="64" t="n">
        <f aca="false">(I17-J18)</f>
        <v>1.315</v>
      </c>
      <c r="AD18" s="85" t="n">
        <f aca="false">(AB18+AC18)*1000</f>
        <v>0</v>
      </c>
      <c r="AE18" s="85" t="n">
        <v>15</v>
      </c>
      <c r="AF18" s="85" t="n">
        <f aca="false">0.67*40*SQRT(AE18/1000)</f>
        <v>3.28231625532946</v>
      </c>
      <c r="AG18" s="86" t="str">
        <f aca="false">IF(ABS(AD18)&lt;AF18,"ANO","NE")</f>
        <v>ANO</v>
      </c>
      <c r="AH18" s="80" t="n">
        <f aca="false">AVERAGE(AB18,-AC18)</f>
        <v>-1.315</v>
      </c>
      <c r="AI18" s="85" t="n">
        <f aca="false">1/2*SQRT((AD18*AD18)/(AE18/1000))</f>
        <v>0</v>
      </c>
      <c r="AJ18" s="85" t="n">
        <f aca="false">AI18*SQRT(AE18/1000)</f>
        <v>0</v>
      </c>
      <c r="AK18" s="63"/>
      <c r="AL18" s="60" t="s">
        <v>213</v>
      </c>
      <c r="AM18" s="67" t="n">
        <f aca="false">L15</f>
        <v>484.696</v>
      </c>
      <c r="AN18" s="80" t="n">
        <f aca="false">AH18</f>
        <v>-1.315</v>
      </c>
      <c r="AO18" s="80" t="s">
        <v>214</v>
      </c>
      <c r="AP18" s="80" t="n">
        <f aca="false">AM18+AN18</f>
        <v>483.381</v>
      </c>
      <c r="AR18" s="80" t="s">
        <v>214</v>
      </c>
      <c r="AS18" s="87" t="n">
        <v>528.1105</v>
      </c>
      <c r="AT18" s="80" t="n">
        <f aca="false">AH18</f>
        <v>-1.315</v>
      </c>
      <c r="AU18" s="60" t="s">
        <v>213</v>
      </c>
      <c r="AV18" s="87" t="n">
        <f aca="false">AS18-AT18</f>
        <v>529.4255</v>
      </c>
    </row>
    <row r="19" customFormat="false" ht="14.25" hidden="false" customHeight="false" outlineLevel="0" collapsed="false">
      <c r="B19" s="68" t="s">
        <v>207</v>
      </c>
      <c r="C19" s="76" t="n">
        <v>1.872</v>
      </c>
      <c r="D19" s="76"/>
      <c r="E19" s="76"/>
      <c r="F19" s="64"/>
      <c r="H19" s="106" t="s">
        <v>215</v>
      </c>
      <c r="I19" s="107" t="n">
        <v>0.337</v>
      </c>
      <c r="J19" s="107"/>
      <c r="K19" s="107"/>
      <c r="L19" s="64" t="n">
        <v>491.943</v>
      </c>
      <c r="N19" s="108" t="s">
        <v>216</v>
      </c>
      <c r="O19" s="109" t="n">
        <v>0.558</v>
      </c>
      <c r="P19" s="109"/>
      <c r="Q19" s="109"/>
      <c r="R19" s="90" t="n">
        <v>548.333</v>
      </c>
      <c r="S19" s="64"/>
      <c r="T19" s="68" t="s">
        <v>217</v>
      </c>
      <c r="U19" s="67" t="n">
        <v>0.557</v>
      </c>
      <c r="V19" s="67"/>
      <c r="W19" s="67"/>
      <c r="X19" s="64" t="n">
        <v>601.329</v>
      </c>
      <c r="AA19" s="92" t="s">
        <v>215</v>
      </c>
      <c r="AB19" s="93" t="n">
        <f aca="false">I19-J20</f>
        <v>-1.091</v>
      </c>
      <c r="AC19" s="93" t="n">
        <f aca="false">(I21-J22)</f>
        <v>1.091</v>
      </c>
      <c r="AD19" s="94" t="n">
        <f aca="false">(AB19+AC19)*1000</f>
        <v>0</v>
      </c>
      <c r="AE19" s="94" t="n">
        <v>13</v>
      </c>
      <c r="AF19" s="94" t="n">
        <f aca="false">0.67*40*SQRT(AE19/1000)</f>
        <v>3.05567013926569</v>
      </c>
      <c r="AG19" s="95" t="str">
        <f aca="false">IF(ABS(AD19)&lt;AF19,"ANO","NE")</f>
        <v>ANO</v>
      </c>
      <c r="AH19" s="96" t="n">
        <f aca="false">AVERAGE(AB19,-AC19)</f>
        <v>-1.091</v>
      </c>
      <c r="AI19" s="94" t="n">
        <f aca="false">1/2*SQRT((AD19*AD19)/(AE19/1000))</f>
        <v>0</v>
      </c>
      <c r="AJ19" s="94" t="n">
        <f aca="false">AI19*SQRT(AE19/1000)</f>
        <v>0</v>
      </c>
      <c r="AK19" s="63"/>
      <c r="AL19" s="60" t="s">
        <v>215</v>
      </c>
      <c r="AM19" s="67" t="n">
        <f aca="false">L19</f>
        <v>491.943</v>
      </c>
      <c r="AN19" s="80" t="n">
        <f aca="false">AH19</f>
        <v>-1.091</v>
      </c>
      <c r="AO19" s="80" t="s">
        <v>218</v>
      </c>
      <c r="AP19" s="80" t="n">
        <f aca="false">AM19+AN19</f>
        <v>490.852</v>
      </c>
      <c r="AR19" s="80" t="s">
        <v>218</v>
      </c>
      <c r="AS19" s="87" t="n">
        <v>534.64849</v>
      </c>
      <c r="AT19" s="80" t="n">
        <f aca="false">AH19</f>
        <v>-1.091</v>
      </c>
      <c r="AU19" s="60" t="s">
        <v>215</v>
      </c>
      <c r="AV19" s="87" t="n">
        <f aca="false">AS19-AT19</f>
        <v>535.73949</v>
      </c>
    </row>
    <row r="20" customFormat="false" ht="13.5" hidden="false" customHeight="false" outlineLevel="0" collapsed="false">
      <c r="B20" s="68"/>
      <c r="C20" s="67"/>
      <c r="D20" s="67" t="n">
        <v>0</v>
      </c>
      <c r="E20" s="67"/>
      <c r="F20" s="64"/>
      <c r="H20" s="106" t="s">
        <v>218</v>
      </c>
      <c r="I20" s="107"/>
      <c r="J20" s="107" t="n">
        <v>1.428</v>
      </c>
      <c r="K20" s="107" t="n">
        <f aca="false">I19-J20</f>
        <v>-1.091</v>
      </c>
      <c r="L20" s="64"/>
      <c r="N20" s="110" t="s">
        <v>219</v>
      </c>
      <c r="O20" s="111"/>
      <c r="P20" s="111" t="n">
        <v>0.824</v>
      </c>
      <c r="Q20" s="111" t="n">
        <f aca="false">O19-P20</f>
        <v>-0.266</v>
      </c>
      <c r="R20" s="64"/>
      <c r="S20" s="64"/>
      <c r="T20" s="72" t="s">
        <v>220</v>
      </c>
      <c r="U20" s="73"/>
      <c r="V20" s="73" t="n">
        <v>1.338</v>
      </c>
      <c r="W20" s="73" t="n">
        <f aca="false">U19-V20</f>
        <v>-0.781</v>
      </c>
      <c r="X20" s="64"/>
      <c r="AA20" s="60" t="s">
        <v>185</v>
      </c>
      <c r="AB20" s="64" t="n">
        <f aca="false">I23-J24</f>
        <v>-0.644</v>
      </c>
      <c r="AC20" s="64" t="n">
        <f aca="false">(I25-J26)</f>
        <v>0.644</v>
      </c>
      <c r="AD20" s="85" t="n">
        <f aca="false">(AB20+AC20)*1000</f>
        <v>0</v>
      </c>
      <c r="AE20" s="85" t="n">
        <v>14</v>
      </c>
      <c r="AF20" s="85" t="n">
        <f aca="false">0.67*40*SQRT(AE20/1000)</f>
        <v>3.17101876374139</v>
      </c>
      <c r="AG20" s="86" t="str">
        <f aca="false">IF(ABS(AD20)&lt;AF20,"ANO","NE")</f>
        <v>ANO</v>
      </c>
      <c r="AH20" s="80" t="n">
        <f aca="false">AVERAGE(AB20,-AC20)</f>
        <v>-0.644</v>
      </c>
      <c r="AI20" s="85" t="n">
        <f aca="false">1/2*SQRT((AD20*AD20)/(AE20/1000))</f>
        <v>0</v>
      </c>
      <c r="AJ20" s="85" t="n">
        <f aca="false">AI20*SQRT(AE20/1000)</f>
        <v>0</v>
      </c>
      <c r="AK20" s="63"/>
      <c r="AL20" s="60" t="s">
        <v>221</v>
      </c>
      <c r="AM20" s="67" t="n">
        <f aca="false">L23</f>
        <v>499.829</v>
      </c>
      <c r="AN20" s="80" t="n">
        <f aca="false">AH20</f>
        <v>-0.644</v>
      </c>
      <c r="AO20" s="80" t="s">
        <v>222</v>
      </c>
      <c r="AP20" s="80" t="n">
        <f aca="false">AM20+AN20</f>
        <v>499.185</v>
      </c>
      <c r="AR20" s="80" t="s">
        <v>222</v>
      </c>
      <c r="AS20" s="87" t="n">
        <v>542.77559</v>
      </c>
      <c r="AT20" s="80" t="n">
        <f aca="false">AH20</f>
        <v>-0.644</v>
      </c>
      <c r="AU20" s="60" t="s">
        <v>221</v>
      </c>
      <c r="AV20" s="87" t="n">
        <f aca="false">AS20-AT20</f>
        <v>543.41959</v>
      </c>
    </row>
    <row r="21" customFormat="false" ht="13.5" hidden="false" customHeight="false" outlineLevel="0" collapsed="false">
      <c r="B21" s="68"/>
      <c r="C21" s="67" t="n">
        <v>0</v>
      </c>
      <c r="D21" s="67"/>
      <c r="E21" s="67"/>
      <c r="F21" s="64"/>
      <c r="H21" s="112" t="s">
        <v>218</v>
      </c>
      <c r="I21" s="113" t="n">
        <v>1.492</v>
      </c>
      <c r="J21" s="113"/>
      <c r="K21" s="113"/>
      <c r="L21" s="64"/>
      <c r="N21" s="106" t="s">
        <v>219</v>
      </c>
      <c r="O21" s="107" t="n">
        <v>0.822</v>
      </c>
      <c r="P21" s="107"/>
      <c r="Q21" s="107"/>
      <c r="R21" s="64"/>
      <c r="S21" s="64"/>
      <c r="T21" s="68" t="s">
        <v>220</v>
      </c>
      <c r="U21" s="67" t="n">
        <v>1.334</v>
      </c>
      <c r="V21" s="67"/>
      <c r="W21" s="67"/>
      <c r="X21" s="64"/>
      <c r="AA21" s="60" t="s">
        <v>189</v>
      </c>
      <c r="AB21" s="64" t="n">
        <f aca="false">I27-J28</f>
        <v>-0.405</v>
      </c>
      <c r="AC21" s="64" t="n">
        <f aca="false">(I29-J30)</f>
        <v>0.405</v>
      </c>
      <c r="AD21" s="85" t="n">
        <f aca="false">(AB21+AC21)*1000</f>
        <v>0</v>
      </c>
      <c r="AE21" s="85" t="n">
        <v>50</v>
      </c>
      <c r="AF21" s="85" t="n">
        <f aca="false">0.67*40*SQRT(AE21/1000)</f>
        <v>5.99266217969944</v>
      </c>
      <c r="AG21" s="86" t="str">
        <f aca="false">IF(ABS(AD21)&lt;AF21,"ANO","NE")</f>
        <v>ANO</v>
      </c>
      <c r="AH21" s="80" t="n">
        <f aca="false">AVERAGE(AB21,-AC21)</f>
        <v>-0.405</v>
      </c>
      <c r="AI21" s="85" t="n">
        <f aca="false">1/2*SQRT((AD21*AD21)/(AE21/1000))</f>
        <v>0</v>
      </c>
      <c r="AJ21" s="85" t="n">
        <f aca="false">AI21*SQRT(AE21/1000)</f>
        <v>0</v>
      </c>
      <c r="AK21" s="63"/>
      <c r="AL21" s="60" t="s">
        <v>223</v>
      </c>
      <c r="AM21" s="67" t="n">
        <f aca="false">L27</f>
        <v>510.173</v>
      </c>
      <c r="AN21" s="80" t="n">
        <f aca="false">AH21</f>
        <v>-0.405</v>
      </c>
      <c r="AO21" s="80" t="s">
        <v>224</v>
      </c>
      <c r="AP21" s="80" t="n">
        <f aca="false">AM21+AN21</f>
        <v>509.768</v>
      </c>
      <c r="AR21" s="80" t="s">
        <v>224</v>
      </c>
      <c r="AS21" s="87" t="n">
        <v>552.83227</v>
      </c>
      <c r="AT21" s="80" t="n">
        <f aca="false">AH21</f>
        <v>-0.405</v>
      </c>
      <c r="AU21" s="60" t="s">
        <v>223</v>
      </c>
      <c r="AV21" s="87" t="n">
        <f aca="false">AS21-AT21</f>
        <v>553.23727</v>
      </c>
    </row>
    <row r="22" customFormat="false" ht="14.25" hidden="false" customHeight="false" outlineLevel="0" collapsed="false">
      <c r="B22" s="91" t="s">
        <v>182</v>
      </c>
      <c r="C22" s="83"/>
      <c r="D22" s="83" t="n">
        <v>0.556</v>
      </c>
      <c r="E22" s="83" t="n">
        <f aca="false">C19-D20+C21-D22</f>
        <v>1.316</v>
      </c>
      <c r="F22" s="84"/>
      <c r="H22" s="114" t="s">
        <v>215</v>
      </c>
      <c r="I22" s="115"/>
      <c r="J22" s="115" t="n">
        <v>0.401</v>
      </c>
      <c r="K22" s="115" t="n">
        <f aca="false">I21-J22</f>
        <v>1.091</v>
      </c>
      <c r="L22" s="84"/>
      <c r="N22" s="114" t="s">
        <v>216</v>
      </c>
      <c r="O22" s="115"/>
      <c r="P22" s="115" t="n">
        <v>0.554</v>
      </c>
      <c r="Q22" s="115" t="n">
        <f aca="false">O21-P22</f>
        <v>0.268</v>
      </c>
      <c r="R22" s="84"/>
      <c r="S22" s="64"/>
      <c r="T22" s="91" t="s">
        <v>217</v>
      </c>
      <c r="U22" s="83"/>
      <c r="V22" s="83" t="n">
        <v>0.551</v>
      </c>
      <c r="W22" s="83" t="n">
        <f aca="false">U21-V22</f>
        <v>0.783</v>
      </c>
      <c r="X22" s="84"/>
      <c r="AA22" s="60" t="s">
        <v>193</v>
      </c>
      <c r="AB22" s="64" t="n">
        <f aca="false">I31-J32</f>
        <v>0.78</v>
      </c>
      <c r="AC22" s="64" t="n">
        <f aca="false">(I33-J34)</f>
        <v>-0.779</v>
      </c>
      <c r="AD22" s="85" t="n">
        <f aca="false">(AB22+AC22)*1000</f>
        <v>1.00000000000033</v>
      </c>
      <c r="AE22" s="85" t="n">
        <v>16</v>
      </c>
      <c r="AF22" s="85" t="n">
        <f aca="false">0.67*40*SQRT(AE22/1000)</f>
        <v>3.3899616517005</v>
      </c>
      <c r="AG22" s="86" t="str">
        <f aca="false">IF(ABS(AD22)&lt;AF22,"ANO","NE")</f>
        <v>ANO</v>
      </c>
      <c r="AH22" s="80" t="n">
        <f aca="false">AVERAGE(AB22,-AC22)</f>
        <v>0.7795</v>
      </c>
      <c r="AI22" s="85" t="n">
        <f aca="false">1/2*SQRT((AD22*AD22)/(AE22/1000))</f>
        <v>3.95284707521179</v>
      </c>
      <c r="AJ22" s="85" t="n">
        <f aca="false">AI22*SQRT(AE22/1000)</f>
        <v>0.500000000000167</v>
      </c>
      <c r="AL22" s="60" t="s">
        <v>225</v>
      </c>
      <c r="AM22" s="67" t="n">
        <f aca="false">L31</f>
        <v>519.813</v>
      </c>
      <c r="AN22" s="80" t="n">
        <f aca="false">AH22</f>
        <v>0.7795</v>
      </c>
      <c r="AO22" s="80" t="s">
        <v>226</v>
      </c>
      <c r="AP22" s="80" t="n">
        <f aca="false">AM22+AN22</f>
        <v>520.5925</v>
      </c>
      <c r="AR22" s="80" t="s">
        <v>226</v>
      </c>
      <c r="AS22" s="87" t="n">
        <v>563.73197</v>
      </c>
      <c r="AT22" s="80" t="n">
        <f aca="false">AH22</f>
        <v>0.7795</v>
      </c>
      <c r="AU22" s="60" t="s">
        <v>225</v>
      </c>
      <c r="AV22" s="87" t="n">
        <f aca="false">AS22-AT22</f>
        <v>562.95247</v>
      </c>
    </row>
    <row r="23" customFormat="false" ht="14.25" hidden="false" customHeight="false" outlineLevel="0" collapsed="false">
      <c r="B23" s="68" t="s">
        <v>185</v>
      </c>
      <c r="C23" s="67" t="n">
        <v>0.965</v>
      </c>
      <c r="D23" s="67"/>
      <c r="E23" s="67"/>
      <c r="F23" s="64" t="n">
        <v>444.624</v>
      </c>
      <c r="H23" s="68" t="s">
        <v>185</v>
      </c>
      <c r="I23" s="67" t="n">
        <v>1.15</v>
      </c>
      <c r="J23" s="67"/>
      <c r="K23" s="67"/>
      <c r="L23" s="64" t="n">
        <v>499.829</v>
      </c>
      <c r="N23" s="68" t="s">
        <v>227</v>
      </c>
      <c r="O23" s="67" t="n">
        <v>0.727</v>
      </c>
      <c r="P23" s="67"/>
      <c r="Q23" s="67"/>
      <c r="R23" s="64" t="n">
        <v>556.244</v>
      </c>
      <c r="S23" s="64"/>
      <c r="T23" s="106" t="s">
        <v>228</v>
      </c>
      <c r="U23" s="107" t="n">
        <v>0.665</v>
      </c>
      <c r="V23" s="107"/>
      <c r="W23" s="107"/>
      <c r="X23" s="64" t="n">
        <v>613.175</v>
      </c>
      <c r="AA23" s="92" t="s">
        <v>229</v>
      </c>
      <c r="AB23" s="93" t="n">
        <f aca="false">I35-J36</f>
        <v>-0.0609999999999999</v>
      </c>
      <c r="AC23" s="93" t="n">
        <f aca="false">(I37-J38)</f>
        <v>0.0619999999999998</v>
      </c>
      <c r="AD23" s="94" t="n">
        <f aca="false">(AB23+AC23)*1000</f>
        <v>0.99999999999989</v>
      </c>
      <c r="AE23" s="94" t="n">
        <v>7</v>
      </c>
      <c r="AF23" s="94" t="n">
        <f aca="false">0.67*40*SQRT(AE23/1000)</f>
        <v>2.24224887111132</v>
      </c>
      <c r="AG23" s="95" t="str">
        <f aca="false">IF(ABS(AD23)&lt;AF23,"ANO","NE")</f>
        <v>ANO</v>
      </c>
      <c r="AH23" s="96" t="n">
        <f aca="false">AVERAGE(AB23,-AC23)</f>
        <v>-0.0614999999999999</v>
      </c>
      <c r="AI23" s="94" t="n">
        <f aca="false">1/2*SQRT((AD23*AD23)/(AE23/1000))</f>
        <v>5.97614304667131</v>
      </c>
      <c r="AJ23" s="94" t="n">
        <f aca="false">AI23*SQRT(AE23/1000)</f>
        <v>0.499999999999945</v>
      </c>
      <c r="AL23" s="60" t="s">
        <v>229</v>
      </c>
      <c r="AM23" s="67" t="n">
        <f aca="false">L35</f>
        <v>527.501</v>
      </c>
      <c r="AN23" s="80" t="n">
        <f aca="false">AH23</f>
        <v>-0.0614999999999999</v>
      </c>
      <c r="AO23" s="80" t="s">
        <v>230</v>
      </c>
      <c r="AP23" s="80" t="n">
        <f aca="false">AM23+AN23</f>
        <v>527.4395</v>
      </c>
      <c r="AR23" s="80" t="s">
        <v>230</v>
      </c>
      <c r="AS23" s="87" t="n">
        <v>571.13512</v>
      </c>
      <c r="AT23" s="80" t="n">
        <f aca="false">AH23</f>
        <v>-0.0614999999999999</v>
      </c>
      <c r="AU23" s="60" t="s">
        <v>229</v>
      </c>
      <c r="AV23" s="87" t="n">
        <f aca="false">AS23-AT23</f>
        <v>571.19662</v>
      </c>
    </row>
    <row r="24" customFormat="false" ht="14.25" hidden="false" customHeight="false" outlineLevel="0" collapsed="false">
      <c r="B24" s="68" t="s">
        <v>231</v>
      </c>
      <c r="C24" s="67"/>
      <c r="D24" s="67" t="n">
        <v>1.609</v>
      </c>
      <c r="E24" s="67" t="n">
        <f aca="false">C23-D24</f>
        <v>-0.644</v>
      </c>
      <c r="F24" s="64"/>
      <c r="H24" s="68" t="s">
        <v>231</v>
      </c>
      <c r="I24" s="67"/>
      <c r="J24" s="67" t="n">
        <v>1.794</v>
      </c>
      <c r="K24" s="67" t="n">
        <f aca="false">I23-J24</f>
        <v>-0.644</v>
      </c>
      <c r="L24" s="64"/>
      <c r="N24" s="72" t="s">
        <v>232</v>
      </c>
      <c r="O24" s="73"/>
      <c r="P24" s="73" t="n">
        <v>1.425</v>
      </c>
      <c r="Q24" s="73" t="n">
        <f aca="false">O23-P24</f>
        <v>-0.698</v>
      </c>
      <c r="R24" s="64"/>
      <c r="S24" s="64"/>
      <c r="T24" s="110" t="s">
        <v>233</v>
      </c>
      <c r="U24" s="111"/>
      <c r="V24" s="111" t="n">
        <v>1.387</v>
      </c>
      <c r="W24" s="111" t="n">
        <f aca="false">U23-V24</f>
        <v>-0.722</v>
      </c>
      <c r="X24" s="64"/>
      <c r="AA24" s="116" t="n">
        <v>21</v>
      </c>
      <c r="AB24" s="98" t="n">
        <f aca="false">I39-J40</f>
        <v>0.349</v>
      </c>
      <c r="AC24" s="98" t="n">
        <f aca="false">(I41-J42)</f>
        <v>-0.35</v>
      </c>
      <c r="AD24" s="99" t="n">
        <f aca="false">(AB24+AC24)*1000</f>
        <v>-0.99999999999989</v>
      </c>
      <c r="AE24" s="99" t="n">
        <v>18</v>
      </c>
      <c r="AF24" s="99" t="n">
        <f aca="false">0.67*40*SQRT(AE24/1000)</f>
        <v>3.59559730781966</v>
      </c>
      <c r="AG24" s="100" t="str">
        <f aca="false">IF(ABS(AD24)&lt;AF24,"ANO","NE")</f>
        <v>ANO</v>
      </c>
      <c r="AH24" s="101" t="n">
        <f aca="false">AVERAGE(AB24,-AC24)</f>
        <v>0.3495</v>
      </c>
      <c r="AI24" s="99" t="n">
        <f aca="false">1/2*SQRT((AD24*AD24)/(AE24/1000))</f>
        <v>3.72677996249924</v>
      </c>
      <c r="AJ24" s="99" t="n">
        <f aca="false">AI24*SQRT(AE24/1000)</f>
        <v>0.499999999999945</v>
      </c>
      <c r="AK24" s="63"/>
      <c r="AL24" s="102" t="s">
        <v>234</v>
      </c>
      <c r="AM24" s="103" t="n">
        <f aca="false">L39</f>
        <v>540.26</v>
      </c>
      <c r="AN24" s="80" t="n">
        <f aca="false">AH24</f>
        <v>0.3495</v>
      </c>
      <c r="AO24" s="104" t="s">
        <v>235</v>
      </c>
      <c r="AP24" s="80" t="n">
        <f aca="false">AM24+AN24</f>
        <v>540.6095</v>
      </c>
      <c r="AR24" s="104" t="s">
        <v>235</v>
      </c>
      <c r="AS24" s="105" t="n">
        <v>584.30208</v>
      </c>
      <c r="AT24" s="104" t="n">
        <f aca="false">AH24</f>
        <v>0.3495</v>
      </c>
      <c r="AU24" s="102" t="s">
        <v>234</v>
      </c>
      <c r="AV24" s="105" t="n">
        <f aca="false">AS24-AT24</f>
        <v>583.95258</v>
      </c>
    </row>
    <row r="25" customFormat="false" ht="15" hidden="false" customHeight="false" outlineLevel="0" collapsed="false">
      <c r="B25" s="68" t="s">
        <v>231</v>
      </c>
      <c r="C25" s="76" t="n">
        <v>1.608</v>
      </c>
      <c r="D25" s="76"/>
      <c r="E25" s="76"/>
      <c r="F25" s="64"/>
      <c r="H25" s="68" t="s">
        <v>231</v>
      </c>
      <c r="I25" s="76" t="n">
        <v>1.794</v>
      </c>
      <c r="J25" s="76"/>
      <c r="K25" s="76"/>
      <c r="L25" s="64"/>
      <c r="N25" s="68" t="s">
        <v>232</v>
      </c>
      <c r="O25" s="67" t="n">
        <v>1.427</v>
      </c>
      <c r="P25" s="67"/>
      <c r="Q25" s="67"/>
      <c r="R25" s="64"/>
      <c r="S25" s="64"/>
      <c r="T25" s="106" t="s">
        <v>233</v>
      </c>
      <c r="U25" s="107" t="n">
        <v>1.373</v>
      </c>
      <c r="V25" s="107"/>
      <c r="W25" s="107"/>
      <c r="X25" s="64"/>
      <c r="AA25" s="74" t="s">
        <v>236</v>
      </c>
      <c r="AB25" s="74"/>
      <c r="AC25" s="74"/>
      <c r="AD25" s="74"/>
      <c r="AE25" s="74"/>
      <c r="AF25" s="74"/>
      <c r="AG25" s="74"/>
      <c r="AH25" s="74"/>
      <c r="AI25" s="74"/>
      <c r="AJ25" s="74"/>
      <c r="AK25" s="63"/>
      <c r="AL25" s="75" t="s">
        <v>236</v>
      </c>
      <c r="AM25" s="75"/>
      <c r="AN25" s="75"/>
      <c r="AO25" s="75"/>
      <c r="AP25" s="75"/>
      <c r="AR25" s="75" t="s">
        <v>236</v>
      </c>
      <c r="AS25" s="75"/>
      <c r="AT25" s="75"/>
      <c r="AU25" s="75"/>
      <c r="AV25" s="75"/>
    </row>
    <row r="26" customFormat="false" ht="15" hidden="false" customHeight="false" outlineLevel="0" collapsed="false">
      <c r="B26" s="91" t="s">
        <v>185</v>
      </c>
      <c r="C26" s="83"/>
      <c r="D26" s="83" t="n">
        <v>0.964</v>
      </c>
      <c r="E26" s="83" t="n">
        <f aca="false">C25-D26</f>
        <v>0.644</v>
      </c>
      <c r="F26" s="84"/>
      <c r="H26" s="91" t="s">
        <v>185</v>
      </c>
      <c r="I26" s="83"/>
      <c r="J26" s="83" t="n">
        <v>1.15</v>
      </c>
      <c r="K26" s="83" t="n">
        <f aca="false">I25-J26</f>
        <v>0.644</v>
      </c>
      <c r="L26" s="84"/>
      <c r="N26" s="117" t="s">
        <v>227</v>
      </c>
      <c r="O26" s="103"/>
      <c r="P26" s="103" t="n">
        <v>0.73</v>
      </c>
      <c r="Q26" s="103" t="n">
        <f aca="false">O25-P26</f>
        <v>0.697</v>
      </c>
      <c r="R26" s="69"/>
      <c r="S26" s="69"/>
      <c r="T26" s="118" t="s">
        <v>228</v>
      </c>
      <c r="U26" s="119"/>
      <c r="V26" s="119" t="n">
        <v>0.652</v>
      </c>
      <c r="W26" s="119" t="n">
        <f aca="false">U25-V26</f>
        <v>0.721</v>
      </c>
      <c r="X26" s="69"/>
      <c r="AA26" s="60" t="s">
        <v>164</v>
      </c>
      <c r="AB26" s="64" t="n">
        <f aca="false">O3-P4</f>
        <v>0.605</v>
      </c>
      <c r="AC26" s="64" t="n">
        <f aca="false">(O5-P6)</f>
        <v>-0.605</v>
      </c>
      <c r="AD26" s="85" t="n">
        <f aca="false">(AB26+AC26)*1000</f>
        <v>0</v>
      </c>
      <c r="AE26" s="85" t="n">
        <v>34</v>
      </c>
      <c r="AF26" s="120" t="n">
        <f aca="false">0.67*40*SQRT(AE26/1000)</f>
        <v>4.94167582910899</v>
      </c>
      <c r="AG26" s="86" t="str">
        <f aca="false">IF(ABS(AD26)&lt;AF26,"ANO","NE")</f>
        <v>ANO</v>
      </c>
      <c r="AH26" s="80" t="n">
        <f aca="false">AVERAGE(AB26,-AC26)</f>
        <v>0.605</v>
      </c>
      <c r="AI26" s="85" t="n">
        <f aca="false">1/2*SQRT((AD26*AD26)/(AE26/1000))</f>
        <v>0</v>
      </c>
      <c r="AJ26" s="85" t="n">
        <f aca="false">AI26*SQRT(AE26/1000)</f>
        <v>0</v>
      </c>
      <c r="AK26" s="63"/>
      <c r="AL26" s="53" t="s">
        <v>164</v>
      </c>
      <c r="AM26" s="66" t="n">
        <f aca="false">R3</f>
        <v>524.437</v>
      </c>
      <c r="AN26" s="79" t="n">
        <f aca="false">AH26</f>
        <v>0.605</v>
      </c>
      <c r="AO26" s="79" t="s">
        <v>169</v>
      </c>
      <c r="AP26" s="79" t="n">
        <f aca="false">AM26+AN26</f>
        <v>525.042</v>
      </c>
      <c r="AR26" s="79" t="s">
        <v>169</v>
      </c>
      <c r="AS26" s="81" t="n">
        <v>568.5602</v>
      </c>
      <c r="AT26" s="79" t="n">
        <f aca="false">AH26</f>
        <v>0.605</v>
      </c>
      <c r="AU26" s="53" t="s">
        <v>164</v>
      </c>
      <c r="AV26" s="81" t="n">
        <f aca="false">AS26-AT26</f>
        <v>567.9552</v>
      </c>
    </row>
    <row r="27" s="49" customFormat="true" ht="14.25" hidden="false" customHeight="false" outlineLevel="0" collapsed="false">
      <c r="B27" s="68" t="s">
        <v>189</v>
      </c>
      <c r="C27" s="67" t="n">
        <v>1.21</v>
      </c>
      <c r="D27" s="67"/>
      <c r="E27" s="67"/>
      <c r="F27" s="64" t="n">
        <v>451.33</v>
      </c>
      <c r="H27" s="68" t="s">
        <v>189</v>
      </c>
      <c r="I27" s="67" t="n">
        <v>1.192</v>
      </c>
      <c r="J27" s="67"/>
      <c r="K27" s="67"/>
      <c r="L27" s="64" t="n">
        <v>510.173</v>
      </c>
      <c r="AA27" s="60" t="s">
        <v>177</v>
      </c>
      <c r="AB27" s="64" t="n">
        <f aca="false">O7-P8+O9-P10</f>
        <v>0.981</v>
      </c>
      <c r="AC27" s="64" t="n">
        <f aca="false">(O11-P12+O13-P14)</f>
        <v>-0.982</v>
      </c>
      <c r="AD27" s="85" t="n">
        <f aca="false">(AB27+AC27)*1000</f>
        <v>-0.99999999999989</v>
      </c>
      <c r="AE27" s="85" t="n">
        <v>22</v>
      </c>
      <c r="AF27" s="120" t="n">
        <f aca="false">0.67*40*SQRT(AE27/1000)</f>
        <v>3.97508238908328</v>
      </c>
      <c r="AG27" s="86" t="str">
        <f aca="false">IF(ABS(AD27)&lt;AF27,"ANO","NE")</f>
        <v>ANO</v>
      </c>
      <c r="AH27" s="80" t="n">
        <f aca="false">AVERAGE(AB27,-AC27)</f>
        <v>0.9815</v>
      </c>
      <c r="AI27" s="85" t="n">
        <f aca="false">1/2*SQRT((AD27*AD27)/(AE27/1000))</f>
        <v>3.37099931231584</v>
      </c>
      <c r="AJ27" s="85" t="n">
        <f aca="false">AI27*SQRT(AE27/1000)</f>
        <v>0.499999999999945</v>
      </c>
      <c r="AK27" s="63"/>
      <c r="AL27" s="60" t="s">
        <v>177</v>
      </c>
      <c r="AM27" s="67" t="n">
        <f aca="false">R7</f>
        <v>536.98</v>
      </c>
      <c r="AN27" s="121" t="n">
        <f aca="false">AH27</f>
        <v>0.9815</v>
      </c>
      <c r="AO27" s="80" t="s">
        <v>188</v>
      </c>
      <c r="AP27" s="80" t="n">
        <f aca="false">AM27+AN27</f>
        <v>537.9615</v>
      </c>
      <c r="AR27" s="80" t="s">
        <v>188</v>
      </c>
      <c r="AS27" s="87" t="n">
        <v>582.42378</v>
      </c>
      <c r="AT27" s="80" t="n">
        <f aca="false">AH27</f>
        <v>0.9815</v>
      </c>
      <c r="AU27" s="60" t="s">
        <v>177</v>
      </c>
      <c r="AV27" s="87" t="n">
        <f aca="false">AS27-AT27</f>
        <v>581.44228</v>
      </c>
    </row>
    <row r="28" s="49" customFormat="true" ht="13.5" hidden="false" customHeight="false" outlineLevel="0" collapsed="false">
      <c r="B28" s="68" t="s">
        <v>237</v>
      </c>
      <c r="C28" s="67"/>
      <c r="D28" s="67" t="n">
        <v>1.614</v>
      </c>
      <c r="E28" s="67" t="n">
        <f aca="false">C27-D28</f>
        <v>-0.404</v>
      </c>
      <c r="F28" s="64"/>
      <c r="H28" s="68" t="s">
        <v>237</v>
      </c>
      <c r="I28" s="67"/>
      <c r="J28" s="67" t="n">
        <v>1.597</v>
      </c>
      <c r="K28" s="67" t="n">
        <f aca="false">I27-J28</f>
        <v>-0.405</v>
      </c>
      <c r="L28" s="64"/>
      <c r="AA28" s="60" t="s">
        <v>203</v>
      </c>
      <c r="AB28" s="64" t="n">
        <f aca="false">O15-P16</f>
        <v>1.039</v>
      </c>
      <c r="AC28" s="64" t="n">
        <f aca="false">(O17-P18)</f>
        <v>-1.038</v>
      </c>
      <c r="AD28" s="85" t="n">
        <f aca="false">(AB28+AC28)*1000</f>
        <v>1.00000000000033</v>
      </c>
      <c r="AE28" s="85" t="n">
        <v>6</v>
      </c>
      <c r="AF28" s="120" t="n">
        <f aca="false">0.67*40*SQRT(AE28/1000)</f>
        <v>2.07591907356718</v>
      </c>
      <c r="AG28" s="86" t="str">
        <f aca="false">IF(ABS(AD28)&lt;AF28,"ANO","NE")</f>
        <v>ANO</v>
      </c>
      <c r="AH28" s="80" t="n">
        <f aca="false">AVERAGE(AB28,-AC28)</f>
        <v>1.0385</v>
      </c>
      <c r="AI28" s="85" t="n">
        <f aca="false">1/2*SQRT((AD28*AD28)/(AE28/1000))</f>
        <v>6.45497224368118</v>
      </c>
      <c r="AJ28" s="85" t="n">
        <f aca="false">AI28*SQRT(AE28/1000)</f>
        <v>0.500000000000167</v>
      </c>
      <c r="AK28" s="63"/>
      <c r="AL28" s="60" t="s">
        <v>203</v>
      </c>
      <c r="AM28" s="67" t="n">
        <f aca="false">R15</f>
        <v>544.586</v>
      </c>
      <c r="AN28" s="80" t="n">
        <f aca="false">AH28</f>
        <v>1.0385</v>
      </c>
      <c r="AO28" s="80" t="s">
        <v>208</v>
      </c>
      <c r="AP28" s="80" t="n">
        <f aca="false">AM28+AN28</f>
        <v>545.6245</v>
      </c>
      <c r="AR28" s="80" t="s">
        <v>208</v>
      </c>
      <c r="AS28" s="87" t="n">
        <v>587.93044</v>
      </c>
      <c r="AT28" s="80" t="n">
        <f aca="false">AH28</f>
        <v>1.0385</v>
      </c>
      <c r="AU28" s="60" t="s">
        <v>203</v>
      </c>
      <c r="AV28" s="87" t="n">
        <f aca="false">AS28-AT28</f>
        <v>586.89194</v>
      </c>
    </row>
    <row r="29" s="49" customFormat="true" ht="13.5" hidden="false" customHeight="false" outlineLevel="0" collapsed="false">
      <c r="B29" s="122" t="s">
        <v>237</v>
      </c>
      <c r="C29" s="76" t="n">
        <v>1.613</v>
      </c>
      <c r="D29" s="76"/>
      <c r="E29" s="76"/>
      <c r="F29" s="64"/>
      <c r="H29" s="122" t="s">
        <v>237</v>
      </c>
      <c r="I29" s="76" t="n">
        <v>1.597</v>
      </c>
      <c r="J29" s="76"/>
      <c r="K29" s="76"/>
      <c r="L29" s="64"/>
      <c r="AA29" s="92" t="s">
        <v>216</v>
      </c>
      <c r="AB29" s="93" t="n">
        <f aca="false">O19-P20</f>
        <v>-0.266</v>
      </c>
      <c r="AC29" s="93" t="n">
        <f aca="false">(O21-P22)</f>
        <v>0.268</v>
      </c>
      <c r="AD29" s="94" t="n">
        <f aca="false">(AB29+AC29)*1000</f>
        <v>2</v>
      </c>
      <c r="AE29" s="94" t="n">
        <f aca="false">0.67*40*SQRT(AD29/1000)</f>
        <v>1.19853243593989</v>
      </c>
      <c r="AF29" s="99" t="n">
        <f aca="false">0.67*40*SQRT(AE29/1000)</f>
        <v>0.927811369185281</v>
      </c>
      <c r="AG29" s="95" t="str">
        <f aca="false">IF(ABS(AD29)&lt;AF29,"ANO","NE")</f>
        <v>NE</v>
      </c>
      <c r="AH29" s="96" t="n">
        <f aca="false">AVERAGE(AB29,-AC29)</f>
        <v>-0.267</v>
      </c>
      <c r="AI29" s="94" t="n">
        <f aca="false">1/2*SQRT((AD29*AD29)/(AE29/1000))</f>
        <v>28.885181719139</v>
      </c>
      <c r="AJ29" s="94" t="n">
        <f aca="false">AI29*SQRT(AE29/1000)</f>
        <v>1</v>
      </c>
      <c r="AK29" s="63"/>
      <c r="AL29" s="60" t="s">
        <v>216</v>
      </c>
      <c r="AM29" s="67" t="n">
        <f aca="false">R19</f>
        <v>548.333</v>
      </c>
      <c r="AN29" s="80" t="n">
        <f aca="false">AH29</f>
        <v>-0.267</v>
      </c>
      <c r="AO29" s="80" t="s">
        <v>219</v>
      </c>
      <c r="AP29" s="80" t="n">
        <f aca="false">AM29+AN29</f>
        <v>548.066</v>
      </c>
      <c r="AR29" s="80" t="s">
        <v>219</v>
      </c>
      <c r="AS29" s="87" t="n">
        <v>591.74637</v>
      </c>
      <c r="AT29" s="80" t="n">
        <f aca="false">AH29</f>
        <v>-0.267</v>
      </c>
      <c r="AU29" s="60" t="s">
        <v>216</v>
      </c>
      <c r="AV29" s="87" t="n">
        <f aca="false">AS29-AT29</f>
        <v>592.01337</v>
      </c>
    </row>
    <row r="30" s="49" customFormat="true" ht="14.25" hidden="false" customHeight="false" outlineLevel="0" collapsed="false">
      <c r="B30" s="91" t="s">
        <v>189</v>
      </c>
      <c r="C30" s="83"/>
      <c r="D30" s="83" t="n">
        <v>1.209</v>
      </c>
      <c r="E30" s="83" t="n">
        <f aca="false">C29-D30</f>
        <v>0.404</v>
      </c>
      <c r="F30" s="84"/>
      <c r="H30" s="91" t="s">
        <v>189</v>
      </c>
      <c r="I30" s="83"/>
      <c r="J30" s="83" t="n">
        <v>1.192</v>
      </c>
      <c r="K30" s="83" t="n">
        <f aca="false">I29-J30</f>
        <v>0.405</v>
      </c>
      <c r="L30" s="84"/>
      <c r="AA30" s="60" t="s">
        <v>227</v>
      </c>
      <c r="AB30" s="64" t="n">
        <f aca="false">O23-P24</f>
        <v>-0.698</v>
      </c>
      <c r="AC30" s="64" t="n">
        <f aca="false">(O25-P26)</f>
        <v>0.697</v>
      </c>
      <c r="AD30" s="85" t="n">
        <f aca="false">(AB30+AC30)*1000</f>
        <v>-1</v>
      </c>
      <c r="AE30" s="85" t="n">
        <v>6</v>
      </c>
      <c r="AF30" s="120" t="n">
        <f aca="false">0.67*40*SQRT(AE30/1000)</f>
        <v>2.07591907356718</v>
      </c>
      <c r="AG30" s="86" t="str">
        <f aca="false">IF(ABS(AD30)&lt;AF30,"ANO","NE")</f>
        <v>ANO</v>
      </c>
      <c r="AH30" s="80" t="n">
        <f aca="false">AVERAGE(AB30,-AC30)</f>
        <v>-0.6975</v>
      </c>
      <c r="AI30" s="85" t="n">
        <f aca="false">1/2*SQRT((AD30*AD30)/(AE30/1000))</f>
        <v>6.45497224367903</v>
      </c>
      <c r="AJ30" s="85" t="n">
        <f aca="false">AI30*SQRT(AE30/1000)</f>
        <v>0.5</v>
      </c>
      <c r="AK30" s="63"/>
      <c r="AL30" s="60" t="s">
        <v>227</v>
      </c>
      <c r="AM30" s="67" t="n">
        <f aca="false">R23</f>
        <v>556.244</v>
      </c>
      <c r="AN30" s="80" t="n">
        <f aca="false">AH30</f>
        <v>-0.6975</v>
      </c>
      <c r="AO30" s="80" t="s">
        <v>232</v>
      </c>
      <c r="AP30" s="80" t="n">
        <f aca="false">AM30+AN30</f>
        <v>555.5465</v>
      </c>
      <c r="AR30" s="80" t="s">
        <v>232</v>
      </c>
      <c r="AS30" s="87" t="n">
        <v>598.59659</v>
      </c>
      <c r="AT30" s="80" t="n">
        <f aca="false">AH30</f>
        <v>-0.6975</v>
      </c>
      <c r="AU30" s="60" t="s">
        <v>227</v>
      </c>
      <c r="AV30" s="87" t="n">
        <f aca="false">AS30-AT30</f>
        <v>599.29409</v>
      </c>
    </row>
    <row r="31" s="49" customFormat="true" ht="14.25" hidden="false" customHeight="false" outlineLevel="0" collapsed="false">
      <c r="B31" s="68" t="s">
        <v>193</v>
      </c>
      <c r="C31" s="67" t="n">
        <v>1.947</v>
      </c>
      <c r="D31" s="67"/>
      <c r="E31" s="67"/>
      <c r="F31" s="64" t="n">
        <v>455.877</v>
      </c>
      <c r="H31" s="68" t="s">
        <v>193</v>
      </c>
      <c r="I31" s="67" t="n">
        <v>2.64</v>
      </c>
      <c r="J31" s="67"/>
      <c r="K31" s="67"/>
      <c r="L31" s="64" t="n">
        <v>519.813</v>
      </c>
      <c r="AA31" s="60" t="s">
        <v>165</v>
      </c>
      <c r="AB31" s="64" t="n">
        <f aca="false">U3-V4+U5-V6</f>
        <v>-1.655</v>
      </c>
      <c r="AC31" s="64" t="n">
        <f aca="false">(U7-V8+U9-V10)</f>
        <v>1.658</v>
      </c>
      <c r="AD31" s="85" t="n">
        <f aca="false">(AB31+AC31)*1000</f>
        <v>3.00000000000034</v>
      </c>
      <c r="AE31" s="85" t="n">
        <v>20</v>
      </c>
      <c r="AF31" s="120" t="n">
        <f aca="false">0.67*40*SQRT(AE31/1000)</f>
        <v>3.79009234715989</v>
      </c>
      <c r="AG31" s="86" t="str">
        <f aca="false">IF(ABS(AD31)&lt;AF31,"ANO","NE")</f>
        <v>ANO</v>
      </c>
      <c r="AH31" s="80" t="n">
        <f aca="false">AVERAGE(AB31,-AC31)</f>
        <v>-1.6565</v>
      </c>
      <c r="AI31" s="85" t="n">
        <f aca="false">1/2*SQRT((AD31*AD31)/(AE31/1000))</f>
        <v>10.6066017177994</v>
      </c>
      <c r="AJ31" s="85" t="n">
        <f aca="false">AI31*SQRT(AE31/1000)</f>
        <v>1.50000000000017</v>
      </c>
      <c r="AL31" s="60" t="s">
        <v>165</v>
      </c>
      <c r="AM31" s="67" t="n">
        <f aca="false">X3</f>
        <v>568.036</v>
      </c>
      <c r="AN31" s="80" t="n">
        <f aca="false">AH31</f>
        <v>-1.6565</v>
      </c>
      <c r="AO31" s="80" t="s">
        <v>173</v>
      </c>
      <c r="AP31" s="80" t="n">
        <f aca="false">AM31+AN31</f>
        <v>566.3795</v>
      </c>
      <c r="AR31" s="80" t="s">
        <v>173</v>
      </c>
      <c r="AS31" s="87" t="n">
        <v>609.65027</v>
      </c>
      <c r="AT31" s="80" t="n">
        <f aca="false">AH31</f>
        <v>-1.6565</v>
      </c>
      <c r="AU31" s="60" t="s">
        <v>165</v>
      </c>
      <c r="AV31" s="87" t="n">
        <f aca="false">AS31-AT31</f>
        <v>611.30677</v>
      </c>
    </row>
    <row r="32" s="49" customFormat="true" ht="13.5" hidden="false" customHeight="false" outlineLevel="0" collapsed="false">
      <c r="B32" s="68" t="s">
        <v>238</v>
      </c>
      <c r="C32" s="67"/>
      <c r="D32" s="67" t="n">
        <v>1.167</v>
      </c>
      <c r="E32" s="67" t="n">
        <f aca="false">C31-D32</f>
        <v>0.78</v>
      </c>
      <c r="F32" s="64"/>
      <c r="H32" s="68" t="s">
        <v>238</v>
      </c>
      <c r="I32" s="67"/>
      <c r="J32" s="67" t="n">
        <v>1.86</v>
      </c>
      <c r="K32" s="67" t="n">
        <f aca="false">I31-J32</f>
        <v>0.78</v>
      </c>
      <c r="L32" s="64"/>
      <c r="AA32" s="60" t="s">
        <v>192</v>
      </c>
      <c r="AB32" s="64" t="n">
        <f aca="false">U11-V12</f>
        <v>-2.816</v>
      </c>
      <c r="AC32" s="64" t="n">
        <f aca="false">(U13-V14)</f>
        <v>2.815</v>
      </c>
      <c r="AD32" s="85" t="n">
        <f aca="false">(AB32+AC32)*1000</f>
        <v>-1.00000000000033</v>
      </c>
      <c r="AE32" s="85" t="n">
        <v>24</v>
      </c>
      <c r="AF32" s="120" t="n">
        <f aca="false">0.67*40*SQRT(AE32/1000)</f>
        <v>4.15183814713435</v>
      </c>
      <c r="AG32" s="86" t="str">
        <f aca="false">IF(ABS(AD32)&lt;AF32,"ANO","NE")</f>
        <v>ANO</v>
      </c>
      <c r="AH32" s="80" t="n">
        <f aca="false">AVERAGE(AB32,-AC32)</f>
        <v>-2.8155</v>
      </c>
      <c r="AI32" s="85" t="n">
        <f aca="false">1/2*SQRT((AD32*AD32)/(AE32/1000))</f>
        <v>3.22748612184059</v>
      </c>
      <c r="AJ32" s="85" t="n">
        <f aca="false">AI32*SQRT(AE32/1000)</f>
        <v>0.500000000000167</v>
      </c>
      <c r="AL32" s="60" t="s">
        <v>192</v>
      </c>
      <c r="AM32" s="67" t="n">
        <f aca="false">X11</f>
        <v>583.815</v>
      </c>
      <c r="AN32" s="80" t="n">
        <f aca="false">AH32</f>
        <v>-2.8155</v>
      </c>
      <c r="AO32" s="80" t="s">
        <v>197</v>
      </c>
      <c r="AP32" s="80" t="n">
        <f aca="false">AM32+AN32</f>
        <v>580.9995</v>
      </c>
      <c r="AR32" s="80" t="s">
        <v>197</v>
      </c>
      <c r="AS32" s="87" t="n">
        <v>626.78793</v>
      </c>
      <c r="AT32" s="80" t="n">
        <f aca="false">AH32</f>
        <v>-2.8155</v>
      </c>
      <c r="AU32" s="60" t="s">
        <v>192</v>
      </c>
      <c r="AV32" s="87" t="n">
        <f aca="false">AS32-AT32</f>
        <v>629.60343</v>
      </c>
    </row>
    <row r="33" s="49" customFormat="true" ht="13.5" hidden="false" customHeight="false" outlineLevel="0" collapsed="false">
      <c r="B33" s="122" t="s">
        <v>238</v>
      </c>
      <c r="C33" s="76" t="n">
        <v>1.167</v>
      </c>
      <c r="D33" s="76"/>
      <c r="E33" s="76"/>
      <c r="F33" s="64"/>
      <c r="H33" s="122" t="s">
        <v>238</v>
      </c>
      <c r="I33" s="76" t="n">
        <v>1.86</v>
      </c>
      <c r="J33" s="76"/>
      <c r="K33" s="76"/>
      <c r="L33" s="64"/>
      <c r="AA33" s="60" t="s">
        <v>204</v>
      </c>
      <c r="AB33" s="64" t="n">
        <f aca="false">U15-V16</f>
        <v>-0.842</v>
      </c>
      <c r="AC33" s="64" t="n">
        <f aca="false">(U17-V18)</f>
        <v>0.842</v>
      </c>
      <c r="AD33" s="85" t="n">
        <f aca="false">(AB33+AC33)*1000</f>
        <v>0</v>
      </c>
      <c r="AE33" s="85" t="n">
        <v>16</v>
      </c>
      <c r="AF33" s="120" t="n">
        <f aca="false">0.67*40*SQRT(AE33/1000)</f>
        <v>3.3899616517005</v>
      </c>
      <c r="AG33" s="86" t="str">
        <f aca="false">IF(ABS(AD33)&lt;AF33,"ANO","NE")</f>
        <v>ANO</v>
      </c>
      <c r="AH33" s="80" t="n">
        <f aca="false">AVERAGE(AB33,-AC33)</f>
        <v>-0.842</v>
      </c>
      <c r="AI33" s="85" t="n">
        <f aca="false">1/2*SQRT((AD33*AD33)/(AE33/1000))</f>
        <v>0</v>
      </c>
      <c r="AJ33" s="85" t="n">
        <f aca="false">AI33*SQRT(AE33/1000)</f>
        <v>0</v>
      </c>
      <c r="AL33" s="60" t="s">
        <v>204</v>
      </c>
      <c r="AM33" s="67" t="n">
        <f aca="false">X15</f>
        <v>594.408</v>
      </c>
      <c r="AN33" s="80" t="n">
        <f aca="false">AH33</f>
        <v>-0.842</v>
      </c>
      <c r="AO33" s="80" t="s">
        <v>168</v>
      </c>
      <c r="AP33" s="80" t="n">
        <f aca="false">AM33+AN33</f>
        <v>593.566</v>
      </c>
      <c r="AR33" s="80" t="s">
        <v>168</v>
      </c>
      <c r="AS33" s="87" t="n">
        <v>637.39154</v>
      </c>
      <c r="AT33" s="80" t="n">
        <f aca="false">AH33</f>
        <v>-0.842</v>
      </c>
      <c r="AU33" s="60" t="s">
        <v>204</v>
      </c>
      <c r="AV33" s="87" t="n">
        <f aca="false">AS33-AT33</f>
        <v>638.23354</v>
      </c>
    </row>
    <row r="34" s="49" customFormat="true" ht="14.25" hidden="false" customHeight="false" outlineLevel="0" collapsed="false">
      <c r="B34" s="91" t="s">
        <v>193</v>
      </c>
      <c r="C34" s="83"/>
      <c r="D34" s="83" t="n">
        <v>1.947</v>
      </c>
      <c r="E34" s="83" t="n">
        <f aca="false">C33-D34</f>
        <v>-0.78</v>
      </c>
      <c r="F34" s="84"/>
      <c r="H34" s="91" t="s">
        <v>193</v>
      </c>
      <c r="I34" s="83"/>
      <c r="J34" s="83" t="n">
        <v>2.639</v>
      </c>
      <c r="K34" s="83" t="n">
        <f aca="false">I33-J34</f>
        <v>-0.779</v>
      </c>
      <c r="L34" s="84"/>
      <c r="AA34" s="60" t="s">
        <v>217</v>
      </c>
      <c r="AB34" s="64" t="n">
        <f aca="false">U19-V20</f>
        <v>-0.781</v>
      </c>
      <c r="AC34" s="64" t="n">
        <f aca="false">(U21-V22)</f>
        <v>0.783</v>
      </c>
      <c r="AD34" s="85" t="n">
        <f aca="false">(AB34+AC34)*1000</f>
        <v>2</v>
      </c>
      <c r="AE34" s="85" t="n">
        <v>8</v>
      </c>
      <c r="AF34" s="120" t="n">
        <f aca="false">0.67*40*SQRT(AE34/1000)</f>
        <v>2.39706487187977</v>
      </c>
      <c r="AG34" s="86" t="str">
        <f aca="false">IF(ABS(AD34)&lt;AF34,"ANO","NE")</f>
        <v>ANO</v>
      </c>
      <c r="AH34" s="80" t="n">
        <f aca="false">AVERAGE(AB34,-AC34)</f>
        <v>-0.782</v>
      </c>
      <c r="AI34" s="85" t="n">
        <f aca="false">1/2*SQRT((AD34*AD34)/(AE34/1000))</f>
        <v>11.180339887499</v>
      </c>
      <c r="AJ34" s="85" t="n">
        <f aca="false">AI34*SQRT(AE34/1000)</f>
        <v>1</v>
      </c>
      <c r="AL34" s="60" t="s">
        <v>217</v>
      </c>
      <c r="AM34" s="67" t="n">
        <f aca="false">X19</f>
        <v>601.329</v>
      </c>
      <c r="AN34" s="80" t="n">
        <f aca="false">AH34</f>
        <v>-0.782</v>
      </c>
      <c r="AO34" s="80" t="s">
        <v>220</v>
      </c>
      <c r="AP34" s="80" t="n">
        <f aca="false">AM34+AN34</f>
        <v>600.547</v>
      </c>
      <c r="AR34" s="80" t="s">
        <v>220</v>
      </c>
      <c r="AS34" s="87" t="n">
        <v>644.30518</v>
      </c>
      <c r="AT34" s="80" t="n">
        <f aca="false">AH34</f>
        <v>-0.782</v>
      </c>
      <c r="AU34" s="60" t="s">
        <v>217</v>
      </c>
      <c r="AV34" s="87" t="n">
        <f aca="false">AS34-AT34</f>
        <v>645.08718</v>
      </c>
    </row>
    <row r="35" s="49" customFormat="true" ht="14.25" hidden="false" customHeight="false" outlineLevel="0" collapsed="false">
      <c r="B35" s="106" t="s">
        <v>198</v>
      </c>
      <c r="C35" s="107" t="n">
        <v>0.747</v>
      </c>
      <c r="D35" s="107"/>
      <c r="E35" s="107"/>
      <c r="F35" s="64" t="n">
        <v>456.942</v>
      </c>
      <c r="H35" s="106" t="s">
        <v>229</v>
      </c>
      <c r="I35" s="107" t="n">
        <v>1.163</v>
      </c>
      <c r="J35" s="107"/>
      <c r="K35" s="107"/>
      <c r="L35" s="64" t="n">
        <v>527.501</v>
      </c>
      <c r="AA35" s="97" t="s">
        <v>228</v>
      </c>
      <c r="AB35" s="98" t="n">
        <f aca="false">U23-V24</f>
        <v>-0.722</v>
      </c>
      <c r="AC35" s="98" t="n">
        <f aca="false">(U25-V26)</f>
        <v>0.721</v>
      </c>
      <c r="AD35" s="99" t="n">
        <f aca="false">(AB35+AC35)*1000</f>
        <v>-1</v>
      </c>
      <c r="AE35" s="99" t="n">
        <v>18</v>
      </c>
      <c r="AF35" s="99" t="n">
        <f aca="false">0.67*40*SQRT(AE35/1000)</f>
        <v>3.59559730781966</v>
      </c>
      <c r="AG35" s="100" t="str">
        <f aca="false">IF(ABS(AD35)&lt;AF35,"ANO","NE")</f>
        <v>ANO</v>
      </c>
      <c r="AH35" s="101" t="n">
        <f aca="false">AVERAGE(AB35,-AC35)</f>
        <v>-0.7215</v>
      </c>
      <c r="AI35" s="99" t="n">
        <f aca="false">1/2*SQRT((AD35*AD35)/(AE35/1000))</f>
        <v>3.72677996249965</v>
      </c>
      <c r="AJ35" s="99" t="n">
        <f aca="false">AI35*SQRT(AE35/1000)</f>
        <v>0.5</v>
      </c>
      <c r="AL35" s="102" t="s">
        <v>228</v>
      </c>
      <c r="AM35" s="103" t="n">
        <f aca="false">X23</f>
        <v>613.175</v>
      </c>
      <c r="AN35" s="104" t="n">
        <f aca="false">AH35</f>
        <v>-0.7215</v>
      </c>
      <c r="AO35" s="104" t="s">
        <v>233</v>
      </c>
      <c r="AP35" s="104" t="n">
        <f aca="false">AM35+AN35</f>
        <v>612.4535</v>
      </c>
      <c r="AR35" s="104" t="s">
        <v>233</v>
      </c>
      <c r="AS35" s="105" t="n">
        <v>656.05084</v>
      </c>
      <c r="AT35" s="104" t="n">
        <f aca="false">AH35</f>
        <v>-0.7215</v>
      </c>
      <c r="AU35" s="102" t="s">
        <v>228</v>
      </c>
      <c r="AV35" s="105" t="n">
        <f aca="false">AS35-AT35</f>
        <v>656.77234</v>
      </c>
    </row>
    <row r="36" customFormat="false" ht="13.5" hidden="false" customHeight="false" outlineLevel="0" collapsed="false">
      <c r="B36" s="106" t="s">
        <v>199</v>
      </c>
      <c r="C36" s="107"/>
      <c r="D36" s="107" t="n">
        <v>1.298</v>
      </c>
      <c r="E36" s="107" t="n">
        <f aca="false">C35-D36</f>
        <v>-0.551</v>
      </c>
      <c r="F36" s="64"/>
      <c r="H36" s="106" t="s">
        <v>230</v>
      </c>
      <c r="I36" s="107"/>
      <c r="J36" s="107" t="n">
        <v>1.224</v>
      </c>
      <c r="K36" s="107" t="n">
        <f aca="false">I35-J36</f>
        <v>-0.0609999999999999</v>
      </c>
      <c r="L36" s="64"/>
      <c r="T36" s="49"/>
    </row>
    <row r="37" customFormat="false" ht="13.5" hidden="false" customHeight="false" outlineLevel="0" collapsed="false">
      <c r="B37" s="112" t="s">
        <v>199</v>
      </c>
      <c r="C37" s="113" t="n">
        <v>1.299</v>
      </c>
      <c r="D37" s="113"/>
      <c r="E37" s="113"/>
      <c r="F37" s="64"/>
      <c r="H37" s="112" t="s">
        <v>230</v>
      </c>
      <c r="I37" s="113" t="n">
        <v>1.164</v>
      </c>
      <c r="J37" s="113"/>
      <c r="K37" s="113"/>
      <c r="L37" s="64"/>
      <c r="O37" s="49" t="n">
        <v>33</v>
      </c>
      <c r="P37" s="49" t="s">
        <v>239</v>
      </c>
      <c r="Q37" s="49" t="s">
        <v>240</v>
      </c>
      <c r="T37" s="49"/>
    </row>
    <row r="38" customFormat="false" ht="14.25" hidden="false" customHeight="false" outlineLevel="0" collapsed="false">
      <c r="B38" s="114" t="s">
        <v>198</v>
      </c>
      <c r="C38" s="115"/>
      <c r="D38" s="115" t="n">
        <v>0.747</v>
      </c>
      <c r="E38" s="115" t="n">
        <f aca="false">C37-D38</f>
        <v>0.552</v>
      </c>
      <c r="F38" s="84"/>
      <c r="H38" s="114" t="s">
        <v>229</v>
      </c>
      <c r="I38" s="115"/>
      <c r="J38" s="115" t="n">
        <v>1.102</v>
      </c>
      <c r="K38" s="115" t="n">
        <f aca="false">I37-J38</f>
        <v>0.0619999999999998</v>
      </c>
      <c r="L38" s="84"/>
      <c r="O38" s="49" t="s">
        <v>163</v>
      </c>
      <c r="P38" s="49" t="s">
        <v>241</v>
      </c>
      <c r="Q38" s="49" t="s">
        <v>240</v>
      </c>
      <c r="T38" s="49"/>
    </row>
    <row r="39" customFormat="false" ht="14.25" hidden="false" customHeight="false" outlineLevel="0" collapsed="false">
      <c r="B39" s="106" t="s">
        <v>200</v>
      </c>
      <c r="C39" s="107" t="n">
        <v>1.562</v>
      </c>
      <c r="D39" s="107"/>
      <c r="E39" s="107"/>
      <c r="F39" s="64" t="n">
        <v>462.862</v>
      </c>
      <c r="H39" s="106" t="s">
        <v>242</v>
      </c>
      <c r="I39" s="107" t="n">
        <v>1.746</v>
      </c>
      <c r="J39" s="107"/>
      <c r="K39" s="107"/>
      <c r="L39" s="64" t="n">
        <v>540.26</v>
      </c>
      <c r="O39" s="49" t="n">
        <v>34</v>
      </c>
      <c r="P39" s="49" t="s">
        <v>243</v>
      </c>
      <c r="Q39" s="49" t="s">
        <v>244</v>
      </c>
      <c r="T39" s="49"/>
    </row>
    <row r="40" customFormat="false" ht="13.5" hidden="false" customHeight="false" outlineLevel="0" collapsed="false">
      <c r="B40" s="106" t="s">
        <v>201</v>
      </c>
      <c r="C40" s="107"/>
      <c r="D40" s="107" t="n">
        <v>1.006</v>
      </c>
      <c r="E40" s="107" t="n">
        <f aca="false">C39-D40</f>
        <v>0.556</v>
      </c>
      <c r="F40" s="64"/>
      <c r="H40" s="106" t="s">
        <v>235</v>
      </c>
      <c r="I40" s="107"/>
      <c r="J40" s="107" t="n">
        <v>1.397</v>
      </c>
      <c r="K40" s="107" t="n">
        <f aca="false">I39-J40</f>
        <v>0.349</v>
      </c>
      <c r="L40" s="64"/>
      <c r="O40" s="49" t="s">
        <v>245</v>
      </c>
      <c r="P40" s="49" t="s">
        <v>246</v>
      </c>
      <c r="Q40" s="49" t="s">
        <v>244</v>
      </c>
      <c r="T40" s="49"/>
    </row>
    <row r="41" customFormat="false" ht="13.5" hidden="false" customHeight="false" outlineLevel="0" collapsed="false">
      <c r="B41" s="112" t="s">
        <v>201</v>
      </c>
      <c r="C41" s="113" t="n">
        <v>1.007</v>
      </c>
      <c r="D41" s="113"/>
      <c r="E41" s="113"/>
      <c r="F41" s="64"/>
      <c r="H41" s="112" t="s">
        <v>235</v>
      </c>
      <c r="I41" s="113" t="n">
        <v>1.413</v>
      </c>
      <c r="J41" s="113"/>
      <c r="K41" s="113"/>
      <c r="L41" s="64"/>
      <c r="O41" s="49" t="s">
        <v>178</v>
      </c>
      <c r="P41" s="49" t="s">
        <v>247</v>
      </c>
      <c r="Q41" s="49" t="s">
        <v>244</v>
      </c>
      <c r="T41" s="49"/>
    </row>
    <row r="42" customFormat="false" ht="13.5" hidden="false" customHeight="false" outlineLevel="0" collapsed="false">
      <c r="B42" s="118" t="s">
        <v>200</v>
      </c>
      <c r="C42" s="119"/>
      <c r="D42" s="119" t="n">
        <v>1.562</v>
      </c>
      <c r="E42" s="119" t="n">
        <f aca="false">C41-D42</f>
        <v>-0.555</v>
      </c>
      <c r="F42" s="69"/>
      <c r="H42" s="118" t="s">
        <v>242</v>
      </c>
      <c r="I42" s="119"/>
      <c r="J42" s="119" t="n">
        <v>1.763</v>
      </c>
      <c r="K42" s="119" t="n">
        <f aca="false">I41-J42</f>
        <v>-0.35</v>
      </c>
      <c r="L42" s="69"/>
      <c r="O42" s="49" t="n">
        <v>37</v>
      </c>
      <c r="P42" s="49" t="s">
        <v>248</v>
      </c>
      <c r="Q42" s="49" t="s">
        <v>249</v>
      </c>
      <c r="T42" s="49"/>
    </row>
    <row r="43" customFormat="false" ht="13.5" hidden="false" customHeight="false" outlineLevel="0" collapsed="false">
      <c r="O43" s="49" t="s">
        <v>185</v>
      </c>
      <c r="P43" s="49" t="s">
        <v>250</v>
      </c>
      <c r="Q43" s="49" t="s">
        <v>249</v>
      </c>
      <c r="T43" s="49"/>
    </row>
    <row r="44" customFormat="false" ht="13.5" hidden="false" customHeight="false" outlineLevel="0" collapsed="false">
      <c r="O44" s="49" t="n">
        <v>43</v>
      </c>
      <c r="P44" s="49" t="s">
        <v>251</v>
      </c>
      <c r="Q44" s="49" t="s">
        <v>252</v>
      </c>
      <c r="T44" s="49"/>
    </row>
    <row r="45" customFormat="false" ht="13.5" hidden="false" customHeight="false" outlineLevel="0" collapsed="false">
      <c r="O45" s="49" t="n">
        <v>44</v>
      </c>
      <c r="P45" s="49" t="s">
        <v>253</v>
      </c>
      <c r="Q45" s="49" t="s">
        <v>252</v>
      </c>
      <c r="T45" s="49"/>
    </row>
    <row r="46" customFormat="false" ht="13.5" hidden="false" customHeight="false" outlineLevel="0" collapsed="false">
      <c r="T46" s="49"/>
    </row>
    <row r="47" customFormat="false" ht="13.5" hidden="false" customHeight="false" outlineLevel="0" collapsed="false">
      <c r="T47" s="49"/>
    </row>
    <row r="48" customFormat="false" ht="13.5" hidden="false" customHeight="false" outlineLevel="0" collapsed="false">
      <c r="T48" s="49"/>
    </row>
    <row r="49" customFormat="false" ht="13.5" hidden="false" customHeight="false" outlineLevel="0" collapsed="false">
      <c r="T49" s="49"/>
    </row>
    <row r="50" customFormat="false" ht="13.5" hidden="false" customHeight="false" outlineLevel="0" collapsed="false">
      <c r="T50" s="49"/>
    </row>
  </sheetData>
  <mergeCells count="12">
    <mergeCell ref="B1:F1"/>
    <mergeCell ref="H1:L1"/>
    <mergeCell ref="N1:X1"/>
    <mergeCell ref="AA4:AJ4"/>
    <mergeCell ref="AL4:AP4"/>
    <mergeCell ref="AR4:AV4"/>
    <mergeCell ref="AA14:AJ14"/>
    <mergeCell ref="AL14:AP14"/>
    <mergeCell ref="AR14:AV14"/>
    <mergeCell ref="AA25:AJ25"/>
    <mergeCell ref="AL25:AP25"/>
    <mergeCell ref="AR25:AV25"/>
  </mergeCells>
  <printOptions headings="false" gridLines="false" gridLinesSet="true" horizontalCentered="true" verticalCentered="false"/>
  <pageMargins left="0" right="0" top="0.0395833333333333" bottom="0.39375" header="0.511811023622047" footer="0.511811023622047"/>
  <pageSetup paperSize="9" scale="103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2025-06-18T06:46:44Z</dcterms:created>
  <dc:creator>Simunkova, Anna</dc:creator>
  <dc:description/>
  <dc:language>cs-CZ</dc:language>
  <cp:lastModifiedBy/>
  <dcterms:modified xsi:type="dcterms:W3CDTF">2025-09-18T13:36:45Z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