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l\Desktop\155VTTG_sk1\VPN\data\"/>
    </mc:Choice>
  </mc:AlternateContent>
  <xr:revisionPtr revIDLastSave="0" documentId="8_{9AB8D6FB-37DC-4A98-AC73-BE2687215889}" xr6:coauthVersionLast="47" xr6:coauthVersionMax="47" xr10:uidLastSave="{00000000-0000-0000-0000-000000000000}"/>
  <bookViews>
    <workbookView xWindow="-108" yWindow="-108" windowWidth="23256" windowHeight="12456" activeTab="1" xr2:uid="{529613F6-F66E-400C-835C-24E1C14206AE}"/>
  </bookViews>
  <sheets>
    <sheet name="List1" sheetId="1" r:id="rId1"/>
    <sheet name="Lis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C14" i="1"/>
  <c r="C20" i="1"/>
  <c r="C26" i="1"/>
  <c r="C32" i="1"/>
  <c r="C38" i="1"/>
  <c r="D38" i="1"/>
  <c r="D32" i="1"/>
  <c r="D26" i="1"/>
  <c r="D20" i="1"/>
  <c r="D14" i="1"/>
  <c r="F21" i="1"/>
  <c r="D14" i="2" l="1"/>
  <c r="C15" i="2"/>
  <c r="D15" i="2"/>
  <c r="C16" i="2"/>
  <c r="D16" i="2"/>
  <c r="C17" i="2"/>
  <c r="D17" i="2"/>
  <c r="C14" i="2"/>
  <c r="D13" i="2"/>
  <c r="C13" i="2"/>
  <c r="B17" i="2"/>
  <c r="B16" i="2"/>
  <c r="B15" i="2"/>
  <c r="B14" i="2"/>
  <c r="B13" i="2"/>
  <c r="E17" i="2"/>
  <c r="E16" i="2"/>
  <c r="E15" i="2"/>
  <c r="E14" i="2"/>
  <c r="E13" i="2"/>
  <c r="F39" i="1"/>
  <c r="F17" i="2" s="1"/>
  <c r="G17" i="2" s="1"/>
  <c r="F33" i="1"/>
  <c r="F16" i="2" s="1"/>
  <c r="G16" i="2" s="1"/>
  <c r="F27" i="1"/>
  <c r="F15" i="2" s="1"/>
  <c r="F14" i="2"/>
  <c r="G14" i="2" s="1"/>
  <c r="F15" i="1"/>
  <c r="F13" i="2" s="1"/>
  <c r="P9" i="2" l="1"/>
  <c r="I17" i="2"/>
  <c r="Q9" i="2"/>
  <c r="I16" i="2"/>
  <c r="I14" i="2"/>
  <c r="P7" i="2"/>
  <c r="G13" i="2"/>
  <c r="G15" i="2"/>
  <c r="I15" i="2" l="1"/>
  <c r="I13" i="2"/>
  <c r="Q7" i="2"/>
  <c r="P11" i="2" l="1"/>
  <c r="J13" i="2" l="1"/>
  <c r="K13" i="2" s="1"/>
  <c r="L13" i="2" s="1"/>
  <c r="M13" i="2" s="1"/>
  <c r="J17" i="2"/>
  <c r="K17" i="2" s="1"/>
  <c r="J14" i="2"/>
  <c r="K14" i="2" s="1"/>
  <c r="J16" i="2"/>
  <c r="K16" i="2" s="1"/>
  <c r="J15" i="2"/>
  <c r="K15" i="2" s="1"/>
  <c r="L15" i="2" l="1"/>
  <c r="M15" i="2" s="1"/>
  <c r="N13" i="2"/>
  <c r="L17" i="2"/>
  <c r="M17" i="2" s="1"/>
  <c r="L16" i="2"/>
  <c r="L14" i="2"/>
  <c r="N15" i="2"/>
  <c r="N17" i="2"/>
  <c r="N14" i="2" l="1"/>
  <c r="M14" i="2"/>
  <c r="N16" i="2"/>
  <c r="M16" i="2"/>
</calcChain>
</file>

<file path=xl/sharedStrings.xml><?xml version="1.0" encoding="utf-8"?>
<sst xmlns="http://schemas.openxmlformats.org/spreadsheetml/2006/main" count="126" uniqueCount="67">
  <si>
    <t>Gravimetr v.č.:</t>
  </si>
  <si>
    <t>č</t>
  </si>
  <si>
    <t>tíh.</t>
  </si>
  <si>
    <t>bodu</t>
  </si>
  <si>
    <t>Čas měř.</t>
  </si>
  <si>
    <t>Vnitřní</t>
  </si>
  <si>
    <t>°C</t>
  </si>
  <si>
    <t>T</t>
  </si>
  <si>
    <t>h</t>
  </si>
  <si>
    <t>m</t>
  </si>
  <si>
    <t>S</t>
  </si>
  <si>
    <t>Čtení grav.</t>
  </si>
  <si>
    <t>Poznámky</t>
  </si>
  <si>
    <t>(Počasí, vnější teplota, povětr</t>
  </si>
  <si>
    <t>⌀</t>
  </si>
  <si>
    <t>slunečno</t>
  </si>
  <si>
    <r>
      <t>tepl. t</t>
    </r>
    <r>
      <rPr>
        <sz val="8"/>
        <color theme="1"/>
        <rFont val="Aptos Narrow"/>
        <family val="2"/>
        <scheme val="minor"/>
      </rPr>
      <t>o</t>
    </r>
  </si>
  <si>
    <t>–nost, stav tíh. Bodu, náčrt, ap.)</t>
  </si>
  <si>
    <r>
      <t>t</t>
    </r>
    <r>
      <rPr>
        <sz val="8"/>
        <color theme="1"/>
        <rFont val="Aptos Narrow"/>
        <family val="2"/>
        <scheme val="minor"/>
      </rPr>
      <t>v</t>
    </r>
    <r>
      <rPr>
        <sz val="11"/>
        <color theme="1"/>
        <rFont val="Aptos Narrow"/>
        <family val="2"/>
        <charset val="238"/>
        <scheme val="minor"/>
      </rPr>
      <t xml:space="preserve"> =</t>
    </r>
  </si>
  <si>
    <t>b =</t>
  </si>
  <si>
    <t>mm</t>
  </si>
  <si>
    <t>Měřil:</t>
  </si>
  <si>
    <t>Datum:</t>
  </si>
  <si>
    <t>Gravimetr. V.č.:</t>
  </si>
  <si>
    <t>Pracovní oblast:</t>
  </si>
  <si>
    <t>Konst. C =</t>
  </si>
  <si>
    <t>mgl/dílek</t>
  </si>
  <si>
    <t>gr'' =</t>
  </si>
  <si>
    <t>C S</t>
  </si>
  <si>
    <t>Č.</t>
  </si>
  <si>
    <t>Vnit.</t>
  </si>
  <si>
    <t>tepl.</t>
  </si>
  <si>
    <t>t</t>
  </si>
  <si>
    <t>⌀ četní</t>
  </si>
  <si>
    <t>grav.</t>
  </si>
  <si>
    <t>gr''</t>
  </si>
  <si>
    <t>Oprava</t>
  </si>
  <si>
    <t>z tepl.</t>
  </si>
  <si>
    <t>δtkt</t>
  </si>
  <si>
    <t>gr'</t>
  </si>
  <si>
    <t>oprava</t>
  </si>
  <si>
    <t>z chodu</t>
  </si>
  <si>
    <t>δch</t>
  </si>
  <si>
    <t>gr</t>
  </si>
  <si>
    <t>g</t>
  </si>
  <si>
    <t>δg</t>
  </si>
  <si>
    <t>mgl</t>
  </si>
  <si>
    <t>Datum měření</t>
  </si>
  <si>
    <t>Přip body čs. grav. sítě:</t>
  </si>
  <si>
    <t>č.t.b.:</t>
  </si>
  <si>
    <t>Teplot. koef.</t>
  </si>
  <si>
    <t>gr = gr' + δcg δg = gr</t>
  </si>
  <si>
    <t>i+1</t>
  </si>
  <si>
    <t>Kt=</t>
  </si>
  <si>
    <t>g=</t>
  </si>
  <si>
    <t>mgl/1°C</t>
  </si>
  <si>
    <t>=-gr</t>
  </si>
  <si>
    <t>i</t>
  </si>
  <si>
    <t>chod</t>
  </si>
  <si>
    <t>časy</t>
  </si>
  <si>
    <t>shrubavýška</t>
  </si>
  <si>
    <t>3408.01</t>
  </si>
  <si>
    <t>36.1</t>
  </si>
  <si>
    <t>Lineární trend</t>
  </si>
  <si>
    <t>Zápisník měření tíhových rozdílů δg gravimetrem</t>
  </si>
  <si>
    <t>J. Bořík</t>
  </si>
  <si>
    <t>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</si>
</sst>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Aptos Narrow"/>
      <family val="2"/>
      <charset val="238"/>
      <scheme val="minor"/>
    </font>
    <font>
      <sz val="10"/>
      <color rgb="FF202122"/>
      <name val="Arial"/>
      <family val="2"/>
      <charset val="238"/>
    </font>
    <font>
      <sz val="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3. patro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110236220472443E-2"/>
                  <c:y val="0.19225503062117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List2!$P$7:$P$9</c:f>
              <c:numCache>
                <c:formatCode>General</c:formatCode>
                <c:ptCount val="3"/>
                <c:pt idx="0">
                  <c:v>15.758333333333333</c:v>
                </c:pt>
                <c:pt idx="2">
                  <c:v>17.100000000000001</c:v>
                </c:pt>
              </c:numCache>
            </c:numRef>
          </c:xVal>
          <c:yVal>
            <c:numRef>
              <c:f>List2!$Q$7:$Q$9</c:f>
              <c:numCache>
                <c:formatCode>0.000</c:formatCode>
                <c:ptCount val="3"/>
                <c:pt idx="0">
                  <c:v>56.207749249999999</c:v>
                </c:pt>
                <c:pt idx="2">
                  <c:v>57.236157399999989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7-4D2D-AD86-B99D982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5215"/>
        <c:axId val="212561855"/>
      </c:scatterChart>
      <c:valAx>
        <c:axId val="2125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61855"/>
        <c:crosses val="autoZero"/>
        <c:crossBetween val="midCat"/>
      </c:valAx>
      <c:valAx>
        <c:axId val="212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6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2</xdr:row>
      <xdr:rowOff>27216</xdr:rowOff>
    </xdr:from>
    <xdr:to>
      <xdr:col>27</xdr:col>
      <xdr:colOff>457200</xdr:colOff>
      <xdr:row>16</xdr:row>
      <xdr:rowOff>179616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BEDBC8F-EFB9-F6D9-1793-02DFD9DF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84C3-C451-4FF7-8510-C6257BEE5195}">
  <dimension ref="A1:L57"/>
  <sheetViews>
    <sheetView topLeftCell="A12" workbookViewId="0">
      <selection activeCell="F15" sqref="F15"/>
    </sheetView>
  </sheetViews>
  <sheetFormatPr defaultRowHeight="14.4" x14ac:dyDescent="0.3"/>
  <cols>
    <col min="1" max="1" width="8.88671875" customWidth="1"/>
    <col min="8" max="8" width="10.109375" bestFit="1" customWidth="1"/>
  </cols>
  <sheetData>
    <row r="1" spans="1:12" ht="18" customHeight="1" x14ac:dyDescent="0.3"/>
    <row r="2" spans="1:12" ht="14.4" customHeight="1" x14ac:dyDescent="0.3">
      <c r="B2" s="31" t="s">
        <v>64</v>
      </c>
      <c r="C2" s="31"/>
      <c r="D2" s="31"/>
      <c r="E2" s="31"/>
      <c r="F2" s="31"/>
      <c r="G2" s="31"/>
      <c r="H2" s="31"/>
      <c r="I2" s="31"/>
    </row>
    <row r="3" spans="1:12" ht="14.4" customHeight="1" x14ac:dyDescent="0.35">
      <c r="A3" s="20"/>
      <c r="B3" s="31"/>
      <c r="C3" s="31"/>
      <c r="D3" s="31"/>
      <c r="E3" s="31"/>
      <c r="F3" s="31"/>
      <c r="G3" s="31"/>
      <c r="H3" s="31"/>
      <c r="I3" s="31"/>
    </row>
    <row r="4" spans="1:12" ht="14.4" customHeight="1" x14ac:dyDescent="0.35">
      <c r="B4" s="19"/>
      <c r="C4" s="19"/>
      <c r="D4" s="19"/>
      <c r="E4" s="19"/>
      <c r="F4" s="19"/>
      <c r="G4" s="19"/>
      <c r="H4" s="19"/>
      <c r="I4" s="19"/>
    </row>
    <row r="5" spans="1:12" x14ac:dyDescent="0.3">
      <c r="B5" t="s">
        <v>0</v>
      </c>
      <c r="D5">
        <v>5237</v>
      </c>
      <c r="G5" t="s">
        <v>21</v>
      </c>
      <c r="H5" t="s">
        <v>65</v>
      </c>
    </row>
    <row r="6" spans="1:12" x14ac:dyDescent="0.3">
      <c r="G6" t="s">
        <v>22</v>
      </c>
      <c r="H6" s="26">
        <v>45825</v>
      </c>
    </row>
    <row r="7" spans="1:12" x14ac:dyDescent="0.3">
      <c r="B7" s="10" t="s">
        <v>1</v>
      </c>
      <c r="C7" s="34" t="s">
        <v>4</v>
      </c>
      <c r="D7" s="35"/>
      <c r="E7" s="10" t="s">
        <v>5</v>
      </c>
      <c r="F7" s="14" t="s">
        <v>11</v>
      </c>
      <c r="G7" s="34" t="s">
        <v>12</v>
      </c>
      <c r="H7" s="40"/>
      <c r="I7" s="35"/>
    </row>
    <row r="8" spans="1:12" x14ac:dyDescent="0.3">
      <c r="B8" s="11" t="s">
        <v>2</v>
      </c>
      <c r="C8" s="32" t="s">
        <v>7</v>
      </c>
      <c r="D8" s="33"/>
      <c r="E8" s="11" t="s">
        <v>16</v>
      </c>
      <c r="F8" s="15"/>
      <c r="G8" s="32" t="s">
        <v>13</v>
      </c>
      <c r="H8" s="36"/>
      <c r="I8" s="33"/>
    </row>
    <row r="9" spans="1:12" x14ac:dyDescent="0.3">
      <c r="B9" s="13" t="s">
        <v>3</v>
      </c>
      <c r="C9" s="17" t="s">
        <v>8</v>
      </c>
      <c r="D9" s="13" t="s">
        <v>9</v>
      </c>
      <c r="E9" s="13" t="s">
        <v>6</v>
      </c>
      <c r="F9" s="16" t="s">
        <v>10</v>
      </c>
      <c r="G9" s="37" t="s">
        <v>17</v>
      </c>
      <c r="H9" s="38"/>
      <c r="I9" s="39"/>
      <c r="L9" s="1"/>
    </row>
    <row r="10" spans="1:12" x14ac:dyDescent="0.3">
      <c r="B10" s="29" t="s">
        <v>61</v>
      </c>
      <c r="C10" s="27">
        <v>15</v>
      </c>
      <c r="D10" s="27">
        <v>43</v>
      </c>
      <c r="E10" s="27">
        <v>20.399999999999999</v>
      </c>
      <c r="F10" s="21"/>
      <c r="G10" s="2" t="s">
        <v>15</v>
      </c>
      <c r="H10" s="3"/>
      <c r="I10" s="4"/>
    </row>
    <row r="11" spans="1:12" x14ac:dyDescent="0.3">
      <c r="B11" s="29"/>
      <c r="C11" s="28"/>
      <c r="D11" s="28"/>
      <c r="E11" s="28"/>
      <c r="F11" s="21">
        <v>12.833</v>
      </c>
      <c r="G11" s="5"/>
      <c r="H11" t="s">
        <v>18</v>
      </c>
      <c r="I11" s="18" t="s">
        <v>6</v>
      </c>
    </row>
    <row r="12" spans="1:12" x14ac:dyDescent="0.3">
      <c r="B12" s="29"/>
      <c r="C12" s="28">
        <v>15</v>
      </c>
      <c r="D12" s="28">
        <v>48</v>
      </c>
      <c r="E12" s="28"/>
      <c r="F12" s="21">
        <v>12.829000000000001</v>
      </c>
      <c r="G12" s="5"/>
      <c r="H12" t="s">
        <v>19</v>
      </c>
      <c r="I12" s="18" t="s">
        <v>20</v>
      </c>
    </row>
    <row r="13" spans="1:12" x14ac:dyDescent="0.3">
      <c r="B13" s="29"/>
      <c r="C13" s="28"/>
      <c r="D13" s="28"/>
      <c r="E13" s="28"/>
      <c r="F13" s="21">
        <v>12.835000000000001</v>
      </c>
      <c r="G13" s="5"/>
      <c r="I13" s="6"/>
    </row>
    <row r="14" spans="1:12" x14ac:dyDescent="0.3">
      <c r="B14" s="29"/>
      <c r="C14" s="28">
        <f>AVERAGE(C10:C13)</f>
        <v>15</v>
      </c>
      <c r="D14" s="28">
        <f>AVERAGE(D10:D13)</f>
        <v>45.5</v>
      </c>
      <c r="E14" s="28"/>
      <c r="F14" s="21">
        <v>12.846</v>
      </c>
      <c r="G14" s="5"/>
      <c r="I14" s="6"/>
    </row>
    <row r="15" spans="1:12" x14ac:dyDescent="0.3">
      <c r="B15" s="29"/>
      <c r="C15" s="30"/>
      <c r="D15" s="30"/>
      <c r="E15" s="12" t="s">
        <v>14</v>
      </c>
      <c r="F15" s="21">
        <f>AVERAGE(F10:F14)</f>
        <v>12.835750000000001</v>
      </c>
      <c r="G15" s="7"/>
      <c r="H15" s="8"/>
      <c r="I15" s="9"/>
    </row>
    <row r="16" spans="1:12" x14ac:dyDescent="0.3">
      <c r="B16" s="29">
        <v>34</v>
      </c>
      <c r="C16" s="27">
        <v>16</v>
      </c>
      <c r="D16" s="27">
        <v>4</v>
      </c>
      <c r="E16" s="27">
        <v>20.399999999999999</v>
      </c>
      <c r="F16" s="21">
        <v>11.956</v>
      </c>
      <c r="G16" s="2" t="s">
        <v>15</v>
      </c>
      <c r="H16" s="3"/>
      <c r="I16" s="4"/>
    </row>
    <row r="17" spans="2:9" x14ac:dyDescent="0.3">
      <c r="B17" s="29"/>
      <c r="C17" s="28"/>
      <c r="D17" s="28"/>
      <c r="E17" s="28"/>
      <c r="F17" s="21">
        <v>11.957000000000001</v>
      </c>
      <c r="G17" s="5"/>
      <c r="H17" t="s">
        <v>18</v>
      </c>
      <c r="I17" s="18" t="s">
        <v>6</v>
      </c>
    </row>
    <row r="18" spans="2:9" x14ac:dyDescent="0.3">
      <c r="B18" s="29"/>
      <c r="C18" s="28">
        <v>16</v>
      </c>
      <c r="D18" s="28">
        <v>13</v>
      </c>
      <c r="E18" s="28"/>
      <c r="F18" s="21">
        <v>11.999000000000001</v>
      </c>
      <c r="G18" s="5"/>
      <c r="H18" t="s">
        <v>19</v>
      </c>
      <c r="I18" s="18" t="s">
        <v>20</v>
      </c>
    </row>
    <row r="19" spans="2:9" x14ac:dyDescent="0.3">
      <c r="B19" s="29"/>
      <c r="C19" s="28"/>
      <c r="D19" s="28"/>
      <c r="E19" s="28"/>
      <c r="F19" s="21">
        <v>12.023</v>
      </c>
      <c r="G19" s="5"/>
      <c r="I19" s="6"/>
    </row>
    <row r="20" spans="2:9" x14ac:dyDescent="0.3">
      <c r="B20" s="29"/>
      <c r="C20" s="28">
        <f>AVERAGE(C16:C19)</f>
        <v>16</v>
      </c>
      <c r="D20" s="28">
        <f>AVERAGE(D16:D19)</f>
        <v>8.5</v>
      </c>
      <c r="E20" s="28"/>
      <c r="F20" s="21">
        <v>12.031000000000001</v>
      </c>
      <c r="G20" s="5"/>
      <c r="I20" s="6"/>
    </row>
    <row r="21" spans="2:9" x14ac:dyDescent="0.3">
      <c r="B21" s="29"/>
      <c r="C21" s="30"/>
      <c r="D21" s="30"/>
      <c r="E21" s="12" t="s">
        <v>14</v>
      </c>
      <c r="F21" s="21">
        <f>AVERAGE(F16:F20)</f>
        <v>11.9932</v>
      </c>
      <c r="G21" s="7"/>
      <c r="H21" s="8"/>
      <c r="I21" s="9"/>
    </row>
    <row r="22" spans="2:9" x14ac:dyDescent="0.3">
      <c r="B22" s="29" t="s">
        <v>66</v>
      </c>
      <c r="C22" s="27">
        <v>16</v>
      </c>
      <c r="D22" s="27">
        <v>25</v>
      </c>
      <c r="E22" s="27">
        <v>20.5</v>
      </c>
      <c r="F22" s="21">
        <v>11.223000000000001</v>
      </c>
      <c r="G22" s="2" t="s">
        <v>15</v>
      </c>
      <c r="H22" s="3"/>
      <c r="I22" s="4"/>
    </row>
    <row r="23" spans="2:9" x14ac:dyDescent="0.3">
      <c r="B23" s="29"/>
      <c r="C23" s="28"/>
      <c r="D23" s="28"/>
      <c r="E23" s="28"/>
      <c r="F23" s="21">
        <v>11.253</v>
      </c>
      <c r="G23" s="5"/>
      <c r="H23" t="s">
        <v>18</v>
      </c>
      <c r="I23" s="18" t="s">
        <v>6</v>
      </c>
    </row>
    <row r="24" spans="2:9" x14ac:dyDescent="0.3">
      <c r="B24" s="29"/>
      <c r="C24" s="28">
        <v>16</v>
      </c>
      <c r="D24" s="28">
        <v>30</v>
      </c>
      <c r="E24" s="28"/>
      <c r="F24" s="21">
        <v>11.239000000000001</v>
      </c>
      <c r="G24" s="5"/>
      <c r="H24" t="s">
        <v>19</v>
      </c>
      <c r="I24" s="18" t="s">
        <v>20</v>
      </c>
    </row>
    <row r="25" spans="2:9" x14ac:dyDescent="0.3">
      <c r="B25" s="29"/>
      <c r="C25" s="28"/>
      <c r="D25" s="28"/>
      <c r="E25" s="28"/>
      <c r="F25" s="21">
        <v>11.249000000000001</v>
      </c>
      <c r="G25" s="5"/>
      <c r="I25" s="6"/>
    </row>
    <row r="26" spans="2:9" x14ac:dyDescent="0.3">
      <c r="B26" s="29"/>
      <c r="C26" s="28">
        <f>AVERAGE(C22:C25)</f>
        <v>16</v>
      </c>
      <c r="D26" s="28">
        <f>AVERAGE(D22:D25)</f>
        <v>27.5</v>
      </c>
      <c r="E26" s="28"/>
      <c r="F26" s="21">
        <v>11.244</v>
      </c>
      <c r="G26" s="5"/>
      <c r="I26" s="6"/>
    </row>
    <row r="27" spans="2:9" x14ac:dyDescent="0.3">
      <c r="B27" s="29"/>
      <c r="C27" s="30"/>
      <c r="D27" s="30"/>
      <c r="E27" s="12" t="s">
        <v>14</v>
      </c>
      <c r="F27" s="21">
        <f>AVERAGE(F22:F26)</f>
        <v>11.241600000000002</v>
      </c>
      <c r="G27" s="7"/>
      <c r="H27" s="8"/>
      <c r="I27" s="9"/>
    </row>
    <row r="28" spans="2:9" x14ac:dyDescent="0.3">
      <c r="B28" s="29" t="s">
        <v>62</v>
      </c>
      <c r="C28" s="27">
        <v>16</v>
      </c>
      <c r="D28" s="27">
        <v>44</v>
      </c>
      <c r="E28" s="27">
        <v>20.5</v>
      </c>
      <c r="F28" s="21">
        <v>10.839</v>
      </c>
      <c r="G28" s="2" t="s">
        <v>15</v>
      </c>
      <c r="H28" s="3"/>
      <c r="I28" s="4"/>
    </row>
    <row r="29" spans="2:9" x14ac:dyDescent="0.3">
      <c r="B29" s="29"/>
      <c r="C29" s="28"/>
      <c r="D29" s="28"/>
      <c r="E29" s="28"/>
      <c r="F29" s="21">
        <v>10.881</v>
      </c>
      <c r="G29" s="5"/>
      <c r="H29" t="s">
        <v>18</v>
      </c>
      <c r="I29" s="18" t="s">
        <v>6</v>
      </c>
    </row>
    <row r="30" spans="2:9" x14ac:dyDescent="0.3">
      <c r="B30" s="29"/>
      <c r="C30" s="28">
        <v>16</v>
      </c>
      <c r="D30" s="28">
        <v>49</v>
      </c>
      <c r="E30" s="28"/>
      <c r="F30" s="21">
        <v>10.875999999999999</v>
      </c>
      <c r="G30" s="5"/>
      <c r="H30" t="s">
        <v>19</v>
      </c>
      <c r="I30" s="18" t="s">
        <v>20</v>
      </c>
    </row>
    <row r="31" spans="2:9" x14ac:dyDescent="0.3">
      <c r="B31" s="29"/>
      <c r="C31" s="28"/>
      <c r="D31" s="28"/>
      <c r="E31" s="28"/>
      <c r="F31" s="21">
        <v>10.872</v>
      </c>
      <c r="G31" s="5"/>
      <c r="I31" s="6"/>
    </row>
    <row r="32" spans="2:9" x14ac:dyDescent="0.3">
      <c r="B32" s="29"/>
      <c r="C32" s="28">
        <f>AVERAGE(C28:C31)</f>
        <v>16</v>
      </c>
      <c r="D32" s="28">
        <f>AVERAGE(D28:D31)</f>
        <v>46.5</v>
      </c>
      <c r="E32" s="28"/>
      <c r="F32" s="21">
        <v>10.879</v>
      </c>
      <c r="G32" s="5"/>
      <c r="I32" s="6"/>
    </row>
    <row r="33" spans="2:9" x14ac:dyDescent="0.3">
      <c r="B33" s="29"/>
      <c r="C33" s="30"/>
      <c r="D33" s="30"/>
      <c r="E33" s="12" t="s">
        <v>14</v>
      </c>
      <c r="F33" s="21">
        <f>AVERAGE(F28:F32)</f>
        <v>10.869399999999999</v>
      </c>
      <c r="G33" s="7"/>
      <c r="H33" s="8"/>
      <c r="I33" s="9"/>
    </row>
    <row r="34" spans="2:9" x14ac:dyDescent="0.3">
      <c r="B34" s="29" t="s">
        <v>61</v>
      </c>
      <c r="C34" s="27">
        <v>17</v>
      </c>
      <c r="D34" s="27">
        <v>4</v>
      </c>
      <c r="E34" s="27">
        <v>20.5</v>
      </c>
      <c r="F34" s="21">
        <v>13.019</v>
      </c>
      <c r="G34" s="2" t="s">
        <v>15</v>
      </c>
      <c r="H34" s="3"/>
      <c r="I34" s="4"/>
    </row>
    <row r="35" spans="2:9" x14ac:dyDescent="0.3">
      <c r="B35" s="29"/>
      <c r="C35" s="28"/>
      <c r="D35" s="28"/>
      <c r="E35" s="28"/>
      <c r="F35" s="21">
        <v>13.106999999999999</v>
      </c>
      <c r="G35" s="5"/>
      <c r="H35" t="s">
        <v>18</v>
      </c>
      <c r="I35" s="18" t="s">
        <v>6</v>
      </c>
    </row>
    <row r="36" spans="2:9" x14ac:dyDescent="0.3">
      <c r="B36" s="29"/>
      <c r="C36" s="28">
        <v>17</v>
      </c>
      <c r="D36" s="28">
        <v>8</v>
      </c>
      <c r="E36" s="28"/>
      <c r="F36" s="21">
        <v>13.112</v>
      </c>
      <c r="G36" s="5"/>
      <c r="H36" t="s">
        <v>19</v>
      </c>
      <c r="I36" s="18" t="s">
        <v>20</v>
      </c>
    </row>
    <row r="37" spans="2:9" x14ac:dyDescent="0.3">
      <c r="B37" s="29"/>
      <c r="C37" s="28"/>
      <c r="D37" s="28"/>
      <c r="E37" s="28"/>
      <c r="F37" s="21">
        <v>13.01</v>
      </c>
      <c r="G37" s="5"/>
      <c r="I37" s="6"/>
    </row>
    <row r="38" spans="2:9" x14ac:dyDescent="0.3">
      <c r="B38" s="29"/>
      <c r="C38" s="28">
        <f>AVERAGE(C34:C37)</f>
        <v>17</v>
      </c>
      <c r="D38" s="28">
        <f>AVERAGE(D34:D37)</f>
        <v>6</v>
      </c>
      <c r="E38" s="28"/>
      <c r="F38" s="21">
        <v>13.105</v>
      </c>
      <c r="G38" s="5"/>
      <c r="I38" s="6"/>
    </row>
    <row r="39" spans="2:9" x14ac:dyDescent="0.3">
      <c r="B39" s="29"/>
      <c r="C39" s="30"/>
      <c r="D39" s="30"/>
      <c r="E39" s="12" t="s">
        <v>14</v>
      </c>
      <c r="F39" s="21">
        <f>AVERAGE(F34:F38)</f>
        <v>13.070599999999999</v>
      </c>
      <c r="G39" s="7"/>
      <c r="H39" s="8"/>
      <c r="I39" s="9"/>
    </row>
    <row r="40" spans="2:9" x14ac:dyDescent="0.3">
      <c r="B40" s="29"/>
      <c r="C40" s="27"/>
      <c r="D40" s="27"/>
      <c r="E40" s="27"/>
      <c r="F40" s="21"/>
      <c r="G40" s="2"/>
      <c r="H40" s="3"/>
      <c r="I40" s="4"/>
    </row>
    <row r="41" spans="2:9" x14ac:dyDescent="0.3">
      <c r="B41" s="29"/>
      <c r="C41" s="28"/>
      <c r="D41" s="28"/>
      <c r="E41" s="28"/>
      <c r="F41" s="21"/>
      <c r="G41" s="5"/>
      <c r="H41" t="s">
        <v>18</v>
      </c>
      <c r="I41" s="18" t="s">
        <v>6</v>
      </c>
    </row>
    <row r="42" spans="2:9" x14ac:dyDescent="0.3">
      <c r="B42" s="29"/>
      <c r="C42" s="28"/>
      <c r="D42" s="28"/>
      <c r="E42" s="28"/>
      <c r="F42" s="21"/>
      <c r="G42" s="5"/>
      <c r="H42" t="s">
        <v>19</v>
      </c>
      <c r="I42" s="18" t="s">
        <v>20</v>
      </c>
    </row>
    <row r="43" spans="2:9" x14ac:dyDescent="0.3">
      <c r="B43" s="29"/>
      <c r="C43" s="28"/>
      <c r="D43" s="28"/>
      <c r="E43" s="28"/>
      <c r="F43" s="21"/>
      <c r="G43" s="5"/>
      <c r="I43" s="6"/>
    </row>
    <row r="44" spans="2:9" x14ac:dyDescent="0.3">
      <c r="B44" s="29"/>
      <c r="C44" s="28"/>
      <c r="D44" s="28"/>
      <c r="E44" s="28"/>
      <c r="F44" s="21"/>
      <c r="G44" s="5"/>
      <c r="I44" s="6"/>
    </row>
    <row r="45" spans="2:9" x14ac:dyDescent="0.3">
      <c r="B45" s="29"/>
      <c r="C45" s="30"/>
      <c r="D45" s="30"/>
      <c r="E45" s="12" t="s">
        <v>14</v>
      </c>
      <c r="F45" s="21"/>
      <c r="G45" s="7"/>
      <c r="H45" s="8"/>
      <c r="I45" s="9"/>
    </row>
    <row r="46" spans="2:9" x14ac:dyDescent="0.3">
      <c r="B46" s="29"/>
      <c r="C46" s="27"/>
      <c r="D46" s="27"/>
      <c r="E46" s="27"/>
      <c r="F46" s="21"/>
      <c r="G46" s="2"/>
      <c r="H46" s="3"/>
      <c r="I46" s="4"/>
    </row>
    <row r="47" spans="2:9" x14ac:dyDescent="0.3">
      <c r="B47" s="29"/>
      <c r="C47" s="28"/>
      <c r="D47" s="28"/>
      <c r="E47" s="28"/>
      <c r="F47" s="21"/>
      <c r="G47" s="5"/>
      <c r="H47" t="s">
        <v>18</v>
      </c>
      <c r="I47" s="18" t="s">
        <v>6</v>
      </c>
    </row>
    <row r="48" spans="2:9" x14ac:dyDescent="0.3">
      <c r="B48" s="29"/>
      <c r="C48" s="28"/>
      <c r="D48" s="28"/>
      <c r="E48" s="28"/>
      <c r="F48" s="21"/>
      <c r="G48" s="5"/>
      <c r="H48" t="s">
        <v>19</v>
      </c>
      <c r="I48" s="18" t="s">
        <v>20</v>
      </c>
    </row>
    <row r="49" spans="2:9" x14ac:dyDescent="0.3">
      <c r="B49" s="29"/>
      <c r="C49" s="28"/>
      <c r="D49" s="28"/>
      <c r="E49" s="28"/>
      <c r="F49" s="21"/>
      <c r="G49" s="5"/>
      <c r="I49" s="6"/>
    </row>
    <row r="50" spans="2:9" x14ac:dyDescent="0.3">
      <c r="B50" s="29"/>
      <c r="C50" s="28"/>
      <c r="D50" s="28"/>
      <c r="E50" s="28"/>
      <c r="F50" s="21"/>
      <c r="G50" s="5"/>
      <c r="I50" s="6"/>
    </row>
    <row r="51" spans="2:9" x14ac:dyDescent="0.3">
      <c r="B51" s="29"/>
      <c r="C51" s="30"/>
      <c r="D51" s="30"/>
      <c r="E51" s="12" t="s">
        <v>14</v>
      </c>
      <c r="F51" s="21"/>
      <c r="G51" s="7"/>
      <c r="H51" s="8"/>
      <c r="I51" s="9"/>
    </row>
    <row r="52" spans="2:9" x14ac:dyDescent="0.3">
      <c r="B52" s="29"/>
      <c r="C52" s="27"/>
      <c r="D52" s="27"/>
      <c r="E52" s="27"/>
      <c r="F52" s="21"/>
      <c r="G52" s="2"/>
      <c r="H52" s="3"/>
      <c r="I52" s="4"/>
    </row>
    <row r="53" spans="2:9" x14ac:dyDescent="0.3">
      <c r="B53" s="29"/>
      <c r="C53" s="28"/>
      <c r="D53" s="28"/>
      <c r="E53" s="28"/>
      <c r="F53" s="21"/>
      <c r="G53" s="5"/>
      <c r="H53" t="s">
        <v>18</v>
      </c>
      <c r="I53" s="18" t="s">
        <v>6</v>
      </c>
    </row>
    <row r="54" spans="2:9" x14ac:dyDescent="0.3">
      <c r="B54" s="29"/>
      <c r="C54" s="28"/>
      <c r="D54" s="28"/>
      <c r="E54" s="28"/>
      <c r="F54" s="21"/>
      <c r="G54" s="5"/>
      <c r="H54" t="s">
        <v>19</v>
      </c>
      <c r="I54" s="18" t="s">
        <v>20</v>
      </c>
    </row>
    <row r="55" spans="2:9" x14ac:dyDescent="0.3">
      <c r="B55" s="29"/>
      <c r="C55" s="28"/>
      <c r="D55" s="28"/>
      <c r="E55" s="28"/>
      <c r="F55" s="21"/>
      <c r="G55" s="5"/>
      <c r="I55" s="6"/>
    </row>
    <row r="56" spans="2:9" x14ac:dyDescent="0.3">
      <c r="B56" s="29"/>
      <c r="C56" s="28"/>
      <c r="D56" s="28"/>
      <c r="E56" s="28"/>
      <c r="F56" s="21"/>
      <c r="G56" s="5"/>
      <c r="I56" s="6"/>
    </row>
    <row r="57" spans="2:9" x14ac:dyDescent="0.3">
      <c r="B57" s="29"/>
      <c r="C57" s="30"/>
      <c r="D57" s="30"/>
      <c r="E57" s="12" t="s">
        <v>14</v>
      </c>
      <c r="F57" s="21"/>
      <c r="G57" s="7"/>
      <c r="H57" s="8"/>
      <c r="I57" s="9"/>
    </row>
  </sheetData>
  <mergeCells count="70">
    <mergeCell ref="B2:I3"/>
    <mergeCell ref="C8:D8"/>
    <mergeCell ref="C7:D7"/>
    <mergeCell ref="G8:I8"/>
    <mergeCell ref="G9:I9"/>
    <mergeCell ref="G7:I7"/>
    <mergeCell ref="B52:B57"/>
    <mergeCell ref="C52:C53"/>
    <mergeCell ref="D52:D53"/>
    <mergeCell ref="E52:E56"/>
    <mergeCell ref="C54:C55"/>
    <mergeCell ref="D54:D55"/>
    <mergeCell ref="C56:C57"/>
    <mergeCell ref="D56:D57"/>
    <mergeCell ref="B46:B51"/>
    <mergeCell ref="C46:C47"/>
    <mergeCell ref="D46:D47"/>
    <mergeCell ref="E46:E50"/>
    <mergeCell ref="C48:C49"/>
    <mergeCell ref="D48:D49"/>
    <mergeCell ref="C50:C51"/>
    <mergeCell ref="D50:D51"/>
    <mergeCell ref="B40:B45"/>
    <mergeCell ref="C40:C41"/>
    <mergeCell ref="D40:D41"/>
    <mergeCell ref="E40:E44"/>
    <mergeCell ref="C42:C43"/>
    <mergeCell ref="D42:D43"/>
    <mergeCell ref="C44:C45"/>
    <mergeCell ref="D44:D45"/>
    <mergeCell ref="B34:B39"/>
    <mergeCell ref="C34:C35"/>
    <mergeCell ref="D34:D35"/>
    <mergeCell ref="E34:E38"/>
    <mergeCell ref="C36:C37"/>
    <mergeCell ref="D36:D37"/>
    <mergeCell ref="C38:C39"/>
    <mergeCell ref="D38:D39"/>
    <mergeCell ref="B28:B33"/>
    <mergeCell ref="C28:C29"/>
    <mergeCell ref="D28:D29"/>
    <mergeCell ref="E28:E32"/>
    <mergeCell ref="C30:C31"/>
    <mergeCell ref="D30:D31"/>
    <mergeCell ref="C32:C33"/>
    <mergeCell ref="D32:D33"/>
    <mergeCell ref="B22:B27"/>
    <mergeCell ref="C22:C23"/>
    <mergeCell ref="D22:D23"/>
    <mergeCell ref="E22:E26"/>
    <mergeCell ref="C24:C25"/>
    <mergeCell ref="D24:D25"/>
    <mergeCell ref="C26:C27"/>
    <mergeCell ref="D26:D27"/>
    <mergeCell ref="E10:E14"/>
    <mergeCell ref="B16:B21"/>
    <mergeCell ref="C16:C17"/>
    <mergeCell ref="D16:D17"/>
    <mergeCell ref="E16:E20"/>
    <mergeCell ref="C18:C19"/>
    <mergeCell ref="D18:D19"/>
    <mergeCell ref="C20:C21"/>
    <mergeCell ref="D20:D21"/>
    <mergeCell ref="B10:B15"/>
    <mergeCell ref="C10:C11"/>
    <mergeCell ref="C12:C13"/>
    <mergeCell ref="C14:C15"/>
    <mergeCell ref="D10:D11"/>
    <mergeCell ref="D12:D13"/>
    <mergeCell ref="D14:D15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0324-31B2-43C5-A0AC-83986932FC58}">
  <dimension ref="B2:Q24"/>
  <sheetViews>
    <sheetView tabSelected="1" zoomScale="70" zoomScaleNormal="70" workbookViewId="0">
      <selection activeCell="M13" sqref="M13:M17"/>
    </sheetView>
  </sheetViews>
  <sheetFormatPr defaultRowHeight="14.4" x14ac:dyDescent="0.3"/>
  <cols>
    <col min="2" max="2" width="14.21875" bestFit="1" customWidth="1"/>
    <col min="13" max="13" width="12.6640625" bestFit="1" customWidth="1"/>
    <col min="16" max="16" width="8.88671875" customWidth="1"/>
  </cols>
  <sheetData>
    <row r="2" spans="2:17" x14ac:dyDescent="0.3">
      <c r="B2" t="s">
        <v>23</v>
      </c>
      <c r="H2" t="s">
        <v>47</v>
      </c>
    </row>
    <row r="3" spans="2:17" x14ac:dyDescent="0.3">
      <c r="B3" t="s">
        <v>24</v>
      </c>
      <c r="H3" t="s">
        <v>48</v>
      </c>
    </row>
    <row r="4" spans="2:17" x14ac:dyDescent="0.3">
      <c r="H4" t="s">
        <v>49</v>
      </c>
      <c r="J4" t="s">
        <v>54</v>
      </c>
      <c r="L4" t="s">
        <v>46</v>
      </c>
      <c r="P4" t="s">
        <v>58</v>
      </c>
    </row>
    <row r="5" spans="2:17" x14ac:dyDescent="0.3">
      <c r="H5" t="s">
        <v>49</v>
      </c>
      <c r="J5" t="s">
        <v>54</v>
      </c>
      <c r="L5" t="s">
        <v>46</v>
      </c>
      <c r="P5" t="s">
        <v>59</v>
      </c>
      <c r="Q5" t="s">
        <v>33</v>
      </c>
    </row>
    <row r="6" spans="2:17" x14ac:dyDescent="0.3">
      <c r="B6" t="s">
        <v>25</v>
      </c>
      <c r="C6">
        <v>4.3789999999999996</v>
      </c>
      <c r="D6" t="s">
        <v>26</v>
      </c>
      <c r="H6" t="s">
        <v>50</v>
      </c>
      <c r="J6" t="s">
        <v>53</v>
      </c>
      <c r="L6" t="s">
        <v>55</v>
      </c>
    </row>
    <row r="7" spans="2:17" x14ac:dyDescent="0.3">
      <c r="B7" t="s">
        <v>27</v>
      </c>
      <c r="C7" t="s">
        <v>28</v>
      </c>
      <c r="H7" t="s">
        <v>51</v>
      </c>
      <c r="J7" s="24" t="s">
        <v>56</v>
      </c>
      <c r="P7">
        <f>C13+D13/60</f>
        <v>15.758333333333333</v>
      </c>
      <c r="Q7" s="23">
        <f>G13</f>
        <v>56.207749249999999</v>
      </c>
    </row>
    <row r="8" spans="2:17" x14ac:dyDescent="0.3">
      <c r="I8" t="s">
        <v>52</v>
      </c>
      <c r="J8" t="s">
        <v>57</v>
      </c>
      <c r="Q8" s="23"/>
    </row>
    <row r="9" spans="2:17" x14ac:dyDescent="0.3">
      <c r="B9" t="s">
        <v>29</v>
      </c>
      <c r="C9" t="s">
        <v>4</v>
      </c>
      <c r="E9" t="s">
        <v>30</v>
      </c>
      <c r="F9" t="s">
        <v>33</v>
      </c>
      <c r="H9" t="s">
        <v>36</v>
      </c>
      <c r="J9" t="s">
        <v>40</v>
      </c>
      <c r="P9">
        <f>C17+D17/60</f>
        <v>17.100000000000001</v>
      </c>
      <c r="Q9" s="23">
        <f>G17</f>
        <v>57.236157399999989</v>
      </c>
    </row>
    <row r="10" spans="2:17" x14ac:dyDescent="0.3">
      <c r="B10" t="s">
        <v>2</v>
      </c>
      <c r="E10" t="s">
        <v>31</v>
      </c>
      <c r="F10" t="s">
        <v>34</v>
      </c>
      <c r="G10" t="s">
        <v>35</v>
      </c>
      <c r="H10" t="s">
        <v>37</v>
      </c>
      <c r="I10" t="s">
        <v>39</v>
      </c>
      <c r="J10" t="s">
        <v>41</v>
      </c>
      <c r="K10" t="s">
        <v>43</v>
      </c>
      <c r="L10" t="s">
        <v>45</v>
      </c>
      <c r="M10" t="s">
        <v>44</v>
      </c>
      <c r="P10" s="36" t="s">
        <v>63</v>
      </c>
      <c r="Q10" s="36"/>
    </row>
    <row r="11" spans="2:17" x14ac:dyDescent="0.3">
      <c r="B11" t="s">
        <v>3</v>
      </c>
      <c r="C11" t="s">
        <v>7</v>
      </c>
      <c r="E11" t="s">
        <v>32</v>
      </c>
      <c r="F11" t="s">
        <v>10</v>
      </c>
      <c r="H11" t="s">
        <v>38</v>
      </c>
      <c r="J11" t="s">
        <v>42</v>
      </c>
      <c r="P11">
        <f>SLOPE(Q7:Q9,P7:P9)</f>
        <v>0.76651539130433921</v>
      </c>
    </row>
    <row r="12" spans="2:17" x14ac:dyDescent="0.3">
      <c r="C12" t="s">
        <v>8</v>
      </c>
      <c r="D12" t="s">
        <v>9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60</v>
      </c>
      <c r="Q12" s="23"/>
    </row>
    <row r="13" spans="2:17" x14ac:dyDescent="0.3">
      <c r="B13" s="25" t="str">
        <f>List1!B10</f>
        <v>3408.01</v>
      </c>
      <c r="C13">
        <f>List1!C14</f>
        <v>15</v>
      </c>
      <c r="D13">
        <f>List1!D14</f>
        <v>45.5</v>
      </c>
      <c r="E13">
        <f>List1!E10</f>
        <v>20.399999999999999</v>
      </c>
      <c r="F13" s="23">
        <f>List1!F15</f>
        <v>12.835750000000001</v>
      </c>
      <c r="G13" s="22">
        <f>F13*$C$6</f>
        <v>56.207749249999999</v>
      </c>
      <c r="H13">
        <v>0</v>
      </c>
      <c r="I13" s="22">
        <f>G13+H13</f>
        <v>56.207749249999999</v>
      </c>
      <c r="J13">
        <f>$P$11*((C13+D13/60)-($C$13+$D$13/60))</f>
        <v>0</v>
      </c>
      <c r="K13" s="22">
        <f>J13-I13</f>
        <v>-56.207749249999999</v>
      </c>
      <c r="L13" s="22">
        <f>K13-K13</f>
        <v>0</v>
      </c>
      <c r="M13" s="22">
        <f>980938.593-L13</f>
        <v>980938.59299999999</v>
      </c>
      <c r="N13">
        <f>L13/0.3086</f>
        <v>0</v>
      </c>
      <c r="Q13" s="23"/>
    </row>
    <row r="14" spans="2:17" x14ac:dyDescent="0.3">
      <c r="B14" s="25">
        <f>List1!B16</f>
        <v>34</v>
      </c>
      <c r="C14">
        <f>List1!C20</f>
        <v>16</v>
      </c>
      <c r="D14">
        <f>List1!D20</f>
        <v>8.5</v>
      </c>
      <c r="E14">
        <f>List1!E16</f>
        <v>20.399999999999999</v>
      </c>
      <c r="F14" s="23">
        <f>List1!F21</f>
        <v>11.9932</v>
      </c>
      <c r="G14" s="22">
        <f>F14*$C$6</f>
        <v>52.518222799999997</v>
      </c>
      <c r="H14">
        <v>0</v>
      </c>
      <c r="I14" s="22">
        <f>G14+H14</f>
        <v>52.518222799999997</v>
      </c>
      <c r="J14">
        <f>$P$11*((C14+D14/60)-($C$13+$D$13/60))</f>
        <v>0.29383089999999634</v>
      </c>
      <c r="K14" s="22">
        <f>J14-I14</f>
        <v>-52.224391900000001</v>
      </c>
      <c r="L14" s="22">
        <f>K14-K13</f>
        <v>3.9833573499999986</v>
      </c>
      <c r="M14" s="22">
        <f>980938.593-L14</f>
        <v>980934.60964265</v>
      </c>
      <c r="N14">
        <f>L14/0.3086</f>
        <v>12.907833279325985</v>
      </c>
      <c r="Q14" s="23"/>
    </row>
    <row r="15" spans="2:17" x14ac:dyDescent="0.3">
      <c r="B15" s="25" t="str">
        <f>List1!B22</f>
        <v>35.1</v>
      </c>
      <c r="C15">
        <f>List1!C26</f>
        <v>16</v>
      </c>
      <c r="D15">
        <f>List1!D26</f>
        <v>27.5</v>
      </c>
      <c r="E15">
        <f>List1!E22</f>
        <v>20.5</v>
      </c>
      <c r="F15" s="23">
        <f>List1!F27</f>
        <v>11.241600000000002</v>
      </c>
      <c r="G15" s="22">
        <f>F15*$C$6</f>
        <v>49.226966400000002</v>
      </c>
      <c r="H15">
        <v>0</v>
      </c>
      <c r="I15" s="22">
        <f>G15+H15</f>
        <v>49.226966400000002</v>
      </c>
      <c r="J15">
        <f>$P$11*((C15+D15/60)-($C$13+$D$13/60))</f>
        <v>0.53656077391303691</v>
      </c>
      <c r="K15" s="22">
        <f>J15-I15</f>
        <v>-48.690405626086964</v>
      </c>
      <c r="L15" s="22">
        <f>K15-K13</f>
        <v>7.5173436239130353</v>
      </c>
      <c r="M15" s="22">
        <f>980938.593-L15</f>
        <v>980931.07565637608</v>
      </c>
      <c r="N15">
        <f>L15/0.3086</f>
        <v>24.359506234326105</v>
      </c>
    </row>
    <row r="16" spans="2:17" x14ac:dyDescent="0.3">
      <c r="B16" s="25" t="str">
        <f>List1!B28</f>
        <v>36.1</v>
      </c>
      <c r="C16">
        <f>List1!C32</f>
        <v>16</v>
      </c>
      <c r="D16">
        <f>List1!D32</f>
        <v>46.5</v>
      </c>
      <c r="E16">
        <f>List1!E28</f>
        <v>20.5</v>
      </c>
      <c r="F16" s="23">
        <f>List1!F33</f>
        <v>10.869399999999999</v>
      </c>
      <c r="G16" s="22">
        <f>F16*$C$6</f>
        <v>47.597102599999992</v>
      </c>
      <c r="H16">
        <v>0</v>
      </c>
      <c r="I16" s="22">
        <f>G16+H16</f>
        <v>47.597102599999992</v>
      </c>
      <c r="J16">
        <f>$P$11*((C16+D16/60)-($C$13+$D$13/60))</f>
        <v>0.77929064782607749</v>
      </c>
      <c r="K16" s="22">
        <f>J16-I16</f>
        <v>-46.817811952173912</v>
      </c>
      <c r="L16" s="22">
        <f>K16-K13</f>
        <v>9.3899372978260871</v>
      </c>
      <c r="M16" s="22">
        <f>980938.593-L16</f>
        <v>980929.2030627022</v>
      </c>
      <c r="N16">
        <f>L16/0.3086</f>
        <v>30.427534989715124</v>
      </c>
    </row>
    <row r="17" spans="2:14" x14ac:dyDescent="0.3">
      <c r="B17" s="25" t="str">
        <f>List1!B34</f>
        <v>3408.01</v>
      </c>
      <c r="C17">
        <f>List1!C38</f>
        <v>17</v>
      </c>
      <c r="D17">
        <f>List1!D38</f>
        <v>6</v>
      </c>
      <c r="E17">
        <f>List1!E34</f>
        <v>20.5</v>
      </c>
      <c r="F17" s="23">
        <f>List1!F39</f>
        <v>13.070599999999999</v>
      </c>
      <c r="G17" s="22">
        <f>F17*$C$6</f>
        <v>57.236157399999989</v>
      </c>
      <c r="H17">
        <v>0</v>
      </c>
      <c r="I17" s="22">
        <f>G17+H17</f>
        <v>57.236157399999989</v>
      </c>
      <c r="J17">
        <f>$P$11*((C17+D17/60)-($C$13+$D$13/60))</f>
        <v>1.02840814999999</v>
      </c>
      <c r="K17" s="22">
        <f>J17-I17</f>
        <v>-56.207749249999999</v>
      </c>
      <c r="L17" s="22">
        <f>K17-K13</f>
        <v>0</v>
      </c>
      <c r="M17" s="22">
        <f>980938.593-L17</f>
        <v>980938.59299999999</v>
      </c>
      <c r="N17">
        <f>L17/0.3086</f>
        <v>0</v>
      </c>
    </row>
    <row r="18" spans="2:14" x14ac:dyDescent="0.3">
      <c r="B18" s="25"/>
      <c r="F18" s="23"/>
      <c r="G18" s="22"/>
      <c r="I18" s="22"/>
      <c r="K18" s="22"/>
    </row>
    <row r="19" spans="2:14" x14ac:dyDescent="0.3">
      <c r="L19" s="22"/>
    </row>
    <row r="20" spans="2:14" x14ac:dyDescent="0.3">
      <c r="B20" s="22">
        <f>980938.593-A20</f>
        <v>980938.59299999999</v>
      </c>
    </row>
    <row r="21" spans="2:14" x14ac:dyDescent="0.3">
      <c r="B21" s="22">
        <f>980938.593-A21</f>
        <v>980938.59299999999</v>
      </c>
    </row>
    <row r="22" spans="2:14" x14ac:dyDescent="0.3">
      <c r="B22" s="22">
        <f>980938.593-A22</f>
        <v>980938.59299999999</v>
      </c>
    </row>
    <row r="23" spans="2:14" x14ac:dyDescent="0.3">
      <c r="B23" s="22">
        <f>980938.593-A23</f>
        <v>980938.59299999999</v>
      </c>
    </row>
    <row r="24" spans="2:14" x14ac:dyDescent="0.3">
      <c r="B24" s="22">
        <f>980938.593-A24</f>
        <v>980938.59299999999</v>
      </c>
    </row>
  </sheetData>
  <mergeCells count="1">
    <mergeCell ref="P10:Q10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Kovar, Michal</dc:creator>
  <cp:lastModifiedBy>Kovar, Michal</cp:lastModifiedBy>
  <dcterms:created xsi:type="dcterms:W3CDTF">2024-09-30T17:51:08Z</dcterms:created>
  <dcterms:modified xsi:type="dcterms:W3CDTF">2025-06-24T15:17:05Z</dcterms:modified>
</cp:coreProperties>
</file>