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irzal\Documents\FIRZAL\Proposals Local\GI Dynamics - Biomethanol\Commercial\"/>
    </mc:Choice>
  </mc:AlternateContent>
  <bookViews>
    <workbookView xWindow="0" yWindow="0" windowWidth="28800" windowHeight="11870"/>
  </bookViews>
  <sheets>
    <sheet name="Sheet1" sheetId="1" r:id="rId1"/>
    <sheet name="Sheet2" sheetId="2" r:id="rId2"/>
  </sheets>
  <definedNames>
    <definedName name="_Toc528854156" localSheetId="0">Sheet1!$W$54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2" l="1"/>
  <c r="B10" i="2"/>
  <c r="Z4" i="1"/>
  <c r="Z5" i="1"/>
  <c r="S7" i="1"/>
  <c r="W9" i="1"/>
  <c r="W8" i="1"/>
  <c r="W7" i="1"/>
  <c r="W6" i="1"/>
  <c r="W5" i="1"/>
  <c r="W4" i="1"/>
  <c r="W3" i="1"/>
  <c r="B9" i="2"/>
  <c r="B3" i="2"/>
  <c r="B4" i="2"/>
  <c r="B5" i="2"/>
  <c r="B6" i="2"/>
  <c r="B7" i="2"/>
  <c r="B8" i="2"/>
  <c r="B2" i="2"/>
  <c r="Q40" i="1" l="1"/>
  <c r="Q38" i="1"/>
  <c r="M40" i="1"/>
  <c r="M38" i="1"/>
  <c r="P33" i="1"/>
  <c r="P11" i="1"/>
  <c r="D11" i="1"/>
  <c r="D33" i="1"/>
  <c r="L33" i="1"/>
  <c r="L11" i="1"/>
  <c r="G33" i="1"/>
  <c r="G11" i="1"/>
  <c r="H8" i="1" s="1"/>
  <c r="S38" i="1"/>
  <c r="W11" i="1"/>
  <c r="W18" i="1"/>
  <c r="W27" i="1"/>
  <c r="S40" i="1"/>
  <c r="Y4" i="1" l="1"/>
  <c r="W33" i="1"/>
  <c r="Y29" i="1" s="1"/>
  <c r="Y9" i="1"/>
  <c r="Y8" i="1"/>
  <c r="Y7" i="1"/>
  <c r="Y3" i="1"/>
  <c r="H4" i="1"/>
  <c r="Y6" i="1"/>
  <c r="H5" i="1"/>
  <c r="Y5" i="1"/>
  <c r="H3" i="1"/>
  <c r="H6" i="1"/>
  <c r="H10" i="1"/>
  <c r="H7" i="1"/>
  <c r="H9" i="1"/>
  <c r="H24" i="1"/>
  <c r="H20" i="1"/>
  <c r="H30" i="1"/>
  <c r="H22" i="1"/>
  <c r="H25" i="1"/>
  <c r="H28" i="1"/>
  <c r="H13" i="1"/>
  <c r="H31" i="1"/>
  <c r="H16" i="1"/>
  <c r="H26" i="1"/>
  <c r="H29" i="1"/>
  <c r="H14" i="1"/>
  <c r="H21" i="1"/>
  <c r="H32" i="1"/>
  <c r="H17" i="1"/>
  <c r="H23" i="1"/>
  <c r="H19" i="1"/>
  <c r="H15" i="1"/>
  <c r="G35" i="1"/>
  <c r="I40" i="1" s="1"/>
  <c r="H18" i="1"/>
  <c r="H27" i="1"/>
  <c r="S33" i="1"/>
  <c r="T15" i="1" s="1"/>
  <c r="S11" i="1"/>
  <c r="T5" i="1" s="1"/>
  <c r="H11" i="1" l="1"/>
  <c r="Y20" i="1"/>
  <c r="Y13" i="1"/>
  <c r="Y26" i="1"/>
  <c r="Y16" i="1"/>
  <c r="Y15" i="1"/>
  <c r="Y24" i="1"/>
  <c r="Y17" i="1"/>
  <c r="Y25" i="1"/>
  <c r="Y28" i="1"/>
  <c r="Y19" i="1"/>
  <c r="Y27" i="1"/>
  <c r="W35" i="1"/>
  <c r="Y38" i="1" s="1"/>
  <c r="Y30" i="1"/>
  <c r="Y14" i="1"/>
  <c r="Y23" i="1"/>
  <c r="Y32" i="1"/>
  <c r="Y18" i="1"/>
  <c r="Y21" i="1"/>
  <c r="Y31" i="1"/>
  <c r="Y22" i="1"/>
  <c r="Y11" i="1"/>
  <c r="I18" i="1"/>
  <c r="I4" i="1"/>
  <c r="I5" i="1"/>
  <c r="I38" i="1"/>
  <c r="I31" i="1"/>
  <c r="I16" i="1"/>
  <c r="I22" i="1"/>
  <c r="I10" i="1"/>
  <c r="I29" i="1"/>
  <c r="I32" i="1"/>
  <c r="I13" i="1"/>
  <c r="I3" i="1"/>
  <c r="I23" i="1"/>
  <c r="I19" i="1"/>
  <c r="I7" i="1"/>
  <c r="I6" i="1"/>
  <c r="I14" i="1"/>
  <c r="I25" i="1"/>
  <c r="I21" i="1"/>
  <c r="I9" i="1"/>
  <c r="I28" i="1"/>
  <c r="I17" i="1"/>
  <c r="I24" i="1"/>
  <c r="I8" i="1"/>
  <c r="I30" i="1"/>
  <c r="I15" i="1"/>
  <c r="I26" i="1"/>
  <c r="I20" i="1"/>
  <c r="H33" i="1"/>
  <c r="I27" i="1"/>
  <c r="T14" i="1"/>
  <c r="T6" i="1"/>
  <c r="T30" i="1"/>
  <c r="T29" i="1"/>
  <c r="T22" i="1"/>
  <c r="T21" i="1"/>
  <c r="S35" i="1"/>
  <c r="U19" i="1" s="1"/>
  <c r="T4" i="1"/>
  <c r="T3" i="1"/>
  <c r="T19" i="1"/>
  <c r="T26" i="1"/>
  <c r="T9" i="1"/>
  <c r="T25" i="1"/>
  <c r="T17" i="1"/>
  <c r="T27" i="1"/>
  <c r="T18" i="1"/>
  <c r="T8" i="1"/>
  <c r="T13" i="1"/>
  <c r="T24" i="1"/>
  <c r="T16" i="1"/>
  <c r="T28" i="1"/>
  <c r="T20" i="1"/>
  <c r="T7" i="1"/>
  <c r="T31" i="1"/>
  <c r="T23" i="1"/>
  <c r="Z7" i="1" l="1"/>
  <c r="Z9" i="1"/>
  <c r="Z15" i="1"/>
  <c r="Z22" i="1"/>
  <c r="Z8" i="1"/>
  <c r="Z23" i="1"/>
  <c r="Z30" i="1"/>
  <c r="Z31" i="1"/>
  <c r="Z14" i="1"/>
  <c r="Z18" i="1"/>
  <c r="Z28" i="1"/>
  <c r="Z13" i="1"/>
  <c r="Z20" i="1"/>
  <c r="Z27" i="1"/>
  <c r="Z19" i="1"/>
  <c r="Z32" i="1"/>
  <c r="Z17" i="1"/>
  <c r="Z24" i="1"/>
  <c r="Z29" i="1"/>
  <c r="Z21" i="1"/>
  <c r="Z3" i="1"/>
  <c r="Z25" i="1"/>
  <c r="Z26" i="1"/>
  <c r="Z16" i="1"/>
  <c r="Z6" i="1"/>
  <c r="Y33" i="1"/>
  <c r="T33" i="1"/>
  <c r="T11" i="1"/>
  <c r="I11" i="1"/>
  <c r="I33" i="1"/>
  <c r="U27" i="1"/>
  <c r="U38" i="1"/>
  <c r="U40" i="1"/>
  <c r="U14" i="1"/>
  <c r="U24" i="1"/>
  <c r="U22" i="1"/>
  <c r="U3" i="1"/>
  <c r="U20" i="1"/>
  <c r="U26" i="1"/>
  <c r="U31" i="1"/>
  <c r="U17" i="1"/>
  <c r="U18" i="1"/>
  <c r="U4" i="1"/>
  <c r="U5" i="1"/>
  <c r="U23" i="1"/>
  <c r="U30" i="1"/>
  <c r="U16" i="1"/>
  <c r="U29" i="1"/>
  <c r="U7" i="1"/>
  <c r="U13" i="1"/>
  <c r="U9" i="1"/>
  <c r="U8" i="1"/>
  <c r="U21" i="1"/>
  <c r="U6" i="1"/>
  <c r="U25" i="1"/>
  <c r="U15" i="1"/>
  <c r="U28" i="1"/>
  <c r="Z11" i="1" l="1"/>
  <c r="Z33" i="1"/>
  <c r="I35" i="1"/>
  <c r="U33" i="1"/>
  <c r="U11" i="1"/>
  <c r="Z35" i="1" l="1"/>
  <c r="U35" i="1"/>
</calcChain>
</file>

<file path=xl/sharedStrings.xml><?xml version="1.0" encoding="utf-8"?>
<sst xmlns="http://schemas.openxmlformats.org/spreadsheetml/2006/main" count="147" uniqueCount="112">
  <si>
    <t>Average weight vs Sub Total</t>
  </si>
  <si>
    <t>Average weight calculated</t>
  </si>
  <si>
    <t>Discipline</t>
  </si>
  <si>
    <t>Description</t>
  </si>
  <si>
    <t>TOTAL</t>
  </si>
  <si>
    <t>Distr. Phase</t>
  </si>
  <si>
    <t>Of Total</t>
  </si>
  <si>
    <t>42</t>
  </si>
  <si>
    <t>Process Design &amp; Engineering</t>
  </si>
  <si>
    <t>HSE Design &amp; Engineering</t>
  </si>
  <si>
    <t>43</t>
  </si>
  <si>
    <t>Civil &amp; Structural Engineering &amp; Design</t>
  </si>
  <si>
    <t>44</t>
  </si>
  <si>
    <t>Mechanical Engineering</t>
  </si>
  <si>
    <t>46</t>
  </si>
  <si>
    <t>Piping Design, Engineering &amp; Stress</t>
  </si>
  <si>
    <t>47</t>
  </si>
  <si>
    <t>Electrical Engineering &amp; Design</t>
  </si>
  <si>
    <t>48</t>
  </si>
  <si>
    <t>Instrument Design &amp; Engineering</t>
  </si>
  <si>
    <t>Subtotal</t>
  </si>
  <si>
    <t>Design &amp; Engineering</t>
  </si>
  <si>
    <t>31100</t>
  </si>
  <si>
    <t>Project Management</t>
  </si>
  <si>
    <t>HSE Management</t>
  </si>
  <si>
    <t>31103</t>
  </si>
  <si>
    <t>Secretarial</t>
  </si>
  <si>
    <t>31300</t>
  </si>
  <si>
    <t>Total Quality Management</t>
  </si>
  <si>
    <t>31400</t>
  </si>
  <si>
    <t>Estimating</t>
  </si>
  <si>
    <t>31500</t>
  </si>
  <si>
    <t>Project Controls</t>
  </si>
  <si>
    <t>31700</t>
  </si>
  <si>
    <t>Project Accounting</t>
  </si>
  <si>
    <t>31800</t>
  </si>
  <si>
    <t>Management Support</t>
  </si>
  <si>
    <t>32101</t>
  </si>
  <si>
    <t>Procurement Management</t>
  </si>
  <si>
    <t>32102</t>
  </si>
  <si>
    <t>Purchasing</t>
  </si>
  <si>
    <t>32103</t>
  </si>
  <si>
    <t>Expediting</t>
  </si>
  <si>
    <t>32104</t>
  </si>
  <si>
    <t>Inspection</t>
  </si>
  <si>
    <t>32105</t>
  </si>
  <si>
    <t>Logistics</t>
  </si>
  <si>
    <t>32106</t>
  </si>
  <si>
    <t>Material Man. (incl in Procurement)</t>
  </si>
  <si>
    <t>34100</t>
  </si>
  <si>
    <t>Home Office Construction/Commissioning</t>
  </si>
  <si>
    <t>34200</t>
  </si>
  <si>
    <t>Subcontracting</t>
  </si>
  <si>
    <t>41000</t>
  </si>
  <si>
    <t>Project Engineering Management</t>
  </si>
  <si>
    <t>49200</t>
  </si>
  <si>
    <t>Project IT</t>
  </si>
  <si>
    <t>49500</t>
  </si>
  <si>
    <t>Document Management</t>
  </si>
  <si>
    <t>Project &amp; Operations</t>
  </si>
  <si>
    <t>FEED</t>
  </si>
  <si>
    <t>mhr per piece</t>
  </si>
  <si>
    <t>Project GALP Bottom of Barrel FEED (Awarded but Terminated)</t>
  </si>
  <si>
    <t>mhr per Service</t>
  </si>
  <si>
    <t>CB&amp;I contract value</t>
  </si>
  <si>
    <t>original contract value</t>
  </si>
  <si>
    <t>The planned schedule was eight (8) Months FEED / OBE</t>
  </si>
  <si>
    <t>Number of Pieces Equipment (Total):</t>
  </si>
  <si>
    <t>19 per MeOH unit; 70 (common unit 1&amp;2)</t>
  </si>
  <si>
    <t>BOP</t>
  </si>
  <si>
    <t xml:space="preserve">	Water Treatment	  5 per MeOH unit; 30 (common unit 1&amp;2)_x000D_
</t>
  </si>
  <si>
    <t xml:space="preserve">	Methanol Unit (each)</t>
  </si>
  <si>
    <t>Methanol HT technology</t>
  </si>
  <si>
    <t>A total of 32 packages were issued for equipment inquiry</t>
  </si>
  <si>
    <t xml:space="preserve">Module FEED activities have been included in the Project FEED Schedule. </t>
  </si>
  <si>
    <t xml:space="preserve">There were 86 pipe rack modules and 42 process modules that were identified in the FEED Modularization Study. </t>
  </si>
  <si>
    <t>These modules were competitively bid under an MRQ.  Various buildings will also be installed as modules.</t>
  </si>
  <si>
    <t>The following were subcontracts that were competitively bid during FEED:</t>
  </si>
  <si>
    <t>AR-001</t>
  </si>
  <si>
    <t xml:space="preserve"> Architecture Buildings  </t>
  </si>
  <si>
    <t>CV-004</t>
  </si>
  <si>
    <t xml:space="preserve"> Piling </t>
  </si>
  <si>
    <t>CV-005</t>
  </si>
  <si>
    <t xml:space="preserve"> Permanent Fencing</t>
  </si>
  <si>
    <t>ME-001</t>
  </si>
  <si>
    <t xml:space="preserve"> Field Fabricated Tanks </t>
  </si>
  <si>
    <t>MS-001</t>
  </si>
  <si>
    <t xml:space="preserve"> Heavy Haul Heavy Lift </t>
  </si>
  <si>
    <t>MW-001</t>
  </si>
  <si>
    <t xml:space="preserve"> Raw Water Intake Structure/Outfalls </t>
  </si>
  <si>
    <t>EW-CV-001</t>
  </si>
  <si>
    <t xml:space="preserve"> Site Prep Early Works </t>
  </si>
  <si>
    <t>IGP Methanol FEED / OBCE 
(executed by MDR Houston)</t>
  </si>
  <si>
    <t xml:space="preserve">HT through IGPM will provide a complete Basic Engineering Package utilizing their technology to convert natural gas to methanol. </t>
  </si>
  <si>
    <t xml:space="preserve">IGPM has selected Haldor Topsøe (HT) methanol technology. </t>
  </si>
  <si>
    <t>The Haldor Topsøe process will use auto-thermal reforming and methanol distillation technologies.</t>
  </si>
  <si>
    <t>Each methanol unit is designed for a production capacity of 5,000 MTPD of grade AA methanol.</t>
  </si>
  <si>
    <t>ICWA</t>
  </si>
  <si>
    <t>Beowulf
FORECAST BUDGET
(FEED + 10% OBCE + binding EPC LS)</t>
  </si>
  <si>
    <t>No scope for readiness of PO</t>
  </si>
  <si>
    <t>Modular design</t>
  </si>
  <si>
    <t>Schedule</t>
  </si>
  <si>
    <t>OBCE</t>
  </si>
  <si>
    <t>10 months</t>
  </si>
  <si>
    <t>9 months</t>
  </si>
  <si>
    <t>ESN Methanol (Russian)
(Proposal for FEED and EPC LS)</t>
  </si>
  <si>
    <t>GID AMA Methanol Proposal
(FEED, OBCE, LS EPC proposal)</t>
  </si>
  <si>
    <t>Unique Services</t>
  </si>
  <si>
    <t>Installed Pieces</t>
  </si>
  <si>
    <t>MDR The Hague Benchmark for FEED Projects</t>
  </si>
  <si>
    <t>Marine works for IGP Methanol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</si>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</sst>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%"/>
    <numFmt numFmtId="167" formatCode="_-* #,##0_-;\-* #,##0_-;_-* &quot;-&quot;??_-;_-@_-"/>
    <numFmt numFmtId="168" formatCode="_(* #,##0_);_(* \(#,##0\);_(* &quot;-&quot;??_);_(@_)"/>
    <numFmt numFmtId="169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A9D08E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ont="0" applyFill="0" applyAlignment="0" applyProtection="0"/>
    <xf numFmtId="165" fontId="1" fillId="0" borderId="0" applyFont="0" applyFill="0" applyBorder="0" applyAlignment="0" applyProtection="0"/>
  </cellStyleXfs>
  <cellXfs count="96">
    <xf numFmtId="0" fontId="0" fillId="0" borderId="0" xfId="0"/>
    <xf numFmtId="0" fontId="4" fillId="0" borderId="0" xfId="0" applyFont="1"/>
    <xf numFmtId="0" fontId="3" fillId="0" borderId="0" xfId="3" applyFont="1" applyFill="1" applyBorder="1" applyAlignment="1" applyProtection="1">
      <alignment horizontal="center" vertical="center" wrapText="1"/>
    </xf>
    <xf numFmtId="49" fontId="3" fillId="3" borderId="1" xfId="0" applyNumberFormat="1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9" fontId="5" fillId="0" borderId="2" xfId="0" applyNumberFormat="1" applyFont="1" applyFill="1" applyBorder="1" applyAlignment="1">
      <alignment horizontal="left" vertical="center"/>
    </xf>
    <xf numFmtId="0" fontId="5" fillId="0" borderId="2" xfId="0" applyFont="1" applyFill="1" applyBorder="1" applyAlignment="1">
      <alignment vertical="center"/>
    </xf>
    <xf numFmtId="166" fontId="5" fillId="0" borderId="4" xfId="2" applyNumberFormat="1" applyFont="1" applyFill="1" applyBorder="1" applyAlignment="1">
      <alignment vertical="center"/>
    </xf>
    <xf numFmtId="166" fontId="5" fillId="0" borderId="0" xfId="2" applyNumberFormat="1" applyFont="1" applyFill="1" applyBorder="1" applyAlignment="1">
      <alignment vertical="center"/>
    </xf>
    <xf numFmtId="49" fontId="5" fillId="0" borderId="3" xfId="0" applyNumberFormat="1" applyFont="1" applyFill="1" applyBorder="1" applyAlignment="1">
      <alignment horizontal="left" vertical="center"/>
    </xf>
    <xf numFmtId="0" fontId="5" fillId="0" borderId="3" xfId="0" applyFont="1" applyFill="1" applyBorder="1" applyAlignment="1">
      <alignment vertical="center"/>
    </xf>
    <xf numFmtId="49" fontId="5" fillId="0" borderId="3" xfId="0" applyNumberFormat="1" applyFont="1" applyFill="1" applyBorder="1" applyAlignment="1">
      <alignment vertical="center"/>
    </xf>
    <xf numFmtId="49" fontId="3" fillId="4" borderId="1" xfId="0" applyNumberFormat="1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166" fontId="3" fillId="0" borderId="0" xfId="2" applyNumberFormat="1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166" fontId="5" fillId="0" borderId="12" xfId="2" applyNumberFormat="1" applyFont="1" applyFill="1" applyBorder="1" applyAlignment="1">
      <alignment vertical="center"/>
    </xf>
    <xf numFmtId="49" fontId="5" fillId="0" borderId="2" xfId="0" applyNumberFormat="1" applyFont="1" applyFill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49" fontId="5" fillId="0" borderId="4" xfId="0" applyNumberFormat="1" applyFont="1" applyFill="1" applyBorder="1" applyAlignment="1">
      <alignment vertical="center"/>
    </xf>
    <xf numFmtId="0" fontId="5" fillId="0" borderId="6" xfId="0" applyFont="1" applyFill="1" applyBorder="1" applyAlignment="1">
      <alignment vertical="center"/>
    </xf>
    <xf numFmtId="0" fontId="5" fillId="0" borderId="7" xfId="0" applyFont="1" applyFill="1" applyBorder="1" applyAlignment="1">
      <alignment vertical="center"/>
    </xf>
    <xf numFmtId="49" fontId="5" fillId="0" borderId="8" xfId="0" applyNumberFormat="1" applyFont="1" applyFill="1" applyBorder="1" applyAlignment="1">
      <alignment vertical="center"/>
    </xf>
    <xf numFmtId="0" fontId="5" fillId="0" borderId="9" xfId="0" applyFont="1" applyFill="1" applyBorder="1" applyAlignment="1">
      <alignment vertical="center"/>
    </xf>
    <xf numFmtId="49" fontId="5" fillId="0" borderId="10" xfId="0" applyNumberFormat="1" applyFont="1" applyFill="1" applyBorder="1" applyAlignment="1">
      <alignment vertical="center"/>
    </xf>
    <xf numFmtId="0" fontId="5" fillId="0" borderId="11" xfId="0" applyFont="1" applyFill="1" applyBorder="1" applyAlignment="1">
      <alignment vertical="center"/>
    </xf>
    <xf numFmtId="49" fontId="3" fillId="0" borderId="13" xfId="0" applyNumberFormat="1" applyFont="1" applyFill="1" applyBorder="1" applyAlignment="1">
      <alignment vertical="center"/>
    </xf>
    <xf numFmtId="0" fontId="3" fillId="0" borderId="13" xfId="0" applyFont="1" applyFill="1" applyBorder="1" applyAlignment="1">
      <alignment vertical="center"/>
    </xf>
    <xf numFmtId="0" fontId="4" fillId="0" borderId="0" xfId="0" applyFont="1" applyFill="1" applyBorder="1"/>
    <xf numFmtId="0" fontId="4" fillId="0" borderId="0" xfId="0" applyFont="1" applyFill="1"/>
    <xf numFmtId="169" fontId="4" fillId="0" borderId="0" xfId="1" applyNumberFormat="1" applyFont="1"/>
    <xf numFmtId="0" fontId="4" fillId="0" borderId="0" xfId="0" applyFont="1" applyAlignment="1"/>
    <xf numFmtId="0" fontId="4" fillId="0" borderId="0" xfId="0" applyFont="1" applyFill="1" applyAlignment="1"/>
    <xf numFmtId="166" fontId="6" fillId="0" borderId="4" xfId="2" applyNumberFormat="1" applyFont="1" applyFill="1" applyBorder="1" applyAlignment="1">
      <alignment vertical="center"/>
    </xf>
    <xf numFmtId="166" fontId="5" fillId="0" borderId="12" xfId="2" applyNumberFormat="1" applyFont="1" applyFill="1" applyBorder="1" applyAlignment="1">
      <alignment horizontal="right" vertical="center"/>
    </xf>
    <xf numFmtId="166" fontId="5" fillId="0" borderId="4" xfId="2" applyNumberFormat="1" applyFont="1" applyFill="1" applyBorder="1" applyAlignment="1">
      <alignment horizontal="right" vertical="center"/>
    </xf>
    <xf numFmtId="166" fontId="6" fillId="0" borderId="12" xfId="2" applyNumberFormat="1" applyFont="1" applyFill="1" applyBorder="1" applyAlignment="1">
      <alignment vertical="center"/>
    </xf>
    <xf numFmtId="0" fontId="3" fillId="0" borderId="1" xfId="3" applyFont="1" applyFill="1" applyBorder="1" applyAlignment="1" applyProtection="1">
      <alignment horizontal="center" vertical="center"/>
    </xf>
    <xf numFmtId="166" fontId="7" fillId="0" borderId="1" xfId="2" applyNumberFormat="1" applyFont="1" applyFill="1" applyBorder="1" applyAlignment="1">
      <alignment vertical="center"/>
    </xf>
    <xf numFmtId="166" fontId="3" fillId="0" borderId="1" xfId="2" applyNumberFormat="1" applyFont="1" applyFill="1" applyBorder="1" applyAlignment="1">
      <alignment vertical="center"/>
    </xf>
    <xf numFmtId="166" fontId="6" fillId="0" borderId="4" xfId="2" applyNumberFormat="1" applyFont="1" applyFill="1" applyBorder="1" applyAlignment="1">
      <alignment horizontal="right" vertical="center"/>
    </xf>
    <xf numFmtId="166" fontId="5" fillId="0" borderId="3" xfId="2" applyNumberFormat="1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horizontal="right" vertical="center" wrapText="1"/>
    </xf>
    <xf numFmtId="3" fontId="5" fillId="0" borderId="3" xfId="0" quotePrefix="1" applyNumberFormat="1" applyFont="1" applyFill="1" applyBorder="1" applyAlignment="1">
      <alignment horizontal="right" vertical="center"/>
    </xf>
    <xf numFmtId="3" fontId="3" fillId="4" borderId="1" xfId="0" applyNumberFormat="1" applyFont="1" applyFill="1" applyBorder="1" applyAlignment="1">
      <alignment horizontal="right" vertical="center"/>
    </xf>
    <xf numFmtId="166" fontId="3" fillId="4" borderId="1" xfId="2" applyNumberFormat="1" applyFont="1" applyFill="1" applyBorder="1" applyAlignment="1">
      <alignment horizontal="right" vertical="center"/>
    </xf>
    <xf numFmtId="3" fontId="5" fillId="0" borderId="1" xfId="0" applyNumberFormat="1" applyFont="1" applyFill="1" applyBorder="1" applyAlignment="1">
      <alignment horizontal="right" vertical="center"/>
    </xf>
    <xf numFmtId="166" fontId="5" fillId="0" borderId="1" xfId="2" applyNumberFormat="1" applyFont="1" applyFill="1" applyBorder="1" applyAlignment="1">
      <alignment horizontal="right" vertical="center"/>
    </xf>
    <xf numFmtId="3" fontId="5" fillId="0" borderId="12" xfId="0" applyNumberFormat="1" applyFont="1" applyFill="1" applyBorder="1" applyAlignment="1">
      <alignment horizontal="right" vertical="center"/>
    </xf>
    <xf numFmtId="3" fontId="3" fillId="0" borderId="13" xfId="0" applyNumberFormat="1" applyFont="1" applyFill="1" applyBorder="1" applyAlignment="1">
      <alignment horizontal="right" vertical="center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9" fontId="4" fillId="0" borderId="0" xfId="1" applyNumberFormat="1" applyFont="1" applyAlignment="1">
      <alignment horizontal="right"/>
    </xf>
    <xf numFmtId="3" fontId="5" fillId="0" borderId="12" xfId="0" quotePrefix="1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right"/>
    </xf>
    <xf numFmtId="167" fontId="4" fillId="0" borderId="0" xfId="0" applyNumberFormat="1" applyFont="1" applyAlignment="1">
      <alignment horizontal="right"/>
    </xf>
    <xf numFmtId="0" fontId="3" fillId="0" borderId="1" xfId="0" applyFont="1" applyFill="1" applyBorder="1" applyAlignment="1">
      <alignment horizontal="right" vertical="center" wrapText="1"/>
    </xf>
    <xf numFmtId="3" fontId="6" fillId="0" borderId="3" xfId="0" quotePrefix="1" applyNumberFormat="1" applyFont="1" applyFill="1" applyBorder="1" applyAlignment="1">
      <alignment horizontal="right" vertical="center"/>
    </xf>
    <xf numFmtId="166" fontId="6" fillId="0" borderId="3" xfId="2" applyNumberFormat="1" applyFont="1" applyFill="1" applyBorder="1" applyAlignment="1">
      <alignment horizontal="right" vertical="center"/>
    </xf>
    <xf numFmtId="166" fontId="7" fillId="4" borderId="1" xfId="2" applyNumberFormat="1" applyFont="1" applyFill="1" applyBorder="1" applyAlignment="1">
      <alignment horizontal="right" vertical="center"/>
    </xf>
    <xf numFmtId="0" fontId="4" fillId="5" borderId="0" xfId="0" applyFont="1" applyFill="1" applyAlignment="1">
      <alignment horizontal="right"/>
    </xf>
    <xf numFmtId="168" fontId="4" fillId="5" borderId="0" xfId="0" applyNumberFormat="1" applyFont="1" applyFill="1" applyAlignment="1">
      <alignment horizontal="right"/>
    </xf>
    <xf numFmtId="168" fontId="6" fillId="5" borderId="0" xfId="0" applyNumberFormat="1" applyFont="1" applyFill="1" applyAlignment="1">
      <alignment horizontal="right"/>
    </xf>
    <xf numFmtId="49" fontId="3" fillId="2" borderId="1" xfId="0" applyNumberFormat="1" applyFont="1" applyFill="1" applyBorder="1" applyAlignment="1">
      <alignment horizontal="right" vertical="center"/>
    </xf>
    <xf numFmtId="0" fontId="3" fillId="6" borderId="1" xfId="0" applyFont="1" applyFill="1" applyBorder="1" applyAlignment="1">
      <alignment horizontal="right" vertical="center" wrapText="1"/>
    </xf>
    <xf numFmtId="167" fontId="5" fillId="7" borderId="3" xfId="0" quotePrefix="1" applyNumberFormat="1" applyFont="1" applyFill="1" applyBorder="1" applyAlignment="1">
      <alignment horizontal="right" vertical="center"/>
    </xf>
    <xf numFmtId="166" fontId="5" fillId="7" borderId="3" xfId="2" applyNumberFormat="1" applyFont="1" applyFill="1" applyBorder="1" applyAlignment="1">
      <alignment horizontal="right" vertical="center"/>
    </xf>
    <xf numFmtId="166" fontId="5" fillId="7" borderId="4" xfId="2" applyNumberFormat="1" applyFont="1" applyFill="1" applyBorder="1" applyAlignment="1">
      <alignment horizontal="right" vertical="center"/>
    </xf>
    <xf numFmtId="3" fontId="5" fillId="7" borderId="3" xfId="0" quotePrefix="1" applyNumberFormat="1" applyFont="1" applyFill="1" applyBorder="1" applyAlignment="1">
      <alignment horizontal="right" vertical="center"/>
    </xf>
    <xf numFmtId="3" fontId="3" fillId="6" borderId="1" xfId="0" applyNumberFormat="1" applyFont="1" applyFill="1" applyBorder="1" applyAlignment="1">
      <alignment horizontal="right" vertical="center"/>
    </xf>
    <xf numFmtId="166" fontId="3" fillId="6" borderId="1" xfId="2" applyNumberFormat="1" applyFont="1" applyFill="1" applyBorder="1" applyAlignment="1">
      <alignment horizontal="right" vertical="center"/>
    </xf>
    <xf numFmtId="3" fontId="5" fillId="7" borderId="13" xfId="0" applyNumberFormat="1" applyFont="1" applyFill="1" applyBorder="1" applyAlignment="1">
      <alignment horizontal="right" vertical="center"/>
    </xf>
    <xf numFmtId="166" fontId="5" fillId="7" borderId="12" xfId="2" applyNumberFormat="1" applyFont="1" applyFill="1" applyBorder="1" applyAlignment="1">
      <alignment horizontal="right" vertical="center"/>
    </xf>
    <xf numFmtId="167" fontId="5" fillId="7" borderId="1" xfId="0" quotePrefix="1" applyNumberFormat="1" applyFont="1" applyFill="1" applyBorder="1" applyAlignment="1">
      <alignment horizontal="right" vertical="center"/>
    </xf>
    <xf numFmtId="166" fontId="5" fillId="7" borderId="1" xfId="2" applyNumberFormat="1" applyFont="1" applyFill="1" applyBorder="1" applyAlignment="1">
      <alignment horizontal="right" vertical="center"/>
    </xf>
    <xf numFmtId="3" fontId="5" fillId="7" borderId="1" xfId="0" quotePrefix="1" applyNumberFormat="1" applyFont="1" applyFill="1" applyBorder="1" applyAlignment="1">
      <alignment horizontal="right" vertical="center"/>
    </xf>
    <xf numFmtId="3" fontId="3" fillId="7" borderId="13" xfId="0" applyNumberFormat="1" applyFont="1" applyFill="1" applyBorder="1" applyAlignment="1">
      <alignment horizontal="right" vertical="center"/>
    </xf>
    <xf numFmtId="0" fontId="4" fillId="7" borderId="0" xfId="0" applyFont="1" applyFill="1"/>
    <xf numFmtId="0" fontId="5" fillId="7" borderId="0" xfId="0" applyFont="1" applyFill="1" applyAlignment="1">
      <alignment horizontal="right"/>
    </xf>
    <xf numFmtId="0" fontId="4" fillId="7" borderId="0" xfId="0" applyFont="1" applyFill="1" applyAlignment="1">
      <alignment horizontal="right"/>
    </xf>
    <xf numFmtId="168" fontId="5" fillId="7" borderId="0" xfId="0" applyNumberFormat="1" applyFont="1" applyFill="1" applyAlignment="1">
      <alignment horizontal="right"/>
    </xf>
    <xf numFmtId="166" fontId="6" fillId="0" borderId="4" xfId="2" applyNumberFormat="1" applyFont="1" applyFill="1" applyBorder="1" applyAlignment="1">
      <alignment horizontal="right" vertical="center"/>
    </xf>
    <xf numFmtId="166" fontId="5" fillId="0" borderId="4" xfId="2" applyNumberFormat="1" applyFont="1" applyFill="1" applyBorder="1" applyAlignment="1">
      <alignment horizontal="right" vertical="center"/>
    </xf>
    <xf numFmtId="167" fontId="5" fillId="7" borderId="0" xfId="0" applyNumberFormat="1" applyFont="1" applyFill="1" applyAlignment="1">
      <alignment horizontal="right"/>
    </xf>
    <xf numFmtId="166" fontId="0" fillId="0" borderId="0" xfId="0" applyNumberFormat="1"/>
    <xf numFmtId="168" fontId="0" fillId="0" borderId="0" xfId="4" applyNumberFormat="1" applyFont="1"/>
    <xf numFmtId="168" fontId="0" fillId="0" borderId="0" xfId="0" applyNumberFormat="1"/>
    <xf numFmtId="0" fontId="3" fillId="4" borderId="1" xfId="3" applyFont="1" applyFill="1" applyBorder="1" applyAlignment="1" applyProtection="1">
      <alignment horizontal="center" vertical="center" wrapText="1"/>
    </xf>
    <xf numFmtId="0" fontId="3" fillId="4" borderId="1" xfId="3" applyFont="1" applyFill="1" applyBorder="1" applyAlignment="1" applyProtection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6" borderId="1" xfId="3" applyFont="1" applyFill="1" applyBorder="1" applyAlignment="1" applyProtection="1">
      <alignment horizontal="center" vertical="center" wrapText="1"/>
    </xf>
    <xf numFmtId="0" fontId="3" fillId="6" borderId="1" xfId="3" applyFont="1" applyFill="1" applyBorder="1" applyAlignment="1" applyProtection="1">
      <alignment horizontal="center" vertical="center"/>
    </xf>
  </cellXfs>
  <cellStyles count="5">
    <cellStyle name="Comma" xfId="4" builtinId="3"/>
    <cellStyle name="Currency" xfId="1" builtinId="4"/>
    <cellStyle name="Normal" xfId="0" builtinId="0"/>
    <cellStyle name="Percent" xfId="2" builtinId="5"/>
    <cellStyle name="RSI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165100</xdr:colOff>
      <xdr:row>0</xdr:row>
      <xdr:rowOff>95249</xdr:rowOff>
    </xdr:from>
    <xdr:to>
      <xdr:col>34</xdr:col>
      <xdr:colOff>552450</xdr:colOff>
      <xdr:row>36</xdr:row>
      <xdr:rowOff>29591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92650" y="95249"/>
          <a:ext cx="5264150" cy="56302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2"/>
  <sheetViews>
    <sheetView tabSelected="1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B38" sqref="B38"/>
    </sheetView>
  </sheetViews>
  <sheetFormatPr defaultRowHeight="11.5" x14ac:dyDescent="0.25"/>
  <cols>
    <col min="1" max="1" width="8.6328125" style="1" bestFit="1" customWidth="1"/>
    <col min="2" max="2" width="31.36328125" style="1" bestFit="1" customWidth="1"/>
    <col min="3" max="3" width="8.90625" style="54" customWidth="1"/>
    <col min="4" max="4" width="9" style="54" customWidth="1"/>
    <col min="5" max="5" width="9.08984375" style="54" customWidth="1"/>
    <col min="6" max="6" width="8.7265625" style="1"/>
    <col min="7" max="9" width="9.6328125" style="54" customWidth="1"/>
    <col min="10" max="10" width="9.6328125" style="32" customWidth="1"/>
    <col min="11" max="13" width="9.6328125" style="54" customWidth="1"/>
    <col min="14" max="14" width="9.6328125" style="32" customWidth="1"/>
    <col min="15" max="24" width="9.6328125" style="1" customWidth="1"/>
    <col min="25" max="25" width="10.90625" style="1" customWidth="1"/>
    <col min="26" max="26" width="9.6328125" style="1" customWidth="1"/>
    <col min="27" max="16384" width="8.7265625" style="1"/>
  </cols>
  <sheetData>
    <row r="1" spans="1:26" ht="34.5" x14ac:dyDescent="0.25">
      <c r="A1" s="93" t="s">
        <v>109</v>
      </c>
      <c r="B1" s="93"/>
      <c r="C1" s="67"/>
      <c r="D1" s="45" t="s">
        <v>0</v>
      </c>
      <c r="E1" s="45" t="s">
        <v>1</v>
      </c>
      <c r="G1" s="94" t="s">
        <v>106</v>
      </c>
      <c r="H1" s="95"/>
      <c r="I1" s="95"/>
      <c r="J1" s="40"/>
      <c r="K1" s="91" t="s">
        <v>62</v>
      </c>
      <c r="L1" s="91"/>
      <c r="M1" s="91"/>
      <c r="N1" s="2"/>
      <c r="O1" s="91" t="s">
        <v>98</v>
      </c>
      <c r="P1" s="92"/>
      <c r="Q1" s="92"/>
      <c r="S1" s="91" t="s">
        <v>105</v>
      </c>
      <c r="T1" s="92"/>
      <c r="U1" s="92"/>
      <c r="W1" s="91" t="s">
        <v>92</v>
      </c>
      <c r="X1" s="92"/>
      <c r="Y1" s="92"/>
      <c r="Z1" s="92"/>
    </row>
    <row r="2" spans="1:26" ht="23" x14ac:dyDescent="0.25">
      <c r="A2" s="3" t="s">
        <v>2</v>
      </c>
      <c r="B2" s="4" t="s">
        <v>3</v>
      </c>
      <c r="C2" s="46" t="s">
        <v>4</v>
      </c>
      <c r="D2" s="46" t="s">
        <v>5</v>
      </c>
      <c r="E2" s="46" t="s">
        <v>6</v>
      </c>
      <c r="G2" s="68" t="s">
        <v>4</v>
      </c>
      <c r="H2" s="68" t="s">
        <v>5</v>
      </c>
      <c r="I2" s="68" t="s">
        <v>6</v>
      </c>
      <c r="J2" s="5"/>
      <c r="K2" s="46" t="s">
        <v>4</v>
      </c>
      <c r="L2" s="46" t="s">
        <v>5</v>
      </c>
      <c r="M2" s="46" t="s">
        <v>6</v>
      </c>
      <c r="N2" s="6"/>
      <c r="O2" s="46" t="s">
        <v>4</v>
      </c>
      <c r="P2" s="46" t="s">
        <v>5</v>
      </c>
      <c r="Q2" s="46" t="s">
        <v>6</v>
      </c>
      <c r="S2" s="46" t="s">
        <v>4</v>
      </c>
      <c r="T2" s="46" t="s">
        <v>5</v>
      </c>
      <c r="U2" s="46" t="s">
        <v>6</v>
      </c>
      <c r="W2" s="46" t="s">
        <v>4</v>
      </c>
      <c r="X2" s="60"/>
      <c r="Y2" s="46" t="s">
        <v>5</v>
      </c>
      <c r="Z2" s="46" t="s">
        <v>6</v>
      </c>
    </row>
    <row r="3" spans="1:26" x14ac:dyDescent="0.25">
      <c r="A3" s="7" t="s">
        <v>7</v>
      </c>
      <c r="B3" s="8" t="s">
        <v>8</v>
      </c>
      <c r="C3" s="47">
        <v>1250161.7746101248</v>
      </c>
      <c r="D3" s="44">
        <v>0.38555902821343224</v>
      </c>
      <c r="E3" s="38">
        <v>0.30345998873608804</v>
      </c>
      <c r="G3" s="69">
        <v>27160</v>
      </c>
      <c r="H3" s="70">
        <f>G3/G$11</f>
        <v>0.41511871894258529</v>
      </c>
      <c r="I3" s="71">
        <f>G3/G$35</f>
        <v>0.29872836984989726</v>
      </c>
      <c r="J3" s="37"/>
      <c r="K3" s="47">
        <v>60226</v>
      </c>
      <c r="L3" s="44">
        <v>0.44013593013483393</v>
      </c>
      <c r="M3" s="38">
        <v>0.34627569354606869</v>
      </c>
      <c r="N3" s="10"/>
      <c r="O3" s="47">
        <v>48586.215000000004</v>
      </c>
      <c r="P3" s="44">
        <v>0.40542972433341795</v>
      </c>
      <c r="Q3" s="38">
        <v>0.30003379437851685</v>
      </c>
      <c r="S3" s="47">
        <v>28583.644492753625</v>
      </c>
      <c r="T3" s="44">
        <f t="shared" ref="T3:T9" si="0">S3/$S$11</f>
        <v>0.41784885408458217</v>
      </c>
      <c r="U3" s="38">
        <f t="shared" ref="U3:U9" si="1">S3/$S$35</f>
        <v>0.30619321062693072</v>
      </c>
      <c r="W3" s="61">
        <f>7141+2414+Sheet2!B2</f>
        <v>11092.609404515168</v>
      </c>
      <c r="X3" s="47"/>
      <c r="Y3" s="62">
        <f>W3/W$11</f>
        <v>0.33944151915649706</v>
      </c>
      <c r="Z3" s="85">
        <f>W3/W$35</f>
        <v>0.17184522702579655</v>
      </c>
    </row>
    <row r="4" spans="1:26" x14ac:dyDescent="0.25">
      <c r="A4" s="11" t="s">
        <v>7</v>
      </c>
      <c r="B4" s="12" t="s">
        <v>9</v>
      </c>
      <c r="C4" s="47">
        <v>165029.36460686548</v>
      </c>
      <c r="D4" s="44">
        <v>5.0896262177226169E-2</v>
      </c>
      <c r="E4" s="38">
        <v>4.0058662920117713E-2</v>
      </c>
      <c r="G4" s="69">
        <v>2797.4285714285716</v>
      </c>
      <c r="H4" s="70">
        <f t="shared" ref="H4:H5" si="2">G4/G$11</f>
        <v>4.275644200680468E-2</v>
      </c>
      <c r="I4" s="71">
        <f t="shared" ref="I4:I5" si="3">G4/G$35</f>
        <v>3.076845644014669E-2</v>
      </c>
      <c r="J4" s="38"/>
      <c r="K4" s="47">
        <v>6775</v>
      </c>
      <c r="L4" s="44">
        <v>4.9512186209668581E-2</v>
      </c>
      <c r="M4" s="38">
        <v>3.8953571941928992E-2</v>
      </c>
      <c r="N4" s="10"/>
      <c r="O4" s="47">
        <v>6569.8</v>
      </c>
      <c r="P4" s="44">
        <v>5.4821973741434459E-2</v>
      </c>
      <c r="Q4" s="38">
        <v>4.0570396815392595E-2</v>
      </c>
      <c r="S4" s="47">
        <v>3875.7484057971019</v>
      </c>
      <c r="T4" s="44">
        <f t="shared" si="0"/>
        <v>5.6657471740282329E-2</v>
      </c>
      <c r="U4" s="38">
        <f t="shared" si="1"/>
        <v>4.1517723474838064E-2</v>
      </c>
      <c r="W4" s="61">
        <f>Sheet2!B3</f>
        <v>202.97429356277797</v>
      </c>
      <c r="X4" s="47"/>
      <c r="Y4" s="62">
        <f>W4/W$11</f>
        <v>6.2111537550958709E-3</v>
      </c>
      <c r="Z4" s="86">
        <f t="shared" ref="Z4:Z5" si="4">W4/W$35</f>
        <v>3.1444507135984195E-3</v>
      </c>
    </row>
    <row r="5" spans="1:26" x14ac:dyDescent="0.25">
      <c r="A5" s="13" t="s">
        <v>10</v>
      </c>
      <c r="B5" s="12" t="s">
        <v>11</v>
      </c>
      <c r="C5" s="47">
        <v>432819.1579898186</v>
      </c>
      <c r="D5" s="44">
        <v>0.13348459162315435</v>
      </c>
      <c r="E5" s="38">
        <v>0.10506104047959246</v>
      </c>
      <c r="G5" s="69">
        <v>7274.0992857142865</v>
      </c>
      <c r="H5" s="70">
        <f t="shared" si="2"/>
        <v>0.11117874731026837</v>
      </c>
      <c r="I5" s="71">
        <f t="shared" si="3"/>
        <v>8.0006620830181549E-2</v>
      </c>
      <c r="J5" s="9"/>
      <c r="K5" s="47">
        <v>13111</v>
      </c>
      <c r="L5" s="44">
        <v>9.5816128914385942E-2</v>
      </c>
      <c r="M5" s="38">
        <v>7.5383067414115282E-2</v>
      </c>
      <c r="N5" s="10"/>
      <c r="O5" s="47">
        <v>15750.900000000001</v>
      </c>
      <c r="P5" s="44">
        <v>0.13143405068707725</v>
      </c>
      <c r="Q5" s="38">
        <v>9.7266319096405873E-2</v>
      </c>
      <c r="S5" s="47">
        <v>7751.4968115942038</v>
      </c>
      <c r="T5" s="44">
        <f t="shared" si="0"/>
        <v>0.11331494348056466</v>
      </c>
      <c r="U5" s="38">
        <f t="shared" si="1"/>
        <v>8.3035446949676128E-2</v>
      </c>
      <c r="W5" s="47">
        <f>3491+Sheet2!B4</f>
        <v>4023.3365513931394</v>
      </c>
      <c r="X5" s="47"/>
      <c r="Y5" s="44">
        <f>W5/W$11</f>
        <v>0.12311688091413872</v>
      </c>
      <c r="Z5" s="85">
        <f t="shared" si="4"/>
        <v>6.2328993824835623E-2</v>
      </c>
    </row>
    <row r="6" spans="1:26" x14ac:dyDescent="0.25">
      <c r="A6" s="13" t="s">
        <v>12</v>
      </c>
      <c r="B6" s="12" t="s">
        <v>13</v>
      </c>
      <c r="C6" s="47">
        <v>417036.1208246047</v>
      </c>
      <c r="D6" s="44">
        <v>0.12861698760960649</v>
      </c>
      <c r="E6" s="38">
        <v>0.10122992007769828</v>
      </c>
      <c r="G6" s="69">
        <v>10445.97857142857</v>
      </c>
      <c r="H6" s="70">
        <f>G6/G$11</f>
        <v>0.15965836681417986</v>
      </c>
      <c r="I6" s="71">
        <f>G6/G$35</f>
        <v>0.11489359904748951</v>
      </c>
      <c r="J6" s="9"/>
      <c r="K6" s="47">
        <v>17400</v>
      </c>
      <c r="L6" s="44">
        <v>0.12716044871560639</v>
      </c>
      <c r="M6" s="38">
        <v>0.10004312203536007</v>
      </c>
      <c r="N6" s="10"/>
      <c r="O6" s="47">
        <v>13949.1</v>
      </c>
      <c r="P6" s="44">
        <v>0.11639885444254672</v>
      </c>
      <c r="Q6" s="38">
        <v>8.61396879992683E-2</v>
      </c>
      <c r="S6" s="47">
        <v>7751.4968115942038</v>
      </c>
      <c r="T6" s="44">
        <f t="shared" si="0"/>
        <v>0.11331494348056466</v>
      </c>
      <c r="U6" s="38">
        <f t="shared" si="1"/>
        <v>8.3035446949676128E-2</v>
      </c>
      <c r="W6" s="47">
        <f>6599+Sheet2!B5</f>
        <v>7111.9245465871109</v>
      </c>
      <c r="X6" s="47"/>
      <c r="Y6" s="44">
        <f t="shared" ref="Y6:Y9" si="5">W6/W$11</f>
        <v>0.21762980955926164</v>
      </c>
      <c r="Z6" s="38">
        <f t="shared" ref="Z6:Z9" si="6">W6/W$35</f>
        <v>0.11017698755363456</v>
      </c>
    </row>
    <row r="7" spans="1:26" x14ac:dyDescent="0.25">
      <c r="A7" s="13" t="s">
        <v>14</v>
      </c>
      <c r="B7" s="12" t="s">
        <v>15</v>
      </c>
      <c r="C7" s="47">
        <v>458625.04263325949</v>
      </c>
      <c r="D7" s="44">
        <v>0.14144331505190094</v>
      </c>
      <c r="E7" s="38">
        <v>0.11132507256109291</v>
      </c>
      <c r="G7" s="69">
        <v>7327.8</v>
      </c>
      <c r="H7" s="70">
        <f>G7/G$11</f>
        <v>0.11199951946492917</v>
      </c>
      <c r="I7" s="71">
        <f>G7/G$35</f>
        <v>8.0597266148235536E-2</v>
      </c>
      <c r="J7" s="9"/>
      <c r="K7" s="47">
        <v>16118</v>
      </c>
      <c r="L7" s="44">
        <v>0.117791500712537</v>
      </c>
      <c r="M7" s="38">
        <v>9.2672128791145614E-2</v>
      </c>
      <c r="N7" s="10"/>
      <c r="O7" s="47">
        <v>14482.760999999999</v>
      </c>
      <c r="P7" s="44">
        <v>0.12085201120969756</v>
      </c>
      <c r="Q7" s="38">
        <v>8.9435197533028712E-2</v>
      </c>
      <c r="S7" s="47">
        <f>7751.4968115942+1550</f>
        <v>9301.4968115941992</v>
      </c>
      <c r="T7" s="44">
        <f t="shared" si="0"/>
        <v>0.13597355596069446</v>
      </c>
      <c r="U7" s="38">
        <f t="shared" si="1"/>
        <v>9.9639329515877909E-2</v>
      </c>
      <c r="W7" s="61">
        <f>1901+Sheet2!B6</f>
        <v>2465.0759404269811</v>
      </c>
      <c r="X7" s="47"/>
      <c r="Y7" s="62">
        <f t="shared" si="5"/>
        <v>7.5433028563511154E-2</v>
      </c>
      <c r="Z7" s="85">
        <f t="shared" si="6"/>
        <v>3.8188628046893588E-2</v>
      </c>
    </row>
    <row r="8" spans="1:26" x14ac:dyDescent="0.25">
      <c r="A8" s="13" t="s">
        <v>16</v>
      </c>
      <c r="B8" s="12" t="s">
        <v>17</v>
      </c>
      <c r="C8" s="47">
        <v>230693.15626072985</v>
      </c>
      <c r="D8" s="44">
        <v>7.1147455433209911E-2</v>
      </c>
      <c r="E8" s="38">
        <v>5.5997666879717051E-2</v>
      </c>
      <c r="G8" s="69">
        <v>4233.84</v>
      </c>
      <c r="H8" s="70">
        <f>G8/G$11</f>
        <v>6.4710833468625745E-2</v>
      </c>
      <c r="I8" s="71">
        <f>G8/G$35</f>
        <v>4.6567309330091643E-2</v>
      </c>
      <c r="J8" s="9"/>
      <c r="K8" s="47">
        <v>7967</v>
      </c>
      <c r="L8" s="44">
        <v>5.8223407753864143E-2</v>
      </c>
      <c r="M8" s="38">
        <v>4.5807100761822622E-2</v>
      </c>
      <c r="N8" s="10"/>
      <c r="O8" s="47">
        <v>6263.2105999999994</v>
      </c>
      <c r="P8" s="44">
        <v>5.2263625536587706E-2</v>
      </c>
      <c r="Q8" s="38">
        <v>3.8677119452703752E-2</v>
      </c>
      <c r="S8" s="47">
        <v>4844.6855072463777</v>
      </c>
      <c r="T8" s="44">
        <f t="shared" si="0"/>
        <v>7.0821839675352924E-2</v>
      </c>
      <c r="U8" s="38">
        <f t="shared" si="1"/>
        <v>5.1897154343547587E-2</v>
      </c>
      <c r="W8" s="47">
        <f>3000+Sheet2!B7</f>
        <v>3283.7360522676413</v>
      </c>
      <c r="X8" s="47"/>
      <c r="Y8" s="44">
        <f t="shared" si="5"/>
        <v>0.10048459415121765</v>
      </c>
      <c r="Z8" s="38">
        <f t="shared" si="6"/>
        <v>5.0871201429398008E-2</v>
      </c>
    </row>
    <row r="9" spans="1:26" x14ac:dyDescent="0.25">
      <c r="A9" s="13" t="s">
        <v>18</v>
      </c>
      <c r="B9" s="12" t="s">
        <v>19</v>
      </c>
      <c r="C9" s="47">
        <v>288100.69481430342</v>
      </c>
      <c r="D9" s="44">
        <v>8.8852359891469862E-2</v>
      </c>
      <c r="E9" s="38">
        <v>6.9932576230362364E-2</v>
      </c>
      <c r="G9" s="69">
        <v>6187.92</v>
      </c>
      <c r="H9" s="70">
        <f>G9/G$11</f>
        <v>9.4577371992606865E-2</v>
      </c>
      <c r="I9" s="71">
        <f>G9/G$35</f>
        <v>6.8059913636287786E-2</v>
      </c>
      <c r="J9" s="9"/>
      <c r="K9" s="47">
        <v>15238</v>
      </c>
      <c r="L9" s="44">
        <v>0.11136039755910403</v>
      </c>
      <c r="M9" s="38">
        <v>8.7612476642230847E-2</v>
      </c>
      <c r="N9" s="10"/>
      <c r="O9" s="47">
        <v>14236.821666666669</v>
      </c>
      <c r="P9" s="44">
        <v>0.11879976004923823</v>
      </c>
      <c r="Q9" s="38">
        <v>8.7916451704259754E-2</v>
      </c>
      <c r="S9" s="47">
        <v>6298.0911594202898</v>
      </c>
      <c r="T9" s="44">
        <f t="shared" si="0"/>
        <v>9.2068391577958777E-2</v>
      </c>
      <c r="U9" s="38">
        <f t="shared" si="1"/>
        <v>6.7466300646611854E-2</v>
      </c>
      <c r="W9" s="47">
        <f>4145+Sheet2!B8</f>
        <v>4499.3432112471819</v>
      </c>
      <c r="X9" s="47"/>
      <c r="Y9" s="44">
        <f t="shared" si="5"/>
        <v>0.1376830139002779</v>
      </c>
      <c r="Z9" s="38">
        <f t="shared" si="6"/>
        <v>6.9703225580901348E-2</v>
      </c>
    </row>
    <row r="10" spans="1:26" x14ac:dyDescent="0.25">
      <c r="A10" s="13"/>
      <c r="B10" s="12"/>
      <c r="C10" s="47"/>
      <c r="D10" s="44"/>
      <c r="E10" s="38"/>
      <c r="G10" s="72"/>
      <c r="H10" s="70">
        <f>G10/G$11</f>
        <v>0</v>
      </c>
      <c r="I10" s="71">
        <f>G10/G$35</f>
        <v>0</v>
      </c>
      <c r="J10" s="9"/>
      <c r="K10" s="47">
        <v>0</v>
      </c>
      <c r="L10" s="44"/>
      <c r="M10" s="38"/>
      <c r="N10" s="10"/>
      <c r="O10" s="47">
        <v>0</v>
      </c>
      <c r="P10" s="44"/>
      <c r="Q10" s="38"/>
      <c r="S10" s="47"/>
      <c r="T10" s="44"/>
      <c r="U10" s="38"/>
      <c r="W10" s="47"/>
      <c r="X10" s="54"/>
      <c r="Y10" s="44"/>
      <c r="Z10" s="38"/>
    </row>
    <row r="11" spans="1:26" x14ac:dyDescent="0.25">
      <c r="A11" s="14" t="s">
        <v>20</v>
      </c>
      <c r="B11" s="15" t="s">
        <v>21</v>
      </c>
      <c r="C11" s="48">
        <v>3242465.3117397064</v>
      </c>
      <c r="D11" s="49">
        <f>SUM(D3:D9)</f>
        <v>1</v>
      </c>
      <c r="E11" s="49">
        <v>0.78706492788466886</v>
      </c>
      <c r="G11" s="73">
        <f>SUM(G3:G10)</f>
        <v>65427.06642857143</v>
      </c>
      <c r="H11" s="74">
        <f>SUM(H3:H10)</f>
        <v>0.99999999999999989</v>
      </c>
      <c r="I11" s="74">
        <f>SUM(I3:I10)</f>
        <v>0.71962153528232997</v>
      </c>
      <c r="J11" s="41"/>
      <c r="K11" s="48">
        <v>136835</v>
      </c>
      <c r="L11" s="49">
        <f>SUM(L3:L10)</f>
        <v>0.99999999999999989</v>
      </c>
      <c r="M11" s="49">
        <v>0.78674716113267218</v>
      </c>
      <c r="N11" s="16"/>
      <c r="O11" s="48">
        <v>119838.80826666669</v>
      </c>
      <c r="P11" s="49">
        <f>SUM(P3:P10)</f>
        <v>0.99999999999999978</v>
      </c>
      <c r="Q11" s="49">
        <v>0.74003896697957594</v>
      </c>
      <c r="S11" s="48">
        <f>SUM(S3:S10)</f>
        <v>68406.66</v>
      </c>
      <c r="T11" s="49">
        <f>SUM(T3:T10)</f>
        <v>1.0000000000000002</v>
      </c>
      <c r="U11" s="49">
        <f>SUM(U3:U10)</f>
        <v>0.73278461250715843</v>
      </c>
      <c r="W11" s="48">
        <f>SUM(W3:W10)</f>
        <v>32679</v>
      </c>
      <c r="X11" s="48"/>
      <c r="Y11" s="49">
        <f>SUM(Y3:Y10)</f>
        <v>1</v>
      </c>
      <c r="Z11" s="63">
        <f>SUM(Z3:Z10)</f>
        <v>0.50625871417505808</v>
      </c>
    </row>
    <row r="12" spans="1:26" x14ac:dyDescent="0.25">
      <c r="A12" s="17"/>
      <c r="B12" s="18"/>
      <c r="C12" s="50"/>
      <c r="D12" s="50"/>
      <c r="E12" s="51"/>
      <c r="G12" s="75"/>
      <c r="H12" s="75"/>
      <c r="I12" s="76"/>
      <c r="J12" s="19"/>
      <c r="K12" s="50"/>
      <c r="L12" s="50"/>
      <c r="M12" s="51"/>
      <c r="N12" s="10"/>
      <c r="O12" s="50"/>
      <c r="P12" s="50"/>
      <c r="Q12" s="37"/>
      <c r="S12" s="50"/>
      <c r="T12" s="50"/>
      <c r="U12" s="37"/>
      <c r="W12" s="50"/>
      <c r="X12" s="50"/>
      <c r="Y12" s="50"/>
      <c r="Z12" s="37"/>
    </row>
    <row r="13" spans="1:26" x14ac:dyDescent="0.25">
      <c r="A13" s="20" t="s">
        <v>22</v>
      </c>
      <c r="B13" s="21" t="s">
        <v>23</v>
      </c>
      <c r="C13" s="47">
        <v>111505.89712899108</v>
      </c>
      <c r="D13" s="44">
        <v>0.12711179710707626</v>
      </c>
      <c r="E13" s="38">
        <v>2.7066559683704621E-2</v>
      </c>
      <c r="G13" s="77">
        <v>2198.34</v>
      </c>
      <c r="H13" s="78">
        <f t="shared" ref="H13:H32" si="7">G13/G$33</f>
        <v>8.6237649773915903E-2</v>
      </c>
      <c r="I13" s="78">
        <f t="shared" ref="I13:I32" si="8">G13/G$35</f>
        <v>2.4179179844470662E-2</v>
      </c>
      <c r="J13" s="9"/>
      <c r="K13" s="47">
        <v>4933</v>
      </c>
      <c r="L13" s="44">
        <v>0.133000808843354</v>
      </c>
      <c r="M13" s="38">
        <v>2.8362800057496047E-2</v>
      </c>
      <c r="N13" s="10"/>
      <c r="O13" s="47">
        <v>6145</v>
      </c>
      <c r="P13" s="44">
        <v>0.14597239708292753</v>
      </c>
      <c r="Q13" s="38">
        <v>3.7947135138145377E-2</v>
      </c>
      <c r="S13" s="47">
        <v>2200</v>
      </c>
      <c r="T13" s="44">
        <f t="shared" ref="T13:T31" si="9">S13/$S$33</f>
        <v>8.8194026859090002E-2</v>
      </c>
      <c r="U13" s="38">
        <f t="shared" ref="U13:U31" si="10">S13/$S$35</f>
        <v>2.3566801061705812E-2</v>
      </c>
      <c r="W13" s="47">
        <v>2588</v>
      </c>
      <c r="X13" s="47"/>
      <c r="Y13" s="44">
        <f>W13/W$33</f>
        <v>8.1202346961187291E-2</v>
      </c>
      <c r="Z13" s="38">
        <f>W13/W$35</f>
        <v>4.0092951200619675E-2</v>
      </c>
    </row>
    <row r="14" spans="1:26" x14ac:dyDescent="0.25">
      <c r="A14" s="22"/>
      <c r="B14" s="23" t="s">
        <v>24</v>
      </c>
      <c r="C14" s="47">
        <v>5026.238411629065</v>
      </c>
      <c r="D14" s="44">
        <v>5.7296897620733728E-3</v>
      </c>
      <c r="E14" s="38">
        <v>1.220051902685568E-3</v>
      </c>
      <c r="G14" s="77">
        <v>147.16413430981177</v>
      </c>
      <c r="H14" s="78">
        <f t="shared" si="7"/>
        <v>5.7730328674777641E-3</v>
      </c>
      <c r="I14" s="78">
        <f t="shared" si="8"/>
        <v>1.6186340921480636E-3</v>
      </c>
      <c r="J14" s="9"/>
      <c r="K14" s="47">
        <v>0</v>
      </c>
      <c r="L14" s="44">
        <v>0</v>
      </c>
      <c r="M14" s="38">
        <v>0</v>
      </c>
      <c r="N14" s="10"/>
      <c r="O14" s="47">
        <v>200</v>
      </c>
      <c r="P14" s="44">
        <v>4.7509323704777061E-3</v>
      </c>
      <c r="Q14" s="38">
        <v>1.2350572868395566E-3</v>
      </c>
      <c r="S14" s="47">
        <v>250</v>
      </c>
      <c r="T14" s="44">
        <f t="shared" si="9"/>
        <v>1.0022048506714773E-2</v>
      </c>
      <c r="U14" s="38">
        <f t="shared" si="10"/>
        <v>2.6780455751938422E-3</v>
      </c>
      <c r="W14" s="47">
        <v>103</v>
      </c>
      <c r="X14" s="47"/>
      <c r="Y14" s="44">
        <f t="shared" ref="Y14:Y32" si="11">W14/W$33</f>
        <v>3.2317781054877477E-3</v>
      </c>
      <c r="Z14" s="38">
        <f t="shared" ref="Z14:Z32" si="12">W14/W$35</f>
        <v>1.5956622773044152E-3</v>
      </c>
    </row>
    <row r="15" spans="1:26" x14ac:dyDescent="0.25">
      <c r="A15" s="13" t="s">
        <v>25</v>
      </c>
      <c r="B15" s="24" t="s">
        <v>26</v>
      </c>
      <c r="C15" s="47">
        <v>74342.079278484685</v>
      </c>
      <c r="D15" s="44">
        <v>8.474668641814842E-2</v>
      </c>
      <c r="E15" s="38">
        <v>1.8045541783983786E-2</v>
      </c>
      <c r="G15" s="77">
        <v>1205.0382880869931</v>
      </c>
      <c r="H15" s="78">
        <f t="shared" si="7"/>
        <v>4.7271882353141594E-2</v>
      </c>
      <c r="I15" s="78">
        <f t="shared" si="8"/>
        <v>1.3254017798488156E-2</v>
      </c>
      <c r="J15" s="36"/>
      <c r="K15" s="47">
        <v>2892</v>
      </c>
      <c r="L15" s="44">
        <v>7.7972499325963868E-2</v>
      </c>
      <c r="M15" s="38">
        <v>1.6627856834842605E-2</v>
      </c>
      <c r="N15" s="10"/>
      <c r="O15" s="47">
        <v>2150</v>
      </c>
      <c r="P15" s="44">
        <v>5.1072522982635343E-2</v>
      </c>
      <c r="Q15" s="38">
        <v>1.3276865833525234E-2</v>
      </c>
      <c r="S15" s="47">
        <v>1250</v>
      </c>
      <c r="T15" s="44">
        <f t="shared" si="9"/>
        <v>5.0110242533573865E-2</v>
      </c>
      <c r="U15" s="38">
        <f t="shared" si="10"/>
        <v>1.3390227875969211E-2</v>
      </c>
      <c r="W15" s="61">
        <v>88</v>
      </c>
      <c r="X15" s="61"/>
      <c r="Y15" s="62">
        <f t="shared" si="11"/>
        <v>2.7611308085720562E-3</v>
      </c>
      <c r="Z15" s="43">
        <f t="shared" si="12"/>
        <v>1.3632842757552285E-3</v>
      </c>
    </row>
    <row r="16" spans="1:26" x14ac:dyDescent="0.25">
      <c r="A16" s="13" t="s">
        <v>27</v>
      </c>
      <c r="B16" s="24" t="s">
        <v>28</v>
      </c>
      <c r="C16" s="47">
        <v>29957.844567285611</v>
      </c>
      <c r="D16" s="44">
        <v>3.4150619460036356E-2</v>
      </c>
      <c r="E16" s="38">
        <v>7.2718646175060717E-3</v>
      </c>
      <c r="G16" s="77">
        <v>566.54999999999995</v>
      </c>
      <c r="H16" s="78">
        <f t="shared" si="7"/>
        <v>2.2224924479112444E-2</v>
      </c>
      <c r="I16" s="78">
        <f t="shared" si="8"/>
        <v>6.2313902039197082E-3</v>
      </c>
      <c r="J16" s="9"/>
      <c r="K16" s="47">
        <v>1170</v>
      </c>
      <c r="L16" s="44">
        <v>3.1544890806147211E-2</v>
      </c>
      <c r="M16" s="38">
        <v>6.7270375161707632E-3</v>
      </c>
      <c r="N16" s="10"/>
      <c r="O16" s="47">
        <v>900</v>
      </c>
      <c r="P16" s="44">
        <v>2.1379195667149679E-2</v>
      </c>
      <c r="Q16" s="38">
        <v>5.5577577907780047E-3</v>
      </c>
      <c r="S16" s="47">
        <v>400</v>
      </c>
      <c r="T16" s="44">
        <f t="shared" si="9"/>
        <v>1.6035277610743637E-2</v>
      </c>
      <c r="U16" s="38">
        <f t="shared" si="10"/>
        <v>4.2848729203101479E-3</v>
      </c>
      <c r="W16" s="47">
        <v>475</v>
      </c>
      <c r="X16" s="47"/>
      <c r="Y16" s="44">
        <f t="shared" si="11"/>
        <v>1.4903831068996894E-2</v>
      </c>
      <c r="Z16" s="38">
        <f t="shared" si="12"/>
        <v>7.3586367157242446E-3</v>
      </c>
    </row>
    <row r="17" spans="1:26" x14ac:dyDescent="0.25">
      <c r="A17" s="13" t="s">
        <v>29</v>
      </c>
      <c r="B17" s="24" t="s">
        <v>30</v>
      </c>
      <c r="C17" s="47">
        <v>76240.412092753919</v>
      </c>
      <c r="D17" s="44">
        <v>8.6910701970168563E-2</v>
      </c>
      <c r="E17" s="38">
        <v>1.8506336591611893E-2</v>
      </c>
      <c r="G17" s="77">
        <v>3600</v>
      </c>
      <c r="H17" s="78">
        <f t="shared" si="7"/>
        <v>0.1412227131317709</v>
      </c>
      <c r="I17" s="78">
        <f t="shared" si="8"/>
        <v>3.9595807491149861E-2</v>
      </c>
      <c r="J17" s="36"/>
      <c r="K17" s="47">
        <v>3400</v>
      </c>
      <c r="L17" s="44">
        <v>9.1668913453761117E-2</v>
      </c>
      <c r="M17" s="38">
        <v>1.9548656029897943E-2</v>
      </c>
      <c r="N17" s="10"/>
      <c r="O17" s="47">
        <v>5222</v>
      </c>
      <c r="P17" s="44">
        <v>0.12404684419317291</v>
      </c>
      <c r="Q17" s="38">
        <v>3.2247345759380826E-2</v>
      </c>
      <c r="S17" s="47">
        <v>3000</v>
      </c>
      <c r="T17" s="44">
        <f t="shared" si="9"/>
        <v>0.12026458208057728</v>
      </c>
      <c r="U17" s="38">
        <f t="shared" si="10"/>
        <v>3.2136546902326105E-2</v>
      </c>
      <c r="W17" s="61">
        <v>5834</v>
      </c>
      <c r="X17" s="61"/>
      <c r="Y17" s="62">
        <f t="shared" si="11"/>
        <v>0.18305042201374291</v>
      </c>
      <c r="Z17" s="43">
        <f t="shared" si="12"/>
        <v>9.0379550735863678E-2</v>
      </c>
    </row>
    <row r="18" spans="1:26" x14ac:dyDescent="0.25">
      <c r="A18" s="13" t="s">
        <v>31</v>
      </c>
      <c r="B18" s="24" t="s">
        <v>32</v>
      </c>
      <c r="C18" s="47">
        <v>143767.43076843204</v>
      </c>
      <c r="D18" s="44">
        <v>0.16388852034706655</v>
      </c>
      <c r="E18" s="38">
        <v>3.4897613898977525E-2</v>
      </c>
      <c r="G18" s="77">
        <v>4200</v>
      </c>
      <c r="H18" s="78">
        <f t="shared" si="7"/>
        <v>0.16475983198706604</v>
      </c>
      <c r="I18" s="78">
        <f t="shared" si="8"/>
        <v>4.6195108739674834E-2</v>
      </c>
      <c r="J18" s="9"/>
      <c r="K18" s="47">
        <v>4936</v>
      </c>
      <c r="L18" s="44">
        <v>0.13308169317875437</v>
      </c>
      <c r="M18" s="38">
        <v>2.8380048871640074E-2</v>
      </c>
      <c r="N18" s="10"/>
      <c r="O18" s="47">
        <v>6230</v>
      </c>
      <c r="P18" s="44">
        <v>0.14799154334038056</v>
      </c>
      <c r="Q18" s="38">
        <v>3.8472034485052188E-2</v>
      </c>
      <c r="S18" s="47">
        <v>3000</v>
      </c>
      <c r="T18" s="44">
        <f t="shared" si="9"/>
        <v>0.12026458208057728</v>
      </c>
      <c r="U18" s="38">
        <f t="shared" si="10"/>
        <v>3.2136546902326105E-2</v>
      </c>
      <c r="W18" s="47">
        <f>2687+50</f>
        <v>2737</v>
      </c>
      <c r="X18" s="47"/>
      <c r="Y18" s="44">
        <f t="shared" si="11"/>
        <v>8.587744344388315E-2</v>
      </c>
      <c r="Z18" s="38">
        <f t="shared" si="12"/>
        <v>4.2401239349341598E-2</v>
      </c>
    </row>
    <row r="19" spans="1:26" x14ac:dyDescent="0.25">
      <c r="A19" s="13" t="s">
        <v>33</v>
      </c>
      <c r="B19" s="24" t="s">
        <v>34</v>
      </c>
      <c r="C19" s="47">
        <v>14568.201265006677</v>
      </c>
      <c r="D19" s="44">
        <v>1.6607105911810312E-2</v>
      </c>
      <c r="E19" s="38">
        <v>3.5362352949582705E-3</v>
      </c>
      <c r="G19" s="77">
        <v>541.68000000000006</v>
      </c>
      <c r="H19" s="78">
        <f t="shared" si="7"/>
        <v>2.1249310902560464E-2</v>
      </c>
      <c r="I19" s="78">
        <f t="shared" si="8"/>
        <v>5.9578491671683489E-3</v>
      </c>
      <c r="J19" s="9"/>
      <c r="K19" s="47">
        <v>592</v>
      </c>
      <c r="L19" s="44">
        <v>1.596117551900782E-2</v>
      </c>
      <c r="M19" s="38">
        <v>3.4037659910881126E-3</v>
      </c>
      <c r="N19" s="10"/>
      <c r="O19" s="47">
        <v>725</v>
      </c>
      <c r="P19" s="44">
        <v>1.7222129842981684E-2</v>
      </c>
      <c r="Q19" s="38">
        <v>4.4770826647933925E-3</v>
      </c>
      <c r="S19" s="47">
        <v>400</v>
      </c>
      <c r="T19" s="44">
        <f t="shared" si="9"/>
        <v>1.6035277610743637E-2</v>
      </c>
      <c r="U19" s="38">
        <f t="shared" si="10"/>
        <v>4.2848729203101479E-3</v>
      </c>
      <c r="W19" s="47">
        <v>44</v>
      </c>
      <c r="X19" s="47"/>
      <c r="Y19" s="44">
        <f t="shared" si="11"/>
        <v>1.3805654042860281E-3</v>
      </c>
      <c r="Z19" s="38">
        <f t="shared" si="12"/>
        <v>6.8164213787761426E-4</v>
      </c>
    </row>
    <row r="20" spans="1:26" x14ac:dyDescent="0.25">
      <c r="A20" s="13" t="s">
        <v>35</v>
      </c>
      <c r="B20" s="24" t="s">
        <v>36</v>
      </c>
      <c r="C20" s="47">
        <v>9613.4751011430453</v>
      </c>
      <c r="D20" s="44">
        <v>1.0958936953234133E-2</v>
      </c>
      <c r="E20" s="38">
        <v>2.333542030444277E-3</v>
      </c>
      <c r="G20" s="77">
        <v>147.16775317334054</v>
      </c>
      <c r="H20" s="78">
        <f t="shared" si="7"/>
        <v>5.7731748301794268E-3</v>
      </c>
      <c r="I20" s="78">
        <f t="shared" si="8"/>
        <v>1.6186738954324031E-3</v>
      </c>
      <c r="J20" s="9"/>
      <c r="K20" s="47">
        <v>829</v>
      </c>
      <c r="L20" s="44">
        <v>2.2351038015637637E-2</v>
      </c>
      <c r="M20" s="38">
        <v>4.7664223084662926E-3</v>
      </c>
      <c r="N20" s="10"/>
      <c r="O20" s="47">
        <v>100</v>
      </c>
      <c r="P20" s="44">
        <v>2.375466185238853E-3</v>
      </c>
      <c r="Q20" s="38">
        <v>6.1752864341977829E-4</v>
      </c>
      <c r="S20" s="47">
        <v>120</v>
      </c>
      <c r="T20" s="44">
        <f t="shared" si="9"/>
        <v>4.810583283223091E-3</v>
      </c>
      <c r="U20" s="38">
        <f t="shared" si="10"/>
        <v>1.2854618760930444E-3</v>
      </c>
      <c r="W20" s="47"/>
      <c r="X20" s="47"/>
      <c r="Y20" s="44">
        <f t="shared" si="11"/>
        <v>0</v>
      </c>
      <c r="Z20" s="38">
        <f t="shared" si="12"/>
        <v>0</v>
      </c>
    </row>
    <row r="21" spans="1:26" x14ac:dyDescent="0.25">
      <c r="A21" s="13" t="s">
        <v>37</v>
      </c>
      <c r="B21" s="24" t="s">
        <v>38</v>
      </c>
      <c r="C21" s="47">
        <v>70651.185472621073</v>
      </c>
      <c r="D21" s="44">
        <v>8.053923051963234E-2</v>
      </c>
      <c r="E21" s="38">
        <v>1.714962685881119E-2</v>
      </c>
      <c r="G21" s="77">
        <v>4740</v>
      </c>
      <c r="H21" s="78">
        <f t="shared" si="7"/>
        <v>0.18594323895683168</v>
      </c>
      <c r="I21" s="78">
        <f t="shared" si="8"/>
        <v>5.2134479863347315E-2</v>
      </c>
      <c r="J21" s="9"/>
      <c r="K21" s="47">
        <v>3930</v>
      </c>
      <c r="L21" s="44">
        <v>0.10595847937449447</v>
      </c>
      <c r="M21" s="38">
        <v>2.2595946528676154E-2</v>
      </c>
      <c r="N21" s="10"/>
      <c r="O21" s="47">
        <v>5540</v>
      </c>
      <c r="P21" s="44">
        <v>0.13160082666223247</v>
      </c>
      <c r="Q21" s="38">
        <v>3.4211086845455721E-2</v>
      </c>
      <c r="S21" s="47">
        <v>3400</v>
      </c>
      <c r="T21" s="44">
        <f t="shared" si="9"/>
        <v>0.13629985969132091</v>
      </c>
      <c r="U21" s="38">
        <f t="shared" si="10"/>
        <v>3.6421419822636254E-2</v>
      </c>
      <c r="W21" s="47">
        <v>2758</v>
      </c>
      <c r="X21" s="47"/>
      <c r="Y21" s="44">
        <f t="shared" si="11"/>
        <v>8.6536349659565123E-2</v>
      </c>
      <c r="Z21" s="38">
        <f t="shared" si="12"/>
        <v>4.2726568551510455E-2</v>
      </c>
    </row>
    <row r="22" spans="1:26" x14ac:dyDescent="0.25">
      <c r="A22" s="13" t="s">
        <v>39</v>
      </c>
      <c r="B22" s="24" t="s">
        <v>40</v>
      </c>
      <c r="C22" s="47">
        <v>48.9</v>
      </c>
      <c r="D22" s="44">
        <v>5.5743839909610976E-5</v>
      </c>
      <c r="E22" s="38">
        <v>1.1869818571138486E-5</v>
      </c>
      <c r="G22" s="79"/>
      <c r="H22" s="78">
        <f t="shared" si="7"/>
        <v>0</v>
      </c>
      <c r="I22" s="78">
        <f t="shared" si="8"/>
        <v>0</v>
      </c>
      <c r="J22" s="9"/>
      <c r="K22" s="47">
        <v>0</v>
      </c>
      <c r="L22" s="44">
        <v>0</v>
      </c>
      <c r="M22" s="38">
        <v>0</v>
      </c>
      <c r="N22" s="10"/>
      <c r="O22" s="47">
        <v>0</v>
      </c>
      <c r="P22" s="44">
        <v>0</v>
      </c>
      <c r="Q22" s="38">
        <v>0</v>
      </c>
      <c r="S22" s="47">
        <v>0</v>
      </c>
      <c r="T22" s="44">
        <f t="shared" si="9"/>
        <v>0</v>
      </c>
      <c r="U22" s="38">
        <f t="shared" si="10"/>
        <v>0</v>
      </c>
      <c r="W22" s="47">
        <v>0</v>
      </c>
      <c r="X22" s="47"/>
      <c r="Y22" s="44">
        <f t="shared" si="11"/>
        <v>0</v>
      </c>
      <c r="Z22" s="38">
        <f t="shared" si="12"/>
        <v>0</v>
      </c>
    </row>
    <row r="23" spans="1:26" x14ac:dyDescent="0.25">
      <c r="A23" s="13" t="s">
        <v>41</v>
      </c>
      <c r="B23" s="24" t="s">
        <v>42</v>
      </c>
      <c r="C23" s="47">
        <v>0</v>
      </c>
      <c r="D23" s="44">
        <v>0</v>
      </c>
      <c r="E23" s="38">
        <v>0</v>
      </c>
      <c r="G23" s="79"/>
      <c r="H23" s="78">
        <f t="shared" si="7"/>
        <v>0</v>
      </c>
      <c r="I23" s="78">
        <f t="shared" si="8"/>
        <v>0</v>
      </c>
      <c r="J23" s="9"/>
      <c r="K23" s="47">
        <v>0</v>
      </c>
      <c r="L23" s="44">
        <v>0</v>
      </c>
      <c r="M23" s="38">
        <v>0</v>
      </c>
      <c r="N23" s="10"/>
      <c r="O23" s="47">
        <v>0</v>
      </c>
      <c r="P23" s="44">
        <v>0</v>
      </c>
      <c r="Q23" s="38">
        <v>0</v>
      </c>
      <c r="S23" s="47">
        <v>0</v>
      </c>
      <c r="T23" s="44">
        <f t="shared" si="9"/>
        <v>0</v>
      </c>
      <c r="U23" s="38">
        <f t="shared" si="10"/>
        <v>0</v>
      </c>
      <c r="W23" s="47">
        <v>0</v>
      </c>
      <c r="X23" s="47"/>
      <c r="Y23" s="44">
        <f t="shared" si="11"/>
        <v>0</v>
      </c>
      <c r="Z23" s="38">
        <f t="shared" si="12"/>
        <v>0</v>
      </c>
    </row>
    <row r="24" spans="1:26" x14ac:dyDescent="0.25">
      <c r="A24" s="13" t="s">
        <v>43</v>
      </c>
      <c r="B24" s="24" t="s">
        <v>44</v>
      </c>
      <c r="C24" s="47">
        <v>0</v>
      </c>
      <c r="D24" s="44">
        <v>0</v>
      </c>
      <c r="E24" s="38">
        <v>0</v>
      </c>
      <c r="G24" s="79"/>
      <c r="H24" s="78">
        <f t="shared" si="7"/>
        <v>0</v>
      </c>
      <c r="I24" s="78">
        <f t="shared" si="8"/>
        <v>0</v>
      </c>
      <c r="J24" s="9"/>
      <c r="K24" s="47">
        <v>0</v>
      </c>
      <c r="L24" s="44">
        <v>0</v>
      </c>
      <c r="M24" s="38">
        <v>0</v>
      </c>
      <c r="N24" s="10"/>
      <c r="O24" s="47">
        <v>0</v>
      </c>
      <c r="P24" s="44">
        <v>0</v>
      </c>
      <c r="Q24" s="38">
        <v>0</v>
      </c>
      <c r="S24" s="47">
        <v>0</v>
      </c>
      <c r="T24" s="44">
        <f t="shared" si="9"/>
        <v>0</v>
      </c>
      <c r="U24" s="38">
        <f t="shared" si="10"/>
        <v>0</v>
      </c>
      <c r="W24" s="47">
        <v>0</v>
      </c>
      <c r="X24" s="47"/>
      <c r="Y24" s="44">
        <f t="shared" si="11"/>
        <v>0</v>
      </c>
      <c r="Z24" s="38">
        <f t="shared" si="12"/>
        <v>0</v>
      </c>
    </row>
    <row r="25" spans="1:26" x14ac:dyDescent="0.25">
      <c r="A25" s="13" t="s">
        <v>45</v>
      </c>
      <c r="B25" s="24" t="s">
        <v>46</v>
      </c>
      <c r="C25" s="47">
        <v>120</v>
      </c>
      <c r="D25" s="44">
        <v>1.367946991646895E-4</v>
      </c>
      <c r="E25" s="38">
        <v>2.9128389131628185E-5</v>
      </c>
      <c r="G25" s="79"/>
      <c r="H25" s="78">
        <f t="shared" si="7"/>
        <v>0</v>
      </c>
      <c r="I25" s="78">
        <f t="shared" si="8"/>
        <v>0</v>
      </c>
      <c r="J25" s="9"/>
      <c r="K25" s="47">
        <v>0</v>
      </c>
      <c r="L25" s="44">
        <v>0</v>
      </c>
      <c r="M25" s="38">
        <v>0</v>
      </c>
      <c r="N25" s="10"/>
      <c r="O25" s="47">
        <v>0</v>
      </c>
      <c r="P25" s="44">
        <v>0</v>
      </c>
      <c r="Q25" s="38">
        <v>0</v>
      </c>
      <c r="S25" s="47">
        <v>0</v>
      </c>
      <c r="T25" s="44">
        <f t="shared" si="9"/>
        <v>0</v>
      </c>
      <c r="U25" s="38">
        <f t="shared" si="10"/>
        <v>0</v>
      </c>
      <c r="W25" s="47">
        <v>0</v>
      </c>
      <c r="X25" s="47"/>
      <c r="Y25" s="44">
        <f t="shared" si="11"/>
        <v>0</v>
      </c>
      <c r="Z25" s="38">
        <f t="shared" si="12"/>
        <v>0</v>
      </c>
    </row>
    <row r="26" spans="1:26" x14ac:dyDescent="0.25">
      <c r="A26" s="13" t="s">
        <v>47</v>
      </c>
      <c r="B26" s="24" t="s">
        <v>48</v>
      </c>
      <c r="C26" s="47">
        <v>10199</v>
      </c>
      <c r="D26" s="44">
        <v>1.1626409473172237E-2</v>
      </c>
      <c r="E26" s="38">
        <v>2.4756703396122989E-3</v>
      </c>
      <c r="G26" s="79"/>
      <c r="H26" s="78">
        <f t="shared" si="7"/>
        <v>0</v>
      </c>
      <c r="I26" s="78">
        <f t="shared" si="8"/>
        <v>0</v>
      </c>
      <c r="J26" s="9"/>
      <c r="K26" s="47">
        <v>0</v>
      </c>
      <c r="L26" s="44">
        <v>0</v>
      </c>
      <c r="M26" s="38">
        <v>0</v>
      </c>
      <c r="N26" s="10"/>
      <c r="O26" s="47">
        <v>0</v>
      </c>
      <c r="P26" s="44">
        <v>0</v>
      </c>
      <c r="Q26" s="38">
        <v>0</v>
      </c>
      <c r="S26" s="47">
        <v>0</v>
      </c>
      <c r="T26" s="44">
        <f t="shared" si="9"/>
        <v>0</v>
      </c>
      <c r="U26" s="38">
        <f t="shared" si="10"/>
        <v>0</v>
      </c>
      <c r="W26" s="47">
        <v>177</v>
      </c>
      <c r="X26" s="47"/>
      <c r="Y26" s="44">
        <f t="shared" si="11"/>
        <v>5.5536381036051579E-3</v>
      </c>
      <c r="Z26" s="38">
        <f t="shared" si="12"/>
        <v>2.7420604182804027E-3</v>
      </c>
    </row>
    <row r="27" spans="1:26" x14ac:dyDescent="0.25">
      <c r="A27" s="13" t="s">
        <v>49</v>
      </c>
      <c r="B27" s="24" t="s">
        <v>50</v>
      </c>
      <c r="C27" s="47">
        <v>32867.672355865245</v>
      </c>
      <c r="D27" s="44">
        <v>3.7467694601368062E-2</v>
      </c>
      <c r="E27" s="38">
        <v>7.9781862519375107E-3</v>
      </c>
      <c r="G27" s="77">
        <v>1160</v>
      </c>
      <c r="H27" s="78">
        <f t="shared" si="7"/>
        <v>4.550509645357062E-2</v>
      </c>
      <c r="I27" s="78">
        <f t="shared" si="8"/>
        <v>1.275864908048162E-2</v>
      </c>
      <c r="J27" s="36"/>
      <c r="K27" s="47">
        <v>1720</v>
      </c>
      <c r="L27" s="44">
        <v>4.6373685629549743E-2</v>
      </c>
      <c r="M27" s="38">
        <v>9.8893201092424901E-3</v>
      </c>
      <c r="N27" s="10"/>
      <c r="O27" s="47">
        <v>1950</v>
      </c>
      <c r="P27" s="44">
        <v>4.6321590612157633E-2</v>
      </c>
      <c r="Q27" s="38">
        <v>1.2041808546685677E-2</v>
      </c>
      <c r="S27" s="47">
        <v>1500</v>
      </c>
      <c r="T27" s="44">
        <f t="shared" si="9"/>
        <v>6.0132291040288638E-2</v>
      </c>
      <c r="U27" s="38">
        <f t="shared" si="10"/>
        <v>1.6068273451163052E-2</v>
      </c>
      <c r="W27" s="61">
        <f>4800+572</f>
        <v>5372</v>
      </c>
      <c r="X27" s="61"/>
      <c r="Y27" s="62">
        <f t="shared" si="11"/>
        <v>0.16855448526873962</v>
      </c>
      <c r="Z27" s="43">
        <f t="shared" si="12"/>
        <v>8.3222308288148722E-2</v>
      </c>
    </row>
    <row r="28" spans="1:26" x14ac:dyDescent="0.25">
      <c r="A28" s="13" t="s">
        <v>51</v>
      </c>
      <c r="B28" s="24" t="s">
        <v>52</v>
      </c>
      <c r="C28" s="47">
        <v>23271.992553368309</v>
      </c>
      <c r="D28" s="44">
        <v>2.6529043502507604E-2</v>
      </c>
      <c r="E28" s="38">
        <v>5.6489637913572123E-3</v>
      </c>
      <c r="G28" s="77">
        <v>1440</v>
      </c>
      <c r="H28" s="78">
        <f t="shared" si="7"/>
        <v>5.6489085252708356E-2</v>
      </c>
      <c r="I28" s="78">
        <f t="shared" si="8"/>
        <v>1.5838322996459944E-2</v>
      </c>
      <c r="J28" s="9"/>
      <c r="K28" s="47">
        <v>3080</v>
      </c>
      <c r="L28" s="44">
        <v>8.3041251011054196E-2</v>
      </c>
      <c r="M28" s="38">
        <v>1.7708782521201668E-2</v>
      </c>
      <c r="N28" s="10"/>
      <c r="O28" s="47">
        <v>3490</v>
      </c>
      <c r="P28" s="44">
        <v>8.2903769864835969E-2</v>
      </c>
      <c r="Q28" s="38">
        <v>2.1551749655350262E-2</v>
      </c>
      <c r="S28" s="47">
        <v>3000</v>
      </c>
      <c r="T28" s="44">
        <f t="shared" si="9"/>
        <v>0.12026458208057728</v>
      </c>
      <c r="U28" s="38">
        <f t="shared" si="10"/>
        <v>3.2136546902326105E-2</v>
      </c>
      <c r="W28" s="47">
        <v>2096</v>
      </c>
      <c r="X28" s="47"/>
      <c r="Y28" s="44">
        <f t="shared" si="11"/>
        <v>6.5765115622352613E-2</v>
      </c>
      <c r="Z28" s="38">
        <f t="shared" si="12"/>
        <v>3.2470952749806353E-2</v>
      </c>
    </row>
    <row r="29" spans="1:26" x14ac:dyDescent="0.25">
      <c r="A29" s="13" t="s">
        <v>53</v>
      </c>
      <c r="B29" s="24" t="s">
        <v>54</v>
      </c>
      <c r="C29" s="47">
        <v>182719.36968382436</v>
      </c>
      <c r="D29" s="44">
        <v>0.20829201006217035</v>
      </c>
      <c r="E29" s="38">
        <v>4.4352674183635518E-2</v>
      </c>
      <c r="G29" s="77">
        <v>3857.75</v>
      </c>
      <c r="H29" s="78">
        <f t="shared" si="7"/>
        <v>0.15133386710669144</v>
      </c>
      <c r="I29" s="78">
        <f t="shared" si="8"/>
        <v>4.2430757319162044E-2</v>
      </c>
      <c r="J29" s="9"/>
      <c r="K29" s="47">
        <v>7796</v>
      </c>
      <c r="L29" s="44">
        <v>0.21019142626044757</v>
      </c>
      <c r="M29" s="38">
        <v>4.482391835561305E-2</v>
      </c>
      <c r="N29" s="10"/>
      <c r="O29" s="47">
        <v>5855</v>
      </c>
      <c r="P29" s="44">
        <v>0.13908354514573484</v>
      </c>
      <c r="Q29" s="38">
        <v>3.6156302072228017E-2</v>
      </c>
      <c r="S29" s="47">
        <v>5000</v>
      </c>
      <c r="T29" s="44">
        <f t="shared" si="9"/>
        <v>0.20044097013429546</v>
      </c>
      <c r="U29" s="38">
        <f t="shared" si="10"/>
        <v>5.3560911503876846E-2</v>
      </c>
      <c r="W29" s="47">
        <v>2842</v>
      </c>
      <c r="X29" s="47"/>
      <c r="Y29" s="44">
        <f t="shared" si="11"/>
        <v>8.9171974522292988E-2</v>
      </c>
      <c r="Z29" s="38">
        <f t="shared" si="12"/>
        <v>4.4027885360185905E-2</v>
      </c>
    </row>
    <row r="30" spans="1:26" x14ac:dyDescent="0.25">
      <c r="A30" s="13" t="s">
        <v>55</v>
      </c>
      <c r="B30" s="24" t="s">
        <v>56</v>
      </c>
      <c r="C30" s="47">
        <v>35001.364806675629</v>
      </c>
      <c r="D30" s="44">
        <v>3.9900009742356198E-2</v>
      </c>
      <c r="E30" s="38">
        <v>8.4961114518910304E-3</v>
      </c>
      <c r="G30" s="77">
        <v>629.5</v>
      </c>
      <c r="H30" s="78">
        <f t="shared" si="7"/>
        <v>2.4694360532347161E-2</v>
      </c>
      <c r="I30" s="78">
        <f t="shared" si="8"/>
        <v>6.9237668932441206E-3</v>
      </c>
      <c r="J30" s="9"/>
      <c r="K30" s="47">
        <v>900</v>
      </c>
      <c r="L30" s="44">
        <v>2.4265300620113239E-2</v>
      </c>
      <c r="M30" s="38">
        <v>5.1746442432082798E-3</v>
      </c>
      <c r="N30" s="10"/>
      <c r="O30" s="47">
        <v>1190</v>
      </c>
      <c r="P30" s="44">
        <v>2.8268047604342351E-2</v>
      </c>
      <c r="Q30" s="38">
        <v>7.3485908566953617E-3</v>
      </c>
      <c r="S30" s="47">
        <v>425</v>
      </c>
      <c r="T30" s="44">
        <f t="shared" si="9"/>
        <v>1.7037482461415114E-2</v>
      </c>
      <c r="U30" s="38">
        <f t="shared" si="10"/>
        <v>4.5526774778295318E-3</v>
      </c>
      <c r="W30" s="47">
        <v>474</v>
      </c>
      <c r="X30" s="47"/>
      <c r="Y30" s="44">
        <f t="shared" si="11"/>
        <v>1.4872454582535848E-2</v>
      </c>
      <c r="Z30" s="38">
        <f t="shared" si="12"/>
        <v>7.3431448489542986E-3</v>
      </c>
    </row>
    <row r="31" spans="1:26" x14ac:dyDescent="0.25">
      <c r="A31" s="25" t="s">
        <v>57</v>
      </c>
      <c r="B31" s="26" t="s">
        <v>58</v>
      </c>
      <c r="C31" s="47">
        <v>57325.910459232146</v>
      </c>
      <c r="D31" s="44">
        <v>6.5349005630104914E-2</v>
      </c>
      <c r="E31" s="38">
        <v>1.3915095226511567E-2</v>
      </c>
      <c r="G31" s="77">
        <v>1058.46</v>
      </c>
      <c r="H31" s="78">
        <f t="shared" si="7"/>
        <v>4.1521831372626175E-2</v>
      </c>
      <c r="I31" s="78">
        <f t="shared" si="8"/>
        <v>1.1641827332522911E-2</v>
      </c>
      <c r="J31" s="9"/>
      <c r="K31" s="47">
        <v>912</v>
      </c>
      <c r="L31" s="44">
        <v>2.4588837961714748E-2</v>
      </c>
      <c r="M31" s="38">
        <v>5.2436394997843897E-3</v>
      </c>
      <c r="N31" s="10"/>
      <c r="O31" s="47">
        <v>2400</v>
      </c>
      <c r="P31" s="44">
        <v>5.7011188445732476E-2</v>
      </c>
      <c r="Q31" s="38">
        <v>1.482068744207468E-2</v>
      </c>
      <c r="S31" s="47">
        <v>1000</v>
      </c>
      <c r="T31" s="44">
        <f t="shared" si="9"/>
        <v>4.0088194026859092E-2</v>
      </c>
      <c r="U31" s="38">
        <f t="shared" si="10"/>
        <v>1.0712182300775369E-2</v>
      </c>
      <c r="W31" s="47">
        <v>1287</v>
      </c>
      <c r="X31" s="47"/>
      <c r="Y31" s="44">
        <f t="shared" si="11"/>
        <v>4.0381538075366319E-2</v>
      </c>
      <c r="Z31" s="38">
        <f t="shared" si="12"/>
        <v>1.9938032532920216E-2</v>
      </c>
    </row>
    <row r="32" spans="1:26" x14ac:dyDescent="0.25">
      <c r="A32" s="27"/>
      <c r="B32" s="28"/>
      <c r="C32" s="52"/>
      <c r="D32" s="37"/>
      <c r="E32" s="37"/>
      <c r="G32" s="79"/>
      <c r="H32" s="78">
        <f t="shared" si="7"/>
        <v>0</v>
      </c>
      <c r="I32" s="78">
        <f t="shared" si="8"/>
        <v>0</v>
      </c>
      <c r="J32" s="39"/>
      <c r="K32" s="57"/>
      <c r="L32" s="37"/>
      <c r="M32" s="37"/>
      <c r="N32" s="10"/>
      <c r="O32" s="47"/>
      <c r="P32" s="44"/>
      <c r="Q32" s="38"/>
      <c r="S32" s="47"/>
      <c r="T32" s="44"/>
      <c r="U32" s="38"/>
      <c r="W32" s="61">
        <v>4996</v>
      </c>
      <c r="X32" s="61" t="s">
        <v>97</v>
      </c>
      <c r="Y32" s="62">
        <f t="shared" si="11"/>
        <v>0.15675692635938629</v>
      </c>
      <c r="Z32" s="43">
        <f t="shared" si="12"/>
        <v>7.7397366382649116E-2</v>
      </c>
    </row>
    <row r="33" spans="1:26" x14ac:dyDescent="0.25">
      <c r="A33" s="14" t="s">
        <v>20</v>
      </c>
      <c r="B33" s="15" t="s">
        <v>59</v>
      </c>
      <c r="C33" s="48">
        <v>877226.9739453129</v>
      </c>
      <c r="D33" s="49">
        <f>SUM(D13:D31)</f>
        <v>1</v>
      </c>
      <c r="E33" s="49">
        <v>0.21293507211533111</v>
      </c>
      <c r="G33" s="73">
        <f>SUM(G13:G32)</f>
        <v>25491.650175570147</v>
      </c>
      <c r="H33" s="74">
        <f>SUM(H13:H32)</f>
        <v>0.99999999999999989</v>
      </c>
      <c r="I33" s="74">
        <f>SUM(I13:I32)</f>
        <v>0.28037846471766997</v>
      </c>
      <c r="J33" s="41"/>
      <c r="K33" s="48">
        <v>37090</v>
      </c>
      <c r="L33" s="49">
        <f>SUM(L13:L32)</f>
        <v>0.99999999999999978</v>
      </c>
      <c r="M33" s="49">
        <v>0.21325283886732788</v>
      </c>
      <c r="N33" s="16"/>
      <c r="O33" s="48">
        <v>42097</v>
      </c>
      <c r="P33" s="49">
        <f>SUM(P13:P32)</f>
        <v>1</v>
      </c>
      <c r="Q33" s="49">
        <v>0.25996103302042406</v>
      </c>
      <c r="S33" s="48">
        <f>SUM(S13:S32)</f>
        <v>24945</v>
      </c>
      <c r="T33" s="49">
        <f>SUM(T13:T32)</f>
        <v>1</v>
      </c>
      <c r="U33" s="49">
        <f>SUM(U13:U32)</f>
        <v>0.26721538749284157</v>
      </c>
      <c r="W33" s="48">
        <f>SUM(W13:W32)</f>
        <v>31871</v>
      </c>
      <c r="X33" s="48"/>
      <c r="Y33" s="49">
        <f>SUM(Y13:Y32)</f>
        <v>1</v>
      </c>
      <c r="Z33" s="63">
        <f>SUM(Z13:Z32)</f>
        <v>0.49374128582494192</v>
      </c>
    </row>
    <row r="34" spans="1:26" x14ac:dyDescent="0.25">
      <c r="A34" s="29"/>
      <c r="B34" s="30"/>
      <c r="C34" s="53"/>
      <c r="D34" s="53"/>
      <c r="E34" s="37"/>
      <c r="G34" s="80"/>
      <c r="H34" s="80"/>
      <c r="I34" s="76"/>
      <c r="J34" s="19"/>
      <c r="K34" s="53"/>
      <c r="L34" s="53"/>
      <c r="M34" s="37"/>
      <c r="N34" s="10"/>
      <c r="O34" s="53"/>
      <c r="P34" s="53"/>
      <c r="Q34" s="37"/>
      <c r="S34" s="53"/>
      <c r="T34" s="53"/>
      <c r="U34" s="37"/>
      <c r="W34" s="53"/>
      <c r="X34" s="53"/>
      <c r="Y34" s="53"/>
      <c r="Z34" s="37"/>
    </row>
    <row r="35" spans="1:26" x14ac:dyDescent="0.25">
      <c r="A35" s="14" t="s">
        <v>4</v>
      </c>
      <c r="B35" s="15" t="s">
        <v>60</v>
      </c>
      <c r="C35" s="48">
        <v>4119692.2856850196</v>
      </c>
      <c r="D35" s="49">
        <v>1</v>
      </c>
      <c r="E35" s="49">
        <v>1</v>
      </c>
      <c r="G35" s="73">
        <f>G11+G33</f>
        <v>90918.716604141577</v>
      </c>
      <c r="H35" s="74">
        <v>1</v>
      </c>
      <c r="I35" s="74">
        <f>I11+I33</f>
        <v>1</v>
      </c>
      <c r="J35" s="42"/>
      <c r="K35" s="48">
        <v>173925</v>
      </c>
      <c r="L35" s="49"/>
      <c r="M35" s="49">
        <v>1</v>
      </c>
      <c r="N35" s="16"/>
      <c r="O35" s="48">
        <v>161935.80826666669</v>
      </c>
      <c r="P35" s="49"/>
      <c r="Q35" s="49">
        <v>1</v>
      </c>
      <c r="S35" s="48">
        <f>S11+S33</f>
        <v>93351.66</v>
      </c>
      <c r="T35" s="49"/>
      <c r="U35" s="49">
        <f>U11+U33</f>
        <v>1</v>
      </c>
      <c r="W35" s="48">
        <f>W11+W33</f>
        <v>64550</v>
      </c>
      <c r="X35" s="48"/>
      <c r="Y35" s="49"/>
      <c r="Z35" s="49">
        <f>Z11+Z33</f>
        <v>1</v>
      </c>
    </row>
    <row r="36" spans="1:26" x14ac:dyDescent="0.25">
      <c r="K36" s="58"/>
      <c r="L36" s="58"/>
      <c r="M36" s="58"/>
      <c r="N36" s="31"/>
    </row>
    <row r="37" spans="1:26" x14ac:dyDescent="0.25">
      <c r="F37" s="81"/>
      <c r="G37" s="82" t="s">
        <v>108</v>
      </c>
      <c r="H37" s="83"/>
      <c r="I37" s="82" t="s">
        <v>61</v>
      </c>
      <c r="K37" s="55" t="s">
        <v>108</v>
      </c>
      <c r="M37" s="64" t="s">
        <v>61</v>
      </c>
      <c r="O37" s="55" t="s">
        <v>108</v>
      </c>
      <c r="Q37" s="64" t="s">
        <v>61</v>
      </c>
      <c r="S37" s="55" t="s">
        <v>108</v>
      </c>
      <c r="U37" s="64" t="s">
        <v>61</v>
      </c>
      <c r="W37" s="55" t="s">
        <v>108</v>
      </c>
      <c r="Y37" s="64" t="s">
        <v>61</v>
      </c>
    </row>
    <row r="38" spans="1:26" x14ac:dyDescent="0.25">
      <c r="F38" s="81"/>
      <c r="G38" s="87">
        <v>463</v>
      </c>
      <c r="H38" s="83"/>
      <c r="I38" s="84">
        <f>G35/G38</f>
        <v>196.36871836747642</v>
      </c>
      <c r="K38" s="59">
        <v>647</v>
      </c>
      <c r="M38" s="65">
        <f>K35/K38</f>
        <v>268.81761978361669</v>
      </c>
      <c r="O38" s="59">
        <v>918</v>
      </c>
      <c r="Q38" s="65">
        <f>O35/O38</f>
        <v>176.40066259985477</v>
      </c>
      <c r="S38" s="59">
        <f>369+25</f>
        <v>394</v>
      </c>
      <c r="U38" s="65">
        <f>S35/S38</f>
        <v>236.93314720812182</v>
      </c>
      <c r="W38" s="59">
        <v>452</v>
      </c>
      <c r="Y38" s="66">
        <f>W35/W38</f>
        <v>142.80973451327435</v>
      </c>
    </row>
    <row r="39" spans="1:26" x14ac:dyDescent="0.25">
      <c r="F39" s="81"/>
      <c r="G39" s="82" t="s">
        <v>107</v>
      </c>
      <c r="H39" s="83"/>
      <c r="I39" s="82" t="s">
        <v>63</v>
      </c>
      <c r="K39" s="55" t="s">
        <v>107</v>
      </c>
      <c r="M39" s="64" t="s">
        <v>63</v>
      </c>
      <c r="O39" s="55" t="s">
        <v>107</v>
      </c>
      <c r="Q39" s="64" t="s">
        <v>63</v>
      </c>
      <c r="S39" s="55" t="s">
        <v>107</v>
      </c>
      <c r="U39" s="64" t="s">
        <v>63</v>
      </c>
      <c r="W39" s="55" t="s">
        <v>107</v>
      </c>
      <c r="Y39" s="64" t="s">
        <v>63</v>
      </c>
    </row>
    <row r="40" spans="1:26" x14ac:dyDescent="0.25">
      <c r="F40" s="81"/>
      <c r="G40" s="87">
        <v>325</v>
      </c>
      <c r="H40" s="84"/>
      <c r="I40" s="84">
        <f>G35/G40</f>
        <v>279.74989724351252</v>
      </c>
      <c r="K40" s="59">
        <v>403</v>
      </c>
      <c r="M40" s="65">
        <f>K35/K40</f>
        <v>431.575682382134</v>
      </c>
      <c r="O40" s="59">
        <v>619</v>
      </c>
      <c r="Q40" s="65">
        <f>O35/O40</f>
        <v>261.60873710285409</v>
      </c>
      <c r="S40" s="59">
        <f>321+25</f>
        <v>346</v>
      </c>
      <c r="U40" s="65">
        <f>S35/S40</f>
        <v>269.80248554913294</v>
      </c>
      <c r="W40" s="59"/>
      <c r="Y40" s="65"/>
    </row>
    <row r="41" spans="1:26" x14ac:dyDescent="0.25">
      <c r="G41" s="55"/>
      <c r="H41" s="55"/>
      <c r="I41" s="55"/>
    </row>
    <row r="42" spans="1:26" x14ac:dyDescent="0.25">
      <c r="H42" s="56"/>
      <c r="I42" s="59"/>
      <c r="O42" s="1" t="s">
        <v>99</v>
      </c>
      <c r="W42" s="1" t="s">
        <v>64</v>
      </c>
      <c r="Y42" s="33">
        <v>7106680</v>
      </c>
    </row>
    <row r="43" spans="1:26" x14ac:dyDescent="0.25">
      <c r="H43" s="56"/>
      <c r="O43" s="1" t="s">
        <v>100</v>
      </c>
      <c r="P43" s="34" t="s">
        <v>104</v>
      </c>
      <c r="Q43" s="1" t="s">
        <v>60</v>
      </c>
      <c r="W43" s="1" t="s">
        <v>65</v>
      </c>
      <c r="Y43" s="33">
        <v>6646000</v>
      </c>
    </row>
    <row r="44" spans="1:26" x14ac:dyDescent="0.25">
      <c r="O44" s="1" t="s">
        <v>101</v>
      </c>
      <c r="P44" s="34" t="s">
        <v>103</v>
      </c>
      <c r="Q44" s="34" t="s">
        <v>102</v>
      </c>
    </row>
    <row r="45" spans="1:26" s="34" customFormat="1" x14ac:dyDescent="0.25">
      <c r="C45" s="54"/>
      <c r="D45" s="54"/>
      <c r="E45" s="54"/>
      <c r="G45" s="54"/>
      <c r="H45" s="54"/>
      <c r="I45" s="54"/>
      <c r="J45" s="35"/>
      <c r="K45" s="54"/>
      <c r="L45" s="54"/>
      <c r="M45" s="54"/>
      <c r="N45" s="35"/>
      <c r="W45" s="34" t="s">
        <v>66</v>
      </c>
    </row>
    <row r="46" spans="1:26" s="34" customFormat="1" x14ac:dyDescent="0.25">
      <c r="C46" s="54"/>
      <c r="D46" s="54"/>
      <c r="E46" s="54"/>
      <c r="G46" s="54"/>
      <c r="H46" s="54"/>
      <c r="I46" s="54"/>
      <c r="J46" s="35"/>
      <c r="K46" s="54"/>
      <c r="L46" s="54"/>
      <c r="M46" s="54"/>
      <c r="N46" s="35"/>
    </row>
    <row r="47" spans="1:26" s="34" customFormat="1" x14ac:dyDescent="0.25">
      <c r="C47" s="54"/>
      <c r="D47" s="54"/>
      <c r="E47" s="54"/>
      <c r="G47" s="54"/>
      <c r="H47" s="54"/>
      <c r="I47" s="54"/>
      <c r="J47" s="35"/>
      <c r="K47" s="54"/>
      <c r="L47" s="54"/>
      <c r="M47" s="54"/>
      <c r="N47" s="35"/>
      <c r="W47" s="34" t="s">
        <v>67</v>
      </c>
      <c r="Z47" s="34">
        <v>451</v>
      </c>
    </row>
    <row r="48" spans="1:26" s="34" customFormat="1" x14ac:dyDescent="0.25">
      <c r="C48" s="54"/>
      <c r="D48" s="54"/>
      <c r="E48" s="54"/>
      <c r="G48" s="54"/>
      <c r="H48" s="54"/>
      <c r="I48" s="54"/>
      <c r="J48" s="35"/>
      <c r="K48" s="54"/>
      <c r="L48" s="54"/>
      <c r="M48" s="54"/>
      <c r="N48" s="35"/>
      <c r="W48" s="34" t="s">
        <v>71</v>
      </c>
      <c r="Z48" s="34">
        <v>151</v>
      </c>
    </row>
    <row r="49" spans="3:24" s="34" customFormat="1" x14ac:dyDescent="0.25">
      <c r="C49" s="54"/>
      <c r="D49" s="54"/>
      <c r="E49" s="54"/>
      <c r="G49" s="54"/>
      <c r="H49" s="54"/>
      <c r="I49" s="54"/>
      <c r="J49" s="35"/>
      <c r="K49" s="54"/>
      <c r="L49" s="54"/>
      <c r="M49" s="54"/>
      <c r="N49" s="35"/>
      <c r="W49" s="34" t="s">
        <v>69</v>
      </c>
      <c r="X49" s="34" t="s">
        <v>68</v>
      </c>
    </row>
    <row r="50" spans="3:24" s="34" customFormat="1" x14ac:dyDescent="0.25">
      <c r="C50" s="54"/>
      <c r="D50" s="54"/>
      <c r="E50" s="54"/>
      <c r="G50" s="54"/>
      <c r="H50" s="54"/>
      <c r="I50" s="54"/>
      <c r="J50" s="35"/>
      <c r="K50" s="54"/>
      <c r="L50" s="54"/>
      <c r="M50" s="54"/>
      <c r="N50" s="35"/>
      <c r="W50" s="34" t="s">
        <v>70</v>
      </c>
    </row>
    <row r="52" spans="3:24" x14ac:dyDescent="0.25">
      <c r="W52" s="1" t="s">
        <v>72</v>
      </c>
    </row>
    <row r="54" spans="3:24" x14ac:dyDescent="0.25">
      <c r="W54" s="1" t="s">
        <v>73</v>
      </c>
    </row>
    <row r="56" spans="3:24" x14ac:dyDescent="0.25">
      <c r="W56" s="1" t="s">
        <v>74</v>
      </c>
    </row>
    <row r="57" spans="3:24" x14ac:dyDescent="0.25">
      <c r="W57" s="1" t="s">
        <v>75</v>
      </c>
    </row>
    <row r="58" spans="3:24" x14ac:dyDescent="0.25">
      <c r="W58" s="1" t="s">
        <v>76</v>
      </c>
    </row>
    <row r="60" spans="3:24" x14ac:dyDescent="0.25">
      <c r="W60" s="1" t="s">
        <v>77</v>
      </c>
    </row>
    <row r="61" spans="3:24" x14ac:dyDescent="0.25">
      <c r="W61" s="1" t="s">
        <v>78</v>
      </c>
      <c r="X61" s="1" t="s">
        <v>79</v>
      </c>
    </row>
    <row r="62" spans="3:24" x14ac:dyDescent="0.25">
      <c r="W62" s="1" t="s">
        <v>80</v>
      </c>
      <c r="X62" s="1" t="s">
        <v>81</v>
      </c>
    </row>
    <row r="63" spans="3:24" x14ac:dyDescent="0.25">
      <c r="W63" s="1" t="s">
        <v>82</v>
      </c>
      <c r="X63" s="1" t="s">
        <v>83</v>
      </c>
    </row>
    <row r="64" spans="3:24" x14ac:dyDescent="0.25">
      <c r="W64" s="1" t="s">
        <v>84</v>
      </c>
      <c r="X64" s="1" t="s">
        <v>85</v>
      </c>
    </row>
    <row r="65" spans="23:24" x14ac:dyDescent="0.25">
      <c r="W65" s="1" t="s">
        <v>86</v>
      </c>
      <c r="X65" s="1" t="s">
        <v>87</v>
      </c>
    </row>
    <row r="66" spans="23:24" x14ac:dyDescent="0.25">
      <c r="W66" s="1" t="s">
        <v>88</v>
      </c>
      <c r="X66" s="1" t="s">
        <v>89</v>
      </c>
    </row>
    <row r="67" spans="23:24" x14ac:dyDescent="0.25">
      <c r="W67" s="1" t="s">
        <v>90</v>
      </c>
      <c r="X67" s="1" t="s">
        <v>91</v>
      </c>
    </row>
    <row r="69" spans="23:24" x14ac:dyDescent="0.25">
      <c r="W69" s="1" t="s">
        <v>94</v>
      </c>
    </row>
    <row r="70" spans="23:24" x14ac:dyDescent="0.25">
      <c r="W70" s="1" t="s">
        <v>93</v>
      </c>
    </row>
    <row r="71" spans="23:24" x14ac:dyDescent="0.25">
      <c r="W71" s="1" t="s">
        <v>95</v>
      </c>
    </row>
    <row r="72" spans="23:24" x14ac:dyDescent="0.25">
      <c r="W72" s="1" t="s">
        <v>96</v>
      </c>
    </row>
  </sheetData>
  <mergeCells count="6">
    <mergeCell ref="W1:Z1"/>
    <mergeCell ref="A1:B1"/>
    <mergeCell ref="G1:I1"/>
    <mergeCell ref="K1:M1"/>
    <mergeCell ref="O1:Q1"/>
    <mergeCell ref="S1:U1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10" sqref="A10"/>
    </sheetView>
  </sheetViews>
  <sheetFormatPr defaultRowHeight="14.5" x14ac:dyDescent="0.35"/>
  <cols>
    <col min="2" max="2" width="9.08984375" bestFit="1" customWidth="1"/>
  </cols>
  <sheetData>
    <row r="1" spans="1:3" x14ac:dyDescent="0.35">
      <c r="B1" s="89">
        <v>3988</v>
      </c>
      <c r="C1" t="s">
        <v>110</v>
      </c>
    </row>
    <row r="2" spans="1:3" x14ac:dyDescent="0.35">
      <c r="A2" s="88">
        <v>0.38555902821343224</v>
      </c>
      <c r="B2" s="89">
        <f>$B$1*A2</f>
        <v>1537.6094045151679</v>
      </c>
    </row>
    <row r="3" spans="1:3" x14ac:dyDescent="0.35">
      <c r="A3" s="88">
        <v>5.0896262177226169E-2</v>
      </c>
      <c r="B3" s="89">
        <f t="shared" ref="B3:B8" si="0">$B$1*A3</f>
        <v>202.97429356277797</v>
      </c>
    </row>
    <row r="4" spans="1:3" x14ac:dyDescent="0.35">
      <c r="A4" s="88">
        <v>0.13348459162315435</v>
      </c>
      <c r="B4" s="89">
        <f t="shared" si="0"/>
        <v>532.33655139313953</v>
      </c>
    </row>
    <row r="5" spans="1:3" x14ac:dyDescent="0.35">
      <c r="A5" s="88">
        <v>0.12861698760960649</v>
      </c>
      <c r="B5" s="89">
        <f t="shared" si="0"/>
        <v>512.92454658711074</v>
      </c>
    </row>
    <row r="6" spans="1:3" x14ac:dyDescent="0.35">
      <c r="A6" s="88">
        <v>0.14144331505190094</v>
      </c>
      <c r="B6" s="89">
        <f t="shared" si="0"/>
        <v>564.07594042698099</v>
      </c>
    </row>
    <row r="7" spans="1:3" x14ac:dyDescent="0.35">
      <c r="A7" s="88">
        <v>7.1147455433209911E-2</v>
      </c>
      <c r="B7" s="89">
        <f t="shared" si="0"/>
        <v>283.73605226764113</v>
      </c>
    </row>
    <row r="8" spans="1:3" x14ac:dyDescent="0.35">
      <c r="A8" s="88">
        <v>8.8852359891469862E-2</v>
      </c>
      <c r="B8" s="89">
        <f t="shared" si="0"/>
        <v>354.34321124718178</v>
      </c>
    </row>
    <row r="9" spans="1:3" x14ac:dyDescent="0.35">
      <c r="A9" s="88">
        <f>SUM(A2:A8)</f>
        <v>1</v>
      </c>
      <c r="B9" s="89">
        <f>SUM(B2:B8)</f>
        <v>3988.0000000000005</v>
      </c>
    </row>
    <row r="10" spans="1:3" x14ac:dyDescent="0.35">
      <c r="B10" s="90">
        <f>B9-B1</f>
        <v>0</v>
      </c>
      <c r="C10" t="s">
        <v>111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C918ED2BBB3F4388A26A8D91388C4D" ma:contentTypeVersion="13" ma:contentTypeDescription="Create a new document." ma:contentTypeScope="" ma:versionID="2ee99f04aa3759f83731de45a16bf9fa">
  <xsd:schema xmlns:xsd="http://www.w3.org/2001/XMLSchema" xmlns:xs="http://www.w3.org/2001/XMLSchema" xmlns:p="http://schemas.microsoft.com/office/2006/metadata/properties" xmlns:ns3="dd01f908-fa9e-497a-8534-ea456b04b8cf" xmlns:ns4="919f6607-eb28-46ae-b6c7-8adc9c45505f" targetNamespace="http://schemas.microsoft.com/office/2006/metadata/properties" ma:root="true" ma:fieldsID="04588e2c6501bd66329ed3512108f11e" ns3:_="" ns4:_="">
    <xsd:import namespace="dd01f908-fa9e-497a-8534-ea456b04b8cf"/>
    <xsd:import namespace="919f6607-eb28-46ae-b6c7-8adc9c45505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01f908-fa9e-497a-8534-ea456b04b8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9f6607-eb28-46ae-b6c7-8adc9c45505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AF4DB24-C24D-469F-AE99-74E2327C28A0}">
  <ds:schemaRefs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919f6607-eb28-46ae-b6c7-8adc9c45505f"/>
    <ds:schemaRef ds:uri="http://schemas.microsoft.com/office/2006/metadata/properties"/>
    <ds:schemaRef ds:uri="http://purl.org/dc/terms/"/>
    <ds:schemaRef ds:uri="http://schemas.openxmlformats.org/package/2006/metadata/core-properties"/>
    <ds:schemaRef ds:uri="dd01f908-fa9e-497a-8534-ea456b04b8cf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72B8A2F-2A46-4250-B1A9-C653219BBA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01f908-fa9e-497a-8534-ea456b04b8cf"/>
    <ds:schemaRef ds:uri="919f6607-eb28-46ae-b6c7-8adc9c4550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1E1324-D6F1-4D0E-A8EB-C49C715BAE7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Sheet1!_Toc528854156</vt:lpstr>
    </vt:vector>
  </TitlesOfParts>
  <Company>Chicago Bridge &amp; Iron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Deshpande, Swapnil</dc:creator>
  <cp:lastModifiedBy>Irzal, Faisal</cp:lastModifiedBy>
  <dcterms:created xsi:type="dcterms:W3CDTF">2020-12-08T12:18:33Z</dcterms:created>
  <dcterms:modified xsi:type="dcterms:W3CDTF">2020-12-09T17:05:15Z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fbe85e-00b2-4d4f-a005-60226966005b_Enabled">
    <vt:lpwstr>True</vt:lpwstr>
  </property>
  <property fmtid="{D5CDD505-2E9C-101B-9397-08002B2CF9AE}" pid="3" name="MSIP_Label_10fbe85e-00b2-4d4f-a005-60226966005b_SiteId">
    <vt:lpwstr>73faca80-f981-4662-85da-6c374785348d</vt:lpwstr>
  </property>
  <property fmtid="{D5CDD505-2E9C-101B-9397-08002B2CF9AE}" pid="4" name="MSIP_Label_10fbe85e-00b2-4d4f-a005-60226966005b_Owner">
    <vt:lpwstr>sdeshpande@mcdermott.com</vt:lpwstr>
  </property>
  <property fmtid="{D5CDD505-2E9C-101B-9397-08002B2CF9AE}" pid="5" name="MSIP_Label_10fbe85e-00b2-4d4f-a005-60226966005b_SetDate">
    <vt:lpwstr>2020-12-08T12:27:59.7447362Z</vt:lpwstr>
  </property>
  <property fmtid="{D5CDD505-2E9C-101B-9397-08002B2CF9AE}" pid="6" name="MSIP_Label_10fbe85e-00b2-4d4f-a005-60226966005b_Name">
    <vt:lpwstr>Public</vt:lpwstr>
  </property>
  <property fmtid="{D5CDD505-2E9C-101B-9397-08002B2CF9AE}" pid="7" name="MSIP_Label_10fbe85e-00b2-4d4f-a005-60226966005b_Application">
    <vt:lpwstr>Microsoft Azure Information Protection</vt:lpwstr>
  </property>
  <property fmtid="{D5CDD505-2E9C-101B-9397-08002B2CF9AE}" pid="8" name="MSIP_Label_10fbe85e-00b2-4d4f-a005-60226966005b_Extended_MSFT_Method">
    <vt:lpwstr>Manual</vt:lpwstr>
  </property>
  <property fmtid="{D5CDD505-2E9C-101B-9397-08002B2CF9AE}" pid="9" name="Sensitivity">
    <vt:lpwstr>Public</vt:lpwstr>
  </property>
  <property fmtid="{D5CDD505-2E9C-101B-9397-08002B2CF9AE}" pid="10" name="ContentTypeId">
    <vt:lpwstr>0x0101008CC918ED2BBB3F4388A26A8D91388C4D</vt:lpwstr>
  </property>
</Properties>
</file>