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odgers/Desktop/BofA/"/>
    </mc:Choice>
  </mc:AlternateContent>
  <xr:revisionPtr revIDLastSave="0" documentId="8_{14C6BC37-BCA2-7B4F-AF4B-85F702FF3290}" xr6:coauthVersionLast="47" xr6:coauthVersionMax="47" xr10:uidLastSave="{00000000-0000-0000-0000-000000000000}"/>
  <bookViews>
    <workbookView xWindow="0" yWindow="0" windowWidth="38400" windowHeight="21600" xr2:uid="{FDD570A6-368B-484D-9D1A-53C207096E51}"/>
  </bookViews>
  <sheets>
    <sheet name="Model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40884.672337963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Model!$A$1:$N$77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M48" i="1"/>
  <c r="M47" i="1"/>
  <c r="M40" i="1"/>
  <c r="M39" i="1"/>
  <c r="J17" i="1"/>
  <c r="K17" i="1"/>
  <c r="L17" i="1"/>
  <c r="M17" i="1"/>
  <c r="I17" i="1"/>
  <c r="J28" i="1"/>
  <c r="K28" i="1"/>
  <c r="L28" i="1"/>
  <c r="M28" i="1"/>
  <c r="J29" i="1"/>
  <c r="K29" i="1"/>
  <c r="L29" i="1"/>
  <c r="M29" i="1"/>
  <c r="I29" i="1"/>
  <c r="I28" i="1"/>
  <c r="K24" i="1"/>
  <c r="L24" i="1"/>
  <c r="M24" i="1"/>
  <c r="J23" i="1"/>
  <c r="K23" i="1"/>
  <c r="L23" i="1"/>
  <c r="M23" i="1"/>
  <c r="I23" i="1"/>
  <c r="J21" i="1"/>
  <c r="K21" i="1"/>
  <c r="L21" i="1"/>
  <c r="M21" i="1"/>
  <c r="I21" i="1"/>
  <c r="M12" i="1"/>
  <c r="K9" i="1"/>
  <c r="L9" i="1"/>
  <c r="M9" i="1"/>
  <c r="J9" i="1"/>
  <c r="Q16" i="1"/>
  <c r="K10" i="1"/>
  <c r="L10" i="1"/>
  <c r="M10" i="1"/>
  <c r="J10" i="1"/>
  <c r="H63" i="1"/>
  <c r="H64" i="1" s="1"/>
  <c r="H65" i="1" s="1"/>
  <c r="H74" i="1"/>
  <c r="H73" i="1" s="1"/>
  <c r="H72" i="1" s="1"/>
  <c r="K71" i="1"/>
  <c r="J71" i="1" s="1"/>
  <c r="I71" i="1" s="1"/>
  <c r="K60" i="1"/>
  <c r="J60" i="1" s="1"/>
  <c r="I60" i="1" s="1"/>
  <c r="F19" i="1"/>
  <c r="I13" i="1"/>
  <c r="I12" i="1"/>
  <c r="I16" i="1" s="1"/>
  <c r="I9" i="1"/>
  <c r="H75" i="1" l="1"/>
  <c r="H76" i="1" s="1"/>
  <c r="H62" i="1"/>
  <c r="H61" i="1" s="1"/>
  <c r="L60" i="1"/>
  <c r="M60" i="1" s="1"/>
  <c r="L71" i="1"/>
  <c r="M71" i="1" s="1"/>
  <c r="I18" i="1"/>
  <c r="I19" i="1" s="1"/>
  <c r="I27" i="1" s="1"/>
  <c r="I26" i="1"/>
  <c r="J24" i="1"/>
  <c r="C26" i="1"/>
  <c r="C16" i="1"/>
  <c r="I30" i="1" l="1"/>
  <c r="I31" i="1" s="1"/>
  <c r="M16" i="1" l="1"/>
  <c r="M18" i="1" l="1"/>
  <c r="M19" i="1" s="1"/>
  <c r="M27" i="1" s="1"/>
  <c r="M30" i="1" s="1"/>
  <c r="M31" i="1" s="1"/>
  <c r="M26" i="1"/>
  <c r="M41" i="1" s="1"/>
  <c r="M42" i="1" s="1"/>
  <c r="M45" i="1" l="1"/>
  <c r="J12" i="1" l="1"/>
  <c r="K12" i="1"/>
  <c r="L12" i="1"/>
  <c r="J13" i="1"/>
  <c r="K13" i="1"/>
  <c r="L13" i="1"/>
  <c r="J16" i="1"/>
  <c r="K16" i="1"/>
  <c r="L16" i="1"/>
  <c r="J18" i="1"/>
  <c r="K18" i="1"/>
  <c r="L18" i="1"/>
  <c r="J19" i="1"/>
  <c r="K19" i="1"/>
  <c r="L19" i="1"/>
  <c r="J26" i="1"/>
  <c r="K26" i="1"/>
  <c r="L26" i="1"/>
  <c r="J27" i="1"/>
  <c r="K27" i="1"/>
  <c r="L27" i="1"/>
  <c r="J30" i="1"/>
  <c r="K30" i="1"/>
  <c r="L30" i="1"/>
  <c r="J31" i="1"/>
  <c r="K31" i="1"/>
  <c r="L31" i="1"/>
  <c r="M32" i="1"/>
  <c r="M44" i="1"/>
  <c r="M46" i="1"/>
  <c r="M49" i="1"/>
  <c r="M51" i="1"/>
  <c r="H60" i="1"/>
</calcChain>
</file>

<file path=xl/sharedStrings.xml><?xml version="1.0" encoding="utf-8"?>
<sst xmlns="http://schemas.openxmlformats.org/spreadsheetml/2006/main" count="58" uniqueCount="53">
  <si>
    <t>DCF Analysis</t>
  </si>
  <si>
    <t>Assumptions</t>
  </si>
  <si>
    <t>Revenue</t>
  </si>
  <si>
    <t>% Growth</t>
  </si>
  <si>
    <t>Terminal Multiple</t>
  </si>
  <si>
    <t>EBITDA</t>
  </si>
  <si>
    <t>% Margin</t>
  </si>
  <si>
    <t>Cash Taxes Calculation</t>
  </si>
  <si>
    <t>Less: Depreciation and Amortization</t>
  </si>
  <si>
    <t>EBIT</t>
  </si>
  <si>
    <t>Cash Taxes</t>
  </si>
  <si>
    <t>Less: Cash Taxes</t>
  </si>
  <si>
    <t>Less: Changes in W/C</t>
  </si>
  <si>
    <t>Less: Capital Expenditures</t>
  </si>
  <si>
    <t>Total Unlevered Free Cash Flow</t>
  </si>
  <si>
    <t>Implied Enterprise / Equity Valuation from DCF Analysis</t>
  </si>
  <si>
    <t>Terminal Value</t>
  </si>
  <si>
    <t>PV of Unlevered FCF</t>
  </si>
  <si>
    <t>Sensitivities</t>
  </si>
  <si>
    <t>Enterprise Value ($M)</t>
  </si>
  <si>
    <t>WACC</t>
  </si>
  <si>
    <t>Implied Share Price</t>
  </si>
  <si>
    <t>Simple Discounted Cash Flow Model</t>
  </si>
  <si>
    <t>Forward (2026E) EBITDA</t>
  </si>
  <si>
    <t xml:space="preserve">Total Discounted Unlevered Free Cash Flow </t>
  </si>
  <si>
    <t>Implied TEV / Present Value</t>
  </si>
  <si>
    <t xml:space="preserve">Plus: Cash </t>
  </si>
  <si>
    <t xml:space="preserve">Less: Debt </t>
  </si>
  <si>
    <t>Implied Equity Value</t>
  </si>
  <si>
    <t xml:space="preserve">Implied Share Price Valuation </t>
  </si>
  <si>
    <t xml:space="preserve">Shares Outstanding </t>
  </si>
  <si>
    <t>Net Working Capital</t>
  </si>
  <si>
    <t>Change in NWC</t>
  </si>
  <si>
    <t>Year</t>
  </si>
  <si>
    <t>Present Value of Terminal Value</t>
  </si>
  <si>
    <t>Plus: PV of Terminal Value</t>
  </si>
  <si>
    <t>Corporate Tax Rate</t>
  </si>
  <si>
    <t>Discount Rate (WACC) (k)</t>
  </si>
  <si>
    <t>Revenues</t>
  </si>
  <si>
    <t>YOY Growth</t>
  </si>
  <si>
    <t xml:space="preserve">EBITDA </t>
  </si>
  <si>
    <t>% Margin (assume increasing to 42%)</t>
  </si>
  <si>
    <t>Depreciation/Amort % Revenue</t>
  </si>
  <si>
    <t>NWC as % of Revenue</t>
  </si>
  <si>
    <t>Cash</t>
  </si>
  <si>
    <t>Debt</t>
  </si>
  <si>
    <t>Shares Outstanding</t>
  </si>
  <si>
    <t>Row</t>
  </si>
  <si>
    <t>Column</t>
  </si>
  <si>
    <t>Step-ups</t>
  </si>
  <si>
    <t>Capital Expenditures</t>
  </si>
  <si>
    <t>Capex as a % of Revenue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</si>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</sst>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General&quot;E&quot;"/>
    <numFmt numFmtId="165" formatCode="&quot;$&quot;#,##0.0_);\(&quot;$&quot;#,##0.0\)"/>
    <numFmt numFmtId="166" formatCode="0.0%_);\(0.0%\);0.0%_);@_)"/>
    <numFmt numFmtId="167" formatCode="#,##0.0\x"/>
    <numFmt numFmtId="168" formatCode="#,##0.0_);\(#,##0.0\)"/>
    <numFmt numFmtId="170" formatCode="_(&quot;$&quot;* #,##0.0_);_(&quot;$&quot;* \(#,##0.0\);_(&quot;$&quot;* &quot;-&quot;?_);_(@_)"/>
    <numFmt numFmtId="171" formatCode="0.0%"/>
    <numFmt numFmtId="172" formatCode="_(&quot;$&quot;* #,##0_);_(&quot;$&quot;* \(#,##0\);_(&quot;$&quot;* &quot;-&quot;??_);_(@_)"/>
    <numFmt numFmtId="177" formatCode="&quot;$&quot;#,##0.0"/>
    <numFmt numFmtId="179" formatCode="#,##0.0%_);\(#,##0.0%\)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sz val="10"/>
      <color indexed="9"/>
      <name val="Arial"/>
      <family val="2"/>
    </font>
    <font>
      <sz val="10"/>
      <color rgb="FF0000CC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3" fillId="0" borderId="0" xfId="1" applyFont="1"/>
    <xf numFmtId="0" fontId="1" fillId="0" borderId="0" xfId="1"/>
    <xf numFmtId="0" fontId="2" fillId="0" borderId="0" xfId="1" applyFont="1"/>
    <xf numFmtId="14" fontId="2" fillId="0" borderId="0" xfId="1" applyNumberFormat="1" applyFont="1" applyAlignment="1">
      <alignment horizontal="center"/>
    </xf>
    <xf numFmtId="0" fontId="3" fillId="0" borderId="0" xfId="1" applyFont="1" applyAlignment="1">
      <alignment horizontal="left" indent="1"/>
    </xf>
    <xf numFmtId="0" fontId="1" fillId="0" borderId="0" xfId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 indent="1"/>
    </xf>
    <xf numFmtId="165" fontId="1" fillId="0" borderId="5" xfId="1" applyNumberFormat="1" applyBorder="1"/>
    <xf numFmtId="166" fontId="5" fillId="0" borderId="0" xfId="1" applyNumberFormat="1" applyFont="1"/>
    <xf numFmtId="167" fontId="1" fillId="0" borderId="0" xfId="1" applyNumberFormat="1"/>
    <xf numFmtId="170" fontId="1" fillId="0" borderId="5" xfId="1" applyNumberFormat="1" applyBorder="1"/>
    <xf numFmtId="0" fontId="2" fillId="2" borderId="0" xfId="1" applyFont="1" applyFill="1" applyAlignment="1">
      <alignment horizontal="left" indent="1"/>
    </xf>
    <xf numFmtId="0" fontId="2" fillId="2" borderId="0" xfId="1" applyFont="1" applyFill="1"/>
    <xf numFmtId="165" fontId="2" fillId="2" borderId="0" xfId="1" applyNumberFormat="1" applyFont="1" applyFill="1"/>
    <xf numFmtId="7" fontId="2" fillId="2" borderId="0" xfId="1" applyNumberFormat="1" applyFont="1" applyFill="1"/>
    <xf numFmtId="0" fontId="6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1" fillId="0" borderId="6" xfId="1" applyBorder="1"/>
    <xf numFmtId="166" fontId="1" fillId="0" borderId="0" xfId="1" applyNumberFormat="1"/>
    <xf numFmtId="166" fontId="4" fillId="0" borderId="0" xfId="1" applyNumberFormat="1" applyFont="1" applyAlignment="1">
      <alignment horizontal="center"/>
    </xf>
    <xf numFmtId="7" fontId="8" fillId="0" borderId="0" xfId="1" applyNumberFormat="1" applyFont="1"/>
    <xf numFmtId="7" fontId="1" fillId="0" borderId="7" xfId="1" applyNumberFormat="1" applyBorder="1"/>
    <xf numFmtId="7" fontId="1" fillId="0" borderId="5" xfId="1" applyNumberFormat="1" applyBorder="1"/>
    <xf numFmtId="39" fontId="1" fillId="0" borderId="8" xfId="1" applyNumberFormat="1" applyBorder="1"/>
    <xf numFmtId="39" fontId="1" fillId="0" borderId="0" xfId="1" applyNumberFormat="1"/>
    <xf numFmtId="164" fontId="2" fillId="0" borderId="3" xfId="0" applyNumberFormat="1" applyFont="1" applyBorder="1"/>
    <xf numFmtId="37" fontId="1" fillId="0" borderId="0" xfId="1" applyNumberFormat="1"/>
    <xf numFmtId="168" fontId="1" fillId="0" borderId="0" xfId="1" applyNumberFormat="1"/>
    <xf numFmtId="7" fontId="0" fillId="0" borderId="0" xfId="0" applyNumberFormat="1"/>
    <xf numFmtId="0" fontId="3" fillId="0" borderId="0" xfId="0" applyFont="1"/>
    <xf numFmtId="0" fontId="10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0" fillId="3" borderId="2" xfId="1" applyFont="1" applyFill="1" applyBorder="1" applyAlignment="1">
      <alignment horizontal="centerContinuous"/>
    </xf>
    <xf numFmtId="0" fontId="10" fillId="3" borderId="3" xfId="1" applyFont="1" applyFill="1" applyBorder="1" applyAlignment="1">
      <alignment horizontal="centerContinuous"/>
    </xf>
    <xf numFmtId="0" fontId="10" fillId="3" borderId="4" xfId="1" applyFont="1" applyFill="1" applyBorder="1" applyAlignment="1">
      <alignment horizontal="centerContinuous"/>
    </xf>
    <xf numFmtId="165" fontId="1" fillId="0" borderId="0" xfId="1" applyNumberFormat="1"/>
    <xf numFmtId="167" fontId="9" fillId="0" borderId="1" xfId="1" applyNumberFormat="1" applyFont="1" applyBorder="1"/>
    <xf numFmtId="7" fontId="1" fillId="0" borderId="0" xfId="1" applyNumberFormat="1"/>
    <xf numFmtId="166" fontId="9" fillId="0" borderId="9" xfId="1" applyNumberFormat="1" applyFont="1" applyBorder="1"/>
    <xf numFmtId="9" fontId="0" fillId="0" borderId="0" xfId="2" applyFont="1"/>
    <xf numFmtId="0" fontId="1" fillId="0" borderId="0" xfId="0" applyFont="1" applyAlignment="1">
      <alignment horizontal="center"/>
    </xf>
    <xf numFmtId="165" fontId="0" fillId="0" borderId="0" xfId="0" applyNumberFormat="1"/>
    <xf numFmtId="171" fontId="9" fillId="0" borderId="0" xfId="2" applyNumberFormat="1" applyFont="1"/>
    <xf numFmtId="167" fontId="9" fillId="0" borderId="0" xfId="1" applyNumberFormat="1" applyFont="1"/>
    <xf numFmtId="0" fontId="13" fillId="0" borderId="0" xfId="1" applyFont="1"/>
    <xf numFmtId="164" fontId="2" fillId="0" borderId="1" xfId="0" applyNumberFormat="1" applyFont="1" applyBorder="1"/>
    <xf numFmtId="172" fontId="9" fillId="0" borderId="0" xfId="3" applyNumberFormat="1" applyFont="1"/>
    <xf numFmtId="171" fontId="1" fillId="0" borderId="0" xfId="2" applyNumberFormat="1" applyFont="1"/>
    <xf numFmtId="3" fontId="9" fillId="0" borderId="0" xfId="0" applyNumberFormat="1" applyFont="1"/>
    <xf numFmtId="5" fontId="1" fillId="0" borderId="0" xfId="1" applyNumberFormat="1"/>
    <xf numFmtId="5" fontId="1" fillId="0" borderId="5" xfId="1" applyNumberFormat="1" applyBorder="1"/>
    <xf numFmtId="9" fontId="9" fillId="0" borderId="0" xfId="2" applyFont="1"/>
    <xf numFmtId="171" fontId="0" fillId="0" borderId="10" xfId="0" applyNumberFormat="1" applyBorder="1"/>
    <xf numFmtId="177" fontId="0" fillId="0" borderId="0" xfId="0" applyNumberFormat="1"/>
    <xf numFmtId="177" fontId="1" fillId="0" borderId="5" xfId="1" applyNumberFormat="1" applyBorder="1"/>
    <xf numFmtId="0" fontId="1" fillId="0" borderId="7" xfId="0" applyFont="1" applyBorder="1"/>
    <xf numFmtId="0" fontId="0" fillId="0" borderId="11" xfId="0" applyBorder="1"/>
    <xf numFmtId="0" fontId="0" fillId="0" borderId="8" xfId="0" applyBorder="1"/>
    <xf numFmtId="0" fontId="0" fillId="0" borderId="6" xfId="0" applyBorder="1"/>
    <xf numFmtId="0" fontId="1" fillId="0" borderId="8" xfId="0" applyFont="1" applyBorder="1"/>
    <xf numFmtId="0" fontId="1" fillId="0" borderId="12" xfId="0" applyFont="1" applyBorder="1"/>
    <xf numFmtId="167" fontId="9" fillId="0" borderId="6" xfId="1" applyNumberFormat="1" applyFont="1" applyBorder="1" applyAlignment="1">
      <alignment horizontal="center"/>
    </xf>
    <xf numFmtId="179" fontId="9" fillId="0" borderId="13" xfId="1" applyNumberFormat="1" applyFont="1" applyBorder="1" applyAlignment="1">
      <alignment horizontal="center"/>
    </xf>
    <xf numFmtId="0" fontId="1" fillId="0" borderId="2" xfId="1" applyBorder="1"/>
    <xf numFmtId="0" fontId="0" fillId="0" borderId="3" xfId="0" applyBorder="1"/>
    <xf numFmtId="177" fontId="0" fillId="0" borderId="3" xfId="0" applyNumberFormat="1" applyBorder="1"/>
    <xf numFmtId="177" fontId="0" fillId="0" borderId="4" xfId="0" applyNumberFormat="1" applyBorder="1"/>
    <xf numFmtId="168" fontId="1" fillId="4" borderId="0" xfId="1" applyNumberFormat="1" applyFill="1"/>
    <xf numFmtId="177" fontId="0" fillId="4" borderId="0" xfId="0" applyNumberFormat="1" applyFill="1"/>
    <xf numFmtId="0" fontId="1" fillId="0" borderId="1" xfId="1" applyBorder="1"/>
    <xf numFmtId="168" fontId="1" fillId="4" borderId="1" xfId="1" applyNumberFormat="1" applyFill="1" applyBorder="1"/>
    <xf numFmtId="177" fontId="0" fillId="5" borderId="0" xfId="0" applyNumberFormat="1" applyFill="1"/>
    <xf numFmtId="9" fontId="0" fillId="4" borderId="0" xfId="0" applyNumberFormat="1" applyFill="1"/>
    <xf numFmtId="177" fontId="0" fillId="6" borderId="0" xfId="0" applyNumberFormat="1" applyFill="1"/>
    <xf numFmtId="37" fontId="1" fillId="7" borderId="7" xfId="1" applyNumberFormat="1" applyFill="1" applyBorder="1"/>
    <xf numFmtId="37" fontId="1" fillId="7" borderId="5" xfId="1" applyNumberFormat="1" applyFill="1" applyBorder="1"/>
    <xf numFmtId="37" fontId="1" fillId="7" borderId="11" xfId="1" applyNumberFormat="1" applyFill="1" applyBorder="1"/>
    <xf numFmtId="37" fontId="1" fillId="7" borderId="8" xfId="1" applyNumberFormat="1" applyFill="1" applyBorder="1"/>
    <xf numFmtId="37" fontId="2" fillId="7" borderId="0" xfId="1" applyNumberFormat="1" applyFont="1" applyFill="1"/>
    <xf numFmtId="37" fontId="1" fillId="7" borderId="6" xfId="1" applyNumberFormat="1" applyFill="1" applyBorder="1"/>
    <xf numFmtId="37" fontId="1" fillId="7" borderId="12" xfId="1" applyNumberFormat="1" applyFill="1" applyBorder="1"/>
    <xf numFmtId="37" fontId="1" fillId="7" borderId="1" xfId="1" applyNumberFormat="1" applyFill="1" applyBorder="1"/>
    <xf numFmtId="37" fontId="1" fillId="7" borderId="13" xfId="1" applyNumberFormat="1" applyFill="1" applyBorder="1"/>
    <xf numFmtId="39" fontId="1" fillId="7" borderId="7" xfId="1" applyNumberFormat="1" applyFill="1" applyBorder="1"/>
    <xf numFmtId="39" fontId="1" fillId="7" borderId="5" xfId="1" applyNumberFormat="1" applyFill="1" applyBorder="1"/>
    <xf numFmtId="39" fontId="1" fillId="7" borderId="11" xfId="1" applyNumberFormat="1" applyFill="1" applyBorder="1"/>
    <xf numFmtId="39" fontId="1" fillId="7" borderId="8" xfId="1" applyNumberFormat="1" applyFill="1" applyBorder="1"/>
    <xf numFmtId="39" fontId="2" fillId="7" borderId="0" xfId="1" applyNumberFormat="1" applyFont="1" applyFill="1"/>
    <xf numFmtId="39" fontId="1" fillId="7" borderId="6" xfId="1" applyNumberFormat="1" applyFill="1" applyBorder="1"/>
    <xf numFmtId="39" fontId="1" fillId="7" borderId="12" xfId="1" applyNumberFormat="1" applyFill="1" applyBorder="1"/>
    <xf numFmtId="39" fontId="1" fillId="7" borderId="1" xfId="1" applyNumberFormat="1" applyFill="1" applyBorder="1"/>
    <xf numFmtId="39" fontId="1" fillId="7" borderId="13" xfId="1" applyNumberFormat="1" applyFill="1" applyBorder="1"/>
  </cellXfs>
  <cellStyles count="4">
    <cellStyle name="Currency" xfId="3" builtinId="4"/>
    <cellStyle name="Normal" xfId="0" builtinId="0"/>
    <cellStyle name="Normal 2" xfId="1" xr:uid="{3CE38D65-E942-475A-AA0D-8D80CA0EEF83}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ADED-1EA4-4F3E-B67C-25B02C014F22}">
  <sheetPr codeName="Sheet1">
    <tabColor rgb="FF339933"/>
    <pageSetUpPr fitToPage="1"/>
  </sheetPr>
  <dimension ref="A1:Q78"/>
  <sheetViews>
    <sheetView showGridLines="0" tabSelected="1" topLeftCell="C1" zoomScale="150" zoomScaleNormal="150" zoomScaleSheetLayoutView="85" workbookViewId="0">
      <selection activeCell="O69" sqref="O69"/>
    </sheetView>
  </sheetViews>
  <sheetFormatPr baseColWidth="10" defaultColWidth="8.83203125" defaultRowHeight="13" x14ac:dyDescent="0.15"/>
  <cols>
    <col min="1" max="2" width="1.6640625" customWidth="1"/>
    <col min="4" max="5" width="9.33203125" bestFit="1" customWidth="1"/>
    <col min="6" max="6" width="7.5" customWidth="1"/>
    <col min="7" max="7" width="5.5" customWidth="1"/>
    <col min="8" max="8" width="8.33203125" customWidth="1"/>
    <col min="9" max="13" width="15.6640625" customWidth="1"/>
    <col min="14" max="14" width="3.6640625" customWidth="1"/>
    <col min="15" max="17" width="15.6640625" customWidth="1"/>
    <col min="18" max="18" width="16.83203125" bestFit="1" customWidth="1"/>
    <col min="19" max="19" width="21.5" bestFit="1" customWidth="1"/>
    <col min="20" max="20" width="11.6640625" bestFit="1" customWidth="1"/>
    <col min="21" max="21" width="17.6640625" bestFit="1" customWidth="1"/>
    <col min="257" max="258" width="1.6640625" customWidth="1"/>
    <col min="260" max="261" width="9.33203125" bestFit="1" customWidth="1"/>
    <col min="262" max="262" width="9.83203125" bestFit="1" customWidth="1"/>
    <col min="263" max="263" width="11.5" bestFit="1" customWidth="1"/>
    <col min="264" max="264" width="10.6640625" customWidth="1"/>
    <col min="265" max="269" width="15.6640625" customWidth="1"/>
    <col min="270" max="270" width="3.6640625" customWidth="1"/>
    <col min="271" max="275" width="15.6640625" customWidth="1"/>
    <col min="277" max="277" width="11.33203125" bestFit="1" customWidth="1"/>
    <col min="513" max="514" width="1.6640625" customWidth="1"/>
    <col min="516" max="517" width="9.33203125" bestFit="1" customWidth="1"/>
    <col min="518" max="518" width="9.83203125" bestFit="1" customWidth="1"/>
    <col min="519" max="519" width="11.5" bestFit="1" customWidth="1"/>
    <col min="520" max="520" width="10.6640625" customWidth="1"/>
    <col min="521" max="525" width="15.6640625" customWidth="1"/>
    <col min="526" max="526" width="3.6640625" customWidth="1"/>
    <col min="527" max="531" width="15.6640625" customWidth="1"/>
    <col min="533" max="533" width="11.33203125" bestFit="1" customWidth="1"/>
    <col min="769" max="770" width="1.6640625" customWidth="1"/>
    <col min="772" max="773" width="9.33203125" bestFit="1" customWidth="1"/>
    <col min="774" max="774" width="9.83203125" bestFit="1" customWidth="1"/>
    <col min="775" max="775" width="11.5" bestFit="1" customWidth="1"/>
    <col min="776" max="776" width="10.6640625" customWidth="1"/>
    <col min="777" max="781" width="15.6640625" customWidth="1"/>
    <col min="782" max="782" width="3.6640625" customWidth="1"/>
    <col min="783" max="787" width="15.6640625" customWidth="1"/>
    <col min="789" max="789" width="11.33203125" bestFit="1" customWidth="1"/>
    <col min="1025" max="1026" width="1.6640625" customWidth="1"/>
    <col min="1028" max="1029" width="9.33203125" bestFit="1" customWidth="1"/>
    <col min="1030" max="1030" width="9.83203125" bestFit="1" customWidth="1"/>
    <col min="1031" max="1031" width="11.5" bestFit="1" customWidth="1"/>
    <col min="1032" max="1032" width="10.6640625" customWidth="1"/>
    <col min="1033" max="1037" width="15.6640625" customWidth="1"/>
    <col min="1038" max="1038" width="3.6640625" customWidth="1"/>
    <col min="1039" max="1043" width="15.6640625" customWidth="1"/>
    <col min="1045" max="1045" width="11.33203125" bestFit="1" customWidth="1"/>
    <col min="1281" max="1282" width="1.6640625" customWidth="1"/>
    <col min="1284" max="1285" width="9.33203125" bestFit="1" customWidth="1"/>
    <col min="1286" max="1286" width="9.83203125" bestFit="1" customWidth="1"/>
    <col min="1287" max="1287" width="11.5" bestFit="1" customWidth="1"/>
    <col min="1288" max="1288" width="10.6640625" customWidth="1"/>
    <col min="1289" max="1293" width="15.6640625" customWidth="1"/>
    <col min="1294" max="1294" width="3.6640625" customWidth="1"/>
    <col min="1295" max="1299" width="15.6640625" customWidth="1"/>
    <col min="1301" max="1301" width="11.33203125" bestFit="1" customWidth="1"/>
    <col min="1537" max="1538" width="1.6640625" customWidth="1"/>
    <col min="1540" max="1541" width="9.33203125" bestFit="1" customWidth="1"/>
    <col min="1542" max="1542" width="9.83203125" bestFit="1" customWidth="1"/>
    <col min="1543" max="1543" width="11.5" bestFit="1" customWidth="1"/>
    <col min="1544" max="1544" width="10.6640625" customWidth="1"/>
    <col min="1545" max="1549" width="15.6640625" customWidth="1"/>
    <col min="1550" max="1550" width="3.6640625" customWidth="1"/>
    <col min="1551" max="1555" width="15.6640625" customWidth="1"/>
    <col min="1557" max="1557" width="11.33203125" bestFit="1" customWidth="1"/>
    <col min="1793" max="1794" width="1.6640625" customWidth="1"/>
    <col min="1796" max="1797" width="9.33203125" bestFit="1" customWidth="1"/>
    <col min="1798" max="1798" width="9.83203125" bestFit="1" customWidth="1"/>
    <col min="1799" max="1799" width="11.5" bestFit="1" customWidth="1"/>
    <col min="1800" max="1800" width="10.6640625" customWidth="1"/>
    <col min="1801" max="1805" width="15.6640625" customWidth="1"/>
    <col min="1806" max="1806" width="3.6640625" customWidth="1"/>
    <col min="1807" max="1811" width="15.6640625" customWidth="1"/>
    <col min="1813" max="1813" width="11.33203125" bestFit="1" customWidth="1"/>
    <col min="2049" max="2050" width="1.6640625" customWidth="1"/>
    <col min="2052" max="2053" width="9.33203125" bestFit="1" customWidth="1"/>
    <col min="2054" max="2054" width="9.83203125" bestFit="1" customWidth="1"/>
    <col min="2055" max="2055" width="11.5" bestFit="1" customWidth="1"/>
    <col min="2056" max="2056" width="10.6640625" customWidth="1"/>
    <col min="2057" max="2061" width="15.6640625" customWidth="1"/>
    <col min="2062" max="2062" width="3.6640625" customWidth="1"/>
    <col min="2063" max="2067" width="15.6640625" customWidth="1"/>
    <col min="2069" max="2069" width="11.33203125" bestFit="1" customWidth="1"/>
    <col min="2305" max="2306" width="1.6640625" customWidth="1"/>
    <col min="2308" max="2309" width="9.33203125" bestFit="1" customWidth="1"/>
    <col min="2310" max="2310" width="9.83203125" bestFit="1" customWidth="1"/>
    <col min="2311" max="2311" width="11.5" bestFit="1" customWidth="1"/>
    <col min="2312" max="2312" width="10.6640625" customWidth="1"/>
    <col min="2313" max="2317" width="15.6640625" customWidth="1"/>
    <col min="2318" max="2318" width="3.6640625" customWidth="1"/>
    <col min="2319" max="2323" width="15.6640625" customWidth="1"/>
    <col min="2325" max="2325" width="11.33203125" bestFit="1" customWidth="1"/>
    <col min="2561" max="2562" width="1.6640625" customWidth="1"/>
    <col min="2564" max="2565" width="9.33203125" bestFit="1" customWidth="1"/>
    <col min="2566" max="2566" width="9.83203125" bestFit="1" customWidth="1"/>
    <col min="2567" max="2567" width="11.5" bestFit="1" customWidth="1"/>
    <col min="2568" max="2568" width="10.6640625" customWidth="1"/>
    <col min="2569" max="2573" width="15.6640625" customWidth="1"/>
    <col min="2574" max="2574" width="3.6640625" customWidth="1"/>
    <col min="2575" max="2579" width="15.6640625" customWidth="1"/>
    <col min="2581" max="2581" width="11.33203125" bestFit="1" customWidth="1"/>
    <col min="2817" max="2818" width="1.6640625" customWidth="1"/>
    <col min="2820" max="2821" width="9.33203125" bestFit="1" customWidth="1"/>
    <col min="2822" max="2822" width="9.83203125" bestFit="1" customWidth="1"/>
    <col min="2823" max="2823" width="11.5" bestFit="1" customWidth="1"/>
    <col min="2824" max="2824" width="10.6640625" customWidth="1"/>
    <col min="2825" max="2829" width="15.6640625" customWidth="1"/>
    <col min="2830" max="2830" width="3.6640625" customWidth="1"/>
    <col min="2831" max="2835" width="15.6640625" customWidth="1"/>
    <col min="2837" max="2837" width="11.33203125" bestFit="1" customWidth="1"/>
    <col min="3073" max="3074" width="1.6640625" customWidth="1"/>
    <col min="3076" max="3077" width="9.33203125" bestFit="1" customWidth="1"/>
    <col min="3078" max="3078" width="9.83203125" bestFit="1" customWidth="1"/>
    <col min="3079" max="3079" width="11.5" bestFit="1" customWidth="1"/>
    <col min="3080" max="3080" width="10.6640625" customWidth="1"/>
    <col min="3081" max="3085" width="15.6640625" customWidth="1"/>
    <col min="3086" max="3086" width="3.6640625" customWidth="1"/>
    <col min="3087" max="3091" width="15.6640625" customWidth="1"/>
    <col min="3093" max="3093" width="11.33203125" bestFit="1" customWidth="1"/>
    <col min="3329" max="3330" width="1.6640625" customWidth="1"/>
    <col min="3332" max="3333" width="9.33203125" bestFit="1" customWidth="1"/>
    <col min="3334" max="3334" width="9.83203125" bestFit="1" customWidth="1"/>
    <col min="3335" max="3335" width="11.5" bestFit="1" customWidth="1"/>
    <col min="3336" max="3336" width="10.6640625" customWidth="1"/>
    <col min="3337" max="3341" width="15.6640625" customWidth="1"/>
    <col min="3342" max="3342" width="3.6640625" customWidth="1"/>
    <col min="3343" max="3347" width="15.6640625" customWidth="1"/>
    <col min="3349" max="3349" width="11.33203125" bestFit="1" customWidth="1"/>
    <col min="3585" max="3586" width="1.6640625" customWidth="1"/>
    <col min="3588" max="3589" width="9.33203125" bestFit="1" customWidth="1"/>
    <col min="3590" max="3590" width="9.83203125" bestFit="1" customWidth="1"/>
    <col min="3591" max="3591" width="11.5" bestFit="1" customWidth="1"/>
    <col min="3592" max="3592" width="10.6640625" customWidth="1"/>
    <col min="3593" max="3597" width="15.6640625" customWidth="1"/>
    <col min="3598" max="3598" width="3.6640625" customWidth="1"/>
    <col min="3599" max="3603" width="15.6640625" customWidth="1"/>
    <col min="3605" max="3605" width="11.33203125" bestFit="1" customWidth="1"/>
    <col min="3841" max="3842" width="1.6640625" customWidth="1"/>
    <col min="3844" max="3845" width="9.33203125" bestFit="1" customWidth="1"/>
    <col min="3846" max="3846" width="9.83203125" bestFit="1" customWidth="1"/>
    <col min="3847" max="3847" width="11.5" bestFit="1" customWidth="1"/>
    <col min="3848" max="3848" width="10.6640625" customWidth="1"/>
    <col min="3849" max="3853" width="15.6640625" customWidth="1"/>
    <col min="3854" max="3854" width="3.6640625" customWidth="1"/>
    <col min="3855" max="3859" width="15.6640625" customWidth="1"/>
    <col min="3861" max="3861" width="11.33203125" bestFit="1" customWidth="1"/>
    <col min="4097" max="4098" width="1.6640625" customWidth="1"/>
    <col min="4100" max="4101" width="9.33203125" bestFit="1" customWidth="1"/>
    <col min="4102" max="4102" width="9.83203125" bestFit="1" customWidth="1"/>
    <col min="4103" max="4103" width="11.5" bestFit="1" customWidth="1"/>
    <col min="4104" max="4104" width="10.6640625" customWidth="1"/>
    <col min="4105" max="4109" width="15.6640625" customWidth="1"/>
    <col min="4110" max="4110" width="3.6640625" customWidth="1"/>
    <col min="4111" max="4115" width="15.6640625" customWidth="1"/>
    <col min="4117" max="4117" width="11.33203125" bestFit="1" customWidth="1"/>
    <col min="4353" max="4354" width="1.6640625" customWidth="1"/>
    <col min="4356" max="4357" width="9.33203125" bestFit="1" customWidth="1"/>
    <col min="4358" max="4358" width="9.83203125" bestFit="1" customWidth="1"/>
    <col min="4359" max="4359" width="11.5" bestFit="1" customWidth="1"/>
    <col min="4360" max="4360" width="10.6640625" customWidth="1"/>
    <col min="4361" max="4365" width="15.6640625" customWidth="1"/>
    <col min="4366" max="4366" width="3.6640625" customWidth="1"/>
    <col min="4367" max="4371" width="15.6640625" customWidth="1"/>
    <col min="4373" max="4373" width="11.33203125" bestFit="1" customWidth="1"/>
    <col min="4609" max="4610" width="1.6640625" customWidth="1"/>
    <col min="4612" max="4613" width="9.33203125" bestFit="1" customWidth="1"/>
    <col min="4614" max="4614" width="9.83203125" bestFit="1" customWidth="1"/>
    <col min="4615" max="4615" width="11.5" bestFit="1" customWidth="1"/>
    <col min="4616" max="4616" width="10.6640625" customWidth="1"/>
    <col min="4617" max="4621" width="15.6640625" customWidth="1"/>
    <col min="4622" max="4622" width="3.6640625" customWidth="1"/>
    <col min="4623" max="4627" width="15.6640625" customWidth="1"/>
    <col min="4629" max="4629" width="11.33203125" bestFit="1" customWidth="1"/>
    <col min="4865" max="4866" width="1.6640625" customWidth="1"/>
    <col min="4868" max="4869" width="9.33203125" bestFit="1" customWidth="1"/>
    <col min="4870" max="4870" width="9.83203125" bestFit="1" customWidth="1"/>
    <col min="4871" max="4871" width="11.5" bestFit="1" customWidth="1"/>
    <col min="4872" max="4872" width="10.6640625" customWidth="1"/>
    <col min="4873" max="4877" width="15.6640625" customWidth="1"/>
    <col min="4878" max="4878" width="3.6640625" customWidth="1"/>
    <col min="4879" max="4883" width="15.6640625" customWidth="1"/>
    <col min="4885" max="4885" width="11.33203125" bestFit="1" customWidth="1"/>
    <col min="5121" max="5122" width="1.6640625" customWidth="1"/>
    <col min="5124" max="5125" width="9.33203125" bestFit="1" customWidth="1"/>
    <col min="5126" max="5126" width="9.83203125" bestFit="1" customWidth="1"/>
    <col min="5127" max="5127" width="11.5" bestFit="1" customWidth="1"/>
    <col min="5128" max="5128" width="10.6640625" customWidth="1"/>
    <col min="5129" max="5133" width="15.6640625" customWidth="1"/>
    <col min="5134" max="5134" width="3.6640625" customWidth="1"/>
    <col min="5135" max="5139" width="15.6640625" customWidth="1"/>
    <col min="5141" max="5141" width="11.33203125" bestFit="1" customWidth="1"/>
    <col min="5377" max="5378" width="1.6640625" customWidth="1"/>
    <col min="5380" max="5381" width="9.33203125" bestFit="1" customWidth="1"/>
    <col min="5382" max="5382" width="9.83203125" bestFit="1" customWidth="1"/>
    <col min="5383" max="5383" width="11.5" bestFit="1" customWidth="1"/>
    <col min="5384" max="5384" width="10.6640625" customWidth="1"/>
    <col min="5385" max="5389" width="15.6640625" customWidth="1"/>
    <col min="5390" max="5390" width="3.6640625" customWidth="1"/>
    <col min="5391" max="5395" width="15.6640625" customWidth="1"/>
    <col min="5397" max="5397" width="11.33203125" bestFit="1" customWidth="1"/>
    <col min="5633" max="5634" width="1.6640625" customWidth="1"/>
    <col min="5636" max="5637" width="9.33203125" bestFit="1" customWidth="1"/>
    <col min="5638" max="5638" width="9.83203125" bestFit="1" customWidth="1"/>
    <col min="5639" max="5639" width="11.5" bestFit="1" customWidth="1"/>
    <col min="5640" max="5640" width="10.6640625" customWidth="1"/>
    <col min="5641" max="5645" width="15.6640625" customWidth="1"/>
    <col min="5646" max="5646" width="3.6640625" customWidth="1"/>
    <col min="5647" max="5651" width="15.6640625" customWidth="1"/>
    <col min="5653" max="5653" width="11.33203125" bestFit="1" customWidth="1"/>
    <col min="5889" max="5890" width="1.6640625" customWidth="1"/>
    <col min="5892" max="5893" width="9.33203125" bestFit="1" customWidth="1"/>
    <col min="5894" max="5894" width="9.83203125" bestFit="1" customWidth="1"/>
    <col min="5895" max="5895" width="11.5" bestFit="1" customWidth="1"/>
    <col min="5896" max="5896" width="10.6640625" customWidth="1"/>
    <col min="5897" max="5901" width="15.6640625" customWidth="1"/>
    <col min="5902" max="5902" width="3.6640625" customWidth="1"/>
    <col min="5903" max="5907" width="15.6640625" customWidth="1"/>
    <col min="5909" max="5909" width="11.33203125" bestFit="1" customWidth="1"/>
    <col min="6145" max="6146" width="1.6640625" customWidth="1"/>
    <col min="6148" max="6149" width="9.33203125" bestFit="1" customWidth="1"/>
    <col min="6150" max="6150" width="9.83203125" bestFit="1" customWidth="1"/>
    <col min="6151" max="6151" width="11.5" bestFit="1" customWidth="1"/>
    <col min="6152" max="6152" width="10.6640625" customWidth="1"/>
    <col min="6153" max="6157" width="15.6640625" customWidth="1"/>
    <col min="6158" max="6158" width="3.6640625" customWidth="1"/>
    <col min="6159" max="6163" width="15.6640625" customWidth="1"/>
    <col min="6165" max="6165" width="11.33203125" bestFit="1" customWidth="1"/>
    <col min="6401" max="6402" width="1.6640625" customWidth="1"/>
    <col min="6404" max="6405" width="9.33203125" bestFit="1" customWidth="1"/>
    <col min="6406" max="6406" width="9.83203125" bestFit="1" customWidth="1"/>
    <col min="6407" max="6407" width="11.5" bestFit="1" customWidth="1"/>
    <col min="6408" max="6408" width="10.6640625" customWidth="1"/>
    <col min="6409" max="6413" width="15.6640625" customWidth="1"/>
    <col min="6414" max="6414" width="3.6640625" customWidth="1"/>
    <col min="6415" max="6419" width="15.6640625" customWidth="1"/>
    <col min="6421" max="6421" width="11.33203125" bestFit="1" customWidth="1"/>
    <col min="6657" max="6658" width="1.6640625" customWidth="1"/>
    <col min="6660" max="6661" width="9.33203125" bestFit="1" customWidth="1"/>
    <col min="6662" max="6662" width="9.83203125" bestFit="1" customWidth="1"/>
    <col min="6663" max="6663" width="11.5" bestFit="1" customWidth="1"/>
    <col min="6664" max="6664" width="10.6640625" customWidth="1"/>
    <col min="6665" max="6669" width="15.6640625" customWidth="1"/>
    <col min="6670" max="6670" width="3.6640625" customWidth="1"/>
    <col min="6671" max="6675" width="15.6640625" customWidth="1"/>
    <col min="6677" max="6677" width="11.33203125" bestFit="1" customWidth="1"/>
    <col min="6913" max="6914" width="1.6640625" customWidth="1"/>
    <col min="6916" max="6917" width="9.33203125" bestFit="1" customWidth="1"/>
    <col min="6918" max="6918" width="9.83203125" bestFit="1" customWidth="1"/>
    <col min="6919" max="6919" width="11.5" bestFit="1" customWidth="1"/>
    <col min="6920" max="6920" width="10.6640625" customWidth="1"/>
    <col min="6921" max="6925" width="15.6640625" customWidth="1"/>
    <col min="6926" max="6926" width="3.6640625" customWidth="1"/>
    <col min="6927" max="6931" width="15.6640625" customWidth="1"/>
    <col min="6933" max="6933" width="11.33203125" bestFit="1" customWidth="1"/>
    <col min="7169" max="7170" width="1.6640625" customWidth="1"/>
    <col min="7172" max="7173" width="9.33203125" bestFit="1" customWidth="1"/>
    <col min="7174" max="7174" width="9.83203125" bestFit="1" customWidth="1"/>
    <col min="7175" max="7175" width="11.5" bestFit="1" customWidth="1"/>
    <col min="7176" max="7176" width="10.6640625" customWidth="1"/>
    <col min="7177" max="7181" width="15.6640625" customWidth="1"/>
    <col min="7182" max="7182" width="3.6640625" customWidth="1"/>
    <col min="7183" max="7187" width="15.6640625" customWidth="1"/>
    <col min="7189" max="7189" width="11.33203125" bestFit="1" customWidth="1"/>
    <col min="7425" max="7426" width="1.6640625" customWidth="1"/>
    <col min="7428" max="7429" width="9.33203125" bestFit="1" customWidth="1"/>
    <col min="7430" max="7430" width="9.83203125" bestFit="1" customWidth="1"/>
    <col min="7431" max="7431" width="11.5" bestFit="1" customWidth="1"/>
    <col min="7432" max="7432" width="10.6640625" customWidth="1"/>
    <col min="7433" max="7437" width="15.6640625" customWidth="1"/>
    <col min="7438" max="7438" width="3.6640625" customWidth="1"/>
    <col min="7439" max="7443" width="15.6640625" customWidth="1"/>
    <col min="7445" max="7445" width="11.33203125" bestFit="1" customWidth="1"/>
    <col min="7681" max="7682" width="1.6640625" customWidth="1"/>
    <col min="7684" max="7685" width="9.33203125" bestFit="1" customWidth="1"/>
    <col min="7686" max="7686" width="9.83203125" bestFit="1" customWidth="1"/>
    <col min="7687" max="7687" width="11.5" bestFit="1" customWidth="1"/>
    <col min="7688" max="7688" width="10.6640625" customWidth="1"/>
    <col min="7689" max="7693" width="15.6640625" customWidth="1"/>
    <col min="7694" max="7694" width="3.6640625" customWidth="1"/>
    <col min="7695" max="7699" width="15.6640625" customWidth="1"/>
    <col min="7701" max="7701" width="11.33203125" bestFit="1" customWidth="1"/>
    <col min="7937" max="7938" width="1.6640625" customWidth="1"/>
    <col min="7940" max="7941" width="9.33203125" bestFit="1" customWidth="1"/>
    <col min="7942" max="7942" width="9.83203125" bestFit="1" customWidth="1"/>
    <col min="7943" max="7943" width="11.5" bestFit="1" customWidth="1"/>
    <col min="7944" max="7944" width="10.6640625" customWidth="1"/>
    <col min="7945" max="7949" width="15.6640625" customWidth="1"/>
    <col min="7950" max="7950" width="3.6640625" customWidth="1"/>
    <col min="7951" max="7955" width="15.6640625" customWidth="1"/>
    <col min="7957" max="7957" width="11.33203125" bestFit="1" customWidth="1"/>
    <col min="8193" max="8194" width="1.6640625" customWidth="1"/>
    <col min="8196" max="8197" width="9.33203125" bestFit="1" customWidth="1"/>
    <col min="8198" max="8198" width="9.83203125" bestFit="1" customWidth="1"/>
    <col min="8199" max="8199" width="11.5" bestFit="1" customWidth="1"/>
    <col min="8200" max="8200" width="10.6640625" customWidth="1"/>
    <col min="8201" max="8205" width="15.6640625" customWidth="1"/>
    <col min="8206" max="8206" width="3.6640625" customWidth="1"/>
    <col min="8207" max="8211" width="15.6640625" customWidth="1"/>
    <col min="8213" max="8213" width="11.33203125" bestFit="1" customWidth="1"/>
    <col min="8449" max="8450" width="1.6640625" customWidth="1"/>
    <col min="8452" max="8453" width="9.33203125" bestFit="1" customWidth="1"/>
    <col min="8454" max="8454" width="9.83203125" bestFit="1" customWidth="1"/>
    <col min="8455" max="8455" width="11.5" bestFit="1" customWidth="1"/>
    <col min="8456" max="8456" width="10.6640625" customWidth="1"/>
    <col min="8457" max="8461" width="15.6640625" customWidth="1"/>
    <col min="8462" max="8462" width="3.6640625" customWidth="1"/>
    <col min="8463" max="8467" width="15.6640625" customWidth="1"/>
    <col min="8469" max="8469" width="11.33203125" bestFit="1" customWidth="1"/>
    <col min="8705" max="8706" width="1.6640625" customWidth="1"/>
    <col min="8708" max="8709" width="9.33203125" bestFit="1" customWidth="1"/>
    <col min="8710" max="8710" width="9.83203125" bestFit="1" customWidth="1"/>
    <col min="8711" max="8711" width="11.5" bestFit="1" customWidth="1"/>
    <col min="8712" max="8712" width="10.6640625" customWidth="1"/>
    <col min="8713" max="8717" width="15.6640625" customWidth="1"/>
    <col min="8718" max="8718" width="3.6640625" customWidth="1"/>
    <col min="8719" max="8723" width="15.6640625" customWidth="1"/>
    <col min="8725" max="8725" width="11.33203125" bestFit="1" customWidth="1"/>
    <col min="8961" max="8962" width="1.6640625" customWidth="1"/>
    <col min="8964" max="8965" width="9.33203125" bestFit="1" customWidth="1"/>
    <col min="8966" max="8966" width="9.83203125" bestFit="1" customWidth="1"/>
    <col min="8967" max="8967" width="11.5" bestFit="1" customWidth="1"/>
    <col min="8968" max="8968" width="10.6640625" customWidth="1"/>
    <col min="8969" max="8973" width="15.6640625" customWidth="1"/>
    <col min="8974" max="8974" width="3.6640625" customWidth="1"/>
    <col min="8975" max="8979" width="15.6640625" customWidth="1"/>
    <col min="8981" max="8981" width="11.33203125" bestFit="1" customWidth="1"/>
    <col min="9217" max="9218" width="1.6640625" customWidth="1"/>
    <col min="9220" max="9221" width="9.33203125" bestFit="1" customWidth="1"/>
    <col min="9222" max="9222" width="9.83203125" bestFit="1" customWidth="1"/>
    <col min="9223" max="9223" width="11.5" bestFit="1" customWidth="1"/>
    <col min="9224" max="9224" width="10.6640625" customWidth="1"/>
    <col min="9225" max="9229" width="15.6640625" customWidth="1"/>
    <col min="9230" max="9230" width="3.6640625" customWidth="1"/>
    <col min="9231" max="9235" width="15.6640625" customWidth="1"/>
    <col min="9237" max="9237" width="11.33203125" bestFit="1" customWidth="1"/>
    <col min="9473" max="9474" width="1.6640625" customWidth="1"/>
    <col min="9476" max="9477" width="9.33203125" bestFit="1" customWidth="1"/>
    <col min="9478" max="9478" width="9.83203125" bestFit="1" customWidth="1"/>
    <col min="9479" max="9479" width="11.5" bestFit="1" customWidth="1"/>
    <col min="9480" max="9480" width="10.6640625" customWidth="1"/>
    <col min="9481" max="9485" width="15.6640625" customWidth="1"/>
    <col min="9486" max="9486" width="3.6640625" customWidth="1"/>
    <col min="9487" max="9491" width="15.6640625" customWidth="1"/>
    <col min="9493" max="9493" width="11.33203125" bestFit="1" customWidth="1"/>
    <col min="9729" max="9730" width="1.6640625" customWidth="1"/>
    <col min="9732" max="9733" width="9.33203125" bestFit="1" customWidth="1"/>
    <col min="9734" max="9734" width="9.83203125" bestFit="1" customWidth="1"/>
    <col min="9735" max="9735" width="11.5" bestFit="1" customWidth="1"/>
    <col min="9736" max="9736" width="10.6640625" customWidth="1"/>
    <col min="9737" max="9741" width="15.6640625" customWidth="1"/>
    <col min="9742" max="9742" width="3.6640625" customWidth="1"/>
    <col min="9743" max="9747" width="15.6640625" customWidth="1"/>
    <col min="9749" max="9749" width="11.33203125" bestFit="1" customWidth="1"/>
    <col min="9985" max="9986" width="1.6640625" customWidth="1"/>
    <col min="9988" max="9989" width="9.33203125" bestFit="1" customWidth="1"/>
    <col min="9990" max="9990" width="9.83203125" bestFit="1" customWidth="1"/>
    <col min="9991" max="9991" width="11.5" bestFit="1" customWidth="1"/>
    <col min="9992" max="9992" width="10.6640625" customWidth="1"/>
    <col min="9993" max="9997" width="15.6640625" customWidth="1"/>
    <col min="9998" max="9998" width="3.6640625" customWidth="1"/>
    <col min="9999" max="10003" width="15.6640625" customWidth="1"/>
    <col min="10005" max="10005" width="11.33203125" bestFit="1" customWidth="1"/>
    <col min="10241" max="10242" width="1.6640625" customWidth="1"/>
    <col min="10244" max="10245" width="9.33203125" bestFit="1" customWidth="1"/>
    <col min="10246" max="10246" width="9.83203125" bestFit="1" customWidth="1"/>
    <col min="10247" max="10247" width="11.5" bestFit="1" customWidth="1"/>
    <col min="10248" max="10248" width="10.6640625" customWidth="1"/>
    <col min="10249" max="10253" width="15.6640625" customWidth="1"/>
    <col min="10254" max="10254" width="3.6640625" customWidth="1"/>
    <col min="10255" max="10259" width="15.6640625" customWidth="1"/>
    <col min="10261" max="10261" width="11.33203125" bestFit="1" customWidth="1"/>
    <col min="10497" max="10498" width="1.6640625" customWidth="1"/>
    <col min="10500" max="10501" width="9.33203125" bestFit="1" customWidth="1"/>
    <col min="10502" max="10502" width="9.83203125" bestFit="1" customWidth="1"/>
    <col min="10503" max="10503" width="11.5" bestFit="1" customWidth="1"/>
    <col min="10504" max="10504" width="10.6640625" customWidth="1"/>
    <col min="10505" max="10509" width="15.6640625" customWidth="1"/>
    <col min="10510" max="10510" width="3.6640625" customWidth="1"/>
    <col min="10511" max="10515" width="15.6640625" customWidth="1"/>
    <col min="10517" max="10517" width="11.33203125" bestFit="1" customWidth="1"/>
    <col min="10753" max="10754" width="1.6640625" customWidth="1"/>
    <col min="10756" max="10757" width="9.33203125" bestFit="1" customWidth="1"/>
    <col min="10758" max="10758" width="9.83203125" bestFit="1" customWidth="1"/>
    <col min="10759" max="10759" width="11.5" bestFit="1" customWidth="1"/>
    <col min="10760" max="10760" width="10.6640625" customWidth="1"/>
    <col min="10761" max="10765" width="15.6640625" customWidth="1"/>
    <col min="10766" max="10766" width="3.6640625" customWidth="1"/>
    <col min="10767" max="10771" width="15.6640625" customWidth="1"/>
    <col min="10773" max="10773" width="11.33203125" bestFit="1" customWidth="1"/>
    <col min="11009" max="11010" width="1.6640625" customWidth="1"/>
    <col min="11012" max="11013" width="9.33203125" bestFit="1" customWidth="1"/>
    <col min="11014" max="11014" width="9.83203125" bestFit="1" customWidth="1"/>
    <col min="11015" max="11015" width="11.5" bestFit="1" customWidth="1"/>
    <col min="11016" max="11016" width="10.6640625" customWidth="1"/>
    <col min="11017" max="11021" width="15.6640625" customWidth="1"/>
    <col min="11022" max="11022" width="3.6640625" customWidth="1"/>
    <col min="11023" max="11027" width="15.6640625" customWidth="1"/>
    <col min="11029" max="11029" width="11.33203125" bestFit="1" customWidth="1"/>
    <col min="11265" max="11266" width="1.6640625" customWidth="1"/>
    <col min="11268" max="11269" width="9.33203125" bestFit="1" customWidth="1"/>
    <col min="11270" max="11270" width="9.83203125" bestFit="1" customWidth="1"/>
    <col min="11271" max="11271" width="11.5" bestFit="1" customWidth="1"/>
    <col min="11272" max="11272" width="10.6640625" customWidth="1"/>
    <col min="11273" max="11277" width="15.6640625" customWidth="1"/>
    <col min="11278" max="11278" width="3.6640625" customWidth="1"/>
    <col min="11279" max="11283" width="15.6640625" customWidth="1"/>
    <col min="11285" max="11285" width="11.33203125" bestFit="1" customWidth="1"/>
    <col min="11521" max="11522" width="1.6640625" customWidth="1"/>
    <col min="11524" max="11525" width="9.33203125" bestFit="1" customWidth="1"/>
    <col min="11526" max="11526" width="9.83203125" bestFit="1" customWidth="1"/>
    <col min="11527" max="11527" width="11.5" bestFit="1" customWidth="1"/>
    <col min="11528" max="11528" width="10.6640625" customWidth="1"/>
    <col min="11529" max="11533" width="15.6640625" customWidth="1"/>
    <col min="11534" max="11534" width="3.6640625" customWidth="1"/>
    <col min="11535" max="11539" width="15.6640625" customWidth="1"/>
    <col min="11541" max="11541" width="11.33203125" bestFit="1" customWidth="1"/>
    <col min="11777" max="11778" width="1.6640625" customWidth="1"/>
    <col min="11780" max="11781" width="9.33203125" bestFit="1" customWidth="1"/>
    <col min="11782" max="11782" width="9.83203125" bestFit="1" customWidth="1"/>
    <col min="11783" max="11783" width="11.5" bestFit="1" customWidth="1"/>
    <col min="11784" max="11784" width="10.6640625" customWidth="1"/>
    <col min="11785" max="11789" width="15.6640625" customWidth="1"/>
    <col min="11790" max="11790" width="3.6640625" customWidth="1"/>
    <col min="11791" max="11795" width="15.6640625" customWidth="1"/>
    <col min="11797" max="11797" width="11.33203125" bestFit="1" customWidth="1"/>
    <col min="12033" max="12034" width="1.6640625" customWidth="1"/>
    <col min="12036" max="12037" width="9.33203125" bestFit="1" customWidth="1"/>
    <col min="12038" max="12038" width="9.83203125" bestFit="1" customWidth="1"/>
    <col min="12039" max="12039" width="11.5" bestFit="1" customWidth="1"/>
    <col min="12040" max="12040" width="10.6640625" customWidth="1"/>
    <col min="12041" max="12045" width="15.6640625" customWidth="1"/>
    <col min="12046" max="12046" width="3.6640625" customWidth="1"/>
    <col min="12047" max="12051" width="15.6640625" customWidth="1"/>
    <col min="12053" max="12053" width="11.33203125" bestFit="1" customWidth="1"/>
    <col min="12289" max="12290" width="1.6640625" customWidth="1"/>
    <col min="12292" max="12293" width="9.33203125" bestFit="1" customWidth="1"/>
    <col min="12294" max="12294" width="9.83203125" bestFit="1" customWidth="1"/>
    <col min="12295" max="12295" width="11.5" bestFit="1" customWidth="1"/>
    <col min="12296" max="12296" width="10.6640625" customWidth="1"/>
    <col min="12297" max="12301" width="15.6640625" customWidth="1"/>
    <col min="12302" max="12302" width="3.6640625" customWidth="1"/>
    <col min="12303" max="12307" width="15.6640625" customWidth="1"/>
    <col min="12309" max="12309" width="11.33203125" bestFit="1" customWidth="1"/>
    <col min="12545" max="12546" width="1.6640625" customWidth="1"/>
    <col min="12548" max="12549" width="9.33203125" bestFit="1" customWidth="1"/>
    <col min="12550" max="12550" width="9.83203125" bestFit="1" customWidth="1"/>
    <col min="12551" max="12551" width="11.5" bestFit="1" customWidth="1"/>
    <col min="12552" max="12552" width="10.6640625" customWidth="1"/>
    <col min="12553" max="12557" width="15.6640625" customWidth="1"/>
    <col min="12558" max="12558" width="3.6640625" customWidth="1"/>
    <col min="12559" max="12563" width="15.6640625" customWidth="1"/>
    <col min="12565" max="12565" width="11.33203125" bestFit="1" customWidth="1"/>
    <col min="12801" max="12802" width="1.6640625" customWidth="1"/>
    <col min="12804" max="12805" width="9.33203125" bestFit="1" customWidth="1"/>
    <col min="12806" max="12806" width="9.83203125" bestFit="1" customWidth="1"/>
    <col min="12807" max="12807" width="11.5" bestFit="1" customWidth="1"/>
    <col min="12808" max="12808" width="10.6640625" customWidth="1"/>
    <col min="12809" max="12813" width="15.6640625" customWidth="1"/>
    <col min="12814" max="12814" width="3.6640625" customWidth="1"/>
    <col min="12815" max="12819" width="15.6640625" customWidth="1"/>
    <col min="12821" max="12821" width="11.33203125" bestFit="1" customWidth="1"/>
    <col min="13057" max="13058" width="1.6640625" customWidth="1"/>
    <col min="13060" max="13061" width="9.33203125" bestFit="1" customWidth="1"/>
    <col min="13062" max="13062" width="9.83203125" bestFit="1" customWidth="1"/>
    <col min="13063" max="13063" width="11.5" bestFit="1" customWidth="1"/>
    <col min="13064" max="13064" width="10.6640625" customWidth="1"/>
    <col min="13065" max="13069" width="15.6640625" customWidth="1"/>
    <col min="13070" max="13070" width="3.6640625" customWidth="1"/>
    <col min="13071" max="13075" width="15.6640625" customWidth="1"/>
    <col min="13077" max="13077" width="11.33203125" bestFit="1" customWidth="1"/>
    <col min="13313" max="13314" width="1.6640625" customWidth="1"/>
    <col min="13316" max="13317" width="9.33203125" bestFit="1" customWidth="1"/>
    <col min="13318" max="13318" width="9.83203125" bestFit="1" customWidth="1"/>
    <col min="13319" max="13319" width="11.5" bestFit="1" customWidth="1"/>
    <col min="13320" max="13320" width="10.6640625" customWidth="1"/>
    <col min="13321" max="13325" width="15.6640625" customWidth="1"/>
    <col min="13326" max="13326" width="3.6640625" customWidth="1"/>
    <col min="13327" max="13331" width="15.6640625" customWidth="1"/>
    <col min="13333" max="13333" width="11.33203125" bestFit="1" customWidth="1"/>
    <col min="13569" max="13570" width="1.6640625" customWidth="1"/>
    <col min="13572" max="13573" width="9.33203125" bestFit="1" customWidth="1"/>
    <col min="13574" max="13574" width="9.83203125" bestFit="1" customWidth="1"/>
    <col min="13575" max="13575" width="11.5" bestFit="1" customWidth="1"/>
    <col min="13576" max="13576" width="10.6640625" customWidth="1"/>
    <col min="13577" max="13581" width="15.6640625" customWidth="1"/>
    <col min="13582" max="13582" width="3.6640625" customWidth="1"/>
    <col min="13583" max="13587" width="15.6640625" customWidth="1"/>
    <col min="13589" max="13589" width="11.33203125" bestFit="1" customWidth="1"/>
    <col min="13825" max="13826" width="1.6640625" customWidth="1"/>
    <col min="13828" max="13829" width="9.33203125" bestFit="1" customWidth="1"/>
    <col min="13830" max="13830" width="9.83203125" bestFit="1" customWidth="1"/>
    <col min="13831" max="13831" width="11.5" bestFit="1" customWidth="1"/>
    <col min="13832" max="13832" width="10.6640625" customWidth="1"/>
    <col min="13833" max="13837" width="15.6640625" customWidth="1"/>
    <col min="13838" max="13838" width="3.6640625" customWidth="1"/>
    <col min="13839" max="13843" width="15.6640625" customWidth="1"/>
    <col min="13845" max="13845" width="11.33203125" bestFit="1" customWidth="1"/>
    <col min="14081" max="14082" width="1.6640625" customWidth="1"/>
    <col min="14084" max="14085" width="9.33203125" bestFit="1" customWidth="1"/>
    <col min="14086" max="14086" width="9.83203125" bestFit="1" customWidth="1"/>
    <col min="14087" max="14087" width="11.5" bestFit="1" customWidth="1"/>
    <col min="14088" max="14088" width="10.6640625" customWidth="1"/>
    <col min="14089" max="14093" width="15.6640625" customWidth="1"/>
    <col min="14094" max="14094" width="3.6640625" customWidth="1"/>
    <col min="14095" max="14099" width="15.6640625" customWidth="1"/>
    <col min="14101" max="14101" width="11.33203125" bestFit="1" customWidth="1"/>
    <col min="14337" max="14338" width="1.6640625" customWidth="1"/>
    <col min="14340" max="14341" width="9.33203125" bestFit="1" customWidth="1"/>
    <col min="14342" max="14342" width="9.83203125" bestFit="1" customWidth="1"/>
    <col min="14343" max="14343" width="11.5" bestFit="1" customWidth="1"/>
    <col min="14344" max="14344" width="10.6640625" customWidth="1"/>
    <col min="14345" max="14349" width="15.6640625" customWidth="1"/>
    <col min="14350" max="14350" width="3.6640625" customWidth="1"/>
    <col min="14351" max="14355" width="15.6640625" customWidth="1"/>
    <col min="14357" max="14357" width="11.33203125" bestFit="1" customWidth="1"/>
    <col min="14593" max="14594" width="1.6640625" customWidth="1"/>
    <col min="14596" max="14597" width="9.33203125" bestFit="1" customWidth="1"/>
    <col min="14598" max="14598" width="9.83203125" bestFit="1" customWidth="1"/>
    <col min="14599" max="14599" width="11.5" bestFit="1" customWidth="1"/>
    <col min="14600" max="14600" width="10.6640625" customWidth="1"/>
    <col min="14601" max="14605" width="15.6640625" customWidth="1"/>
    <col min="14606" max="14606" width="3.6640625" customWidth="1"/>
    <col min="14607" max="14611" width="15.6640625" customWidth="1"/>
    <col min="14613" max="14613" width="11.33203125" bestFit="1" customWidth="1"/>
    <col min="14849" max="14850" width="1.6640625" customWidth="1"/>
    <col min="14852" max="14853" width="9.33203125" bestFit="1" customWidth="1"/>
    <col min="14854" max="14854" width="9.83203125" bestFit="1" customWidth="1"/>
    <col min="14855" max="14855" width="11.5" bestFit="1" customWidth="1"/>
    <col min="14856" max="14856" width="10.6640625" customWidth="1"/>
    <col min="14857" max="14861" width="15.6640625" customWidth="1"/>
    <col min="14862" max="14862" width="3.6640625" customWidth="1"/>
    <col min="14863" max="14867" width="15.6640625" customWidth="1"/>
    <col min="14869" max="14869" width="11.33203125" bestFit="1" customWidth="1"/>
    <col min="15105" max="15106" width="1.6640625" customWidth="1"/>
    <col min="15108" max="15109" width="9.33203125" bestFit="1" customWidth="1"/>
    <col min="15110" max="15110" width="9.83203125" bestFit="1" customWidth="1"/>
    <col min="15111" max="15111" width="11.5" bestFit="1" customWidth="1"/>
    <col min="15112" max="15112" width="10.6640625" customWidth="1"/>
    <col min="15113" max="15117" width="15.6640625" customWidth="1"/>
    <col min="15118" max="15118" width="3.6640625" customWidth="1"/>
    <col min="15119" max="15123" width="15.6640625" customWidth="1"/>
    <col min="15125" max="15125" width="11.33203125" bestFit="1" customWidth="1"/>
    <col min="15361" max="15362" width="1.6640625" customWidth="1"/>
    <col min="15364" max="15365" width="9.33203125" bestFit="1" customWidth="1"/>
    <col min="15366" max="15366" width="9.83203125" bestFit="1" customWidth="1"/>
    <col min="15367" max="15367" width="11.5" bestFit="1" customWidth="1"/>
    <col min="15368" max="15368" width="10.6640625" customWidth="1"/>
    <col min="15369" max="15373" width="15.6640625" customWidth="1"/>
    <col min="15374" max="15374" width="3.6640625" customWidth="1"/>
    <col min="15375" max="15379" width="15.6640625" customWidth="1"/>
    <col min="15381" max="15381" width="11.33203125" bestFit="1" customWidth="1"/>
    <col min="15617" max="15618" width="1.6640625" customWidth="1"/>
    <col min="15620" max="15621" width="9.33203125" bestFit="1" customWidth="1"/>
    <col min="15622" max="15622" width="9.83203125" bestFit="1" customWidth="1"/>
    <col min="15623" max="15623" width="11.5" bestFit="1" customWidth="1"/>
    <col min="15624" max="15624" width="10.6640625" customWidth="1"/>
    <col min="15625" max="15629" width="15.6640625" customWidth="1"/>
    <col min="15630" max="15630" width="3.6640625" customWidth="1"/>
    <col min="15631" max="15635" width="15.6640625" customWidth="1"/>
    <col min="15637" max="15637" width="11.33203125" bestFit="1" customWidth="1"/>
    <col min="15873" max="15874" width="1.6640625" customWidth="1"/>
    <col min="15876" max="15877" width="9.33203125" bestFit="1" customWidth="1"/>
    <col min="15878" max="15878" width="9.83203125" bestFit="1" customWidth="1"/>
    <col min="15879" max="15879" width="11.5" bestFit="1" customWidth="1"/>
    <col min="15880" max="15880" width="10.6640625" customWidth="1"/>
    <col min="15881" max="15885" width="15.6640625" customWidth="1"/>
    <col min="15886" max="15886" width="3.6640625" customWidth="1"/>
    <col min="15887" max="15891" width="15.6640625" customWidth="1"/>
    <col min="15893" max="15893" width="11.33203125" bestFit="1" customWidth="1"/>
    <col min="16129" max="16130" width="1.6640625" customWidth="1"/>
    <col min="16132" max="16133" width="9.33203125" bestFit="1" customWidth="1"/>
    <col min="16134" max="16134" width="9.83203125" bestFit="1" customWidth="1"/>
    <col min="16135" max="16135" width="11.5" bestFit="1" customWidth="1"/>
    <col min="16136" max="16136" width="10.6640625" customWidth="1"/>
    <col min="16137" max="16141" width="15.6640625" customWidth="1"/>
    <col min="16142" max="16142" width="3.6640625" customWidth="1"/>
    <col min="16143" max="16147" width="15.6640625" customWidth="1"/>
    <col min="16149" max="16149" width="11.33203125" bestFit="1" customWidth="1"/>
  </cols>
  <sheetData>
    <row r="1" spans="1:1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2" t="s">
        <v>22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15">
      <c r="A3" s="3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15">
      <c r="A6" s="1"/>
      <c r="B6" s="1"/>
      <c r="C6" s="38" t="s">
        <v>0</v>
      </c>
      <c r="D6" s="39"/>
      <c r="E6" s="39"/>
      <c r="F6" s="39"/>
      <c r="G6" s="39"/>
      <c r="H6" s="39"/>
      <c r="I6" s="39"/>
      <c r="J6" s="39"/>
      <c r="K6" s="39"/>
      <c r="L6" s="39"/>
      <c r="M6" s="40"/>
      <c r="N6" s="1"/>
      <c r="O6" s="4" t="s">
        <v>1</v>
      </c>
      <c r="P6" s="5"/>
      <c r="Q6" s="6"/>
    </row>
    <row r="7" spans="1:17" x14ac:dyDescent="0.15">
      <c r="A7" s="1"/>
      <c r="B7" s="1"/>
      <c r="C7" s="1" t="s">
        <v>33</v>
      </c>
      <c r="D7" s="1"/>
      <c r="E7" s="1"/>
      <c r="F7" s="1"/>
      <c r="G7" s="1"/>
      <c r="H7" s="1"/>
      <c r="I7" s="49">
        <v>1</v>
      </c>
      <c r="J7" s="49">
        <v>2</v>
      </c>
      <c r="K7" s="49">
        <v>3</v>
      </c>
      <c r="L7" s="49">
        <v>4</v>
      </c>
      <c r="M7" s="49">
        <v>5</v>
      </c>
      <c r="N7" s="1"/>
    </row>
    <row r="8" spans="1:17" x14ac:dyDescent="0.15">
      <c r="A8" s="1"/>
      <c r="B8" s="1"/>
      <c r="C8" s="7"/>
      <c r="D8" s="9"/>
      <c r="E8" s="9"/>
      <c r="F8" s="9"/>
      <c r="G8" s="10"/>
      <c r="H8" s="10"/>
      <c r="I8" s="33">
        <v>2022</v>
      </c>
      <c r="J8" s="33">
        <v>2023</v>
      </c>
      <c r="K8" s="33">
        <v>2024</v>
      </c>
      <c r="L8" s="33">
        <v>2025</v>
      </c>
      <c r="M8" s="33">
        <v>2026</v>
      </c>
      <c r="N8" s="8"/>
      <c r="O8" s="8" t="s">
        <v>36</v>
      </c>
      <c r="P8" s="8"/>
      <c r="Q8" s="51">
        <v>0.4</v>
      </c>
    </row>
    <row r="9" spans="1:17" x14ac:dyDescent="0.15">
      <c r="A9" s="1"/>
      <c r="B9" s="1"/>
      <c r="C9" s="8" t="s">
        <v>2</v>
      </c>
      <c r="D9" s="8"/>
      <c r="E9" s="8"/>
      <c r="F9" s="8"/>
      <c r="G9" s="8"/>
      <c r="H9" s="8"/>
      <c r="I9" s="62">
        <f>Q13</f>
        <v>13600</v>
      </c>
      <c r="J9" s="77">
        <f>I9*($J$10+1)</f>
        <v>14280</v>
      </c>
      <c r="K9" s="77">
        <f t="shared" ref="K9:M9" si="0">J9*($J$10+1)</f>
        <v>14994</v>
      </c>
      <c r="L9" s="77">
        <f t="shared" si="0"/>
        <v>15743.7</v>
      </c>
      <c r="M9" s="77">
        <f t="shared" si="0"/>
        <v>16530.885000000002</v>
      </c>
      <c r="N9" s="8"/>
      <c r="O9" s="8" t="s">
        <v>37</v>
      </c>
      <c r="P9" s="8"/>
      <c r="Q9" s="51">
        <v>8.5000000000000006E-2</v>
      </c>
    </row>
    <row r="10" spans="1:17" x14ac:dyDescent="0.15">
      <c r="A10" s="1"/>
      <c r="B10" s="1"/>
      <c r="C10" s="11" t="s">
        <v>3</v>
      </c>
      <c r="D10" s="7"/>
      <c r="E10" s="7"/>
      <c r="F10" s="7"/>
      <c r="G10" s="8"/>
      <c r="H10" s="8"/>
      <c r="I10" s="80"/>
      <c r="J10" s="81">
        <f>$Q$14</f>
        <v>0.05</v>
      </c>
      <c r="K10" s="81">
        <f t="shared" ref="K10:M10" si="1">$Q$14</f>
        <v>0.05</v>
      </c>
      <c r="L10" s="81">
        <f t="shared" si="1"/>
        <v>0.05</v>
      </c>
      <c r="M10" s="81">
        <f t="shared" si="1"/>
        <v>0.05</v>
      </c>
      <c r="N10" s="8"/>
      <c r="O10" s="8" t="s">
        <v>4</v>
      </c>
      <c r="P10" s="8"/>
      <c r="Q10" s="52">
        <v>12</v>
      </c>
    </row>
    <row r="11" spans="1:17" x14ac:dyDescent="0.15">
      <c r="A11" s="1"/>
      <c r="B11" s="1"/>
      <c r="C11" s="8"/>
      <c r="D11" s="8"/>
      <c r="E11" s="8"/>
      <c r="F11" s="8"/>
      <c r="G11" s="8"/>
      <c r="H11" s="8"/>
      <c r="I11" s="62"/>
      <c r="J11" s="62"/>
      <c r="K11" s="62"/>
      <c r="L11" s="62"/>
      <c r="M11" s="62"/>
      <c r="N11" s="8"/>
      <c r="O11" s="8"/>
      <c r="P11" s="8"/>
      <c r="Q11" s="8"/>
    </row>
    <row r="12" spans="1:17" ht="14" x14ac:dyDescent="0.15">
      <c r="A12" s="1"/>
      <c r="B12" s="1"/>
      <c r="C12" s="12" t="s">
        <v>5</v>
      </c>
      <c r="D12" s="8"/>
      <c r="E12" s="8"/>
      <c r="F12" s="8"/>
      <c r="G12" s="8"/>
      <c r="H12" s="8"/>
      <c r="I12" s="62">
        <f>Q15</f>
        <v>5400</v>
      </c>
      <c r="J12" s="77">
        <f ca="1">J9*J13</f>
        <v>5751.8999999999987</v>
      </c>
      <c r="K12" s="77">
        <f t="shared" ref="K12:M12" ca="1" si="2">K9*K13</f>
        <v>6125.4899999999989</v>
      </c>
      <c r="L12" s="77">
        <f t="shared" ca="1" si="2"/>
        <v>6522.0592499999993</v>
      </c>
      <c r="M12" s="77">
        <f t="shared" si="2"/>
        <v>6942.971700000001</v>
      </c>
      <c r="N12" s="8"/>
      <c r="P12" s="53"/>
      <c r="Q12" s="54">
        <v>2022</v>
      </c>
    </row>
    <row r="13" spans="1:17" ht="14" x14ac:dyDescent="0.15">
      <c r="A13" s="1"/>
      <c r="B13" s="1"/>
      <c r="C13" s="11" t="s">
        <v>6</v>
      </c>
      <c r="D13" s="7"/>
      <c r="E13" s="7"/>
      <c r="F13" s="7"/>
      <c r="G13" s="8"/>
      <c r="H13" s="8"/>
      <c r="I13" s="48">
        <f>Q16</f>
        <v>0.39705882352941174</v>
      </c>
      <c r="J13" s="60">
        <f ca="1">AVERAGE(I13,K13)</f>
        <v>0.40279411764705875</v>
      </c>
      <c r="K13" s="60">
        <f t="shared" ref="K13:L13" ca="1" si="3">AVERAGE(J13,L13)</f>
        <v>0.40852941176470581</v>
      </c>
      <c r="L13" s="60">
        <f t="shared" ca="1" si="3"/>
        <v>0.41426470588235287</v>
      </c>
      <c r="M13" s="60">
        <v>0.42</v>
      </c>
      <c r="N13" s="8"/>
      <c r="O13" t="s">
        <v>38</v>
      </c>
      <c r="P13" s="53"/>
      <c r="Q13" s="55">
        <v>13600</v>
      </c>
    </row>
    <row r="14" spans="1:17" x14ac:dyDescent="0.15">
      <c r="A14" s="1"/>
      <c r="B14" s="1"/>
      <c r="C14" s="11"/>
      <c r="D14" s="7"/>
      <c r="E14" s="7"/>
      <c r="F14" s="7"/>
      <c r="G14" s="8"/>
      <c r="H14" s="8"/>
      <c r="I14" s="62"/>
      <c r="J14" s="62"/>
      <c r="K14" s="62"/>
      <c r="L14" s="62"/>
      <c r="M14" s="62"/>
      <c r="N14" s="8"/>
      <c r="O14" t="s">
        <v>39</v>
      </c>
      <c r="P14" s="8"/>
      <c r="Q14" s="51">
        <v>0.05</v>
      </c>
    </row>
    <row r="15" spans="1:17" x14ac:dyDescent="0.15">
      <c r="A15" s="1"/>
      <c r="B15" s="1"/>
      <c r="C15" s="13" t="s">
        <v>7</v>
      </c>
      <c r="D15" s="7"/>
      <c r="E15" s="7"/>
      <c r="F15" s="7"/>
      <c r="G15" s="8"/>
      <c r="H15" s="8"/>
      <c r="I15" s="62"/>
      <c r="J15" s="62"/>
      <c r="K15" s="62"/>
      <c r="L15" s="62"/>
      <c r="M15" s="62"/>
      <c r="N15" s="8"/>
      <c r="O15" t="s">
        <v>40</v>
      </c>
      <c r="Q15" s="55">
        <v>5400</v>
      </c>
    </row>
    <row r="16" spans="1:17" x14ac:dyDescent="0.15">
      <c r="A16" s="1"/>
      <c r="B16" s="1"/>
      <c r="C16" s="8" t="str">
        <f>+C12</f>
        <v>EBITDA</v>
      </c>
      <c r="D16" s="8"/>
      <c r="E16" s="8"/>
      <c r="F16" s="8"/>
      <c r="G16" s="8"/>
      <c r="H16" s="8"/>
      <c r="I16" s="62">
        <f>I12</f>
        <v>5400</v>
      </c>
      <c r="J16" s="62">
        <f t="shared" ref="J16:M16" ca="1" si="4">J12</f>
        <v>5751.8999999999987</v>
      </c>
      <c r="K16" s="62">
        <f t="shared" ca="1" si="4"/>
        <v>6125.4899999999989</v>
      </c>
      <c r="L16" s="62">
        <f t="shared" ca="1" si="4"/>
        <v>6522.0592499999993</v>
      </c>
      <c r="M16" s="62">
        <f t="shared" si="4"/>
        <v>6942.971700000001</v>
      </c>
      <c r="N16" s="8"/>
      <c r="O16" t="s">
        <v>41</v>
      </c>
      <c r="Q16" s="56">
        <f>Q15/Q13</f>
        <v>0.39705882352941174</v>
      </c>
    </row>
    <row r="17" spans="1:17" ht="14" x14ac:dyDescent="0.15">
      <c r="A17" s="1"/>
      <c r="B17" s="1"/>
      <c r="C17" s="78" t="s">
        <v>8</v>
      </c>
      <c r="D17" s="78"/>
      <c r="E17" s="78"/>
      <c r="F17" s="78"/>
      <c r="G17" s="78"/>
      <c r="H17" s="78"/>
      <c r="I17" s="79">
        <f>-I9*$Q$17</f>
        <v>-95.2</v>
      </c>
      <c r="J17" s="79">
        <f t="shared" ref="J17:M17" si="5">-J9*$Q$17</f>
        <v>-99.960000000000008</v>
      </c>
      <c r="K17" s="79">
        <f t="shared" si="5"/>
        <v>-104.958</v>
      </c>
      <c r="L17" s="79">
        <f t="shared" si="5"/>
        <v>-110.20590000000001</v>
      </c>
      <c r="M17" s="79">
        <f t="shared" si="5"/>
        <v>-115.71619500000001</v>
      </c>
      <c r="N17" s="8"/>
      <c r="O17" t="s">
        <v>42</v>
      </c>
      <c r="P17" s="53"/>
      <c r="Q17" s="51">
        <v>7.0000000000000001E-3</v>
      </c>
    </row>
    <row r="18" spans="1:17" x14ac:dyDescent="0.15">
      <c r="A18" s="1"/>
      <c r="B18" s="1"/>
      <c r="C18" s="14" t="s">
        <v>9</v>
      </c>
      <c r="D18" s="8"/>
      <c r="E18" s="8"/>
      <c r="F18" s="8"/>
      <c r="G18" s="8"/>
      <c r="H18" s="8"/>
      <c r="I18" s="77">
        <f>I16+I17</f>
        <v>5304.8</v>
      </c>
      <c r="J18" s="77">
        <f t="shared" ref="J18:M18" ca="1" si="6">J16+J17</f>
        <v>5651.9399999999987</v>
      </c>
      <c r="K18" s="77">
        <f t="shared" ca="1" si="6"/>
        <v>6020.5319999999992</v>
      </c>
      <c r="L18" s="77">
        <f t="shared" ca="1" si="6"/>
        <v>6411.8533499999994</v>
      </c>
      <c r="M18" s="77">
        <f t="shared" si="6"/>
        <v>6827.255505000001</v>
      </c>
      <c r="N18" s="8"/>
      <c r="O18" t="s">
        <v>43</v>
      </c>
      <c r="Q18" s="51">
        <v>0.05</v>
      </c>
    </row>
    <row r="19" spans="1:17" ht="14" x14ac:dyDescent="0.15">
      <c r="A19" s="1"/>
      <c r="B19" s="1"/>
      <c r="C19" s="14" t="s">
        <v>10</v>
      </c>
      <c r="D19" s="8"/>
      <c r="E19" s="8"/>
      <c r="F19" s="61">
        <f>Q8</f>
        <v>0.4</v>
      </c>
      <c r="G19" s="8"/>
      <c r="H19" s="8"/>
      <c r="I19" s="77">
        <f>I18*$F$19</f>
        <v>2121.92</v>
      </c>
      <c r="J19" s="77">
        <f t="shared" ref="J19:M19" ca="1" si="7">J18*$F$19</f>
        <v>2260.7759999999994</v>
      </c>
      <c r="K19" s="77">
        <f t="shared" ca="1" si="7"/>
        <v>2408.2127999999998</v>
      </c>
      <c r="L19" s="77">
        <f t="shared" ca="1" si="7"/>
        <v>2564.74134</v>
      </c>
      <c r="M19" s="77">
        <f t="shared" si="7"/>
        <v>2730.9022020000007</v>
      </c>
      <c r="N19" s="8"/>
      <c r="O19" s="1" t="s">
        <v>51</v>
      </c>
      <c r="P19" s="53"/>
      <c r="Q19" s="51">
        <v>5.0000000000000001E-3</v>
      </c>
    </row>
    <row r="20" spans="1:17" ht="14" x14ac:dyDescent="0.15">
      <c r="A20" s="1"/>
      <c r="B20" s="1"/>
      <c r="C20" s="8"/>
      <c r="D20" s="8"/>
      <c r="E20" s="8"/>
      <c r="F20" s="8"/>
      <c r="G20" s="8"/>
      <c r="H20" s="8"/>
      <c r="I20" s="62"/>
      <c r="J20" s="62"/>
      <c r="K20" s="62"/>
      <c r="L20" s="62"/>
      <c r="M20" s="62"/>
      <c r="N20" s="8"/>
      <c r="O20" t="s">
        <v>44</v>
      </c>
      <c r="P20" s="53"/>
      <c r="Q20" s="55">
        <v>9200</v>
      </c>
    </row>
    <row r="21" spans="1:17" x14ac:dyDescent="0.15">
      <c r="A21" s="1"/>
      <c r="B21" s="1"/>
      <c r="C21" s="8" t="s">
        <v>50</v>
      </c>
      <c r="D21" s="8"/>
      <c r="E21" s="8"/>
      <c r="F21" s="8"/>
      <c r="G21" s="8"/>
      <c r="H21" s="8"/>
      <c r="I21" s="82">
        <f>I9*$Q$19</f>
        <v>68</v>
      </c>
      <c r="J21" s="82">
        <f t="shared" ref="J21:M21" si="8">J9*$Q$19</f>
        <v>71.400000000000006</v>
      </c>
      <c r="K21" s="82">
        <f t="shared" si="8"/>
        <v>74.97</v>
      </c>
      <c r="L21" s="82">
        <f t="shared" si="8"/>
        <v>78.718500000000006</v>
      </c>
      <c r="M21" s="82">
        <f t="shared" si="8"/>
        <v>82.654425000000018</v>
      </c>
      <c r="N21" s="8"/>
      <c r="O21" t="s">
        <v>45</v>
      </c>
      <c r="Q21" s="55">
        <v>50</v>
      </c>
    </row>
    <row r="22" spans="1:17" ht="14" x14ac:dyDescent="0.15">
      <c r="A22" s="1"/>
      <c r="B22" s="1"/>
      <c r="C22" s="8"/>
      <c r="D22" s="8"/>
      <c r="E22" s="8"/>
      <c r="F22" s="8"/>
      <c r="G22" s="8"/>
      <c r="H22" s="8"/>
      <c r="I22" s="62"/>
      <c r="J22" s="62"/>
      <c r="K22" s="62"/>
      <c r="L22" s="62"/>
      <c r="M22" s="62"/>
      <c r="N22" s="8"/>
      <c r="O22" t="s">
        <v>46</v>
      </c>
      <c r="P22" s="53"/>
      <c r="Q22" s="57">
        <v>1000</v>
      </c>
    </row>
    <row r="23" spans="1:17" x14ac:dyDescent="0.15">
      <c r="A23" s="1"/>
      <c r="B23" s="1"/>
      <c r="C23" s="8" t="s">
        <v>31</v>
      </c>
      <c r="D23" s="8"/>
      <c r="E23" s="8"/>
      <c r="F23" s="8"/>
      <c r="G23" s="8"/>
      <c r="H23" s="8"/>
      <c r="I23" s="62">
        <f>I9*$Q$18</f>
        <v>680</v>
      </c>
      <c r="J23" s="62">
        <f t="shared" ref="J23:M23" si="9">J9*$Q$18</f>
        <v>714</v>
      </c>
      <c r="K23" s="62">
        <f t="shared" si="9"/>
        <v>749.7</v>
      </c>
      <c r="L23" s="62">
        <f t="shared" si="9"/>
        <v>787.18500000000006</v>
      </c>
      <c r="M23" s="62">
        <f t="shared" si="9"/>
        <v>826.54425000000015</v>
      </c>
      <c r="N23" s="8"/>
    </row>
    <row r="24" spans="1:17" x14ac:dyDescent="0.15">
      <c r="A24" s="1"/>
      <c r="B24" s="1"/>
      <c r="C24" s="8" t="s">
        <v>32</v>
      </c>
      <c r="D24" s="8"/>
      <c r="E24" s="8"/>
      <c r="F24" s="8"/>
      <c r="G24" s="8"/>
      <c r="H24" s="8"/>
      <c r="I24" s="62"/>
      <c r="J24" s="62">
        <f>(J23-I23)</f>
        <v>34</v>
      </c>
      <c r="K24" s="62">
        <f t="shared" ref="K24:M24" si="10">(K23-J23)</f>
        <v>35.700000000000045</v>
      </c>
      <c r="L24" s="62">
        <f t="shared" si="10"/>
        <v>37.485000000000014</v>
      </c>
      <c r="M24" s="62">
        <f t="shared" si="10"/>
        <v>39.359250000000088</v>
      </c>
      <c r="N24" s="8"/>
    </row>
    <row r="25" spans="1:17" x14ac:dyDescent="0.15">
      <c r="A25" s="1"/>
      <c r="B25" s="1"/>
      <c r="C25" s="8"/>
      <c r="D25" s="8"/>
      <c r="E25" s="8"/>
      <c r="F25" s="8"/>
      <c r="G25" s="8"/>
      <c r="H25" s="8"/>
      <c r="I25" s="62"/>
      <c r="J25" s="62"/>
      <c r="K25" s="62"/>
      <c r="L25" s="62"/>
      <c r="M25" s="62"/>
      <c r="N25" s="8"/>
    </row>
    <row r="26" spans="1:17" x14ac:dyDescent="0.15">
      <c r="A26" s="1"/>
      <c r="B26" s="1"/>
      <c r="C26" s="8" t="str">
        <f>C12</f>
        <v>EBITDA</v>
      </c>
      <c r="D26" s="8"/>
      <c r="E26" s="8"/>
      <c r="F26" s="8"/>
      <c r="G26" s="8"/>
      <c r="H26" s="8"/>
      <c r="I26" s="62">
        <f>I16</f>
        <v>5400</v>
      </c>
      <c r="J26" s="62">
        <f t="shared" ref="J26:M26" ca="1" si="11">J16</f>
        <v>5751.8999999999987</v>
      </c>
      <c r="K26" s="62">
        <f t="shared" ca="1" si="11"/>
        <v>6125.4899999999989</v>
      </c>
      <c r="L26" s="62">
        <f t="shared" ca="1" si="11"/>
        <v>6522.0592499999993</v>
      </c>
      <c r="M26" s="62">
        <f t="shared" si="11"/>
        <v>6942.971700000001</v>
      </c>
      <c r="N26" s="8"/>
    </row>
    <row r="27" spans="1:17" x14ac:dyDescent="0.15">
      <c r="A27" s="1"/>
      <c r="B27" s="1"/>
      <c r="C27" s="8" t="s">
        <v>11</v>
      </c>
      <c r="D27" s="8"/>
      <c r="E27" s="8"/>
      <c r="F27" s="8"/>
      <c r="G27" s="8"/>
      <c r="H27" s="8"/>
      <c r="I27" s="76">
        <f>-I19</f>
        <v>-2121.92</v>
      </c>
      <c r="J27" s="76">
        <f t="shared" ref="J27:M27" ca="1" si="12">-J19</f>
        <v>-2260.7759999999994</v>
      </c>
      <c r="K27" s="76">
        <f t="shared" ca="1" si="12"/>
        <v>-2408.2127999999998</v>
      </c>
      <c r="L27" s="76">
        <f t="shared" ca="1" si="12"/>
        <v>-2564.74134</v>
      </c>
      <c r="M27" s="76">
        <f t="shared" si="12"/>
        <v>-2730.9022020000007</v>
      </c>
      <c r="N27" s="8"/>
    </row>
    <row r="28" spans="1:17" x14ac:dyDescent="0.15">
      <c r="A28" s="1"/>
      <c r="B28" s="1"/>
      <c r="C28" s="8" t="s">
        <v>12</v>
      </c>
      <c r="D28" s="8"/>
      <c r="E28" s="8"/>
      <c r="F28" s="8"/>
      <c r="G28" s="8"/>
      <c r="H28" s="8"/>
      <c r="I28" s="76">
        <f>-I24</f>
        <v>0</v>
      </c>
      <c r="J28" s="76">
        <f t="shared" ref="J28:M28" si="13">-J24</f>
        <v>-34</v>
      </c>
      <c r="K28" s="76">
        <f t="shared" si="13"/>
        <v>-35.700000000000045</v>
      </c>
      <c r="L28" s="76">
        <f t="shared" si="13"/>
        <v>-37.485000000000014</v>
      </c>
      <c r="M28" s="76">
        <f t="shared" si="13"/>
        <v>-39.359250000000088</v>
      </c>
      <c r="N28" s="8"/>
    </row>
    <row r="29" spans="1:17" x14ac:dyDescent="0.15">
      <c r="A29" s="1"/>
      <c r="B29" s="1"/>
      <c r="C29" s="8" t="s">
        <v>13</v>
      </c>
      <c r="D29" s="8"/>
      <c r="E29" s="8"/>
      <c r="F29" s="16"/>
      <c r="G29" s="8"/>
      <c r="H29" s="8"/>
      <c r="I29" s="76">
        <f>-I21</f>
        <v>-68</v>
      </c>
      <c r="J29" s="76">
        <f t="shared" ref="J29:M29" si="14">-J21</f>
        <v>-71.400000000000006</v>
      </c>
      <c r="K29" s="76">
        <f t="shared" si="14"/>
        <v>-74.97</v>
      </c>
      <c r="L29" s="76">
        <f t="shared" si="14"/>
        <v>-78.718500000000006</v>
      </c>
      <c r="M29" s="76">
        <f t="shared" si="14"/>
        <v>-82.654425000000018</v>
      </c>
      <c r="N29" s="8"/>
    </row>
    <row r="30" spans="1:17" x14ac:dyDescent="0.15">
      <c r="A30" s="1"/>
      <c r="B30" s="1"/>
      <c r="C30" s="14" t="s">
        <v>14</v>
      </c>
      <c r="D30" s="8"/>
      <c r="E30" s="8"/>
      <c r="F30" s="8"/>
      <c r="G30" s="8"/>
      <c r="H30" s="8"/>
      <c r="I30" s="63">
        <f>I26+I27+I28+I29</f>
        <v>3210.08</v>
      </c>
      <c r="J30" s="63">
        <f t="shared" ref="J30:M30" ca="1" si="15">J26+J27+J28+J29</f>
        <v>3385.7239999999993</v>
      </c>
      <c r="K30" s="63">
        <f t="shared" ca="1" si="15"/>
        <v>3606.607199999999</v>
      </c>
      <c r="L30" s="63">
        <f t="shared" ca="1" si="15"/>
        <v>3841.1144099999992</v>
      </c>
      <c r="M30" s="63">
        <f t="shared" si="15"/>
        <v>4090.0558230000001</v>
      </c>
      <c r="N30" s="8"/>
    </row>
    <row r="31" spans="1:17" x14ac:dyDescent="0.15">
      <c r="A31" s="1"/>
      <c r="B31" s="1"/>
      <c r="C31" s="14" t="s">
        <v>24</v>
      </c>
      <c r="D31" s="8"/>
      <c r="E31" s="8"/>
      <c r="F31" s="8"/>
      <c r="G31" s="8"/>
      <c r="H31" s="8"/>
      <c r="I31" s="15">
        <f>I30/((1+$Q$9)^(I7))</f>
        <v>2958.5990783410139</v>
      </c>
      <c r="J31" s="15">
        <f t="shared" ref="J31:M31" ca="1" si="16">J30/((1+$Q$9)^(J7))</f>
        <v>2876.0211514366406</v>
      </c>
      <c r="K31" s="15">
        <f t="shared" ca="1" si="16"/>
        <v>2823.641984738576</v>
      </c>
      <c r="L31" s="15">
        <f t="shared" ca="1" si="16"/>
        <v>2771.649381187071</v>
      </c>
      <c r="M31" s="15">
        <f t="shared" si="16"/>
        <v>2720.0729060803687</v>
      </c>
      <c r="N31" s="8"/>
    </row>
    <row r="32" spans="1:17" x14ac:dyDescent="0.15">
      <c r="A32" s="1"/>
      <c r="B32" s="1"/>
      <c r="C32" s="72" t="s">
        <v>17</v>
      </c>
      <c r="D32" s="73"/>
      <c r="E32" s="73"/>
      <c r="F32" s="73"/>
      <c r="G32" s="73"/>
      <c r="H32" s="73"/>
      <c r="I32" s="74"/>
      <c r="J32" s="74"/>
      <c r="K32" s="74"/>
      <c r="L32" s="74"/>
      <c r="M32" s="75">
        <f ca="1">SUM(I31:M31)</f>
        <v>14149.984501783671</v>
      </c>
      <c r="N32" s="8"/>
    </row>
    <row r="33" spans="1:14" x14ac:dyDescent="0.15">
      <c r="A33" s="1"/>
      <c r="B33" s="1"/>
      <c r="C33" s="8"/>
      <c r="I33" s="36"/>
      <c r="M33" s="50"/>
      <c r="N33" s="8"/>
    </row>
    <row r="34" spans="1:14" x14ac:dyDescent="0.15">
      <c r="A34" s="1"/>
      <c r="B34" s="1"/>
      <c r="C34" s="8"/>
      <c r="I34" s="36"/>
      <c r="M34" s="50"/>
      <c r="N34" s="8"/>
    </row>
    <row r="35" spans="1:14" x14ac:dyDescent="0.15">
      <c r="A35" s="1"/>
      <c r="B35" s="1"/>
      <c r="C35" s="8"/>
      <c r="I35" s="36"/>
      <c r="M35" s="50"/>
      <c r="N35" s="8"/>
    </row>
    <row r="36" spans="1:14" x14ac:dyDescent="0.15">
      <c r="A36" s="1"/>
      <c r="B36" s="1"/>
      <c r="I36" s="36"/>
      <c r="N36" s="8"/>
    </row>
    <row r="37" spans="1:14" x14ac:dyDescent="0.15">
      <c r="A37" s="1"/>
      <c r="B37" s="1"/>
      <c r="C37" s="8"/>
      <c r="D37" s="8"/>
      <c r="E37" s="8"/>
      <c r="F37" s="8"/>
      <c r="G37" s="41" t="s">
        <v>15</v>
      </c>
      <c r="H37" s="42"/>
      <c r="I37" s="42"/>
      <c r="J37" s="42"/>
      <c r="K37" s="42"/>
      <c r="L37" s="42"/>
      <c r="M37" s="43"/>
      <c r="N37" s="8"/>
    </row>
    <row r="38" spans="1:14" x14ac:dyDescent="0.15">
      <c r="A38" s="1"/>
      <c r="B38" s="1"/>
      <c r="C38" s="8"/>
      <c r="D38" s="8"/>
      <c r="E38" s="8"/>
      <c r="F38" s="8"/>
      <c r="G38" s="8"/>
      <c r="H38" s="1"/>
      <c r="I38" s="8"/>
      <c r="J38" s="8"/>
      <c r="K38" s="8"/>
      <c r="L38" s="8"/>
      <c r="M38" s="8"/>
      <c r="N38" s="8"/>
    </row>
    <row r="39" spans="1:14" x14ac:dyDescent="0.15">
      <c r="A39" s="1"/>
      <c r="B39" s="1"/>
      <c r="C39" s="8"/>
      <c r="D39" s="8"/>
      <c r="E39" s="8"/>
      <c r="F39" s="8"/>
      <c r="G39" s="14" t="s">
        <v>23</v>
      </c>
      <c r="H39" s="1"/>
      <c r="I39" s="1"/>
      <c r="J39" s="8"/>
      <c r="K39" s="8"/>
      <c r="L39" s="8"/>
      <c r="M39" s="44">
        <f>M16</f>
        <v>6942.971700000001</v>
      </c>
      <c r="N39" s="8"/>
    </row>
    <row r="40" spans="1:14" x14ac:dyDescent="0.15">
      <c r="A40" s="1"/>
      <c r="B40" s="1"/>
      <c r="C40" s="1"/>
      <c r="D40" s="1"/>
      <c r="E40" s="1"/>
      <c r="F40" s="1"/>
      <c r="G40" s="14" t="s">
        <v>4</v>
      </c>
      <c r="H40" s="1"/>
      <c r="I40" s="1"/>
      <c r="J40" s="8"/>
      <c r="K40" s="8"/>
      <c r="L40" s="8"/>
      <c r="M40" s="17">
        <f>Q10</f>
        <v>12</v>
      </c>
      <c r="N40" s="8"/>
    </row>
    <row r="41" spans="1:14" x14ac:dyDescent="0.15">
      <c r="A41" s="1"/>
      <c r="B41" s="1"/>
      <c r="C41" s="1"/>
      <c r="D41" s="1"/>
      <c r="E41" s="1"/>
      <c r="F41" s="1"/>
      <c r="G41" s="14" t="s">
        <v>16</v>
      </c>
      <c r="H41" s="1"/>
      <c r="I41" s="1"/>
      <c r="J41" s="8"/>
      <c r="K41" s="8"/>
      <c r="L41" s="8"/>
      <c r="M41" s="18">
        <f>+M39*M40</f>
        <v>83315.660400000008</v>
      </c>
      <c r="N41" s="8"/>
    </row>
    <row r="42" spans="1:14" x14ac:dyDescent="0.15">
      <c r="A42" s="1"/>
      <c r="B42" s="1"/>
      <c r="C42" s="1"/>
      <c r="D42" s="1"/>
      <c r="E42" s="1"/>
      <c r="F42" s="1"/>
      <c r="G42" s="14" t="s">
        <v>34</v>
      </c>
      <c r="H42" s="1"/>
      <c r="I42" s="1"/>
      <c r="J42" s="8"/>
      <c r="K42" s="8"/>
      <c r="L42" s="8"/>
      <c r="M42" s="15">
        <f>M41/((1+$Q$9)^(M7))</f>
        <v>55408.698637273606</v>
      </c>
      <c r="N42" s="8"/>
    </row>
    <row r="43" spans="1:14" x14ac:dyDescent="0.15">
      <c r="A43" s="1"/>
      <c r="B43" s="1"/>
      <c r="C43" s="1"/>
      <c r="D43" s="1"/>
      <c r="E43" s="1"/>
      <c r="F43" s="1"/>
      <c r="G43" s="14"/>
      <c r="H43" s="1"/>
      <c r="I43" s="1"/>
      <c r="J43" s="8"/>
      <c r="K43" s="8"/>
      <c r="L43" s="8"/>
      <c r="N43" s="8"/>
    </row>
    <row r="44" spans="1:14" x14ac:dyDescent="0.15">
      <c r="A44" s="1"/>
      <c r="B44" s="1"/>
      <c r="C44" s="1"/>
      <c r="D44" s="1"/>
      <c r="E44" s="1"/>
      <c r="F44" s="1"/>
      <c r="G44" s="8" t="s">
        <v>17</v>
      </c>
      <c r="H44" s="1"/>
      <c r="I44" s="1"/>
      <c r="J44" s="8"/>
      <c r="K44" s="8"/>
      <c r="L44" s="8"/>
      <c r="M44" s="50">
        <f ca="1">M32</f>
        <v>14149.984501783671</v>
      </c>
      <c r="N44" s="8"/>
    </row>
    <row r="45" spans="1:14" x14ac:dyDescent="0.15">
      <c r="A45" s="1"/>
      <c r="B45" s="1"/>
      <c r="C45" s="1"/>
      <c r="D45" s="1"/>
      <c r="E45" s="1"/>
      <c r="F45" s="1"/>
      <c r="G45" s="8" t="s">
        <v>35</v>
      </c>
      <c r="H45" s="1"/>
      <c r="I45" s="1"/>
      <c r="J45" s="8"/>
      <c r="K45" s="8"/>
      <c r="L45" s="8"/>
      <c r="M45" s="35">
        <f>M41/((1+Q9)^M7)</f>
        <v>55408.698637273606</v>
      </c>
      <c r="N45" s="8"/>
    </row>
    <row r="46" spans="1:14" x14ac:dyDescent="0.15">
      <c r="A46" s="1"/>
      <c r="B46" s="1"/>
      <c r="C46" s="1"/>
      <c r="D46" s="1"/>
      <c r="E46" s="1"/>
      <c r="F46" s="1"/>
      <c r="G46" s="19" t="s">
        <v>25</v>
      </c>
      <c r="H46" s="20"/>
      <c r="I46" s="20"/>
      <c r="J46" s="20"/>
      <c r="K46" s="20"/>
      <c r="L46" s="20"/>
      <c r="M46" s="21">
        <f ca="1">M44+M45</f>
        <v>69558.683139057277</v>
      </c>
      <c r="N46" s="8"/>
    </row>
    <row r="47" spans="1:14" x14ac:dyDescent="0.15">
      <c r="A47" s="1"/>
      <c r="B47" s="1"/>
      <c r="C47" s="1"/>
      <c r="D47" s="1"/>
      <c r="E47" s="1"/>
      <c r="F47" s="1"/>
      <c r="G47" s="14" t="s">
        <v>26</v>
      </c>
      <c r="H47" s="1"/>
      <c r="I47" s="1"/>
      <c r="J47" s="9"/>
      <c r="K47" s="9"/>
      <c r="L47" s="9"/>
      <c r="M47" s="35">
        <f>Q20</f>
        <v>9200</v>
      </c>
      <c r="N47" s="8"/>
    </row>
    <row r="48" spans="1:14" x14ac:dyDescent="0.15">
      <c r="A48" s="1"/>
      <c r="B48" s="1"/>
      <c r="C48" s="1"/>
      <c r="D48" s="1"/>
      <c r="E48" s="1"/>
      <c r="F48" s="1"/>
      <c r="G48" s="14" t="s">
        <v>27</v>
      </c>
      <c r="H48" s="1"/>
      <c r="I48" s="1"/>
      <c r="J48" s="9"/>
      <c r="K48" s="9"/>
      <c r="L48" s="9"/>
      <c r="M48" s="35">
        <f>-Q21</f>
        <v>-50</v>
      </c>
      <c r="N48" s="8"/>
    </row>
    <row r="49" spans="1:16" x14ac:dyDescent="0.15">
      <c r="A49" s="1"/>
      <c r="B49" s="1"/>
      <c r="C49" s="1"/>
      <c r="D49" s="1"/>
      <c r="E49" s="1"/>
      <c r="F49" s="1"/>
      <c r="G49" s="19" t="s">
        <v>28</v>
      </c>
      <c r="H49" s="20"/>
      <c r="I49" s="20"/>
      <c r="J49" s="20"/>
      <c r="K49" s="20"/>
      <c r="L49" s="20"/>
      <c r="M49" s="21">
        <f ca="1">M46+M47+M48</f>
        <v>78708.683139057277</v>
      </c>
      <c r="N49" s="8"/>
    </row>
    <row r="50" spans="1:16" x14ac:dyDescent="0.15">
      <c r="A50" s="1"/>
      <c r="B50" s="1"/>
      <c r="C50" s="8"/>
      <c r="D50" s="8"/>
      <c r="E50" s="8"/>
      <c r="F50" s="8"/>
      <c r="G50" s="8" t="s">
        <v>30</v>
      </c>
      <c r="H50" s="8"/>
      <c r="I50" s="8"/>
      <c r="J50" s="8"/>
      <c r="K50" s="8"/>
      <c r="L50" s="8"/>
      <c r="M50" s="34">
        <f>Q22</f>
        <v>1000</v>
      </c>
      <c r="N50" s="8"/>
    </row>
    <row r="51" spans="1:16" x14ac:dyDescent="0.15">
      <c r="A51" s="1"/>
      <c r="B51" s="1"/>
      <c r="C51" s="8"/>
      <c r="D51" s="8"/>
      <c r="E51" s="8"/>
      <c r="F51" s="8"/>
      <c r="G51" s="19" t="s">
        <v>29</v>
      </c>
      <c r="H51" s="20"/>
      <c r="I51" s="20"/>
      <c r="J51" s="20"/>
      <c r="K51" s="20"/>
      <c r="L51" s="20"/>
      <c r="M51" s="22">
        <f ca="1">M49/M50</f>
        <v>78.708683139057271</v>
      </c>
      <c r="N51" s="8"/>
    </row>
    <row r="52" spans="1:16" x14ac:dyDescent="0.15">
      <c r="A52" s="1"/>
      <c r="B52" s="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6" x14ac:dyDescent="0.15">
      <c r="A53" s="1"/>
      <c r="B53" s="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6" x14ac:dyDescent="0.15">
      <c r="A54" s="1"/>
      <c r="B54" s="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6" x14ac:dyDescent="0.15">
      <c r="A55" s="1"/>
      <c r="B55" s="1"/>
      <c r="C55" s="8"/>
      <c r="D55" s="8"/>
      <c r="E55" s="8"/>
      <c r="F55" s="8"/>
      <c r="G55" s="41" t="s">
        <v>18</v>
      </c>
      <c r="H55" s="42"/>
      <c r="I55" s="42"/>
      <c r="J55" s="42"/>
      <c r="K55" s="42"/>
      <c r="L55" s="42"/>
      <c r="M55" s="43"/>
      <c r="N55" s="8"/>
    </row>
    <row r="56" spans="1:16" x14ac:dyDescent="0.15">
      <c r="A56" s="1"/>
      <c r="B56" s="1"/>
      <c r="C56" s="8"/>
      <c r="D56" s="8"/>
      <c r="E56" s="8"/>
      <c r="F56" s="8"/>
      <c r="N56" s="8"/>
    </row>
    <row r="57" spans="1:16" ht="16" x14ac:dyDescent="0.3">
      <c r="A57" s="1"/>
      <c r="B57" s="1"/>
      <c r="C57" s="8"/>
      <c r="D57" s="8"/>
      <c r="E57" s="8"/>
      <c r="F57" s="8"/>
      <c r="G57" s="23" t="s">
        <v>19</v>
      </c>
      <c r="H57" s="23"/>
      <c r="I57" s="23"/>
      <c r="J57" s="23"/>
      <c r="K57" s="23"/>
      <c r="L57" s="23"/>
      <c r="M57" s="23"/>
      <c r="N57" s="8"/>
      <c r="O57" s="64" t="s">
        <v>49</v>
      </c>
      <c r="P57" s="65"/>
    </row>
    <row r="58" spans="1:16" x14ac:dyDescent="0.15">
      <c r="A58" s="1"/>
      <c r="B58" s="1"/>
      <c r="C58" s="8"/>
      <c r="D58" s="8"/>
      <c r="E58" s="8"/>
      <c r="F58" s="8"/>
      <c r="G58" s="9"/>
      <c r="H58" s="9"/>
      <c r="I58" s="9"/>
      <c r="J58" s="9"/>
      <c r="K58" s="9"/>
      <c r="L58" s="9"/>
      <c r="M58" s="9"/>
      <c r="N58" s="8"/>
      <c r="O58" s="66"/>
      <c r="P58" s="67"/>
    </row>
    <row r="59" spans="1:16" ht="16" x14ac:dyDescent="0.3">
      <c r="A59" s="1"/>
      <c r="B59" s="1"/>
      <c r="C59" s="8"/>
      <c r="D59" s="8"/>
      <c r="E59" s="8"/>
      <c r="F59" s="8"/>
      <c r="G59" s="8"/>
      <c r="H59" s="8"/>
      <c r="I59" s="23" t="s">
        <v>4</v>
      </c>
      <c r="J59" s="24"/>
      <c r="K59" s="24"/>
      <c r="L59" s="24"/>
      <c r="M59" s="24"/>
      <c r="N59" s="8"/>
      <c r="O59" s="68" t="s">
        <v>47</v>
      </c>
      <c r="P59" s="70">
        <v>1</v>
      </c>
    </row>
    <row r="60" spans="1:16" x14ac:dyDescent="0.15">
      <c r="A60" s="1"/>
      <c r="B60" s="1"/>
      <c r="C60" s="8"/>
      <c r="D60" s="8"/>
      <c r="E60" s="8"/>
      <c r="F60" s="8"/>
      <c r="G60" s="8" t="s">
        <v>52</v>
      </c>
      <c r="H60" s="50">
        <f ca="1">M46</f>
        <v>69558.683139057277</v>
      </c>
      <c r="I60" s="17">
        <f>J60-$P$59</f>
        <v>10</v>
      </c>
      <c r="J60" s="17">
        <f>K60-$P$59</f>
        <v>11</v>
      </c>
      <c r="K60" s="45">
        <f>Q10</f>
        <v>12</v>
      </c>
      <c r="L60" s="17">
        <f>K60+$P$59</f>
        <v>13</v>
      </c>
      <c r="M60" s="17">
        <f>L60+$P$59</f>
        <v>14</v>
      </c>
      <c r="N60" s="8"/>
      <c r="O60" s="69" t="s">
        <v>48</v>
      </c>
      <c r="P60" s="71">
        <v>5.0000000000000001E-3</v>
      </c>
    </row>
    <row r="61" spans="1:16" x14ac:dyDescent="0.15">
      <c r="A61" s="1"/>
      <c r="B61" s="1"/>
      <c r="C61" s="8"/>
      <c r="D61" s="8"/>
      <c r="E61" s="8"/>
      <c r="F61" s="8"/>
      <c r="G61" s="25"/>
      <c r="H61" s="26">
        <f>H62-$P$60</f>
        <v>7.4999999999999997E-2</v>
      </c>
      <c r="I61" s="59">
        <v>62906.135822547287</v>
      </c>
      <c r="J61" s="59">
        <v>67742.322694344854</v>
      </c>
      <c r="K61" s="58">
        <v>72578.509566142413</v>
      </c>
      <c r="L61" s="59">
        <v>77414.696437939972</v>
      </c>
      <c r="M61" s="59">
        <v>82250.883309737532</v>
      </c>
      <c r="N61" s="8"/>
    </row>
    <row r="62" spans="1:16" x14ac:dyDescent="0.15">
      <c r="A62" s="1"/>
      <c r="B62" s="1"/>
      <c r="C62" s="8"/>
      <c r="D62" s="8"/>
      <c r="E62" s="8"/>
      <c r="F62" s="8"/>
      <c r="G62" s="25"/>
      <c r="H62" s="26">
        <f>H63-$P$60</f>
        <v>0.08</v>
      </c>
      <c r="I62" s="34">
        <v>61597.705784808408</v>
      </c>
      <c r="J62" s="83">
        <v>66322.97566130929</v>
      </c>
      <c r="K62" s="84">
        <v>71048.245537810159</v>
      </c>
      <c r="L62" s="85">
        <v>75773.515414311041</v>
      </c>
      <c r="M62" s="34">
        <v>80498.785290811895</v>
      </c>
      <c r="N62" s="8"/>
    </row>
    <row r="63" spans="1:16" x14ac:dyDescent="0.15">
      <c r="A63" s="1"/>
      <c r="B63" s="1"/>
      <c r="C63" s="1"/>
      <c r="D63" s="1"/>
      <c r="E63" s="1"/>
      <c r="F63" s="1"/>
      <c r="G63" s="9" t="s">
        <v>20</v>
      </c>
      <c r="H63" s="47">
        <f>$Q$9</f>
        <v>8.5000000000000006E-2</v>
      </c>
      <c r="I63" s="34">
        <v>60323.900032845013</v>
      </c>
      <c r="J63" s="86">
        <v>64941.291585951149</v>
      </c>
      <c r="K63" s="87">
        <v>69558.683139057277</v>
      </c>
      <c r="L63" s="88">
        <v>74176.074692163413</v>
      </c>
      <c r="M63" s="34">
        <v>78793.466245269548</v>
      </c>
      <c r="N63" s="8"/>
    </row>
    <row r="64" spans="1:16" x14ac:dyDescent="0.15">
      <c r="A64" s="1"/>
      <c r="B64" s="1"/>
      <c r="C64" s="1"/>
      <c r="D64" s="1"/>
      <c r="E64" s="1"/>
      <c r="F64" s="1"/>
      <c r="G64" s="25"/>
      <c r="H64" s="26">
        <f>H63+$P$60</f>
        <v>9.0000000000000011E-2</v>
      </c>
      <c r="I64" s="34">
        <v>59083.636333189119</v>
      </c>
      <c r="J64" s="89">
        <v>63596.091555200306</v>
      </c>
      <c r="K64" s="90">
        <v>68108.546777211479</v>
      </c>
      <c r="L64" s="91">
        <v>72621.001999222673</v>
      </c>
      <c r="M64" s="34">
        <v>77133.457221233839</v>
      </c>
      <c r="N64" s="8"/>
    </row>
    <row r="65" spans="1:17" x14ac:dyDescent="0.15">
      <c r="A65" s="1"/>
      <c r="B65" s="1"/>
      <c r="C65" s="1"/>
      <c r="D65" s="1"/>
      <c r="E65" s="1"/>
      <c r="F65" s="1"/>
      <c r="G65" s="25"/>
      <c r="H65" s="26">
        <f>H64+$P$60</f>
        <v>9.5000000000000015E-2</v>
      </c>
      <c r="I65" s="34">
        <v>57875.871205309712</v>
      </c>
      <c r="J65" s="34">
        <v>62286.238908418745</v>
      </c>
      <c r="K65" s="34">
        <v>66696.606611527779</v>
      </c>
      <c r="L65" s="34">
        <v>71106.974314636827</v>
      </c>
      <c r="M65" s="34">
        <v>75517.342017745861</v>
      </c>
      <c r="N65" s="8"/>
    </row>
    <row r="66" spans="1:17" x14ac:dyDescent="0.15">
      <c r="A66" s="1"/>
      <c r="B66" s="1"/>
      <c r="C66" s="1"/>
      <c r="D66" s="1"/>
      <c r="E66" s="1"/>
      <c r="F66" s="1"/>
      <c r="G66" s="8"/>
      <c r="H66" s="8"/>
      <c r="I66" s="8"/>
      <c r="J66" s="8"/>
      <c r="K66" s="8"/>
      <c r="L66" s="8"/>
      <c r="M66" s="8"/>
      <c r="N66" s="8"/>
    </row>
    <row r="67" spans="1:17" x14ac:dyDescent="0.15">
      <c r="A67" s="1"/>
      <c r="B67" s="1"/>
      <c r="C67" s="1"/>
      <c r="D67" s="1"/>
      <c r="E67" s="1"/>
      <c r="F67" s="1"/>
      <c r="G67" s="8"/>
      <c r="H67" s="8"/>
      <c r="I67" s="27"/>
      <c r="J67" s="8"/>
      <c r="K67" s="8"/>
      <c r="L67" s="8"/>
      <c r="M67" s="8"/>
      <c r="N67" s="8"/>
    </row>
    <row r="68" spans="1:17" ht="16" x14ac:dyDescent="0.3">
      <c r="A68" s="1"/>
      <c r="B68" s="1"/>
      <c r="C68" s="1"/>
      <c r="D68" s="1"/>
      <c r="E68" s="1"/>
      <c r="F68" s="1"/>
      <c r="G68" s="23" t="s">
        <v>21</v>
      </c>
      <c r="H68" s="23"/>
      <c r="I68" s="23"/>
      <c r="J68" s="23"/>
      <c r="K68" s="23"/>
      <c r="L68" s="23"/>
      <c r="M68" s="23"/>
      <c r="N68" s="8"/>
    </row>
    <row r="69" spans="1:17" x14ac:dyDescent="0.15">
      <c r="A69" s="1"/>
      <c r="B69" s="1"/>
      <c r="C69" s="1"/>
      <c r="D69" s="1"/>
      <c r="E69" s="1"/>
      <c r="F69" s="1"/>
      <c r="G69" s="9"/>
      <c r="H69" s="9"/>
      <c r="I69" s="9"/>
      <c r="J69" s="9"/>
      <c r="K69" s="9"/>
      <c r="L69" s="9"/>
      <c r="M69" s="9"/>
      <c r="N69" s="8"/>
    </row>
    <row r="70" spans="1:17" ht="16" x14ac:dyDescent="0.3">
      <c r="A70" s="1"/>
      <c r="B70" s="1"/>
      <c r="C70" s="1"/>
      <c r="D70" s="1"/>
      <c r="E70" s="1"/>
      <c r="F70" s="1"/>
      <c r="G70" s="8"/>
      <c r="H70" s="8"/>
      <c r="I70" s="23" t="s">
        <v>4</v>
      </c>
      <c r="J70" s="24"/>
      <c r="K70" s="24"/>
      <c r="L70" s="24"/>
      <c r="M70" s="24"/>
      <c r="N70" s="8"/>
    </row>
    <row r="71" spans="1:17" x14ac:dyDescent="0.15">
      <c r="A71" s="1"/>
      <c r="B71" s="1"/>
      <c r="C71" s="1"/>
      <c r="D71" s="1"/>
      <c r="E71" s="1"/>
      <c r="F71" s="1"/>
      <c r="G71" s="8"/>
      <c r="H71" s="28"/>
      <c r="I71" s="17">
        <f>J71-$P$59</f>
        <v>10</v>
      </c>
      <c r="J71" s="17">
        <f>K71-$P$59</f>
        <v>11</v>
      </c>
      <c r="K71" s="45">
        <f>Q10</f>
        <v>12</v>
      </c>
      <c r="L71" s="17">
        <f>K71+$P$59</f>
        <v>13</v>
      </c>
      <c r="M71" s="17">
        <f>L71+$P$59</f>
        <v>14</v>
      </c>
      <c r="N71" s="8"/>
    </row>
    <row r="72" spans="1:17" x14ac:dyDescent="0.15">
      <c r="A72" s="1"/>
      <c r="B72" s="1"/>
      <c r="C72" s="1"/>
      <c r="D72" s="1"/>
      <c r="E72" s="1"/>
      <c r="F72" s="1"/>
      <c r="G72" s="25"/>
      <c r="H72" s="26">
        <f>H73-$P$60</f>
        <v>7.4999999999999997E-2</v>
      </c>
      <c r="I72" s="29">
        <v>72.056135822547276</v>
      </c>
      <c r="J72" s="30">
        <v>76.892322694344855</v>
      </c>
      <c r="K72" s="46">
        <v>81.728509566142407</v>
      </c>
      <c r="L72" s="30">
        <v>86.564696437939972</v>
      </c>
      <c r="M72" s="30">
        <v>91.400883309737537</v>
      </c>
      <c r="N72" s="8"/>
    </row>
    <row r="73" spans="1:17" x14ac:dyDescent="0.15">
      <c r="A73" s="1"/>
      <c r="B73" s="1"/>
      <c r="C73" s="1"/>
      <c r="D73" s="1"/>
      <c r="E73" s="1"/>
      <c r="F73" s="1"/>
      <c r="G73" s="25"/>
      <c r="H73" s="26">
        <f>H74-$P$60</f>
        <v>0.08</v>
      </c>
      <c r="I73" s="31">
        <v>70.747705784808403</v>
      </c>
      <c r="J73" s="92">
        <v>75.472975661309292</v>
      </c>
      <c r="K73" s="93">
        <v>80.198245537810152</v>
      </c>
      <c r="L73" s="94">
        <v>84.923515414311041</v>
      </c>
      <c r="M73" s="32">
        <v>89.648785290811901</v>
      </c>
      <c r="N73" s="8"/>
    </row>
    <row r="74" spans="1:17" x14ac:dyDescent="0.15">
      <c r="A74" s="1"/>
      <c r="B74" s="1"/>
      <c r="C74" s="1"/>
      <c r="D74" s="1"/>
      <c r="E74" s="1"/>
      <c r="F74" s="1"/>
      <c r="G74" s="9" t="s">
        <v>20</v>
      </c>
      <c r="H74" s="47">
        <f>$Q$9</f>
        <v>8.5000000000000006E-2</v>
      </c>
      <c r="I74" s="32">
        <v>69.473900032845009</v>
      </c>
      <c r="J74" s="95">
        <v>74.09129158595114</v>
      </c>
      <c r="K74" s="96">
        <v>78.708683139057271</v>
      </c>
      <c r="L74" s="97">
        <v>83.326074692163417</v>
      </c>
      <c r="M74" s="32">
        <v>87.943466245269548</v>
      </c>
      <c r="N74" s="1"/>
    </row>
    <row r="75" spans="1:17" x14ac:dyDescent="0.15">
      <c r="A75" s="1"/>
      <c r="B75" s="1"/>
      <c r="C75" s="1"/>
      <c r="D75" s="1"/>
      <c r="E75" s="1"/>
      <c r="F75" s="1"/>
      <c r="G75" s="25"/>
      <c r="H75" s="26">
        <f>H74+$P$60</f>
        <v>9.0000000000000011E-2</v>
      </c>
      <c r="I75" s="31">
        <v>68.233636333189125</v>
      </c>
      <c r="J75" s="98">
        <v>72.746091555200309</v>
      </c>
      <c r="K75" s="99">
        <v>77.258546777211478</v>
      </c>
      <c r="L75" s="100">
        <v>81.771001999222676</v>
      </c>
      <c r="M75" s="32">
        <v>86.283457221233846</v>
      </c>
      <c r="N75" s="1"/>
    </row>
    <row r="76" spans="1:17" x14ac:dyDescent="0.15">
      <c r="A76" s="1"/>
      <c r="B76" s="1"/>
      <c r="C76" s="1"/>
      <c r="D76" s="1"/>
      <c r="E76" s="1"/>
      <c r="F76" s="1"/>
      <c r="G76" s="25"/>
      <c r="H76" s="26">
        <f>H75+$P$60</f>
        <v>9.5000000000000015E-2</v>
      </c>
      <c r="I76" s="31">
        <v>67.025871205309713</v>
      </c>
      <c r="J76" s="32">
        <v>71.436238908418744</v>
      </c>
      <c r="K76" s="32">
        <v>75.846606611527775</v>
      </c>
      <c r="L76" s="32">
        <v>80.256974314636821</v>
      </c>
      <c r="M76" s="32">
        <v>84.667342017745867</v>
      </c>
      <c r="N76" s="1"/>
    </row>
    <row r="77" spans="1:17" x14ac:dyDescent="0.15">
      <c r="A77" s="1"/>
      <c r="B77" s="1"/>
      <c r="C77" s="1"/>
      <c r="D77" s="1"/>
      <c r="E77" s="1"/>
      <c r="F77" s="1"/>
    </row>
    <row r="78" spans="1:17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</sheetData>
  <pageMargins left="0.75" right="0.75" top="1" bottom="1" header="0.5" footer="0.5"/>
  <pageSetup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Stephanie Rodgers</cp:lastModifiedBy>
  <dcterms:created xsi:type="dcterms:W3CDTF">2022-04-05T14:53:05Z</dcterms:created>
  <dcterms:modified xsi:type="dcterms:W3CDTF">2022-12-22T21:52:53Z</dcterms:modified>
</cp:coreProperties>
</file>