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74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<sst xmlns="http://schemas.openxmlformats.org/spreadsheetml/2006/main" count="513" uniqueCount="484">
  <si>
    <t>链接ID</t>
  </si>
  <si>
    <t>上架时间</t>
  </si>
  <si>
    <t>飞利浦HX369</t>
  </si>
  <si>
    <t>飞利浦HX2系列</t>
  </si>
  <si>
    <t>舒客G22/G33</t>
  </si>
  <si>
    <t>罗曼牙刷头</t>
  </si>
  <si>
    <t>usmile牙刷头</t>
  </si>
  <si>
    <t>飞利浦儿童HX6</t>
  </si>
  <si>
    <t>拜尔X1</t>
  </si>
  <si>
    <t>拜尔儿童</t>
  </si>
  <si>
    <t>飞科牙刷头</t>
  </si>
  <si>
    <t>欧乐B</t>
  </si>
  <si>
    <t>萌芽家</t>
  </si>
  <si>
    <t>小米全系</t>
  </si>
  <si>
    <t>力博得</t>
  </si>
  <si>
    <t>ulike</t>
  </si>
  <si>
    <t>千山</t>
  </si>
  <si>
    <t>力博得儿童</t>
  </si>
  <si>
    <t>花上</t>
  </si>
  <si>
    <t>同诗</t>
  </si>
  <si>
    <t>南极人</t>
  </si>
  <si>
    <t>飞利浦HX1</t>
  </si>
  <si>
    <t>飞利浦HX6</t>
  </si>
  <si>
    <t>联想</t>
  </si>
  <si>
    <t>素士低价</t>
  </si>
  <si>
    <t>福派低价</t>
  </si>
  <si>
    <t>欧乐B-美</t>
  </si>
  <si>
    <t>欧乐B-宝</t>
  </si>
  <si>
    <t>康佳</t>
  </si>
  <si>
    <t>PCS</t>
  </si>
  <si>
    <t>舒客G1</t>
  </si>
  <si>
    <t>美的</t>
  </si>
  <si>
    <t>米兔</t>
  </si>
  <si>
    <t>usmile</t>
  </si>
  <si>
    <t>佳洁士</t>
  </si>
  <si>
    <t>欧可林</t>
  </si>
  <si>
    <t>皮卡丘</t>
  </si>
  <si>
    <t>飞利浦</t>
  </si>
  <si>
    <t>荣耀H10</t>
  </si>
  <si>
    <t>艾优T11</t>
  </si>
  <si>
    <t>KMC</t>
  </si>
  <si>
    <t>充电线-小米</t>
  </si>
  <si>
    <t>博皓</t>
  </si>
  <si>
    <t>华为新款</t>
  </si>
  <si>
    <t>黑人</t>
  </si>
  <si>
    <t>夏普</t>
  </si>
  <si>
    <t>combo儿童</t>
  </si>
  <si>
    <t>Beautigo</t>
  </si>
  <si>
    <t>充电线-舒客</t>
  </si>
  <si>
    <t>狮王</t>
  </si>
  <si>
    <t>KUB可优比</t>
  </si>
  <si>
    <t>小米</t>
  </si>
  <si>
    <t>teez齿道</t>
  </si>
  <si>
    <t>屈臣氏</t>
  </si>
  <si>
    <t>Sumkyle深凯</t>
  </si>
  <si>
    <t>EFZQ</t>
  </si>
  <si>
    <t>冲牙器</t>
  </si>
  <si>
    <t>汇优尚品</t>
  </si>
  <si>
    <t>babycare</t>
  </si>
  <si>
    <t>飞利浦2系低价</t>
  </si>
  <si>
    <t>飞利浦3系</t>
  </si>
  <si>
    <t>洁碧冲牙器喷头</t>
  </si>
  <si>
    <t>飞利浦充电器底座</t>
  </si>
  <si>
    <t>飞利浦莎莉鸡</t>
  </si>
  <si>
    <t>同同家</t>
  </si>
  <si>
    <t>艾优儿童</t>
  </si>
  <si>
    <t>洁碧冲牙器手柄配件</t>
  </si>
  <si>
    <t>欧乐B儿童</t>
  </si>
  <si>
    <t>飞利浦6系儿童</t>
  </si>
  <si>
    <t>艾博尼儿童</t>
  </si>
  <si>
    <t>罗曼</t>
  </si>
  <si>
    <t>欧乐B充电器</t>
  </si>
  <si>
    <t>kuta牙刷头</t>
  </si>
  <si>
    <t>博锐牙刷头</t>
  </si>
  <si>
    <t>飞利浦9.9</t>
  </si>
  <si>
    <t>艾优T1A</t>
  </si>
  <si>
    <t>babysmile</t>
  </si>
  <si>
    <t>US独立管</t>
  </si>
  <si>
    <t>拜尔X3</t>
  </si>
  <si>
    <t>舒客宝贝</t>
  </si>
  <si>
    <t>雅澳儿童</t>
  </si>
  <si>
    <t>LMN</t>
  </si>
  <si>
    <t>舒米尔</t>
  </si>
  <si>
    <t>贝医生</t>
  </si>
  <si>
    <t>罗曼T40</t>
  </si>
  <si>
    <t>飞利浦独立管</t>
  </si>
  <si>
    <t>飞利浦新品</t>
  </si>
  <si>
    <t>飞利浦高价-1</t>
  </si>
  <si>
    <t>力博得高价-1</t>
  </si>
  <si>
    <t>飞利浦高价-2</t>
  </si>
  <si>
    <t>飞利浦HX2高价</t>
  </si>
  <si>
    <t>锦美客儿童</t>
  </si>
  <si>
    <t>舒客G32G22</t>
  </si>
  <si>
    <t>米兔儿童</t>
  </si>
  <si>
    <t>锦美客成人</t>
  </si>
  <si>
    <t>才妃</t>
  </si>
  <si>
    <t>舒克G1</t>
  </si>
  <si>
    <t>素士</t>
  </si>
  <si>
    <t>小米T700</t>
  </si>
  <si>
    <t>飞利浦6系</t>
  </si>
  <si>
    <t>小米T301</t>
  </si>
  <si>
    <t>赛嘉</t>
  </si>
  <si>
    <t>飞利浦HX2-1</t>
  </si>
  <si>
    <t>飞利浦HX2-2</t>
  </si>
  <si>
    <t>飞利浦HX3-1</t>
  </si>
  <si>
    <t>飞利浦HX3-2</t>
  </si>
  <si>
    <t>飞利浦HX9</t>
  </si>
  <si>
    <t>罗曼高价</t>
  </si>
  <si>
    <t>ulike高价</t>
  </si>
  <si>
    <t>宽头力博得</t>
  </si>
  <si>
    <t>云鲸扫地配件-1</t>
  </si>
  <si>
    <t>云鲸扫地配件-2</t>
  </si>
  <si>
    <t>云鲸扫地配件-3</t>
  </si>
  <si>
    <t>云鲸扫地配件-4</t>
  </si>
  <si>
    <t>云鲸扫地配件-5</t>
  </si>
  <si>
    <t>居骑士</t>
  </si>
  <si>
    <t>莎莉鸡高价</t>
  </si>
  <si>
    <t>飞利浦儿童2系高价</t>
  </si>
  <si>
    <t>飞利浦儿童6系高价</t>
  </si>
  <si>
    <t>科沃斯X1</t>
  </si>
  <si>
    <t>科沃斯T20</t>
  </si>
  <si>
    <t>莎莉鸡儿童</t>
  </si>
  <si>
    <t>追觅S10</t>
  </si>
  <si>
    <t>追觅X20</t>
  </si>
  <si>
    <t>追觅W10</t>
  </si>
  <si>
    <t>科沃斯T10</t>
  </si>
  <si>
    <t>戴森V6V7V8</t>
  </si>
  <si>
    <t>石头P10</t>
  </si>
  <si>
    <t>科沃斯清洁液</t>
  </si>
  <si>
    <t>飞利浦HX247M高价</t>
  </si>
  <si>
    <t>飞利浦HX684高价</t>
  </si>
  <si>
    <t>飞利浦HX66高价</t>
  </si>
  <si>
    <t>飞利浦HX93高价</t>
  </si>
  <si>
    <t>纪斐洛</t>
  </si>
  <si>
    <t>欧丽丝</t>
  </si>
  <si>
    <t>usmile新品</t>
  </si>
  <si>
    <t>徕芬</t>
  </si>
  <si>
    <t>石头G10</t>
  </si>
  <si>
    <t>米家1S</t>
  </si>
  <si>
    <t>石头G20</t>
  </si>
  <si>
    <t>米家1C</t>
  </si>
  <si>
    <t>米家3C</t>
  </si>
  <si>
    <t>飞利浦HX32高价</t>
  </si>
  <si>
    <t>飞利浦HX89高价</t>
  </si>
  <si>
    <t>松下塑料轴</t>
  </si>
  <si>
    <t>欧乐B高价</t>
  </si>
  <si>
    <t>松下金属轴</t>
  </si>
  <si>
    <t>素士24.9高价</t>
  </si>
  <si>
    <t>JIMMY莱克吉米</t>
  </si>
  <si>
    <t>DABASES/丹倍诗</t>
  </si>
  <si>
    <t>飞利浦hx2高价34</t>
  </si>
  <si>
    <t>飞利浦hx36高价34</t>
  </si>
  <si>
    <t>飞利浦hx6儿童34高价</t>
  </si>
  <si>
    <t>石头清洁液</t>
  </si>
  <si>
    <t>追觅清洁液</t>
  </si>
  <si>
    <t>米家免洗2</t>
  </si>
  <si>
    <t>米家免洗pro</t>
  </si>
  <si>
    <t>飞利浦hx9系49高价</t>
  </si>
  <si>
    <t>小狗</t>
  </si>
  <si>
    <t>亮星</t>
  </si>
  <si>
    <t>seafar赛馥</t>
  </si>
  <si>
    <t>飞利浦hx2儿童34高价</t>
  </si>
  <si>
    <t>徕芬25.9高价</t>
  </si>
  <si>
    <t>Jskywill丝凯微</t>
  </si>
  <si>
    <t>AUX奥克斯</t>
  </si>
  <si>
    <t>BoSidin博思迪</t>
  </si>
  <si>
    <t>京东京造</t>
  </si>
  <si>
    <t>扉乐FiliX</t>
  </si>
  <si>
    <t>罗曼新款</t>
  </si>
  <si>
    <t>现代hyundai</t>
  </si>
  <si>
    <t>米家MJSTP</t>
  </si>
  <si>
    <t>追觅X30</t>
  </si>
  <si>
    <t>米家1S/石头S50</t>
  </si>
  <si>
    <t>贝立安</t>
  </si>
  <si>
    <t>奇异鸟</t>
  </si>
  <si>
    <t>高露洁</t>
  </si>
  <si>
    <t>黑人儿童</t>
  </si>
  <si>
    <t>小米T301高价34</t>
  </si>
  <si>
    <t>米菲稚米儿童</t>
  </si>
  <si>
    <t>固得白</t>
  </si>
  <si>
    <t>库米KUVMIEA</t>
  </si>
  <si>
    <t>飞利浦HX2高价34</t>
  </si>
  <si>
    <t>飞利浦HX6儿童高价34</t>
  </si>
  <si>
    <t>飞利浦HX6高价49</t>
  </si>
  <si>
    <t>小适</t>
  </si>
  <si>
    <t>UYUN优蕴</t>
  </si>
  <si>
    <t>LG竹盐</t>
  </si>
  <si>
    <t>云南白药金口健</t>
  </si>
  <si>
    <t>MUJI无印良品</t>
  </si>
  <si>
    <t>杯具熊</t>
  </si>
  <si>
    <t>iSonic爱上</t>
  </si>
  <si>
    <t>Mcomb美看</t>
  </si>
  <si>
    <t>冷酸灵贝乐乐</t>
  </si>
  <si>
    <t>小米高价34</t>
  </si>
  <si>
    <t>飞利浦HX369高价34</t>
  </si>
  <si>
    <t>舒克T3专用</t>
  </si>
  <si>
    <t>飞利浦HX2471高价29.9</t>
  </si>
  <si>
    <t>徕芬17.9</t>
  </si>
  <si>
    <t>电动牙刷充电线</t>
  </si>
  <si>
    <t>飞利浦HX9高价34</t>
  </si>
  <si>
    <t>艾优T1-A/P8A</t>
  </si>
  <si>
    <t>三福宜简宜然</t>
  </si>
  <si>
    <t>联想A1/A1pro</t>
  </si>
  <si>
    <t>U型C型</t>
  </si>
  <si>
    <t>舒克T2专用</t>
  </si>
  <si>
    <t>添可洗地机</t>
  </si>
  <si>
    <t>追觅洗地机配件</t>
  </si>
  <si>
    <t>云鲸J4</t>
  </si>
  <si>
    <t>米家洗地机</t>
  </si>
  <si>
    <t>石头洗地机</t>
  </si>
  <si>
    <t>追觅洗地机</t>
  </si>
  <si>
    <t>Bissell必胜三代</t>
  </si>
  <si>
    <t>Bissell必胜1/2代</t>
  </si>
  <si>
    <t>Bissell必胜4/5代</t>
  </si>
  <si>
    <t>Bissell必胜3548</t>
  </si>
  <si>
    <t>素士包胶款</t>
  </si>
  <si>
    <t>拜尔G201/X3</t>
  </si>
  <si>
    <t>欧乐林小天才</t>
  </si>
  <si>
    <t>飞利浦HX6高价34</t>
  </si>
  <si>
    <t>扫地机爬坡垫</t>
  </si>
  <si>
    <t>戴森吸尘器配件</t>
  </si>
  <si>
    <t>科沃斯X2 PRO</t>
  </si>
  <si>
    <t>小米T301/T302</t>
  </si>
  <si>
    <t>元气/澳乐比/添优</t>
  </si>
  <si>
    <t>marudai丸太</t>
  </si>
  <si>
    <t>Fairywill卫牙</t>
  </si>
  <si>
    <t>ziwlu泽拉</t>
  </si>
  <si>
    <t>西马龙儿童</t>
  </si>
  <si>
    <t>MeiLing美菱</t>
  </si>
  <si>
    <t>BOE京东方</t>
  </si>
  <si>
    <t>飞科FLYCO儿童</t>
  </si>
  <si>
    <t>飞科FT7105</t>
  </si>
  <si>
    <t>力博得11.9</t>
  </si>
  <si>
    <t>小米9.9</t>
  </si>
  <si>
    <t>飞利浦9.3</t>
  </si>
  <si>
    <t>云鲸J1-J4</t>
  </si>
  <si>
    <t>石头P10 pro</t>
  </si>
  <si>
    <t>ulike602</t>
  </si>
  <si>
    <t>舒克儿童B32s</t>
  </si>
  <si>
    <t>飞科儿童</t>
  </si>
  <si>
    <t>拜尔a9</t>
  </si>
  <si>
    <t>boxan博炫</t>
  </si>
  <si>
    <t>飞利浦HX3293高价29</t>
  </si>
  <si>
    <t>飞利浦HX9高价29</t>
  </si>
  <si>
    <t>小米T100</t>
  </si>
  <si>
    <t>美的AJ0101</t>
  </si>
  <si>
    <t>罗曼T40专用</t>
  </si>
  <si>
    <t>素士X3S</t>
  </si>
  <si>
    <t>力博得 13.8元</t>
  </si>
  <si>
    <t>创维</t>
  </si>
  <si>
    <t>小米T200</t>
  </si>
  <si>
    <t>小米T501</t>
  </si>
  <si>
    <t>夏新</t>
  </si>
  <si>
    <t>直白</t>
  </si>
  <si>
    <t>飞利浦HX93高价29</t>
  </si>
  <si>
    <t>拜尔A9</t>
  </si>
  <si>
    <t>飞利浦HX24高价34</t>
  </si>
  <si>
    <t>飞利浦HX37高价29</t>
  </si>
  <si>
    <t>泰康拜博BYBO</t>
  </si>
  <si>
    <t>飞科 12.9元</t>
  </si>
  <si>
    <t>飞利浦-高价-超链</t>
  </si>
  <si>
    <t>欧乐B-高价-超链</t>
  </si>
  <si>
    <t>usmile-高价-超链</t>
  </si>
  <si>
    <t>usmile儿童</t>
  </si>
  <si>
    <t>罗曼T10X-B</t>
  </si>
  <si>
    <t>联想牙刷头</t>
  </si>
  <si>
    <t>小米T700专用</t>
  </si>
  <si>
    <t>群东-US-Y1MAX-15.9元</t>
  </si>
  <si>
    <t>群东-US-U2-15.9元</t>
  </si>
  <si>
    <t>群东-US-U4-15.9元</t>
  </si>
  <si>
    <t>群东-US-45度-15.9元</t>
  </si>
  <si>
    <t>群东-US-P2-15.9元</t>
  </si>
  <si>
    <t>群东-US-P4-15.9元</t>
  </si>
  <si>
    <t>群东-US-Y4S-15.9元</t>
  </si>
  <si>
    <t>群东-US-U2s-15.9元</t>
  </si>
  <si>
    <t>群东-US-F2-15.9元</t>
  </si>
  <si>
    <t>群东-US-F1-15.9元</t>
  </si>
  <si>
    <t>群东-US儿童-15.9元</t>
  </si>
  <si>
    <t>群东-US儿童Q3-15.9元</t>
  </si>
  <si>
    <t>群东-US儿童Q20-15.9元</t>
  </si>
  <si>
    <t>群东-US儿童Q4-15.9元</t>
  </si>
  <si>
    <t>群东-US儿童Q3s-15.9元</t>
  </si>
  <si>
    <t>群东-US儿童A10-15.9元</t>
  </si>
  <si>
    <t>群东-US儿童S10-15.9元</t>
  </si>
  <si>
    <t>群东-US儿童Q10-15.9元</t>
  </si>
  <si>
    <t>群东-飞利浦HX3系列-14.9元</t>
  </si>
  <si>
    <t>群东-飞利浦3pro系列-14.9元</t>
  </si>
  <si>
    <t>群东-飞利浦HX68系列-14.9元</t>
  </si>
  <si>
    <t>群东-飞利浦HX51系列-14.9元</t>
  </si>
  <si>
    <t>群东-飞利浦HX32A系列-14.9元</t>
  </si>
  <si>
    <t>群东-飞利浦HX9系列-14.9元</t>
  </si>
  <si>
    <t>群东-飞利浦HX36系列-14.9元</t>
  </si>
  <si>
    <t>群东-飞利浦HX369系列-14.9元</t>
  </si>
  <si>
    <t>小米扫振MES610-25.9元</t>
  </si>
  <si>
    <t>小米扫振MES609-25.9元</t>
  </si>
  <si>
    <t>小米扫振ProMES609/610-25.9元</t>
  </si>
  <si>
    <t>小米T501/T501C-25.9元</t>
  </si>
  <si>
    <t>小米T301/T302-25.9元</t>
  </si>
  <si>
    <t>飞利浦HX75系-29元</t>
  </si>
  <si>
    <t>飞利浦HX32系-29元</t>
  </si>
  <si>
    <t>飞利浦儿童-34元</t>
  </si>
  <si>
    <t>usmile刷头-21.9元</t>
  </si>
  <si>
    <t>罗曼儿童K8-Z-16.9元</t>
  </si>
  <si>
    <t>罗曼T3-14.9元</t>
  </si>
  <si>
    <t>舒客舒克V5-14.9元</t>
  </si>
  <si>
    <t>飞科牙刷头-19.9元</t>
  </si>
  <si>
    <t>Beautigo牙刷头-29.9元</t>
  </si>
  <si>
    <t>Wolonow沃乐-17.9元</t>
  </si>
  <si>
    <t>Apache阿帕齐-29.9元</t>
  </si>
  <si>
    <t>infly牙刷头-29.9元</t>
  </si>
  <si>
    <t>colimida口力米大-29.9元</t>
  </si>
  <si>
    <t>飞利浦HY1100-34元</t>
  </si>
  <si>
    <t>SVJ牙刷头-19.9元</t>
  </si>
  <si>
    <t>OralB欧乐B Pro3-16.9元</t>
  </si>
  <si>
    <t>华为力博得-13.8元</t>
  </si>
  <si>
    <t>舒客N1-16.9元</t>
  </si>
  <si>
    <t>雅澳yaaoN1-19.9元</t>
  </si>
  <si>
    <t>贝亲Pigeon儿童-29.9元</t>
  </si>
  <si>
    <t>美的儿童-19.9元</t>
  </si>
  <si>
    <t>usmile儿童-22.9元</t>
  </si>
  <si>
    <t>FAT翡特-22.9元</t>
  </si>
  <si>
    <t>Laifen徕芬-16.9元</t>
  </si>
  <si>
    <t>usmile笑容加Y20PRO-12.9元</t>
  </si>
  <si>
    <t>素士-16.9元</t>
  </si>
  <si>
    <t>蕉下M760Li-19.9元</t>
  </si>
  <si>
    <t>超人(SID)-19.9元</t>
  </si>
  <si>
    <t>荷兰imay-19.9元</t>
  </si>
  <si>
    <t>苏宁极物儿童-19.9元</t>
  </si>
  <si>
    <t>高露洁悦光流光-19.9元</t>
  </si>
  <si>
    <t>康佳扫振-16.9元</t>
  </si>
  <si>
    <t>美的扫振YM3-16.9元</t>
  </si>
  <si>
    <t>必要澎湃-22.9元</t>
  </si>
  <si>
    <t>小狮王儿童-19.9元</t>
  </si>
  <si>
    <t>荷兰艾优儿童-12.8元</t>
  </si>
  <si>
    <t>艾优成人款-32.8元</t>
  </si>
  <si>
    <t>舒克宝贝B3-22.9元</t>
  </si>
  <si>
    <t>舒客舒克G5Pro-22.9元</t>
  </si>
  <si>
    <t>同同家儿童T7-19.9元</t>
  </si>
  <si>
    <t>飞利浦hx2411-34元</t>
  </si>
  <si>
    <t>飞利浦hx2452-34元</t>
  </si>
  <si>
    <t>飞利浦hx2432-34元</t>
  </si>
  <si>
    <t>飞利浦儿童HX2472-22.9元</t>
  </si>
  <si>
    <t>飞利浦儿童HX2432-22.9元</t>
  </si>
  <si>
    <t>飞利浦儿童HX243B-22.9元</t>
  </si>
  <si>
    <t>飞利浦小羽刷hx2025-22.9元</t>
  </si>
  <si>
    <t>飞利浦HX2446-22.9元</t>
  </si>
  <si>
    <t>飞利浦HX2571-22.9元</t>
  </si>
  <si>
    <t>飞利浦HX2431-22.9元</t>
  </si>
  <si>
    <t>飞利浦HX2411-22.9元</t>
  </si>
  <si>
    <t>飞利浦HX2021-22.9元</t>
  </si>
  <si>
    <t>飞利浦S3Pro-22.9元</t>
  </si>
  <si>
    <t>美的牙刷头-22.9元</t>
  </si>
  <si>
    <t>美的儿童-22.8元</t>
  </si>
  <si>
    <t>Midea牙刷头S1PX-22.9元</t>
  </si>
  <si>
    <t>飞利浦HX32-29元</t>
  </si>
  <si>
    <t>飞利浦C1/C2/G2-29元</t>
  </si>
  <si>
    <t>飞利浦hx3260a-29元</t>
  </si>
  <si>
    <t>飞利浦hx68-29元</t>
  </si>
  <si>
    <t>舒克F2儿童-16.9元</t>
  </si>
  <si>
    <t>舒G5-14.9元</t>
  </si>
  <si>
    <t>舒克G33-14.9元</t>
  </si>
  <si>
    <t>舒克GT2-14.9元</t>
  </si>
  <si>
    <t>笑容加us包胶-16.9元</t>
  </si>
  <si>
    <t>飞利浦hx67系-29元</t>
  </si>
  <si>
    <t>飞利浦HX32系-黄框-29元</t>
  </si>
  <si>
    <t>usmile-中高价-26.9元</t>
  </si>
  <si>
    <t>usmile-中低价-14.9元</t>
  </si>
  <si>
    <t>罗曼儿童-16.9元</t>
  </si>
  <si>
    <t>舒客T3/T2-14.9元</t>
  </si>
  <si>
    <t>飞利浦7系-高价-49元</t>
  </si>
  <si>
    <t>美的AJ0301S2/S5-14.9元</t>
  </si>
  <si>
    <t>飞利浦HX68系-29元</t>
  </si>
  <si>
    <t>飞利浦hx62系-29元</t>
  </si>
  <si>
    <t>飞利浦hx32系-深黄框-29元</t>
  </si>
  <si>
    <t>飞利浦HX65系-29元</t>
  </si>
  <si>
    <t>飞利浦HX61系-29元</t>
  </si>
  <si>
    <t>飞利浦Hx68系-29元</t>
  </si>
  <si>
    <t>飞利浦HX32-紫框-29元</t>
  </si>
  <si>
    <t>康佳R8/R9-22.8元</t>
  </si>
  <si>
    <t>锦美客/千山-19.9元</t>
  </si>
  <si>
    <t>千山-10.9元</t>
  </si>
  <si>
    <t>福派/泽柔ZR-7.9元</t>
  </si>
  <si>
    <t>usmile-单体管-中低价-14.9元</t>
  </si>
  <si>
    <t>云鲸-逍遥001</t>
  </si>
  <si>
    <t>追觅-X50 PRO</t>
  </si>
  <si>
    <t>小米米家-M30</t>
  </si>
  <si>
    <t>添可清洗剂液</t>
  </si>
  <si>
    <t>科沃斯-X1/T10/T20</t>
  </si>
  <si>
    <t>云鲸逍遥001集尘袋</t>
  </si>
  <si>
    <t>追觅-X40Pro</t>
  </si>
  <si>
    <t>飞利浦HX247系-高价-36.9元</t>
  </si>
  <si>
    <t>飞利浦HX248系-高价-36.9元</t>
  </si>
  <si>
    <t>飞利浦hx20系-高价-36.9元</t>
  </si>
  <si>
    <t>飞利浦HX243系-高价-36.9元</t>
  </si>
  <si>
    <t>飞利浦HX245系-高价-36.9元</t>
  </si>
  <si>
    <t>飞利浦S5Pro系-高价-36.9元</t>
  </si>
  <si>
    <t>飞利浦HX24系-高价-36.9元</t>
  </si>
  <si>
    <t>飞利浦S3系-高价-36.9元</t>
  </si>
  <si>
    <t>飞利浦HX2431系-高价-36.9元</t>
  </si>
  <si>
    <t>飞利浦hx2481系-高价-36.9元</t>
  </si>
  <si>
    <t>飞利浦S1/S5-高价-36.9元</t>
  </si>
  <si>
    <t>飞利浦海伦悠果-高价-36.9元</t>
  </si>
  <si>
    <t>飞利浦HX257系-高价-36.9元</t>
  </si>
  <si>
    <t>飞利浦HX99系-高价-33.9元</t>
  </si>
  <si>
    <t>飞利浦HX60系-高价-33.9元</t>
  </si>
  <si>
    <t>飞利浦HX91系-高价-33.9元</t>
  </si>
  <si>
    <t>飞利浦HX680系-高价-33.9元</t>
  </si>
  <si>
    <t>飞利浦HX6730-高价-33.9元</t>
  </si>
  <si>
    <t>飞利浦C1/C2-高价-33.9元</t>
  </si>
  <si>
    <t>飞利浦钻石3Pro-高价-33.9元</t>
  </si>
  <si>
    <t>飞科-高价-19.8元</t>
  </si>
  <si>
    <t>飞利浦hx2571-高价-34元</t>
  </si>
  <si>
    <t>飞利浦hx2471-高价-34元</t>
  </si>
  <si>
    <t>飞利浦儿童hx6322-高价-34元</t>
  </si>
  <si>
    <t>飞利浦hx369系-高价-34元</t>
  </si>
  <si>
    <t>飞利浦HX9912-高价-34元</t>
  </si>
  <si>
    <t>飞利浦钻石7系-高价-34元</t>
  </si>
  <si>
    <t>飞利浦钻石3系-高价-34元</t>
  </si>
  <si>
    <t>usmile-绿底图-中价-24.8元</t>
  </si>
  <si>
    <t>usmile-绿图-中价-24.8元</t>
  </si>
  <si>
    <t>飞利浦HX5232儿童-29.9元</t>
  </si>
  <si>
    <t>欧乐B云感io系-37.9元</t>
  </si>
  <si>
    <t>飞利浦HX51系-33.9元</t>
  </si>
  <si>
    <t>飞利浦S3Pro-36.9元</t>
  </si>
  <si>
    <t>Doltz松下DC031-29.8元</t>
  </si>
  <si>
    <t>飞利浦声波钻3pro-29元</t>
  </si>
  <si>
    <t>松下DC01/02-12.9元</t>
  </si>
  <si>
    <t>小米T301/T302-12.9元</t>
  </si>
  <si>
    <t>飞利浦HX247系-19.9元</t>
  </si>
  <si>
    <t>力博得包胶-16.9元</t>
  </si>
  <si>
    <t>usmile笑容加V1专用-6.5元</t>
  </si>
  <si>
    <t>usmile-V1/P1/P10-6.5元</t>
  </si>
  <si>
    <t>usmile-Y30/Y20PRO-24.8元</t>
  </si>
  <si>
    <t>usmile华为智选U7Pro专用-12.9元</t>
  </si>
  <si>
    <t>usmile笑容加Y20专用-12.9元</t>
  </si>
  <si>
    <t>usmile笑容加Y1PRO专用-12.9元</t>
  </si>
  <si>
    <t>欧乐b云感io系-58.8元</t>
  </si>
  <si>
    <t>lebooo力博得-13.8元</t>
  </si>
  <si>
    <t>康佳小星钻-16.9元</t>
  </si>
  <si>
    <t>博皓T38/T33-16.9元</t>
  </si>
  <si>
    <t>力博得S7扫振-16.9元</t>
  </si>
  <si>
    <t>拜尔扫振i5-1-16.9元</t>
  </si>
  <si>
    <t>usmile儿童A10-16.9元</t>
  </si>
  <si>
    <t>usmile儿童Q10-16.9元</t>
  </si>
  <si>
    <t>usmile-F10PRO-12.9元</t>
  </si>
  <si>
    <t>usmile-P1-12.9元</t>
  </si>
  <si>
    <t>usmile-P10-12.9元</t>
  </si>
  <si>
    <t>usmile-P10PRO-12.9元</t>
  </si>
  <si>
    <t>usmile-P20PRO-12.9元</t>
  </si>
  <si>
    <t>usmile-U3S-12.9元</t>
  </si>
  <si>
    <t>usmile-Y5-12.9元</t>
  </si>
  <si>
    <t>Ulike-CB04/CS03-24.9元</t>
  </si>
  <si>
    <t>舒客舒克宝贝K2-22.9元</t>
  </si>
  <si>
    <t>EFZQ儿童Z10/Z10C-19.9元</t>
  </si>
  <si>
    <t>SEAGO赛嘉儿童-29.9元</t>
  </si>
  <si>
    <t>infly天猫精灵-29.9元</t>
  </si>
  <si>
    <t>usmile儿童Q20-15.2元</t>
  </si>
  <si>
    <t>创维XG3B-19.9元</t>
  </si>
  <si>
    <t>拜尔X6/X6U-26.9元</t>
  </si>
  <si>
    <t>力博得口红-19.9元</t>
  </si>
  <si>
    <t>小米扫振ProMES610-26.9元</t>
  </si>
  <si>
    <t>艾优奥特曼儿童-19.9元</t>
  </si>
  <si>
    <t>KUTA儿童-29.9元</t>
  </si>
  <si>
    <t>飞利浦HX9924-34元</t>
  </si>
  <si>
    <t>威妙星-16.9元</t>
  </si>
  <si>
    <t>欧乐B-Pro4-16.9元</t>
  </si>
  <si>
    <t>飞利浦HX9996-34元</t>
  </si>
  <si>
    <t>欧可林儿童K3-19.9元</t>
  </si>
  <si>
    <t>小米米家T100-14.9元</t>
  </si>
  <si>
    <t>舒客舒克G5-14.9元</t>
  </si>
  <si>
    <t>美的儿童YE1-22.8元</t>
  </si>
  <si>
    <t>飞利浦hx2481-17.5元</t>
  </si>
  <si>
    <t>飞利浦儿童HX6系-39.9元</t>
  </si>
  <si>
    <t>飞利浦HX241系-36.9元</t>
  </si>
  <si>
    <t>飞利浦HX90系-33.9元</t>
  </si>
  <si>
    <t>飞利浦hx369系-33.9元</t>
  </si>
  <si>
    <t>飞利浦HX68系-33.9元</t>
  </si>
  <si>
    <t>飞利浦儿童HX2-22.9元</t>
  </si>
  <si>
    <t>飞利浦小美刷-34元</t>
  </si>
  <si>
    <t xml:space="preserve"> 艾优T1-A/P8A-14.8元</t>
  </si>
  <si>
    <t>力博得悦心幻世-14.9元</t>
  </si>
  <si>
    <t>Laifen徕芬-21.8元</t>
  </si>
  <si>
    <t>usmileP1/U2S/P10-24.8元</t>
  </si>
  <si>
    <t>美的M1/M2-19.9元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</si>
</sst>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8">
    <font>
      <sz val="10"/>
      <color theme="1"/>
      <name val="微软雅黑"/>
      <charset val="134"/>
    </font>
    <font>
      <sz val="9"/>
      <color rgb="FF000000"/>
      <name val="宋体"/>
      <charset val="134"/>
    </font>
    <font>
      <sz val="9"/>
      <color rgb="FFFF0000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name val="宋体"/>
      <charset val="134"/>
    </font>
    <font>
      <sz val="9"/>
      <color theme="8" tint="-0.25"/>
      <name val="宋体"/>
      <charset val="134"/>
    </font>
    <font>
      <sz val="9"/>
      <color theme="8" tint="-0.2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58" fontId="2" fillId="0" borderId="1" xfId="0" applyNumberFormat="1" applyFont="1" applyFill="1" applyBorder="1" applyAlignment="1">
      <alignment horizontal="center" vertical="center" wrapText="1"/>
    </xf>
    <xf numFmtId="58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2"/>
  <sheetViews>
    <sheetView tabSelected="1" workbookViewId="0">
      <selection activeCell="C512" sqref="C512"/>
    </sheetView>
  </sheetViews>
  <sheetFormatPr defaultColWidth="9" defaultRowHeight="16.5" outlineLevelCol="2"/>
  <cols>
    <col min="1" max="1" width="10.375" customWidth="1"/>
    <col min="2" max="2" width="25.375" customWidth="1"/>
    <col min="3" max="3" width="8.875" customWidth="1"/>
  </cols>
  <sheetData>
    <row r="1" spans="1:3">
      <c r="A1" s="1" t="s">
        <v>0</v>
      </c>
      <c r="B1" s="2">
        <v>45846</v>
      </c>
      <c r="C1" s="3" t="s">
        <v>1</v>
      </c>
    </row>
    <row r="2" spans="1:3">
      <c r="A2" s="4" t="str">
        <f>"700681209705"</f>
        <v>700681209705</v>
      </c>
      <c r="B2" s="5" t="s">
        <v>2</v>
      </c>
      <c r="C2" s="6">
        <v>44963</v>
      </c>
    </row>
    <row r="3" spans="1:3">
      <c r="A3" s="4" t="str">
        <f>"701160955429"</f>
        <v>701160955429</v>
      </c>
      <c r="B3" s="5" t="s">
        <v>3</v>
      </c>
      <c r="C3" s="6">
        <v>44963</v>
      </c>
    </row>
    <row r="4" spans="1:3">
      <c r="A4" s="4" t="str">
        <f>"700681093985"</f>
        <v>700681093985</v>
      </c>
      <c r="B4" s="5" t="s">
        <v>4</v>
      </c>
      <c r="C4" s="6">
        <v>44963</v>
      </c>
    </row>
    <row r="5" spans="1:3">
      <c r="A5" s="4" t="str">
        <f>"700681345285"</f>
        <v>700681345285</v>
      </c>
      <c r="B5" s="5" t="s">
        <v>5</v>
      </c>
      <c r="C5" s="6">
        <v>44963</v>
      </c>
    </row>
    <row r="6" spans="1:3">
      <c r="A6" s="4" t="str">
        <f>"703102051378"</f>
        <v>703102051378</v>
      </c>
      <c r="B6" s="5" t="s">
        <v>2</v>
      </c>
      <c r="C6" s="6">
        <v>44975</v>
      </c>
    </row>
    <row r="7" spans="1:3">
      <c r="A7" s="4" t="str">
        <f>"702862982630"</f>
        <v>702862982630</v>
      </c>
      <c r="B7" s="5" t="s">
        <v>6</v>
      </c>
      <c r="C7" s="6">
        <v>44975</v>
      </c>
    </row>
    <row r="8" spans="1:3">
      <c r="A8" s="4" t="str">
        <f>"702342980460"</f>
        <v>702342980460</v>
      </c>
      <c r="B8" s="5" t="s">
        <v>7</v>
      </c>
      <c r="C8" s="6">
        <v>44975</v>
      </c>
    </row>
    <row r="9" spans="1:3">
      <c r="A9" s="4" t="str">
        <f>"702863114191"</f>
        <v>702863114191</v>
      </c>
      <c r="B9" s="7" t="s">
        <v>8</v>
      </c>
      <c r="C9" s="6">
        <v>44975</v>
      </c>
    </row>
    <row r="10" spans="1:3">
      <c r="A10" s="4" t="str">
        <f>"703102027471"</f>
        <v>703102027471</v>
      </c>
      <c r="B10" s="7" t="s">
        <v>9</v>
      </c>
      <c r="C10" s="6">
        <v>44975</v>
      </c>
    </row>
    <row r="11" spans="1:3">
      <c r="A11" s="4" t="str">
        <f>"703101871883"</f>
        <v>703101871883</v>
      </c>
      <c r="B11" s="5" t="s">
        <v>10</v>
      </c>
      <c r="C11" s="6">
        <v>44975</v>
      </c>
    </row>
    <row r="12" spans="1:3">
      <c r="A12" s="4" t="str">
        <f>"706548763167"</f>
        <v>706548763167</v>
      </c>
      <c r="B12" s="5" t="s">
        <v>11</v>
      </c>
      <c r="C12" s="8">
        <v>44992</v>
      </c>
    </row>
    <row r="13" spans="1:3">
      <c r="A13" s="4" t="str">
        <f>"705823228102"</f>
        <v>705823228102</v>
      </c>
      <c r="B13" s="5" t="s">
        <v>12</v>
      </c>
      <c r="C13" s="8">
        <v>44992</v>
      </c>
    </row>
    <row r="14" spans="1:3">
      <c r="A14" s="4" t="str">
        <f>"707387323781"</f>
        <v>707387323781</v>
      </c>
      <c r="B14" s="5" t="s">
        <v>13</v>
      </c>
      <c r="C14" s="8">
        <v>44986</v>
      </c>
    </row>
    <row r="15" spans="1:3">
      <c r="A15" s="4" t="str">
        <f>"707856773489"</f>
        <v>707856773489</v>
      </c>
      <c r="B15" s="5" t="s">
        <v>14</v>
      </c>
      <c r="C15" s="8">
        <v>45001</v>
      </c>
    </row>
    <row r="16" spans="1:3">
      <c r="A16" s="4" t="str">
        <f>"707574808091"</f>
        <v>707574808091</v>
      </c>
      <c r="B16" s="5" t="s">
        <v>15</v>
      </c>
      <c r="C16" s="8">
        <v>45001</v>
      </c>
    </row>
    <row r="17" spans="1:3">
      <c r="A17" s="4" t="str">
        <f>"708062638329"</f>
        <v>708062638329</v>
      </c>
      <c r="B17" s="5" t="s">
        <v>16</v>
      </c>
      <c r="C17" s="8">
        <v>45001</v>
      </c>
    </row>
    <row r="18" spans="1:3">
      <c r="A18" s="4" t="str">
        <f>"708283223218"</f>
        <v>708283223218</v>
      </c>
      <c r="B18" s="5" t="s">
        <v>17</v>
      </c>
      <c r="C18" s="8">
        <v>45001</v>
      </c>
    </row>
    <row r="19" spans="1:3">
      <c r="A19" s="4" t="str">
        <f>"709068181201"</f>
        <v>709068181201</v>
      </c>
      <c r="B19" s="5" t="s">
        <v>18</v>
      </c>
      <c r="C19" s="8">
        <v>45008</v>
      </c>
    </row>
    <row r="20" spans="1:3">
      <c r="A20" s="4" t="str">
        <f>"709068113409"</f>
        <v>709068113409</v>
      </c>
      <c r="B20" s="5" t="s">
        <v>19</v>
      </c>
      <c r="C20" s="8">
        <v>45008</v>
      </c>
    </row>
    <row r="21" spans="1:3">
      <c r="A21" s="4" t="str">
        <f>"709267786388"</f>
        <v>709267786388</v>
      </c>
      <c r="B21" s="5" t="s">
        <v>20</v>
      </c>
      <c r="C21" s="8">
        <v>45008</v>
      </c>
    </row>
    <row r="22" spans="1:3">
      <c r="A22" s="4" t="str">
        <f>"711034530313"</f>
        <v>711034530313</v>
      </c>
      <c r="B22" s="5" t="s">
        <v>21</v>
      </c>
      <c r="C22" s="8">
        <v>45019</v>
      </c>
    </row>
    <row r="23" spans="1:3">
      <c r="A23" s="4" t="str">
        <f>"711034534261"</f>
        <v>711034534261</v>
      </c>
      <c r="B23" s="5" t="s">
        <v>22</v>
      </c>
      <c r="C23" s="8">
        <v>45019</v>
      </c>
    </row>
    <row r="24" spans="1:3">
      <c r="A24" s="4" t="str">
        <f>"710576240178"</f>
        <v>710576240178</v>
      </c>
      <c r="B24" s="5" t="s">
        <v>23</v>
      </c>
      <c r="C24" s="8">
        <v>45019</v>
      </c>
    </row>
    <row r="25" spans="1:3">
      <c r="A25" s="4" t="str">
        <f>"712394381656"</f>
        <v>712394381656</v>
      </c>
      <c r="B25" s="5" t="s">
        <v>24</v>
      </c>
      <c r="C25" s="8">
        <v>45028</v>
      </c>
    </row>
    <row r="26" spans="1:3">
      <c r="A26" s="4" t="str">
        <f>"712800879535"</f>
        <v>712800879535</v>
      </c>
      <c r="B26" s="5" t="s">
        <v>25</v>
      </c>
      <c r="C26" s="8">
        <v>45028</v>
      </c>
    </row>
    <row r="27" spans="1:3">
      <c r="A27" s="4" t="str">
        <f>"719184631914"</f>
        <v>719184631914</v>
      </c>
      <c r="B27" s="5" t="s">
        <v>26</v>
      </c>
      <c r="C27" s="8">
        <v>45062</v>
      </c>
    </row>
    <row r="28" spans="1:3">
      <c r="A28" s="4" t="str">
        <f>"719184867107"</f>
        <v>719184867107</v>
      </c>
      <c r="B28" s="5" t="s">
        <v>27</v>
      </c>
      <c r="C28" s="8">
        <v>45062</v>
      </c>
    </row>
    <row r="29" spans="1:3">
      <c r="A29" s="4" t="str">
        <f>"718580828123"</f>
        <v>718580828123</v>
      </c>
      <c r="B29" s="5" t="s">
        <v>28</v>
      </c>
      <c r="C29" s="8">
        <v>45062</v>
      </c>
    </row>
    <row r="30" spans="1:3">
      <c r="A30" s="4" t="str">
        <f>"718997254028"</f>
        <v>718997254028</v>
      </c>
      <c r="B30" s="5" t="s">
        <v>29</v>
      </c>
      <c r="C30" s="8">
        <v>45062</v>
      </c>
    </row>
    <row r="31" spans="1:3">
      <c r="A31" s="4" t="str">
        <f>"718580660825"</f>
        <v>718580660825</v>
      </c>
      <c r="B31" s="5" t="s">
        <v>30</v>
      </c>
      <c r="C31" s="8">
        <v>45062</v>
      </c>
    </row>
    <row r="32" spans="1:3">
      <c r="A32" s="4" t="str">
        <f>"718818081104"</f>
        <v>718818081104</v>
      </c>
      <c r="B32" s="5" t="s">
        <v>31</v>
      </c>
      <c r="C32" s="8">
        <v>45062</v>
      </c>
    </row>
    <row r="33" spans="1:3">
      <c r="A33" s="4" t="str">
        <f>"719184795818"</f>
        <v>719184795818</v>
      </c>
      <c r="B33" s="5" t="s">
        <v>32</v>
      </c>
      <c r="C33" s="8">
        <v>45062</v>
      </c>
    </row>
    <row r="34" spans="1:3">
      <c r="A34" s="4" t="str">
        <f>"719269954043"</f>
        <v>719269954043</v>
      </c>
      <c r="B34" s="5" t="s">
        <v>33</v>
      </c>
      <c r="C34" s="8">
        <v>45064</v>
      </c>
    </row>
    <row r="35" spans="1:3">
      <c r="A35" s="4" t="str">
        <f>"719458383825"</f>
        <v>719458383825</v>
      </c>
      <c r="B35" s="5" t="s">
        <v>14</v>
      </c>
      <c r="C35" s="8">
        <v>45064</v>
      </c>
    </row>
    <row r="36" spans="1:3">
      <c r="A36" s="4" t="str">
        <f>"719093001942"</f>
        <v>719093001942</v>
      </c>
      <c r="B36" s="5" t="s">
        <v>34</v>
      </c>
      <c r="C36" s="8">
        <v>45064</v>
      </c>
    </row>
    <row r="37" spans="1:3">
      <c r="A37" s="4" t="str">
        <f>"719269834517"</f>
        <v>719269834517</v>
      </c>
      <c r="B37" s="5" t="s">
        <v>35</v>
      </c>
      <c r="C37" s="8">
        <v>45064</v>
      </c>
    </row>
    <row r="38" spans="1:3">
      <c r="A38" s="4" t="str">
        <f>"723135340708"</f>
        <v>723135340708</v>
      </c>
      <c r="B38" s="5" t="s">
        <v>36</v>
      </c>
      <c r="C38" s="8">
        <v>45086</v>
      </c>
    </row>
    <row r="39" spans="1:3">
      <c r="A39" s="4" t="str">
        <f>"723135360720"</f>
        <v>723135360720</v>
      </c>
      <c r="B39" s="5" t="s">
        <v>37</v>
      </c>
      <c r="C39" s="8">
        <v>45086</v>
      </c>
    </row>
    <row r="40" spans="1:3">
      <c r="A40" s="4" t="str">
        <f>"723356593584"</f>
        <v>723356593584</v>
      </c>
      <c r="B40" s="5" t="s">
        <v>38</v>
      </c>
      <c r="C40" s="8">
        <v>45086</v>
      </c>
    </row>
    <row r="41" spans="1:3">
      <c r="A41" s="4" t="str">
        <f>"724393856153"</f>
        <v>724393856153</v>
      </c>
      <c r="B41" s="5" t="s">
        <v>39</v>
      </c>
      <c r="C41" s="8">
        <v>45093</v>
      </c>
    </row>
    <row r="42" spans="1:3">
      <c r="A42" s="4" t="str">
        <f>"724769102846"</f>
        <v>724769102846</v>
      </c>
      <c r="B42" s="5" t="s">
        <v>40</v>
      </c>
      <c r="C42" s="8">
        <v>45093</v>
      </c>
    </row>
    <row r="43" spans="1:3">
      <c r="A43" s="4" t="str">
        <f>"724945351109"</f>
        <v>724945351109</v>
      </c>
      <c r="B43" s="5" t="s">
        <v>41</v>
      </c>
      <c r="C43" s="8">
        <v>45093</v>
      </c>
    </row>
    <row r="44" spans="1:3">
      <c r="A44" s="4" t="str">
        <f>"724895908920"</f>
        <v>724895908920</v>
      </c>
      <c r="B44" s="5" t="s">
        <v>42</v>
      </c>
      <c r="C44" s="8">
        <v>45097</v>
      </c>
    </row>
    <row r="45" spans="1:3">
      <c r="A45" s="4" t="str">
        <f>"724913632503"</f>
        <v>724913632503</v>
      </c>
      <c r="B45" s="5" t="s">
        <v>43</v>
      </c>
      <c r="C45" s="8">
        <v>45097</v>
      </c>
    </row>
    <row r="46" spans="1:3">
      <c r="A46" s="4" t="str">
        <f>"725462943357"</f>
        <v>725462943357</v>
      </c>
      <c r="B46" s="5" t="s">
        <v>44</v>
      </c>
      <c r="C46" s="8">
        <v>45097</v>
      </c>
    </row>
    <row r="47" spans="1:3">
      <c r="A47" s="4" t="str">
        <f>"724913692399"</f>
        <v>724913692399</v>
      </c>
      <c r="B47" s="5" t="s">
        <v>45</v>
      </c>
      <c r="C47" s="8">
        <v>45097</v>
      </c>
    </row>
    <row r="48" spans="1:3">
      <c r="A48" s="4" t="str">
        <f>"726262055737"</f>
        <v>726262055737</v>
      </c>
      <c r="B48" s="5" t="s">
        <v>46</v>
      </c>
      <c r="C48" s="8">
        <v>45102</v>
      </c>
    </row>
    <row r="49" spans="1:3">
      <c r="A49" s="4" t="str">
        <f>"726262215093"</f>
        <v>726262215093</v>
      </c>
      <c r="B49" s="5" t="s">
        <v>47</v>
      </c>
      <c r="C49" s="8">
        <v>45102</v>
      </c>
    </row>
    <row r="50" spans="1:3">
      <c r="A50" s="4" t="str">
        <f>"726088726970"</f>
        <v>726088726970</v>
      </c>
      <c r="B50" s="5" t="s">
        <v>48</v>
      </c>
      <c r="C50" s="8">
        <v>45102</v>
      </c>
    </row>
    <row r="51" spans="1:3">
      <c r="A51" s="4" t="str">
        <f>"727283681132"</f>
        <v>727283681132</v>
      </c>
      <c r="B51" s="5" t="s">
        <v>49</v>
      </c>
      <c r="C51" s="8">
        <v>45110</v>
      </c>
    </row>
    <row r="52" spans="1:3">
      <c r="A52" s="4" t="str">
        <f>"727429714481"</f>
        <v>727429714481</v>
      </c>
      <c r="B52" s="5" t="s">
        <v>50</v>
      </c>
      <c r="C52" s="8">
        <v>45110</v>
      </c>
    </row>
    <row r="53" spans="1:3">
      <c r="A53" s="4" t="str">
        <f>"727599195740"</f>
        <v>727599195740</v>
      </c>
      <c r="B53" s="5" t="s">
        <v>31</v>
      </c>
      <c r="C53" s="8">
        <v>45110</v>
      </c>
    </row>
    <row r="54" spans="1:3">
      <c r="A54" s="4" t="str">
        <f>"727599319340"</f>
        <v>727599319340</v>
      </c>
      <c r="B54" s="5" t="s">
        <v>51</v>
      </c>
      <c r="C54" s="8">
        <v>45110</v>
      </c>
    </row>
    <row r="55" spans="1:3">
      <c r="A55" s="4" t="str">
        <f>"727599355330"</f>
        <v>727599355330</v>
      </c>
      <c r="B55" s="5" t="s">
        <v>52</v>
      </c>
      <c r="C55" s="8">
        <v>45110</v>
      </c>
    </row>
    <row r="56" spans="1:3">
      <c r="A56" s="4" t="str">
        <f>"727599399178"</f>
        <v>727599399178</v>
      </c>
      <c r="B56" s="5" t="s">
        <v>53</v>
      </c>
      <c r="C56" s="8">
        <v>45110</v>
      </c>
    </row>
    <row r="57" spans="1:3">
      <c r="A57" s="4" t="str">
        <f>"727599419157"</f>
        <v>727599419157</v>
      </c>
      <c r="B57" s="5" t="s">
        <v>15</v>
      </c>
      <c r="C57" s="8">
        <v>45110</v>
      </c>
    </row>
    <row r="58" spans="1:3">
      <c r="A58" s="4" t="str">
        <f>"728043146083"</f>
        <v>728043146083</v>
      </c>
      <c r="B58" s="5" t="s">
        <v>54</v>
      </c>
      <c r="C58" s="8">
        <v>45114</v>
      </c>
    </row>
    <row r="59" spans="1:3">
      <c r="A59" s="4" t="str">
        <f>"728043078463"</f>
        <v>728043078463</v>
      </c>
      <c r="B59" s="5" t="s">
        <v>55</v>
      </c>
      <c r="C59" s="8">
        <v>45114</v>
      </c>
    </row>
    <row r="60" spans="1:3">
      <c r="A60" s="4" t="str">
        <f>"728042958740"</f>
        <v>728042958740</v>
      </c>
      <c r="B60" s="5" t="s">
        <v>56</v>
      </c>
      <c r="C60" s="8">
        <v>45114</v>
      </c>
    </row>
    <row r="61" spans="1:3">
      <c r="A61" s="4" t="str">
        <f>"727901477163"</f>
        <v>727901477163</v>
      </c>
      <c r="B61" s="5" t="s">
        <v>57</v>
      </c>
      <c r="C61" s="8">
        <v>45114</v>
      </c>
    </row>
    <row r="62" spans="1:3">
      <c r="A62" s="4" t="str">
        <f>"727688884459"</f>
        <v>727688884459</v>
      </c>
      <c r="B62" s="5" t="s">
        <v>58</v>
      </c>
      <c r="C62" s="8">
        <v>45114</v>
      </c>
    </row>
    <row r="63" spans="1:3">
      <c r="A63" s="4" t="str">
        <f>"729261207457"</f>
        <v>729261207457</v>
      </c>
      <c r="B63" s="5" t="s">
        <v>59</v>
      </c>
      <c r="C63" s="8">
        <v>45121</v>
      </c>
    </row>
    <row r="64" spans="1:3">
      <c r="A64" s="4" t="str">
        <f>"729098574486"</f>
        <v>729098574486</v>
      </c>
      <c r="B64" s="5" t="s">
        <v>60</v>
      </c>
      <c r="C64" s="8">
        <v>45121</v>
      </c>
    </row>
    <row r="65" spans="1:3">
      <c r="A65" s="4" t="str">
        <f>"728749312299"</f>
        <v>728749312299</v>
      </c>
      <c r="B65" s="5" t="s">
        <v>61</v>
      </c>
      <c r="C65" s="8">
        <v>45121</v>
      </c>
    </row>
    <row r="66" spans="1:3">
      <c r="A66" s="4" t="str">
        <f>"728958033190"</f>
        <v>728958033190</v>
      </c>
      <c r="B66" s="5" t="s">
        <v>62</v>
      </c>
      <c r="C66" s="8">
        <v>45121</v>
      </c>
    </row>
    <row r="67" spans="1:3">
      <c r="A67" s="4" t="str">
        <f>"730726944902"</f>
        <v>730726944902</v>
      </c>
      <c r="B67" s="5" t="s">
        <v>63</v>
      </c>
      <c r="C67" s="8">
        <v>45135</v>
      </c>
    </row>
    <row r="68" spans="1:3">
      <c r="A68" s="4" t="str">
        <f>"730727228050"</f>
        <v>730727228050</v>
      </c>
      <c r="B68" s="5" t="s">
        <v>64</v>
      </c>
      <c r="C68" s="8">
        <v>45135</v>
      </c>
    </row>
    <row r="69" spans="1:3">
      <c r="A69" s="4" t="str">
        <f>"730930821659"</f>
        <v>730930821659</v>
      </c>
      <c r="B69" s="5" t="s">
        <v>65</v>
      </c>
      <c r="C69" s="8">
        <v>45135</v>
      </c>
    </row>
    <row r="70" spans="1:3">
      <c r="A70" s="4" t="str">
        <f>"731588262327"</f>
        <v>731588262327</v>
      </c>
      <c r="B70" s="5" t="s">
        <v>66</v>
      </c>
      <c r="C70" s="8">
        <v>45138</v>
      </c>
    </row>
    <row r="71" spans="1:3">
      <c r="A71" s="4" t="str">
        <f>"731457053190"</f>
        <v>731457053190</v>
      </c>
      <c r="B71" s="5" t="s">
        <v>67</v>
      </c>
      <c r="C71" s="8">
        <v>45138</v>
      </c>
    </row>
    <row r="72" spans="1:3">
      <c r="A72" s="4" t="str">
        <f>"732188322856"</f>
        <v>732188322856</v>
      </c>
      <c r="B72" s="5" t="s">
        <v>68</v>
      </c>
      <c r="C72" s="8">
        <v>45142</v>
      </c>
    </row>
    <row r="73" spans="1:3">
      <c r="A73" s="4" t="str">
        <f>"732344799355"</f>
        <v>732344799355</v>
      </c>
      <c r="B73" s="5" t="s">
        <v>69</v>
      </c>
      <c r="C73" s="8">
        <v>45142</v>
      </c>
    </row>
    <row r="74" spans="1:3">
      <c r="A74" s="4" t="str">
        <f>"732188366509"</f>
        <v>732188366509</v>
      </c>
      <c r="B74" s="5" t="s">
        <v>70</v>
      </c>
      <c r="C74" s="8">
        <v>45142</v>
      </c>
    </row>
    <row r="75" spans="1:3">
      <c r="A75" s="4" t="str">
        <f>"734366522361"</f>
        <v>734366522361</v>
      </c>
      <c r="B75" s="9" t="s">
        <v>71</v>
      </c>
      <c r="C75" s="8">
        <v>45155</v>
      </c>
    </row>
    <row r="76" spans="1:3">
      <c r="A76" s="4" t="str">
        <f>"734245437232"</f>
        <v>734245437232</v>
      </c>
      <c r="B76" s="9" t="s">
        <v>72</v>
      </c>
      <c r="C76" s="8">
        <v>45155</v>
      </c>
    </row>
    <row r="77" spans="1:3">
      <c r="A77" s="4" t="str">
        <f>"734366498616"</f>
        <v>734366498616</v>
      </c>
      <c r="B77" s="9" t="s">
        <v>73</v>
      </c>
      <c r="C77" s="8">
        <v>45155</v>
      </c>
    </row>
    <row r="78" spans="1:3">
      <c r="A78" s="4" t="str">
        <f>"734833089122"</f>
        <v>734833089122</v>
      </c>
      <c r="B78" s="9" t="s">
        <v>16</v>
      </c>
      <c r="C78" s="8">
        <v>45159</v>
      </c>
    </row>
    <row r="79" spans="1:3">
      <c r="A79" s="4" t="str">
        <f>"734949662858"</f>
        <v>734949662858</v>
      </c>
      <c r="B79" s="9" t="s">
        <v>74</v>
      </c>
      <c r="C79" s="8">
        <v>45159</v>
      </c>
    </row>
    <row r="80" spans="1:3">
      <c r="A80" s="4" t="str">
        <f>"734832909685"</f>
        <v>734832909685</v>
      </c>
      <c r="B80" s="9" t="s">
        <v>75</v>
      </c>
      <c r="C80" s="8">
        <v>45159</v>
      </c>
    </row>
    <row r="81" spans="1:3">
      <c r="A81" s="4" t="str">
        <f>"734949826325"</f>
        <v>734949826325</v>
      </c>
      <c r="B81" s="9" t="s">
        <v>76</v>
      </c>
      <c r="C81" s="8">
        <v>45159</v>
      </c>
    </row>
    <row r="82" spans="1:3">
      <c r="A82" s="4" t="str">
        <f>"734641672055"</f>
        <v>734641672055</v>
      </c>
      <c r="B82" s="9" t="s">
        <v>77</v>
      </c>
      <c r="C82" s="8">
        <v>45159</v>
      </c>
    </row>
    <row r="83" spans="1:3">
      <c r="A83" s="4" t="str">
        <f>"736111946947"</f>
        <v>736111946947</v>
      </c>
      <c r="B83" s="9" t="s">
        <v>78</v>
      </c>
      <c r="C83" s="8">
        <v>45166</v>
      </c>
    </row>
    <row r="84" spans="1:3">
      <c r="A84" s="4" t="str">
        <f>"736248299826"</f>
        <v>736248299826</v>
      </c>
      <c r="B84" s="9" t="s">
        <v>79</v>
      </c>
      <c r="C84" s="8">
        <v>45166</v>
      </c>
    </row>
    <row r="85" spans="1:3">
      <c r="A85" s="4" t="str">
        <f>"735999701280"</f>
        <v>735999701280</v>
      </c>
      <c r="B85" s="9" t="s">
        <v>80</v>
      </c>
      <c r="C85" s="8">
        <v>45166</v>
      </c>
    </row>
    <row r="86" spans="1:3">
      <c r="A86" s="4" t="str">
        <f>"736248511258"</f>
        <v>736248511258</v>
      </c>
      <c r="B86" s="9" t="s">
        <v>81</v>
      </c>
      <c r="C86" s="8">
        <v>45166</v>
      </c>
    </row>
    <row r="87" spans="1:3">
      <c r="A87" s="4" t="str">
        <f>"736251759189"</f>
        <v>736251759189</v>
      </c>
      <c r="B87" s="9" t="s">
        <v>82</v>
      </c>
      <c r="C87" s="8">
        <v>45166</v>
      </c>
    </row>
    <row r="88" spans="1:3">
      <c r="A88" s="4" t="str">
        <f>"736699493972"</f>
        <v>736699493972</v>
      </c>
      <c r="B88" s="9" t="s">
        <v>83</v>
      </c>
      <c r="C88" s="8">
        <v>45170</v>
      </c>
    </row>
    <row r="89" spans="1:3">
      <c r="A89" s="4" t="str">
        <f>"736810462734"</f>
        <v>736810462734</v>
      </c>
      <c r="B89" s="9" t="s">
        <v>84</v>
      </c>
      <c r="C89" s="8">
        <v>45170</v>
      </c>
    </row>
    <row r="90" spans="1:3">
      <c r="A90" s="4" t="str">
        <f>"736509380696"</f>
        <v>736509380696</v>
      </c>
      <c r="B90" s="9" t="s">
        <v>85</v>
      </c>
      <c r="C90" s="8">
        <v>45170</v>
      </c>
    </row>
    <row r="91" spans="1:3">
      <c r="A91" s="4" t="str">
        <f>"736509488241"</f>
        <v>736509488241</v>
      </c>
      <c r="B91" s="9" t="s">
        <v>86</v>
      </c>
      <c r="C91" s="8">
        <v>45170</v>
      </c>
    </row>
    <row r="92" spans="1:3">
      <c r="A92" s="4" t="str">
        <f>"738979833063"</f>
        <v>738979833063</v>
      </c>
      <c r="B92" s="9" t="s">
        <v>87</v>
      </c>
      <c r="C92" s="8">
        <v>45183</v>
      </c>
    </row>
    <row r="93" spans="1:3">
      <c r="A93" s="4" t="str">
        <f>"738797016705"</f>
        <v>738797016705</v>
      </c>
      <c r="B93" s="9" t="s">
        <v>88</v>
      </c>
      <c r="C93" s="8">
        <v>45183</v>
      </c>
    </row>
    <row r="94" spans="1:3">
      <c r="A94" s="4" t="str">
        <f>"738797080806"</f>
        <v>738797080806</v>
      </c>
      <c r="B94" s="9" t="s">
        <v>89</v>
      </c>
      <c r="C94" s="8">
        <v>45183</v>
      </c>
    </row>
    <row r="95" spans="1:3">
      <c r="A95" s="4" t="str">
        <f>"739429564243"</f>
        <v>739429564243</v>
      </c>
      <c r="B95" s="9" t="s">
        <v>90</v>
      </c>
      <c r="C95" s="8">
        <v>45187</v>
      </c>
    </row>
    <row r="96" spans="1:3">
      <c r="A96" s="4" t="str">
        <f>"739608757120"</f>
        <v>739608757120</v>
      </c>
      <c r="B96" s="9" t="s">
        <v>91</v>
      </c>
      <c r="C96" s="8">
        <v>45187</v>
      </c>
    </row>
    <row r="97" spans="1:3">
      <c r="A97" s="4" t="str">
        <f>"739429564248"</f>
        <v>739429564248</v>
      </c>
      <c r="B97" s="9" t="s">
        <v>10</v>
      </c>
      <c r="C97" s="8">
        <v>45187</v>
      </c>
    </row>
    <row r="98" spans="1:3">
      <c r="A98" s="4" t="str">
        <f>"741934156334"</f>
        <v>741934156334</v>
      </c>
      <c r="B98" s="9" t="s">
        <v>92</v>
      </c>
      <c r="C98" s="8">
        <v>45206</v>
      </c>
    </row>
    <row r="99" spans="1:3">
      <c r="A99" s="4" t="str">
        <f>"741934308175"</f>
        <v>741934308175</v>
      </c>
      <c r="B99" s="9" t="s">
        <v>47</v>
      </c>
      <c r="C99" s="8">
        <v>45206</v>
      </c>
    </row>
    <row r="100" spans="1:3">
      <c r="A100" s="4" t="str">
        <f>"742102869971"</f>
        <v>742102869971</v>
      </c>
      <c r="B100" s="9" t="s">
        <v>93</v>
      </c>
      <c r="C100" s="8">
        <v>45206</v>
      </c>
    </row>
    <row r="101" spans="1:3">
      <c r="A101" s="4" t="str">
        <f>"742102945871"</f>
        <v>742102945871</v>
      </c>
      <c r="B101" s="9" t="s">
        <v>81</v>
      </c>
      <c r="C101" s="8">
        <v>45206</v>
      </c>
    </row>
    <row r="102" spans="1:3">
      <c r="A102" s="4" t="str">
        <f>"742102997908"</f>
        <v>742102997908</v>
      </c>
      <c r="B102" s="9" t="s">
        <v>94</v>
      </c>
      <c r="C102" s="8">
        <v>45206</v>
      </c>
    </row>
    <row r="103" spans="1:3">
      <c r="A103" s="4" t="str">
        <f>"742103297132"</f>
        <v>742103297132</v>
      </c>
      <c r="B103" s="9" t="s">
        <v>15</v>
      </c>
      <c r="C103" s="8">
        <v>45206</v>
      </c>
    </row>
    <row r="104" spans="1:3">
      <c r="A104" s="4" t="str">
        <f>"742190166879"</f>
        <v>742190166879</v>
      </c>
      <c r="B104" s="9" t="s">
        <v>23</v>
      </c>
      <c r="C104" s="8">
        <v>45206</v>
      </c>
    </row>
    <row r="105" spans="1:3">
      <c r="A105" s="4" t="str">
        <f>"742190218720"</f>
        <v>742190218720</v>
      </c>
      <c r="B105" s="9" t="s">
        <v>95</v>
      </c>
      <c r="C105" s="8">
        <v>45206</v>
      </c>
    </row>
    <row r="106" spans="1:3">
      <c r="A106" s="4" t="str">
        <f>"742190294695"</f>
        <v>742190294695</v>
      </c>
      <c r="B106" s="9" t="s">
        <v>11</v>
      </c>
      <c r="C106" s="8">
        <v>45206</v>
      </c>
    </row>
    <row r="107" spans="1:3">
      <c r="A107" s="4" t="str">
        <f>"742190538235"</f>
        <v>742190538235</v>
      </c>
      <c r="B107" s="9" t="s">
        <v>16</v>
      </c>
      <c r="C107" s="8">
        <v>45206</v>
      </c>
    </row>
    <row r="108" spans="1:3">
      <c r="A108" s="4" t="str">
        <f>"742190570162"</f>
        <v>742190570162</v>
      </c>
      <c r="B108" s="9" t="s">
        <v>96</v>
      </c>
      <c r="C108" s="8">
        <v>45206</v>
      </c>
    </row>
    <row r="109" spans="1:3">
      <c r="A109" s="4" t="str">
        <f>"742306551675"</f>
        <v>742306551675</v>
      </c>
      <c r="B109" s="9" t="s">
        <v>28</v>
      </c>
      <c r="C109" s="8">
        <v>45206</v>
      </c>
    </row>
    <row r="110" spans="1:3">
      <c r="A110" s="4" t="str">
        <f>"743653117925"</f>
        <v>743653117925</v>
      </c>
      <c r="B110" s="9" t="s">
        <v>51</v>
      </c>
      <c r="C110" s="8">
        <v>45217</v>
      </c>
    </row>
    <row r="111" spans="1:3">
      <c r="A111" s="4" t="str">
        <f>"743653385580"</f>
        <v>743653385580</v>
      </c>
      <c r="B111" s="9" t="s">
        <v>97</v>
      </c>
      <c r="C111" s="8">
        <v>45217</v>
      </c>
    </row>
    <row r="112" spans="1:3">
      <c r="A112" s="4" t="str">
        <f>"743653429406"</f>
        <v>743653429406</v>
      </c>
      <c r="B112" s="9" t="s">
        <v>98</v>
      </c>
      <c r="C112" s="8">
        <v>45217</v>
      </c>
    </row>
    <row r="113" spans="1:3">
      <c r="A113" s="4" t="str">
        <f>"743738118742"</f>
        <v>743738118742</v>
      </c>
      <c r="B113" s="9" t="s">
        <v>99</v>
      </c>
      <c r="C113" s="8">
        <v>45217</v>
      </c>
    </row>
    <row r="114" spans="1:3">
      <c r="A114" s="4" t="str">
        <f>"743738450136"</f>
        <v>743738450136</v>
      </c>
      <c r="B114" s="9" t="s">
        <v>100</v>
      </c>
      <c r="C114" s="8">
        <v>45217</v>
      </c>
    </row>
    <row r="115" spans="1:3">
      <c r="A115" s="4" t="str">
        <f>"743738494029"</f>
        <v>743738494029</v>
      </c>
      <c r="B115" s="9" t="s">
        <v>11</v>
      </c>
      <c r="C115" s="8">
        <v>45217</v>
      </c>
    </row>
    <row r="116" spans="1:3">
      <c r="A116" s="4" t="str">
        <f>"743738450145"</f>
        <v>743738450145</v>
      </c>
      <c r="B116" s="9" t="s">
        <v>101</v>
      </c>
      <c r="C116" s="8">
        <v>45217</v>
      </c>
    </row>
    <row r="117" spans="1:3">
      <c r="A117" s="4" t="str">
        <f>"743946445555"</f>
        <v>743946445555</v>
      </c>
      <c r="B117" s="9" t="s">
        <v>102</v>
      </c>
      <c r="C117" s="8">
        <v>45219</v>
      </c>
    </row>
    <row r="118" spans="1:3">
      <c r="A118" s="4" t="str">
        <f>"743786280294"</f>
        <v>743786280294</v>
      </c>
      <c r="B118" s="9" t="s">
        <v>103</v>
      </c>
      <c r="C118" s="8">
        <v>45219</v>
      </c>
    </row>
    <row r="119" spans="1:3">
      <c r="A119" s="4" t="str">
        <f>"744139731356"</f>
        <v>744139731356</v>
      </c>
      <c r="B119" s="9" t="s">
        <v>104</v>
      </c>
      <c r="C119" s="8">
        <v>45219</v>
      </c>
    </row>
    <row r="120" spans="1:3">
      <c r="A120" s="4" t="str">
        <f>"744139855176"</f>
        <v>744139855176</v>
      </c>
      <c r="B120" s="9" t="s">
        <v>105</v>
      </c>
      <c r="C120" s="8">
        <v>45219</v>
      </c>
    </row>
    <row r="121" spans="1:3">
      <c r="A121" s="4" t="str">
        <f>"744032590225"</f>
        <v>744032590225</v>
      </c>
      <c r="B121" s="9" t="s">
        <v>106</v>
      </c>
      <c r="C121" s="8">
        <v>45219</v>
      </c>
    </row>
    <row r="122" spans="1:3">
      <c r="A122" s="4" t="str">
        <f>"747097997398"</f>
        <v>747097997398</v>
      </c>
      <c r="B122" s="9" t="s">
        <v>107</v>
      </c>
      <c r="C122" s="8">
        <v>45236</v>
      </c>
    </row>
    <row r="123" spans="1:3">
      <c r="A123" s="4" t="str">
        <f>"747098061198"</f>
        <v>747098061198</v>
      </c>
      <c r="B123" s="9" t="s">
        <v>108</v>
      </c>
      <c r="C123" s="8">
        <v>45236</v>
      </c>
    </row>
    <row r="124" spans="1:3">
      <c r="A124" s="4" t="str">
        <f>"747273011482"</f>
        <v>747273011482</v>
      </c>
      <c r="B124" s="9" t="s">
        <v>109</v>
      </c>
      <c r="C124" s="8">
        <v>45236</v>
      </c>
    </row>
    <row r="125" spans="1:3">
      <c r="A125" s="10" t="str">
        <f>"744692040444"</f>
        <v>744692040444</v>
      </c>
      <c r="B125" s="11" t="s">
        <v>110</v>
      </c>
      <c r="C125" s="8">
        <v>45250</v>
      </c>
    </row>
    <row r="126" spans="1:3">
      <c r="A126" s="10" t="str">
        <f>"744691940460"</f>
        <v>744691940460</v>
      </c>
      <c r="B126" s="11" t="s">
        <v>111</v>
      </c>
      <c r="C126" s="8">
        <v>45250</v>
      </c>
    </row>
    <row r="127" spans="1:3">
      <c r="A127" s="10" t="str">
        <f>"745034971396"</f>
        <v>745034971396</v>
      </c>
      <c r="B127" s="11" t="s">
        <v>112</v>
      </c>
      <c r="C127" s="8">
        <v>45250</v>
      </c>
    </row>
    <row r="128" spans="1:3">
      <c r="A128" s="10" t="str">
        <f>"744846489482"</f>
        <v>744846489482</v>
      </c>
      <c r="B128" s="11" t="s">
        <v>113</v>
      </c>
      <c r="C128" s="8">
        <v>45250</v>
      </c>
    </row>
    <row r="129" spans="1:3">
      <c r="A129" s="10" t="str">
        <f>"744846301829"</f>
        <v>744846301829</v>
      </c>
      <c r="B129" s="11" t="s">
        <v>114</v>
      </c>
      <c r="C129" s="8">
        <v>45250</v>
      </c>
    </row>
    <row r="130" spans="1:3">
      <c r="A130" s="4" t="str">
        <f>"750674855831"</f>
        <v>750674855831</v>
      </c>
      <c r="B130" s="9" t="s">
        <v>115</v>
      </c>
      <c r="C130" s="8">
        <v>45252</v>
      </c>
    </row>
    <row r="131" spans="1:3">
      <c r="A131" s="4" t="str">
        <f>"750674923575"</f>
        <v>750674923575</v>
      </c>
      <c r="B131" s="9" t="s">
        <v>116</v>
      </c>
      <c r="C131" s="8">
        <v>45252</v>
      </c>
    </row>
    <row r="132" spans="1:3">
      <c r="A132" s="4" t="str">
        <f>"750674967357"</f>
        <v>750674967357</v>
      </c>
      <c r="B132" s="9" t="s">
        <v>117</v>
      </c>
      <c r="C132" s="8">
        <v>45252</v>
      </c>
    </row>
    <row r="133" spans="1:3">
      <c r="A133" s="4" t="str">
        <f>"750383700770"</f>
        <v>750383700770</v>
      </c>
      <c r="B133" s="9" t="s">
        <v>118</v>
      </c>
      <c r="C133" s="8">
        <v>45252</v>
      </c>
    </row>
    <row r="134" spans="1:3">
      <c r="A134" s="10" t="str">
        <f>"750966597342"</f>
        <v>750966597342</v>
      </c>
      <c r="B134" s="11" t="s">
        <v>119</v>
      </c>
      <c r="C134" s="8">
        <v>45254</v>
      </c>
    </row>
    <row r="135" spans="1:3">
      <c r="A135" s="10" t="str">
        <f>"751107587012"</f>
        <v>751107587012</v>
      </c>
      <c r="B135" s="11" t="s">
        <v>120</v>
      </c>
      <c r="C135" s="8">
        <v>45254</v>
      </c>
    </row>
    <row r="136" spans="1:3">
      <c r="A136" s="4" t="str">
        <f>"751695310362"</f>
        <v>751695310362</v>
      </c>
      <c r="B136" s="9" t="s">
        <v>121</v>
      </c>
      <c r="C136" s="8">
        <v>45257</v>
      </c>
    </row>
    <row r="137" spans="1:3">
      <c r="A137" s="10" t="str">
        <f>"751769484204"</f>
        <v>751769484204</v>
      </c>
      <c r="B137" s="11" t="s">
        <v>122</v>
      </c>
      <c r="C137" s="8">
        <v>45258</v>
      </c>
    </row>
    <row r="138" spans="1:3">
      <c r="A138" s="10" t="str">
        <f>"751769436389"</f>
        <v>751769436389</v>
      </c>
      <c r="B138" s="11" t="s">
        <v>123</v>
      </c>
      <c r="C138" s="8">
        <v>45258</v>
      </c>
    </row>
    <row r="139" spans="1:3">
      <c r="A139" s="10" t="str">
        <f>"753176028046"</f>
        <v>753176028046</v>
      </c>
      <c r="B139" s="11" t="s">
        <v>124</v>
      </c>
      <c r="C139" s="8">
        <v>45264</v>
      </c>
    </row>
    <row r="140" spans="1:3">
      <c r="A140" s="10" t="str">
        <f>"753436259246"</f>
        <v>753436259246</v>
      </c>
      <c r="B140" s="11" t="s">
        <v>125</v>
      </c>
      <c r="C140" s="8">
        <v>45264</v>
      </c>
    </row>
    <row r="141" spans="1:3">
      <c r="A141" s="10" t="str">
        <f>"753175964237"</f>
        <v>753175964237</v>
      </c>
      <c r="B141" s="11" t="s">
        <v>126</v>
      </c>
      <c r="C141" s="8">
        <v>45264</v>
      </c>
    </row>
    <row r="142" spans="1:3">
      <c r="A142" s="10" t="str">
        <f>"754128544226"</f>
        <v>754128544226</v>
      </c>
      <c r="B142" s="11" t="s">
        <v>127</v>
      </c>
      <c r="C142" s="8">
        <v>45268</v>
      </c>
    </row>
    <row r="143" spans="1:3">
      <c r="A143" s="10" t="str">
        <f>"754313274929"</f>
        <v>754313274929</v>
      </c>
      <c r="B143" s="11" t="s">
        <v>128</v>
      </c>
      <c r="C143" s="8">
        <v>45268</v>
      </c>
    </row>
    <row r="144" spans="1:3">
      <c r="A144" s="12" t="str">
        <f>"754227869073"</f>
        <v>754227869073</v>
      </c>
      <c r="B144" s="9" t="s">
        <v>129</v>
      </c>
      <c r="C144" s="8">
        <v>45268</v>
      </c>
    </row>
    <row r="145" spans="1:3">
      <c r="A145" s="12" t="str">
        <f>"754346835223"</f>
        <v>754346835223</v>
      </c>
      <c r="B145" s="9" t="s">
        <v>130</v>
      </c>
      <c r="C145" s="8">
        <v>45268</v>
      </c>
    </row>
    <row r="146" spans="1:3">
      <c r="A146" s="12" t="str">
        <f>"754281030960"</f>
        <v>754281030960</v>
      </c>
      <c r="B146" s="9" t="s">
        <v>131</v>
      </c>
      <c r="C146" s="8">
        <v>45268</v>
      </c>
    </row>
    <row r="147" spans="1:3">
      <c r="A147" s="12" t="str">
        <f>"754227945004"</f>
        <v>754227945004</v>
      </c>
      <c r="B147" s="9" t="s">
        <v>132</v>
      </c>
      <c r="C147" s="8">
        <v>45268</v>
      </c>
    </row>
    <row r="148" spans="1:3">
      <c r="A148" s="12" t="str">
        <f>"754227829373"</f>
        <v>754227829373</v>
      </c>
      <c r="B148" s="9" t="s">
        <v>133</v>
      </c>
      <c r="C148" s="8">
        <v>45268</v>
      </c>
    </row>
    <row r="149" spans="1:3">
      <c r="A149" s="12" t="str">
        <f>"754281398318"</f>
        <v>754281398318</v>
      </c>
      <c r="B149" s="9" t="s">
        <v>134</v>
      </c>
      <c r="C149" s="8">
        <v>45268</v>
      </c>
    </row>
    <row r="150" spans="1:3">
      <c r="A150" s="12" t="str">
        <f>"754281462215"</f>
        <v>754281462215</v>
      </c>
      <c r="B150" s="9" t="s">
        <v>115</v>
      </c>
      <c r="C150" s="8">
        <v>45268</v>
      </c>
    </row>
    <row r="151" spans="1:3">
      <c r="A151" s="12" t="str">
        <f>"754227937115"</f>
        <v>754227937115</v>
      </c>
      <c r="B151" s="9" t="s">
        <v>118</v>
      </c>
      <c r="C151" s="8">
        <v>45268</v>
      </c>
    </row>
    <row r="152" spans="1:3">
      <c r="A152" s="12" t="str">
        <f>"755494151452"</f>
        <v>755494151452</v>
      </c>
      <c r="B152" s="9" t="s">
        <v>135</v>
      </c>
      <c r="C152" s="8">
        <v>45273</v>
      </c>
    </row>
    <row r="153" spans="1:3">
      <c r="A153" s="12" t="str">
        <f>"755437478598"</f>
        <v>755437478598</v>
      </c>
      <c r="B153" s="9" t="s">
        <v>136</v>
      </c>
      <c r="C153" s="8">
        <v>45273</v>
      </c>
    </row>
    <row r="154" spans="1:3">
      <c r="A154" s="10" t="str">
        <f>"755747519088"</f>
        <v>755747519088</v>
      </c>
      <c r="B154" s="11" t="s">
        <v>137</v>
      </c>
      <c r="C154" s="8">
        <v>45274</v>
      </c>
    </row>
    <row r="155" spans="1:3">
      <c r="A155" s="10" t="str">
        <f>"755690198889"</f>
        <v>755690198889</v>
      </c>
      <c r="B155" s="11" t="s">
        <v>138</v>
      </c>
      <c r="C155" s="8">
        <v>45274</v>
      </c>
    </row>
    <row r="156" spans="1:3">
      <c r="A156" s="10" t="str">
        <f>"756655369516"</f>
        <v>756655369516</v>
      </c>
      <c r="B156" s="11" t="s">
        <v>139</v>
      </c>
      <c r="C156" s="8">
        <v>45278</v>
      </c>
    </row>
    <row r="157" spans="1:3">
      <c r="A157" s="10" t="str">
        <f>"756697454906"</f>
        <v>756697454906</v>
      </c>
      <c r="B157" s="11" t="s">
        <v>140</v>
      </c>
      <c r="C157" s="8">
        <v>45278</v>
      </c>
    </row>
    <row r="158" spans="1:3">
      <c r="A158" s="10" t="str">
        <f>"756975972326"</f>
        <v>756975972326</v>
      </c>
      <c r="B158" s="11" t="s">
        <v>141</v>
      </c>
      <c r="C158" s="8">
        <v>45280</v>
      </c>
    </row>
    <row r="159" spans="1:3">
      <c r="A159" s="12" t="str">
        <f>"757090773295"</f>
        <v>757090773295</v>
      </c>
      <c r="B159" s="9" t="s">
        <v>142</v>
      </c>
      <c r="C159" s="8">
        <v>45280</v>
      </c>
    </row>
    <row r="160" spans="1:3">
      <c r="A160" s="12" t="str">
        <f>"757179663892"</f>
        <v>757179663892</v>
      </c>
      <c r="B160" s="9" t="s">
        <v>143</v>
      </c>
      <c r="C160" s="8">
        <v>45280</v>
      </c>
    </row>
    <row r="161" spans="1:3">
      <c r="A161" s="12" t="str">
        <f>"757090889124"</f>
        <v>757090889124</v>
      </c>
      <c r="B161" s="9" t="s">
        <v>144</v>
      </c>
      <c r="C161" s="8">
        <v>45280</v>
      </c>
    </row>
    <row r="162" spans="1:3">
      <c r="A162" s="12" t="str">
        <f>"757090697502"</f>
        <v>757090697502</v>
      </c>
      <c r="B162" s="9" t="s">
        <v>145</v>
      </c>
      <c r="C162" s="8">
        <v>45280</v>
      </c>
    </row>
    <row r="163" spans="1:3">
      <c r="A163" s="12" t="str">
        <f>"757090605749"</f>
        <v>757090605749</v>
      </c>
      <c r="B163" s="9" t="s">
        <v>146</v>
      </c>
      <c r="C163" s="8">
        <v>45280</v>
      </c>
    </row>
    <row r="164" spans="1:3">
      <c r="A164" s="12" t="str">
        <f>"760050216804"</f>
        <v>760050216804</v>
      </c>
      <c r="B164" s="9" t="s">
        <v>147</v>
      </c>
      <c r="C164" s="8">
        <v>45294</v>
      </c>
    </row>
    <row r="165" spans="1:3">
      <c r="A165" s="12" t="str">
        <f>"760239431792"</f>
        <v>760239431792</v>
      </c>
      <c r="B165" s="9" t="s">
        <v>148</v>
      </c>
      <c r="C165" s="8">
        <v>45294</v>
      </c>
    </row>
    <row r="166" spans="1:3">
      <c r="A166" s="12" t="str">
        <f>"760050188987"</f>
        <v>760050188987</v>
      </c>
      <c r="B166" s="9" t="s">
        <v>149</v>
      </c>
      <c r="C166" s="8">
        <v>45294</v>
      </c>
    </row>
    <row r="167" spans="1:3">
      <c r="A167" s="12" t="str">
        <f>"760239703171"</f>
        <v>760239703171</v>
      </c>
      <c r="B167" s="9" t="s">
        <v>150</v>
      </c>
      <c r="C167" s="8">
        <v>45294</v>
      </c>
    </row>
    <row r="168" spans="1:3">
      <c r="A168" s="12" t="str">
        <f>"760166861096"</f>
        <v>760166861096</v>
      </c>
      <c r="B168" s="9" t="s">
        <v>151</v>
      </c>
      <c r="C168" s="8">
        <v>45294</v>
      </c>
    </row>
    <row r="169" spans="1:3">
      <c r="A169" s="12" t="str">
        <f>"760196634658"</f>
        <v>760196634658</v>
      </c>
      <c r="B169" s="9" t="s">
        <v>152</v>
      </c>
      <c r="C169" s="8">
        <v>45294</v>
      </c>
    </row>
    <row r="170" spans="1:3">
      <c r="A170" s="10" t="str">
        <f>"760156601385"</f>
        <v>760156601385</v>
      </c>
      <c r="B170" s="11" t="s">
        <v>153</v>
      </c>
      <c r="C170" s="8">
        <v>45294</v>
      </c>
    </row>
    <row r="171" spans="1:3">
      <c r="A171" s="10" t="str">
        <f>"760229443156"</f>
        <v>760229443156</v>
      </c>
      <c r="B171" s="11" t="s">
        <v>154</v>
      </c>
      <c r="C171" s="8">
        <v>45294</v>
      </c>
    </row>
    <row r="172" spans="1:3">
      <c r="A172" s="10" t="str">
        <f>"760724498488"</f>
        <v>760724498488</v>
      </c>
      <c r="B172" s="11" t="s">
        <v>155</v>
      </c>
      <c r="C172" s="8">
        <v>45296</v>
      </c>
    </row>
    <row r="173" spans="1:3">
      <c r="A173" s="10" t="str">
        <f>"760767919081"</f>
        <v>760767919081</v>
      </c>
      <c r="B173" s="11" t="s">
        <v>156</v>
      </c>
      <c r="C173" s="8">
        <v>45296</v>
      </c>
    </row>
    <row r="174" spans="1:3">
      <c r="A174" s="12" t="str">
        <f>"761729135185"</f>
        <v>761729135185</v>
      </c>
      <c r="B174" s="9" t="s">
        <v>157</v>
      </c>
      <c r="C174" s="8">
        <v>45300</v>
      </c>
    </row>
    <row r="175" spans="1:3">
      <c r="A175" s="12" t="str">
        <f>"761557448199"</f>
        <v>761557448199</v>
      </c>
      <c r="B175" s="9" t="s">
        <v>158</v>
      </c>
      <c r="C175" s="8">
        <v>45300</v>
      </c>
    </row>
    <row r="176" spans="1:3">
      <c r="A176" s="12" t="str">
        <f>"761694270624"</f>
        <v>761694270624</v>
      </c>
      <c r="B176" s="9" t="s">
        <v>159</v>
      </c>
      <c r="C176" s="8">
        <v>45300</v>
      </c>
    </row>
    <row r="177" spans="1:3">
      <c r="A177" s="12" t="str">
        <f>"761557472007"</f>
        <v>761557472007</v>
      </c>
      <c r="B177" s="9" t="s">
        <v>160</v>
      </c>
      <c r="C177" s="8">
        <v>45300</v>
      </c>
    </row>
    <row r="178" spans="1:3">
      <c r="A178" s="12" t="str">
        <f>"761557192831"</f>
        <v>761557192831</v>
      </c>
      <c r="B178" s="9" t="s">
        <v>161</v>
      </c>
      <c r="C178" s="8">
        <v>45300</v>
      </c>
    </row>
    <row r="179" spans="1:3">
      <c r="A179" s="12" t="str">
        <f>"761728983434"</f>
        <v>761728983434</v>
      </c>
      <c r="B179" s="9" t="s">
        <v>162</v>
      </c>
      <c r="C179" s="8">
        <v>45300</v>
      </c>
    </row>
    <row r="180" spans="1:3">
      <c r="A180" s="12" t="str">
        <f>"761662309351"</f>
        <v>761662309351</v>
      </c>
      <c r="B180" s="9" t="s">
        <v>163</v>
      </c>
      <c r="C180" s="8">
        <v>45300</v>
      </c>
    </row>
    <row r="181" spans="1:3">
      <c r="A181" s="12" t="str">
        <f>"761729203015"</f>
        <v>761729203015</v>
      </c>
      <c r="B181" s="9" t="s">
        <v>164</v>
      </c>
      <c r="C181" s="8">
        <v>45300</v>
      </c>
    </row>
    <row r="182" spans="1:3">
      <c r="A182" s="12" t="str">
        <f>"761980468596"</f>
        <v>761980468596</v>
      </c>
      <c r="B182" s="9" t="s">
        <v>165</v>
      </c>
      <c r="C182" s="8">
        <v>45302</v>
      </c>
    </row>
    <row r="183" spans="1:3">
      <c r="A183" s="12" t="str">
        <f>"762085897503"</f>
        <v>762085897503</v>
      </c>
      <c r="B183" s="9" t="s">
        <v>40</v>
      </c>
      <c r="C183" s="8">
        <v>45302</v>
      </c>
    </row>
    <row r="184" spans="1:3">
      <c r="A184" s="12" t="str">
        <f>"762116074566"</f>
        <v>762116074566</v>
      </c>
      <c r="B184" s="9" t="s">
        <v>166</v>
      </c>
      <c r="C184" s="8">
        <v>45302</v>
      </c>
    </row>
    <row r="185" spans="1:3">
      <c r="A185" s="12" t="str">
        <f>"761980344955"</f>
        <v>761980344955</v>
      </c>
      <c r="B185" s="9" t="s">
        <v>167</v>
      </c>
      <c r="C185" s="8">
        <v>45302</v>
      </c>
    </row>
    <row r="186" spans="1:3">
      <c r="A186" s="12" t="str">
        <f>"762148047249"</f>
        <v>762148047249</v>
      </c>
      <c r="B186" s="9" t="s">
        <v>168</v>
      </c>
      <c r="C186" s="8">
        <v>45302</v>
      </c>
    </row>
    <row r="187" spans="1:3">
      <c r="A187" s="12" t="str">
        <f>"761980752022"</f>
        <v>761980752022</v>
      </c>
      <c r="B187" s="9" t="s">
        <v>169</v>
      </c>
      <c r="C187" s="8">
        <v>45302</v>
      </c>
    </row>
    <row r="188" spans="1:3">
      <c r="A188" s="10" t="str">
        <f>"763028343979"</f>
        <v>763028343979</v>
      </c>
      <c r="B188" s="11" t="s">
        <v>170</v>
      </c>
      <c r="C188" s="8">
        <v>45307</v>
      </c>
    </row>
    <row r="189" spans="1:3">
      <c r="A189" s="10" t="str">
        <f>"763836695141"</f>
        <v>763836695141</v>
      </c>
      <c r="B189" s="11" t="s">
        <v>171</v>
      </c>
      <c r="C189" s="8">
        <v>45310</v>
      </c>
    </row>
    <row r="190" spans="1:3">
      <c r="A190" s="10" t="str">
        <f>"763836319884"</f>
        <v>763836319884</v>
      </c>
      <c r="B190" s="11" t="s">
        <v>172</v>
      </c>
      <c r="C190" s="8">
        <v>45310</v>
      </c>
    </row>
    <row r="191" spans="1:3">
      <c r="A191" s="12" t="str">
        <f>"764647559471"</f>
        <v>764647559471</v>
      </c>
      <c r="B191" s="9" t="s">
        <v>173</v>
      </c>
      <c r="C191" s="8">
        <v>45314</v>
      </c>
    </row>
    <row r="192" spans="1:3">
      <c r="A192" s="12" t="str">
        <f>"764608717629"</f>
        <v>764608717629</v>
      </c>
      <c r="B192" s="9" t="s">
        <v>174</v>
      </c>
      <c r="C192" s="8">
        <v>45314</v>
      </c>
    </row>
    <row r="193" spans="1:3">
      <c r="A193" s="12" t="str">
        <f>"764608981008"</f>
        <v>764608981008</v>
      </c>
      <c r="B193" s="9" t="s">
        <v>175</v>
      </c>
      <c r="C193" s="8">
        <v>45314</v>
      </c>
    </row>
    <row r="194" spans="1:3">
      <c r="A194" s="12" t="str">
        <f>"764608821509"</f>
        <v>764608821509</v>
      </c>
      <c r="B194" s="9" t="s">
        <v>176</v>
      </c>
      <c r="C194" s="8">
        <v>45314</v>
      </c>
    </row>
    <row r="195" spans="1:3">
      <c r="A195" s="12" t="str">
        <f>"764628870682"</f>
        <v>764628870682</v>
      </c>
      <c r="B195" s="9" t="s">
        <v>177</v>
      </c>
      <c r="C195" s="8">
        <v>45314</v>
      </c>
    </row>
    <row r="196" spans="1:3">
      <c r="A196" s="12" t="str">
        <f>"764629138168"</f>
        <v>764629138168</v>
      </c>
      <c r="B196" s="9" t="s">
        <v>178</v>
      </c>
      <c r="C196" s="8">
        <v>45314</v>
      </c>
    </row>
    <row r="197" spans="1:3">
      <c r="A197" s="12" t="str">
        <f>"764513672849"</f>
        <v>764513672849</v>
      </c>
      <c r="B197" s="9" t="s">
        <v>179</v>
      </c>
      <c r="C197" s="8">
        <v>45314</v>
      </c>
    </row>
    <row r="198" spans="1:3">
      <c r="A198" s="12" t="str">
        <f>"764609001004"</f>
        <v>764609001004</v>
      </c>
      <c r="B198" s="9" t="s">
        <v>180</v>
      </c>
      <c r="C198" s="8">
        <v>45314</v>
      </c>
    </row>
    <row r="199" spans="1:3">
      <c r="A199" s="12" t="str">
        <f>"764513968194"</f>
        <v>764513968194</v>
      </c>
      <c r="B199" s="9" t="s">
        <v>181</v>
      </c>
      <c r="C199" s="8">
        <v>45314</v>
      </c>
    </row>
    <row r="200" spans="1:3">
      <c r="A200" s="12" t="str">
        <f>"764628882765"</f>
        <v>764628882765</v>
      </c>
      <c r="B200" s="9" t="s">
        <v>182</v>
      </c>
      <c r="C200" s="8">
        <v>45314</v>
      </c>
    </row>
    <row r="201" spans="1:3">
      <c r="A201" s="12" t="str">
        <f>"764628766893"</f>
        <v>764628766893</v>
      </c>
      <c r="B201" s="9" t="s">
        <v>183</v>
      </c>
      <c r="C201" s="8">
        <v>45314</v>
      </c>
    </row>
    <row r="202" spans="1:3">
      <c r="A202" s="12" t="str">
        <f>"768371272635"</f>
        <v>768371272635</v>
      </c>
      <c r="B202" s="9" t="s">
        <v>20</v>
      </c>
      <c r="C202" s="8">
        <v>45343</v>
      </c>
    </row>
    <row r="203" spans="1:3">
      <c r="A203" s="12" t="str">
        <f>"768371328604"</f>
        <v>768371328604</v>
      </c>
      <c r="B203" s="9" t="s">
        <v>184</v>
      </c>
      <c r="C203" s="8">
        <v>45343</v>
      </c>
    </row>
    <row r="204" spans="1:3">
      <c r="A204" s="12" t="str">
        <f>"768371360479"</f>
        <v>768371360479</v>
      </c>
      <c r="B204" s="9" t="s">
        <v>185</v>
      </c>
      <c r="C204" s="8">
        <v>45343</v>
      </c>
    </row>
    <row r="205" spans="1:3">
      <c r="A205" s="12" t="str">
        <f>"768455715071"</f>
        <v>768455715071</v>
      </c>
      <c r="B205" s="9" t="s">
        <v>186</v>
      </c>
      <c r="C205" s="8">
        <v>45343</v>
      </c>
    </row>
    <row r="206" spans="1:3">
      <c r="A206" s="12" t="str">
        <f>"768452206368"</f>
        <v>768452206368</v>
      </c>
      <c r="B206" s="9" t="s">
        <v>187</v>
      </c>
      <c r="C206" s="8">
        <v>45343</v>
      </c>
    </row>
    <row r="207" spans="1:3">
      <c r="A207" s="12" t="str">
        <f>"768452110506"</f>
        <v>768452110506</v>
      </c>
      <c r="B207" s="9" t="s">
        <v>188</v>
      </c>
      <c r="C207" s="8">
        <v>45343</v>
      </c>
    </row>
    <row r="208" spans="1:3">
      <c r="A208" s="12" t="str">
        <f>"768455415740"</f>
        <v>768455415740</v>
      </c>
      <c r="B208" s="9" t="s">
        <v>189</v>
      </c>
      <c r="C208" s="8">
        <v>45343</v>
      </c>
    </row>
    <row r="209" spans="1:3">
      <c r="A209" s="12" t="str">
        <f>"768447317674"</f>
        <v>768447317674</v>
      </c>
      <c r="B209" s="9" t="s">
        <v>190</v>
      </c>
      <c r="C209" s="8">
        <v>45343</v>
      </c>
    </row>
    <row r="210" spans="1:3">
      <c r="A210" s="12" t="str">
        <f>"768455623264"</f>
        <v>768455623264</v>
      </c>
      <c r="B210" s="9" t="s">
        <v>191</v>
      </c>
      <c r="C210" s="8">
        <v>45343</v>
      </c>
    </row>
    <row r="211" spans="1:3">
      <c r="A211" s="12" t="str">
        <f>"768451998532"</f>
        <v>768451998532</v>
      </c>
      <c r="B211" s="9" t="s">
        <v>192</v>
      </c>
      <c r="C211" s="8">
        <v>45343</v>
      </c>
    </row>
    <row r="212" spans="1:3">
      <c r="A212" s="12" t="str">
        <f>"768452254222"</f>
        <v>768452254222</v>
      </c>
      <c r="B212" s="9" t="s">
        <v>193</v>
      </c>
      <c r="C212" s="8">
        <v>45343</v>
      </c>
    </row>
    <row r="213" spans="1:3">
      <c r="A213" s="12" t="str">
        <f>"768455663172"</f>
        <v>768455663172</v>
      </c>
      <c r="B213" s="9" t="s">
        <v>147</v>
      </c>
      <c r="C213" s="8">
        <v>45343</v>
      </c>
    </row>
    <row r="214" spans="1:3">
      <c r="A214" s="12" t="str">
        <f>"768455567388"</f>
        <v>768455567388</v>
      </c>
      <c r="B214" s="9" t="s">
        <v>194</v>
      </c>
      <c r="C214" s="8">
        <v>45343</v>
      </c>
    </row>
    <row r="215" spans="1:3">
      <c r="A215" s="12" t="str">
        <f>"768447485264"</f>
        <v>768447485264</v>
      </c>
      <c r="B215" s="9" t="s">
        <v>181</v>
      </c>
      <c r="C215" s="8">
        <v>45343</v>
      </c>
    </row>
    <row r="216" spans="1:3">
      <c r="A216" s="12" t="str">
        <f>"770149019354"</f>
        <v>770149019354</v>
      </c>
      <c r="B216" s="9" t="s">
        <v>195</v>
      </c>
      <c r="C216" s="8">
        <v>45350</v>
      </c>
    </row>
    <row r="217" spans="1:3">
      <c r="A217" s="12" t="str">
        <f>"770074680863"</f>
        <v>770074680863</v>
      </c>
      <c r="B217" s="9" t="s">
        <v>196</v>
      </c>
      <c r="C217" s="8">
        <v>45350</v>
      </c>
    </row>
    <row r="218" spans="1:3">
      <c r="A218" s="12" t="str">
        <f>"770147813924"</f>
        <v>770147813924</v>
      </c>
      <c r="B218" s="9" t="s">
        <v>197</v>
      </c>
      <c r="C218" s="8">
        <v>45350</v>
      </c>
    </row>
    <row r="219" spans="1:3">
      <c r="A219" s="12" t="str">
        <f>"770148855695"</f>
        <v>770148855695</v>
      </c>
      <c r="B219" s="9" t="s">
        <v>198</v>
      </c>
      <c r="C219" s="8">
        <v>45350</v>
      </c>
    </row>
    <row r="220" spans="1:3">
      <c r="A220" s="12" t="str">
        <f>"770148799878"</f>
        <v>770148799878</v>
      </c>
      <c r="B220" s="9" t="s">
        <v>199</v>
      </c>
      <c r="C220" s="8">
        <v>45350</v>
      </c>
    </row>
    <row r="221" spans="1:3">
      <c r="A221" s="12" t="str">
        <f>"770149063345"</f>
        <v>770149063345</v>
      </c>
      <c r="B221" s="9" t="s">
        <v>200</v>
      </c>
      <c r="C221" s="8">
        <v>45350</v>
      </c>
    </row>
    <row r="222" spans="1:3">
      <c r="A222" s="12" t="str">
        <f>"770447759077"</f>
        <v>770447759077</v>
      </c>
      <c r="B222" s="9" t="s">
        <v>201</v>
      </c>
      <c r="C222" s="8">
        <v>45351</v>
      </c>
    </row>
    <row r="223" spans="1:3">
      <c r="A223" s="12" t="str">
        <f>"770447771037"</f>
        <v>770447771037</v>
      </c>
      <c r="B223" s="9" t="s">
        <v>202</v>
      </c>
      <c r="C223" s="8">
        <v>45351</v>
      </c>
    </row>
    <row r="224" spans="1:3">
      <c r="A224" s="12" t="str">
        <f>"770447049490"</f>
        <v>770447049490</v>
      </c>
      <c r="B224" s="9" t="s">
        <v>203</v>
      </c>
      <c r="C224" s="8">
        <v>45351</v>
      </c>
    </row>
    <row r="225" spans="1:3">
      <c r="A225" s="12" t="str">
        <f>"770447459770"</f>
        <v>770447459770</v>
      </c>
      <c r="B225" s="9" t="s">
        <v>204</v>
      </c>
      <c r="C225" s="8">
        <v>45351</v>
      </c>
    </row>
    <row r="226" spans="1:3">
      <c r="A226" s="10" t="str">
        <f>"773971078120"</f>
        <v>773971078120</v>
      </c>
      <c r="B226" s="11" t="s">
        <v>205</v>
      </c>
      <c r="C226" s="8">
        <v>45366</v>
      </c>
    </row>
    <row r="227" spans="1:3">
      <c r="A227" s="10" t="str">
        <f>"775023980477"</f>
        <v>775023980477</v>
      </c>
      <c r="B227" s="11" t="s">
        <v>206</v>
      </c>
      <c r="C227" s="8">
        <v>45369</v>
      </c>
    </row>
    <row r="228" spans="1:3">
      <c r="A228" s="10" t="str">
        <f>"775048582916"</f>
        <v>775048582916</v>
      </c>
      <c r="B228" s="11" t="s">
        <v>207</v>
      </c>
      <c r="C228" s="8">
        <v>45369</v>
      </c>
    </row>
    <row r="229" spans="1:3">
      <c r="A229" s="10" t="str">
        <f>"775432637708"</f>
        <v>775432637708</v>
      </c>
      <c r="B229" s="11" t="s">
        <v>208</v>
      </c>
      <c r="C229" s="8">
        <v>45370</v>
      </c>
    </row>
    <row r="230" spans="1:3">
      <c r="A230" s="10" t="str">
        <f>"775408018459"</f>
        <v>775408018459</v>
      </c>
      <c r="B230" s="11" t="s">
        <v>209</v>
      </c>
      <c r="C230" s="8">
        <v>45370</v>
      </c>
    </row>
    <row r="231" spans="1:3">
      <c r="A231" s="10" t="str">
        <f>"777115126788"</f>
        <v>777115126788</v>
      </c>
      <c r="B231" s="11" t="s">
        <v>210</v>
      </c>
      <c r="C231" s="8">
        <v>45376</v>
      </c>
    </row>
    <row r="232" spans="1:3">
      <c r="A232" s="10" t="str">
        <f>"777115234519"</f>
        <v>777115234519</v>
      </c>
      <c r="B232" s="11" t="s">
        <v>211</v>
      </c>
      <c r="C232" s="8">
        <v>45376</v>
      </c>
    </row>
    <row r="233" spans="1:3">
      <c r="A233" s="10" t="str">
        <f>"777143141697"</f>
        <v>777143141697</v>
      </c>
      <c r="B233" s="11" t="s">
        <v>212</v>
      </c>
      <c r="C233" s="8">
        <v>45376</v>
      </c>
    </row>
    <row r="234" spans="1:3">
      <c r="A234" s="10" t="str">
        <f>"777827718347"</f>
        <v>777827718347</v>
      </c>
      <c r="B234" s="11" t="s">
        <v>213</v>
      </c>
      <c r="C234" s="8">
        <v>45378</v>
      </c>
    </row>
    <row r="235" spans="1:3">
      <c r="A235" s="10" t="str">
        <f>"777794983779"</f>
        <v>777794983779</v>
      </c>
      <c r="B235" s="11" t="s">
        <v>214</v>
      </c>
      <c r="C235" s="8">
        <v>45378</v>
      </c>
    </row>
    <row r="236" spans="1:3">
      <c r="A236" s="12" t="str">
        <f>"777148355466"</f>
        <v>777148355466</v>
      </c>
      <c r="B236" s="9" t="s">
        <v>215</v>
      </c>
      <c r="C236" s="8">
        <v>45376</v>
      </c>
    </row>
    <row r="237" spans="1:3">
      <c r="A237" s="12" t="str">
        <f>"777383323507"</f>
        <v>777383323507</v>
      </c>
      <c r="B237" s="9" t="s">
        <v>216</v>
      </c>
      <c r="C237" s="8">
        <v>45377</v>
      </c>
    </row>
    <row r="238" ht="22.5" spans="1:3">
      <c r="A238" s="13" t="str">
        <f>"777412166814"</f>
        <v>777412166814</v>
      </c>
      <c r="B238" s="9" t="s">
        <v>217</v>
      </c>
      <c r="C238" s="8">
        <v>45377</v>
      </c>
    </row>
    <row r="239" spans="1:3">
      <c r="A239" s="12" t="str">
        <f>"777400644468"</f>
        <v>777400644468</v>
      </c>
      <c r="B239" s="9" t="s">
        <v>181</v>
      </c>
      <c r="C239" s="8">
        <v>45377</v>
      </c>
    </row>
    <row r="240" spans="1:3">
      <c r="A240" s="12" t="str">
        <f>"777440593911"</f>
        <v>777440593911</v>
      </c>
      <c r="B240" s="9" t="s">
        <v>218</v>
      </c>
      <c r="C240" s="8">
        <v>45377</v>
      </c>
    </row>
    <row r="241" spans="1:3">
      <c r="A241" s="10" t="str">
        <f>"778161937767"</f>
        <v>778161937767</v>
      </c>
      <c r="B241" s="11" t="s">
        <v>219</v>
      </c>
      <c r="C241" s="8">
        <v>45379</v>
      </c>
    </row>
    <row r="242" spans="1:3">
      <c r="A242" s="10" t="str">
        <f>"778100827396"</f>
        <v>778100827396</v>
      </c>
      <c r="B242" s="11" t="s">
        <v>220</v>
      </c>
      <c r="C242" s="8">
        <v>45379</v>
      </c>
    </row>
    <row r="243" spans="1:3">
      <c r="A243" s="10" t="str">
        <f>"783103790611"</f>
        <v>783103790611</v>
      </c>
      <c r="B243" s="11" t="s">
        <v>221</v>
      </c>
      <c r="C243" s="8">
        <v>45394</v>
      </c>
    </row>
    <row r="244" spans="1:3">
      <c r="A244" s="12" t="str">
        <f>"783159656342"</f>
        <v>783159656342</v>
      </c>
      <c r="B244" s="9" t="s">
        <v>222</v>
      </c>
      <c r="C244" s="8">
        <v>45394</v>
      </c>
    </row>
    <row r="245" spans="1:3">
      <c r="A245" s="12" t="str">
        <f>"783178489254"</f>
        <v>783178489254</v>
      </c>
      <c r="B245" s="9" t="s">
        <v>223</v>
      </c>
      <c r="C245" s="8">
        <v>45394</v>
      </c>
    </row>
    <row r="246" spans="1:3">
      <c r="A246" s="12" t="str">
        <f>"783159656372"</f>
        <v>783159656372</v>
      </c>
      <c r="B246" s="9" t="s">
        <v>224</v>
      </c>
      <c r="C246" s="8">
        <v>45394</v>
      </c>
    </row>
    <row r="247" spans="1:3">
      <c r="A247" s="12" t="str">
        <f>"783159688157"</f>
        <v>783159688157</v>
      </c>
      <c r="B247" s="9" t="s">
        <v>225</v>
      </c>
      <c r="C247" s="8">
        <v>45394</v>
      </c>
    </row>
    <row r="248" spans="1:3">
      <c r="A248" s="12" t="str">
        <f>"783178457437"</f>
        <v>783178457437</v>
      </c>
      <c r="B248" s="9" t="s">
        <v>226</v>
      </c>
      <c r="C248" s="8">
        <v>45394</v>
      </c>
    </row>
    <row r="249" spans="1:3">
      <c r="A249" s="12" t="str">
        <f>"784159503401"</f>
        <v>784159503401</v>
      </c>
      <c r="B249" s="9" t="s">
        <v>227</v>
      </c>
      <c r="C249" s="8">
        <v>45397</v>
      </c>
    </row>
    <row r="250" spans="1:3">
      <c r="A250" s="12" t="str">
        <f>"784261065946"</f>
        <v>784261065946</v>
      </c>
      <c r="B250" s="9" t="s">
        <v>228</v>
      </c>
      <c r="C250" s="8">
        <v>45397</v>
      </c>
    </row>
    <row r="251" spans="1:3">
      <c r="A251" s="12" t="str">
        <f>"784244988897"</f>
        <v>784244988897</v>
      </c>
      <c r="B251" s="9" t="s">
        <v>229</v>
      </c>
      <c r="C251" s="8">
        <v>45397</v>
      </c>
    </row>
    <row r="252" spans="1:3">
      <c r="A252" s="12" t="str">
        <f>"784159475482"</f>
        <v>784159475482</v>
      </c>
      <c r="B252" s="9" t="s">
        <v>230</v>
      </c>
      <c r="C252" s="8">
        <v>45397</v>
      </c>
    </row>
    <row r="253" spans="1:3">
      <c r="A253" s="12" t="str">
        <f>"784244960837"</f>
        <v>784244960837</v>
      </c>
      <c r="B253" s="9" t="s">
        <v>231</v>
      </c>
      <c r="C253" s="8">
        <v>45397</v>
      </c>
    </row>
    <row r="254" spans="1:3">
      <c r="A254" s="12" t="str">
        <f>"784267883130"</f>
        <v>784267883130</v>
      </c>
      <c r="B254" s="9" t="s">
        <v>232</v>
      </c>
      <c r="C254" s="8">
        <v>45397</v>
      </c>
    </row>
    <row r="255" spans="1:3">
      <c r="A255" s="12" t="str">
        <f>"784304522494"</f>
        <v>784304522494</v>
      </c>
      <c r="B255" s="9" t="s">
        <v>233</v>
      </c>
      <c r="C255" s="8">
        <v>45397</v>
      </c>
    </row>
    <row r="256" spans="1:3">
      <c r="A256" s="12" t="str">
        <f>"784304622199"</f>
        <v>784304622199</v>
      </c>
      <c r="B256" s="9" t="s">
        <v>234</v>
      </c>
      <c r="C256" s="8">
        <v>45397</v>
      </c>
    </row>
    <row r="257" spans="1:3">
      <c r="A257" s="10" t="str">
        <f>"784229822080"</f>
        <v>784229822080</v>
      </c>
      <c r="B257" s="11" t="s">
        <v>141</v>
      </c>
      <c r="C257" s="8">
        <v>45397</v>
      </c>
    </row>
    <row r="258" spans="1:3">
      <c r="A258" s="10" t="str">
        <f>"785048038750"</f>
        <v>785048038750</v>
      </c>
      <c r="B258" s="11" t="s">
        <v>235</v>
      </c>
      <c r="C258" s="8">
        <v>45399</v>
      </c>
    </row>
    <row r="259" spans="1:3">
      <c r="A259" s="10" t="str">
        <f>"785048166557"</f>
        <v>785048166557</v>
      </c>
      <c r="B259" s="11" t="s">
        <v>236</v>
      </c>
      <c r="C259" s="8">
        <v>45399</v>
      </c>
    </row>
    <row r="260" spans="1:3">
      <c r="A260" s="12" t="str">
        <f>"794421302470"</f>
        <v>794421302470</v>
      </c>
      <c r="B260" s="9" t="s">
        <v>237</v>
      </c>
      <c r="C260" s="8">
        <v>45422</v>
      </c>
    </row>
    <row r="261" spans="1:3">
      <c r="A261" s="12" t="str">
        <f>"794556156885"</f>
        <v>794556156885</v>
      </c>
      <c r="B261" s="9" t="s">
        <v>238</v>
      </c>
      <c r="C261" s="8">
        <v>45422</v>
      </c>
    </row>
    <row r="262" spans="1:3">
      <c r="A262" s="12" t="str">
        <f>"794528917787"</f>
        <v>794528917787</v>
      </c>
      <c r="B262" s="9" t="s">
        <v>222</v>
      </c>
      <c r="C262" s="8">
        <v>45422</v>
      </c>
    </row>
    <row r="263" spans="1:3">
      <c r="A263" s="12" t="str">
        <f>"794556208793"</f>
        <v>794556208793</v>
      </c>
      <c r="B263" s="9" t="s">
        <v>239</v>
      </c>
      <c r="C263" s="8">
        <v>45422</v>
      </c>
    </row>
    <row r="264" spans="1:3">
      <c r="A264" s="12" t="str">
        <f>"794362587127"</f>
        <v>794362587127</v>
      </c>
      <c r="B264" s="9" t="s">
        <v>240</v>
      </c>
      <c r="C264" s="8">
        <v>45422</v>
      </c>
    </row>
    <row r="265" spans="1:3">
      <c r="A265" s="12" t="str">
        <f>"794556440360"</f>
        <v>794556440360</v>
      </c>
      <c r="B265" s="9" t="s">
        <v>241</v>
      </c>
      <c r="C265" s="8">
        <v>45422</v>
      </c>
    </row>
    <row r="266" spans="1:3">
      <c r="A266" s="12" t="str">
        <f>"794421374381"</f>
        <v>794421374381</v>
      </c>
      <c r="B266" s="9" t="s">
        <v>242</v>
      </c>
      <c r="C266" s="8">
        <v>45422</v>
      </c>
    </row>
    <row r="267" spans="1:3">
      <c r="A267" s="12" t="str">
        <f>"795727767846"</f>
        <v>795727767846</v>
      </c>
      <c r="B267" s="9" t="s">
        <v>181</v>
      </c>
      <c r="C267" s="8">
        <v>45426</v>
      </c>
    </row>
    <row r="268" spans="1:3">
      <c r="A268" s="12" t="str">
        <f>"795790602064"</f>
        <v>795790602064</v>
      </c>
      <c r="B268" s="9" t="s">
        <v>243</v>
      </c>
      <c r="C268" s="8">
        <v>45426</v>
      </c>
    </row>
    <row r="269" spans="1:3">
      <c r="A269" s="12" t="str">
        <f>"795906941807"</f>
        <v>795906941807</v>
      </c>
      <c r="B269" s="9" t="s">
        <v>244</v>
      </c>
      <c r="C269" s="8">
        <v>45426</v>
      </c>
    </row>
    <row r="270" spans="1:3">
      <c r="A270" s="12" t="str">
        <f>"795936216524"</f>
        <v>795936216524</v>
      </c>
      <c r="B270" s="9" t="s">
        <v>245</v>
      </c>
      <c r="C270" s="8">
        <v>45426</v>
      </c>
    </row>
    <row r="271" spans="1:3">
      <c r="A271" s="12" t="str">
        <f>"808842162702"</f>
        <v>808842162702</v>
      </c>
      <c r="B271" s="9" t="s">
        <v>246</v>
      </c>
      <c r="C271" s="8">
        <v>45467</v>
      </c>
    </row>
    <row r="272" spans="1:3">
      <c r="A272" s="12" t="str">
        <f>"809004317509"</f>
        <v>809004317509</v>
      </c>
      <c r="B272" s="9" t="s">
        <v>247</v>
      </c>
      <c r="C272" s="8">
        <v>45467</v>
      </c>
    </row>
    <row r="273" spans="1:3">
      <c r="A273" s="12" t="str">
        <f>"808730895843"</f>
        <v>808730895843</v>
      </c>
      <c r="B273" s="9" t="s">
        <v>248</v>
      </c>
      <c r="C273" s="8">
        <v>45467</v>
      </c>
    </row>
    <row r="274" spans="1:3">
      <c r="A274" s="12" t="str">
        <f>"808842318439"</f>
        <v>808842318439</v>
      </c>
      <c r="B274" s="9" t="s">
        <v>249</v>
      </c>
      <c r="C274" s="8">
        <v>45467</v>
      </c>
    </row>
    <row r="275" spans="1:3">
      <c r="A275" s="12" t="str">
        <f>"808730931752"</f>
        <v>808730931752</v>
      </c>
      <c r="B275" s="9" t="s">
        <v>250</v>
      </c>
      <c r="C275" s="8">
        <v>45467</v>
      </c>
    </row>
    <row r="276" spans="1:3">
      <c r="A276" s="12" t="str">
        <f>"809079912522"</f>
        <v>809079912522</v>
      </c>
      <c r="B276" s="9" t="s">
        <v>251</v>
      </c>
      <c r="C276" s="8">
        <v>45467</v>
      </c>
    </row>
    <row r="277" spans="1:3">
      <c r="A277" s="12" t="str">
        <f>"809004445180"</f>
        <v>809004445180</v>
      </c>
      <c r="B277" s="9" t="s">
        <v>98</v>
      </c>
      <c r="C277" s="8">
        <v>45467</v>
      </c>
    </row>
    <row r="278" spans="1:3">
      <c r="A278" s="12" t="str">
        <f>"808842602062"</f>
        <v>808842602062</v>
      </c>
      <c r="B278" s="9" t="s">
        <v>252</v>
      </c>
      <c r="C278" s="8">
        <v>45467</v>
      </c>
    </row>
    <row r="279" spans="1:3">
      <c r="A279" s="12" t="str">
        <f>"808731343147"</f>
        <v>808731343147</v>
      </c>
      <c r="B279" s="9" t="s">
        <v>253</v>
      </c>
      <c r="C279" s="8">
        <v>45467</v>
      </c>
    </row>
    <row r="280" spans="1:3">
      <c r="A280" s="12" t="str">
        <f>"809004549030"</f>
        <v>809004549030</v>
      </c>
      <c r="B280" s="9" t="s">
        <v>254</v>
      </c>
      <c r="C280" s="8">
        <v>45467</v>
      </c>
    </row>
    <row r="281" spans="1:3">
      <c r="A281" s="12" t="str">
        <f>"809079912613"</f>
        <v>809079912613</v>
      </c>
      <c r="B281" s="9" t="s">
        <v>255</v>
      </c>
      <c r="C281" s="8">
        <v>45467</v>
      </c>
    </row>
    <row r="282" spans="1:3">
      <c r="A282" s="12" t="str">
        <f>"809080060367"</f>
        <v>809080060367</v>
      </c>
      <c r="B282" s="9" t="s">
        <v>256</v>
      </c>
      <c r="C282" s="8">
        <v>45467</v>
      </c>
    </row>
    <row r="283" spans="1:3">
      <c r="A283" s="12" t="str">
        <f>"808731191426"</f>
        <v>808731191426</v>
      </c>
      <c r="B283" s="9" t="s">
        <v>257</v>
      </c>
      <c r="C283" s="8">
        <v>45467</v>
      </c>
    </row>
    <row r="284" spans="1:3">
      <c r="A284" s="12" t="str">
        <f>"808730911889"</f>
        <v>808730911889</v>
      </c>
      <c r="B284" s="9" t="s">
        <v>258</v>
      </c>
      <c r="C284" s="8">
        <v>45467</v>
      </c>
    </row>
    <row r="285" spans="1:3">
      <c r="A285" s="12" t="str">
        <f>"809081132389"</f>
        <v>809081132389</v>
      </c>
      <c r="B285" s="9" t="s">
        <v>259</v>
      </c>
      <c r="C285" s="8">
        <v>45467</v>
      </c>
    </row>
    <row r="286" spans="1:3">
      <c r="A286" s="12" t="str">
        <f>"816968937656"</f>
        <v>816968937656</v>
      </c>
      <c r="B286" s="9" t="s">
        <v>260</v>
      </c>
      <c r="C286" s="8">
        <v>45491</v>
      </c>
    </row>
    <row r="287" spans="1:3">
      <c r="A287" s="12" t="str">
        <f>"816653023101"</f>
        <v>816653023101</v>
      </c>
      <c r="B287" s="9" t="s">
        <v>261</v>
      </c>
      <c r="C287" s="8">
        <v>45491</v>
      </c>
    </row>
    <row r="288" spans="1:3">
      <c r="A288" s="12" t="str">
        <f>"816791098901"</f>
        <v>816791098901</v>
      </c>
      <c r="B288" s="9" t="s">
        <v>262</v>
      </c>
      <c r="C288" s="8">
        <v>45491</v>
      </c>
    </row>
    <row r="289" spans="1:3">
      <c r="A289" s="12" t="str">
        <f>"827608853803"</f>
        <v>827608853803</v>
      </c>
      <c r="B289" s="9" t="s">
        <v>263</v>
      </c>
      <c r="C289" s="8">
        <v>45527</v>
      </c>
    </row>
    <row r="290" spans="1:3">
      <c r="A290" s="12" t="str">
        <f>"827609029275"</f>
        <v>827609029275</v>
      </c>
      <c r="B290" s="9" t="s">
        <v>222</v>
      </c>
      <c r="C290" s="8">
        <v>45527</v>
      </c>
    </row>
    <row r="291" spans="1:3">
      <c r="A291" s="12" t="str">
        <f>"827386454526"</f>
        <v>827386454526</v>
      </c>
      <c r="B291" s="9" t="s">
        <v>264</v>
      </c>
      <c r="C291" s="8">
        <v>45527</v>
      </c>
    </row>
    <row r="292" spans="1:3">
      <c r="A292" s="12" t="str">
        <f>"827609009365"</f>
        <v>827609009365</v>
      </c>
      <c r="B292" s="9" t="s">
        <v>265</v>
      </c>
      <c r="C292" s="8">
        <v>45527</v>
      </c>
    </row>
    <row r="293" spans="1:3">
      <c r="A293" s="12" t="str">
        <f>"827626485103"</f>
        <v>827626485103</v>
      </c>
      <c r="B293" s="9" t="s">
        <v>266</v>
      </c>
      <c r="C293" s="8">
        <v>45527</v>
      </c>
    </row>
    <row r="294" spans="1:3">
      <c r="A294" s="14" t="str">
        <f>"894489443255"</f>
        <v>894489443255</v>
      </c>
      <c r="B294" s="15" t="s">
        <v>267</v>
      </c>
      <c r="C294" s="8">
        <v>45720</v>
      </c>
    </row>
    <row r="295" spans="1:3">
      <c r="A295" s="14" t="str">
        <f>"895184693912"</f>
        <v>895184693912</v>
      </c>
      <c r="B295" s="15" t="s">
        <v>268</v>
      </c>
      <c r="C295" s="8">
        <v>45720</v>
      </c>
    </row>
    <row r="296" spans="1:3">
      <c r="A296" s="14" t="str">
        <f>"895185217071"</f>
        <v>895185217071</v>
      </c>
      <c r="B296" s="15" t="s">
        <v>269</v>
      </c>
      <c r="C296" s="8">
        <v>45720</v>
      </c>
    </row>
    <row r="297" spans="1:3">
      <c r="A297" s="14" t="str">
        <f>"895185105295"</f>
        <v>895185105295</v>
      </c>
      <c r="B297" s="15" t="s">
        <v>270</v>
      </c>
      <c r="C297" s="8">
        <v>45720</v>
      </c>
    </row>
    <row r="298" spans="1:3">
      <c r="A298" s="14" t="str">
        <f>"895185285003"</f>
        <v>895185285003</v>
      </c>
      <c r="B298" s="15" t="s">
        <v>271</v>
      </c>
      <c r="C298" s="8">
        <v>45720</v>
      </c>
    </row>
    <row r="299" spans="1:3">
      <c r="A299" s="14" t="str">
        <f>"894750926825"</f>
        <v>894750926825</v>
      </c>
      <c r="B299" s="15" t="s">
        <v>272</v>
      </c>
      <c r="C299" s="8">
        <v>45720</v>
      </c>
    </row>
    <row r="300" spans="1:3">
      <c r="A300" s="14" t="str">
        <f>"895569428202"</f>
        <v>895569428202</v>
      </c>
      <c r="B300" s="15" t="s">
        <v>273</v>
      </c>
      <c r="C300" s="8">
        <v>45720</v>
      </c>
    </row>
    <row r="301" spans="1:3">
      <c r="A301" s="14" t="str">
        <f>"895569276409"</f>
        <v>895569276409</v>
      </c>
      <c r="B301" s="15" t="s">
        <v>274</v>
      </c>
      <c r="C301" s="8">
        <v>45720</v>
      </c>
    </row>
    <row r="302" spans="1:3">
      <c r="A302" s="14" t="str">
        <f>"894750974881"</f>
        <v>894750974881</v>
      </c>
      <c r="B302" s="15" t="s">
        <v>275</v>
      </c>
      <c r="C302" s="8">
        <v>45720</v>
      </c>
    </row>
    <row r="303" spans="1:3">
      <c r="A303" s="14" t="str">
        <f>"895568828767"</f>
        <v>895568828767</v>
      </c>
      <c r="B303" s="15" t="s">
        <v>276</v>
      </c>
      <c r="C303" s="8">
        <v>45720</v>
      </c>
    </row>
    <row r="304" spans="1:3">
      <c r="A304" s="14" t="str">
        <f>"896181848788"</f>
        <v>896181848788</v>
      </c>
      <c r="B304" s="15" t="s">
        <v>277</v>
      </c>
      <c r="C304" s="8">
        <v>45722</v>
      </c>
    </row>
    <row r="305" spans="1:3">
      <c r="A305" s="14" t="str">
        <f>"895356630011"</f>
        <v>895356630011</v>
      </c>
      <c r="B305" s="15" t="s">
        <v>278</v>
      </c>
      <c r="C305" s="8">
        <v>45722</v>
      </c>
    </row>
    <row r="306" spans="1:3">
      <c r="A306" s="14" t="str">
        <f>"895355958698"</f>
        <v>895355958698</v>
      </c>
      <c r="B306" s="15" t="s">
        <v>279</v>
      </c>
      <c r="C306" s="8">
        <v>45722</v>
      </c>
    </row>
    <row r="307" spans="1:3">
      <c r="A307" s="14" t="str">
        <f>"895356178463"</f>
        <v>895356178463</v>
      </c>
      <c r="B307" s="15" t="s">
        <v>280</v>
      </c>
      <c r="C307" s="8">
        <v>45722</v>
      </c>
    </row>
    <row r="308" spans="1:3">
      <c r="A308" s="14" t="str">
        <f>"895356470231"</f>
        <v>895356470231</v>
      </c>
      <c r="B308" s="15" t="s">
        <v>281</v>
      </c>
      <c r="C308" s="8">
        <v>45722</v>
      </c>
    </row>
    <row r="309" spans="1:3">
      <c r="A309" s="14" t="str">
        <f>"895093091436"</f>
        <v>895093091436</v>
      </c>
      <c r="B309" s="15" t="s">
        <v>282</v>
      </c>
      <c r="C309" s="8">
        <v>45722</v>
      </c>
    </row>
    <row r="310" spans="1:3">
      <c r="A310" s="14" t="str">
        <f>"896182140675"</f>
        <v>896182140675</v>
      </c>
      <c r="B310" s="15" t="s">
        <v>283</v>
      </c>
      <c r="C310" s="8">
        <v>45722</v>
      </c>
    </row>
    <row r="311" spans="1:3">
      <c r="A311" s="14" t="str">
        <f>"896182332339"</f>
        <v>896182332339</v>
      </c>
      <c r="B311" s="15" t="s">
        <v>284</v>
      </c>
      <c r="C311" s="8">
        <v>45722</v>
      </c>
    </row>
    <row r="312" spans="1:3">
      <c r="A312" s="14" t="str">
        <f>"896447323386"</f>
        <v>896447323386</v>
      </c>
      <c r="B312" s="15" t="s">
        <v>285</v>
      </c>
      <c r="C312" s="8">
        <v>45726</v>
      </c>
    </row>
    <row r="313" spans="1:3">
      <c r="A313" s="14" t="str">
        <f>"896716486741"</f>
        <v>896716486741</v>
      </c>
      <c r="B313" s="15" t="s">
        <v>286</v>
      </c>
      <c r="C313" s="8">
        <v>45726</v>
      </c>
    </row>
    <row r="314" spans="1:3">
      <c r="A314" s="14" t="str">
        <f>"896447275635"</f>
        <v>896447275635</v>
      </c>
      <c r="B314" s="15" t="s">
        <v>287</v>
      </c>
      <c r="C314" s="8">
        <v>45726</v>
      </c>
    </row>
    <row r="315" spans="1:3">
      <c r="A315" s="14" t="str">
        <f>"897156873095"</f>
        <v>897156873095</v>
      </c>
      <c r="B315" s="15" t="s">
        <v>288</v>
      </c>
      <c r="C315" s="8">
        <v>45726</v>
      </c>
    </row>
    <row r="316" spans="1:3">
      <c r="A316" s="14" t="str">
        <f>"896716794391"</f>
        <v>896716794391</v>
      </c>
      <c r="B316" s="15" t="s">
        <v>289</v>
      </c>
      <c r="C316" s="8">
        <v>45726</v>
      </c>
    </row>
    <row r="317" spans="1:3">
      <c r="A317" s="14" t="str">
        <f>"897156561466"</f>
        <v>897156561466</v>
      </c>
      <c r="B317" s="15" t="s">
        <v>290</v>
      </c>
      <c r="C317" s="8">
        <v>45726</v>
      </c>
    </row>
    <row r="318" spans="1:3">
      <c r="A318" s="14" t="str">
        <f>"896447483022"</f>
        <v>896447483022</v>
      </c>
      <c r="B318" s="15" t="s">
        <v>291</v>
      </c>
      <c r="C318" s="8">
        <v>45726</v>
      </c>
    </row>
    <row r="319" spans="1:3">
      <c r="A319" s="14" t="str">
        <f>"896716490600"</f>
        <v>896716490600</v>
      </c>
      <c r="B319" s="15" t="s">
        <v>292</v>
      </c>
      <c r="C319" s="8">
        <v>45726</v>
      </c>
    </row>
    <row r="320" spans="1:3">
      <c r="A320" s="14" t="str">
        <f>"897639550375"</f>
        <v>897639550375</v>
      </c>
      <c r="B320" s="15" t="s">
        <v>293</v>
      </c>
      <c r="C320" s="8">
        <v>45728</v>
      </c>
    </row>
    <row r="321" spans="1:3">
      <c r="A321" s="14" t="str">
        <f>"897639498507"</f>
        <v>897639498507</v>
      </c>
      <c r="B321" s="15" t="s">
        <v>294</v>
      </c>
      <c r="C321" s="8">
        <v>45728</v>
      </c>
    </row>
    <row r="322" spans="1:3">
      <c r="A322" s="14" t="str">
        <f>"897639454632"</f>
        <v>897639454632</v>
      </c>
      <c r="B322" s="15" t="s">
        <v>295</v>
      </c>
      <c r="C322" s="8">
        <v>45728</v>
      </c>
    </row>
    <row r="323" spans="1:3">
      <c r="A323" s="14" t="str">
        <f>"898081813740"</f>
        <v>898081813740</v>
      </c>
      <c r="B323" s="15" t="s">
        <v>296</v>
      </c>
      <c r="C323" s="8">
        <v>45728</v>
      </c>
    </row>
    <row r="324" spans="1:3">
      <c r="A324" s="14" t="str">
        <f>"897639338723"</f>
        <v>897639338723</v>
      </c>
      <c r="B324" s="15" t="s">
        <v>297</v>
      </c>
      <c r="C324" s="8">
        <v>45728</v>
      </c>
    </row>
    <row r="325" spans="1:3">
      <c r="A325" s="12" t="str">
        <f>"902893048256"</f>
        <v>902893048256</v>
      </c>
      <c r="B325" s="9" t="s">
        <v>298</v>
      </c>
      <c r="C325" s="8">
        <v>45742</v>
      </c>
    </row>
    <row r="326" spans="1:3">
      <c r="A326" s="12" t="str">
        <f>"902024890822"</f>
        <v>902024890822</v>
      </c>
      <c r="B326" s="9" t="s">
        <v>299</v>
      </c>
      <c r="C326" s="8">
        <v>45742</v>
      </c>
    </row>
    <row r="327" spans="1:3">
      <c r="A327" s="12" t="str">
        <f>"902025262469"</f>
        <v>902025262469</v>
      </c>
      <c r="B327" s="9" t="s">
        <v>300</v>
      </c>
      <c r="C327" s="8">
        <v>45742</v>
      </c>
    </row>
    <row r="328" spans="1:3">
      <c r="A328" s="12" t="str">
        <f>"902025314263"</f>
        <v>902025314263</v>
      </c>
      <c r="B328" s="9" t="s">
        <v>301</v>
      </c>
      <c r="C328" s="8">
        <v>45742</v>
      </c>
    </row>
    <row r="329" spans="1:3">
      <c r="A329" s="12" t="str">
        <f>"901743171755"</f>
        <v>901743171755</v>
      </c>
      <c r="B329" s="9" t="s">
        <v>302</v>
      </c>
      <c r="C329" s="8">
        <v>45742</v>
      </c>
    </row>
    <row r="330" spans="1:3">
      <c r="A330" s="12" t="str">
        <f>"902893236224"</f>
        <v>902893236224</v>
      </c>
      <c r="B330" s="9" t="s">
        <v>303</v>
      </c>
      <c r="C330" s="8">
        <v>45742</v>
      </c>
    </row>
    <row r="331" spans="1:3">
      <c r="A331" s="12" t="str">
        <f>"902893436048"</f>
        <v>902893436048</v>
      </c>
      <c r="B331" s="9" t="s">
        <v>304</v>
      </c>
      <c r="C331" s="8">
        <v>45742</v>
      </c>
    </row>
    <row r="332" spans="1:3">
      <c r="A332" s="12" t="str">
        <f>"903244349651"</f>
        <v>903244349651</v>
      </c>
      <c r="B332" s="9" t="s">
        <v>305</v>
      </c>
      <c r="C332" s="8">
        <v>45743</v>
      </c>
    </row>
    <row r="333" spans="1:3">
      <c r="A333" s="12" t="str">
        <f>"902777218093"</f>
        <v>902777218093</v>
      </c>
      <c r="B333" s="9" t="s">
        <v>306</v>
      </c>
      <c r="C333" s="8">
        <v>45743</v>
      </c>
    </row>
    <row r="334" spans="1:3">
      <c r="A334" s="12" t="str">
        <f>"902491543370"</f>
        <v>902491543370</v>
      </c>
      <c r="B334" s="9" t="s">
        <v>307</v>
      </c>
      <c r="C334" s="8">
        <v>45743</v>
      </c>
    </row>
    <row r="335" spans="1:3">
      <c r="A335" s="12" t="str">
        <f>"903244445581"</f>
        <v>903244445581</v>
      </c>
      <c r="B335" s="9" t="s">
        <v>308</v>
      </c>
      <c r="C335" s="8">
        <v>45743</v>
      </c>
    </row>
    <row r="336" spans="1:3">
      <c r="A336" s="12" t="str">
        <f>"902491451598"</f>
        <v>902491451598</v>
      </c>
      <c r="B336" s="9" t="s">
        <v>309</v>
      </c>
      <c r="C336" s="8">
        <v>45743</v>
      </c>
    </row>
    <row r="337" spans="1:3">
      <c r="A337" s="12" t="str">
        <f>"903649160660"</f>
        <v>903649160660</v>
      </c>
      <c r="B337" s="9" t="s">
        <v>310</v>
      </c>
      <c r="C337" s="8">
        <v>45743</v>
      </c>
    </row>
    <row r="338" spans="1:3">
      <c r="A338" s="12" t="str">
        <f>"902776994461"</f>
        <v>902776994461</v>
      </c>
      <c r="B338" s="9" t="s">
        <v>311</v>
      </c>
      <c r="C338" s="8">
        <v>45743</v>
      </c>
    </row>
    <row r="339" spans="1:3">
      <c r="A339" s="12" t="str">
        <f>"903244421796"</f>
        <v>903244421796</v>
      </c>
      <c r="B339" s="9" t="s">
        <v>312</v>
      </c>
      <c r="C339" s="8">
        <v>45743</v>
      </c>
    </row>
    <row r="340" spans="1:3">
      <c r="A340" s="12" t="str">
        <f>"903244629339"</f>
        <v>903244629339</v>
      </c>
      <c r="B340" s="9" t="s">
        <v>313</v>
      </c>
      <c r="C340" s="8">
        <v>45743</v>
      </c>
    </row>
    <row r="341" spans="1:3">
      <c r="A341" s="12" t="str">
        <f>"903649224607"</f>
        <v>903649224607</v>
      </c>
      <c r="B341" s="9" t="s">
        <v>314</v>
      </c>
      <c r="C341" s="8">
        <v>45743</v>
      </c>
    </row>
    <row r="342" spans="1:3">
      <c r="A342" s="4" t="str">
        <f>"903620573834"</f>
        <v>903620573834</v>
      </c>
      <c r="B342" s="5" t="s">
        <v>315</v>
      </c>
      <c r="C342" s="8">
        <v>45748</v>
      </c>
    </row>
    <row r="343" spans="1:3">
      <c r="A343" s="4" t="str">
        <f>"904027784532"</f>
        <v>904027784532</v>
      </c>
      <c r="B343" s="5" t="s">
        <v>316</v>
      </c>
      <c r="C343" s="8">
        <v>45748</v>
      </c>
    </row>
    <row r="344" spans="1:3">
      <c r="A344" s="4" t="str">
        <f>"903153602140"</f>
        <v>903153602140</v>
      </c>
      <c r="B344" s="5" t="s">
        <v>317</v>
      </c>
      <c r="C344" s="8">
        <v>45748</v>
      </c>
    </row>
    <row r="345" spans="1:3">
      <c r="A345" s="4" t="str">
        <f>"903153422635"</f>
        <v>903153422635</v>
      </c>
      <c r="B345" s="5" t="s">
        <v>318</v>
      </c>
      <c r="C345" s="8">
        <v>45748</v>
      </c>
    </row>
    <row r="346" spans="1:3">
      <c r="A346" s="4" t="str">
        <f>"904028028174"</f>
        <v>904028028174</v>
      </c>
      <c r="B346" s="5" t="s">
        <v>319</v>
      </c>
      <c r="C346" s="8">
        <v>45748</v>
      </c>
    </row>
    <row r="347" spans="1:3">
      <c r="A347" s="4" t="str">
        <f>"903620857493"</f>
        <v>903620857493</v>
      </c>
      <c r="B347" s="5" t="s">
        <v>320</v>
      </c>
      <c r="C347" s="8">
        <v>45748</v>
      </c>
    </row>
    <row r="348" spans="1:3">
      <c r="A348" s="4" t="str">
        <f>"903620697813"</f>
        <v>903620697813</v>
      </c>
      <c r="B348" s="5" t="s">
        <v>321</v>
      </c>
      <c r="C348" s="8">
        <v>45748</v>
      </c>
    </row>
    <row r="349" spans="1:3">
      <c r="A349" s="4" t="str">
        <f>"903620729768"</f>
        <v>903620729768</v>
      </c>
      <c r="B349" s="5" t="s">
        <v>322</v>
      </c>
      <c r="C349" s="8">
        <v>45748</v>
      </c>
    </row>
    <row r="350" spans="1:3">
      <c r="A350" s="12" t="str">
        <f>"905937596416"</f>
        <v>905937596416</v>
      </c>
      <c r="B350" s="9" t="s">
        <v>323</v>
      </c>
      <c r="C350" s="8">
        <v>45749</v>
      </c>
    </row>
    <row r="351" spans="1:3">
      <c r="A351" s="12" t="str">
        <f>"905937544406"</f>
        <v>905937544406</v>
      </c>
      <c r="B351" s="9" t="s">
        <v>324</v>
      </c>
      <c r="C351" s="8">
        <v>45749</v>
      </c>
    </row>
    <row r="352" spans="1:3">
      <c r="A352" s="12" t="str">
        <f>"905526425568"</f>
        <v>905526425568</v>
      </c>
      <c r="B352" s="9" t="s">
        <v>325</v>
      </c>
      <c r="C352" s="8">
        <v>45749</v>
      </c>
    </row>
    <row r="353" spans="1:3">
      <c r="A353" s="12" t="str">
        <f>"905526181971"</f>
        <v>905526181971</v>
      </c>
      <c r="B353" s="9" t="s">
        <v>326</v>
      </c>
      <c r="C353" s="8">
        <v>45749</v>
      </c>
    </row>
    <row r="354" spans="1:3">
      <c r="A354" s="12" t="str">
        <f>"904760423745"</f>
        <v>904760423745</v>
      </c>
      <c r="B354" s="9" t="s">
        <v>327</v>
      </c>
      <c r="C354" s="8">
        <v>45749</v>
      </c>
    </row>
    <row r="355" spans="1:3">
      <c r="A355" s="12" t="str">
        <f>"904760903161"</f>
        <v>904760903161</v>
      </c>
      <c r="B355" s="9" t="s">
        <v>328</v>
      </c>
      <c r="C355" s="8">
        <v>45749</v>
      </c>
    </row>
    <row r="356" spans="1:3">
      <c r="A356" s="12" t="str">
        <f>"905526433718"</f>
        <v>905526433718</v>
      </c>
      <c r="B356" s="9" t="s">
        <v>329</v>
      </c>
      <c r="C356" s="8">
        <v>45749</v>
      </c>
    </row>
    <row r="357" spans="1:3">
      <c r="A357" s="12" t="str">
        <f>"905049246539"</f>
        <v>905049246539</v>
      </c>
      <c r="B357" s="9" t="s">
        <v>330</v>
      </c>
      <c r="C357" s="8">
        <v>45749</v>
      </c>
    </row>
    <row r="358" spans="1:3">
      <c r="A358" s="12" t="str">
        <f>"905049554161"</f>
        <v>905049554161</v>
      </c>
      <c r="B358" s="9" t="s">
        <v>331</v>
      </c>
      <c r="C358" s="8">
        <v>45749</v>
      </c>
    </row>
    <row r="359" spans="1:3">
      <c r="A359" s="12" t="str">
        <f>"905049278642"</f>
        <v>905049278642</v>
      </c>
      <c r="B359" s="9" t="s">
        <v>332</v>
      </c>
      <c r="C359" s="8">
        <v>45749</v>
      </c>
    </row>
    <row r="360" spans="1:3">
      <c r="A360" s="12" t="str">
        <f>"907781533503"</f>
        <v>907781533503</v>
      </c>
      <c r="B360" s="9" t="s">
        <v>333</v>
      </c>
      <c r="C360" s="8">
        <v>45754</v>
      </c>
    </row>
    <row r="361" spans="1:3">
      <c r="A361" s="12" t="str">
        <f>"907297274247"</f>
        <v>907297274247</v>
      </c>
      <c r="B361" s="9" t="s">
        <v>334</v>
      </c>
      <c r="C361" s="8">
        <v>45754</v>
      </c>
    </row>
    <row r="362" spans="1:3">
      <c r="A362" s="12" t="str">
        <f>"907001703404"</f>
        <v>907001703404</v>
      </c>
      <c r="B362" s="9" t="s">
        <v>335</v>
      </c>
      <c r="C362" s="8">
        <v>45754</v>
      </c>
    </row>
    <row r="363" spans="1:3">
      <c r="A363" s="12" t="str">
        <f>"907001851155"</f>
        <v>907001851155</v>
      </c>
      <c r="B363" s="9" t="s">
        <v>336</v>
      </c>
      <c r="C363" s="8">
        <v>45754</v>
      </c>
    </row>
    <row r="364" spans="1:3">
      <c r="A364" s="12" t="str">
        <f>"908198572886"</f>
        <v>908198572886</v>
      </c>
      <c r="B364" s="9" t="s">
        <v>337</v>
      </c>
      <c r="C364" s="8">
        <v>45754</v>
      </c>
    </row>
    <row r="365" spans="1:3">
      <c r="A365" s="12" t="str">
        <f>"907781497708"</f>
        <v>907781497708</v>
      </c>
      <c r="B365" s="9" t="s">
        <v>338</v>
      </c>
      <c r="C365" s="8">
        <v>45754</v>
      </c>
    </row>
    <row r="366" spans="1:3">
      <c r="A366" s="12" t="str">
        <f>"908199176181"</f>
        <v>908199176181</v>
      </c>
      <c r="B366" s="9" t="s">
        <v>339</v>
      </c>
      <c r="C366" s="8">
        <v>45754</v>
      </c>
    </row>
    <row r="367" spans="1:3">
      <c r="A367" s="12" t="str">
        <f>"907297262390"</f>
        <v>907297262390</v>
      </c>
      <c r="B367" s="9" t="s">
        <v>340</v>
      </c>
      <c r="C367" s="8">
        <v>45754</v>
      </c>
    </row>
    <row r="368" spans="1:3">
      <c r="A368" s="12" t="str">
        <f>"912558314936"</f>
        <v>912558314936</v>
      </c>
      <c r="B368" s="9" t="s">
        <v>341</v>
      </c>
      <c r="C368" s="8">
        <v>45769</v>
      </c>
    </row>
    <row r="369" spans="1:3">
      <c r="A369" s="12" t="str">
        <f>"912558686535"</f>
        <v>912558686535</v>
      </c>
      <c r="B369" s="9" t="s">
        <v>342</v>
      </c>
      <c r="C369" s="8">
        <v>45769</v>
      </c>
    </row>
    <row r="370" spans="1:3">
      <c r="A370" s="12" t="str">
        <f>"912558350903"</f>
        <v>912558350903</v>
      </c>
      <c r="B370" s="9" t="s">
        <v>343</v>
      </c>
      <c r="C370" s="8">
        <v>45769</v>
      </c>
    </row>
    <row r="371" spans="1:3">
      <c r="A371" s="12" t="str">
        <f>"912235571767"</f>
        <v>912235571767</v>
      </c>
      <c r="B371" s="9" t="s">
        <v>342</v>
      </c>
      <c r="C371" s="8">
        <v>45769</v>
      </c>
    </row>
    <row r="372" spans="1:3">
      <c r="A372" s="12" t="str">
        <f>"913487336738"</f>
        <v>913487336738</v>
      </c>
      <c r="B372" s="9" t="s">
        <v>344</v>
      </c>
      <c r="C372" s="8">
        <v>45769</v>
      </c>
    </row>
    <row r="373" spans="1:3">
      <c r="A373" s="12" t="str">
        <f>"912236059036"</f>
        <v>912236059036</v>
      </c>
      <c r="B373" s="9" t="s">
        <v>345</v>
      </c>
      <c r="C373" s="8">
        <v>45769</v>
      </c>
    </row>
    <row r="374" spans="1:3">
      <c r="A374" s="12" t="str">
        <f>"912235807430"</f>
        <v>912235807430</v>
      </c>
      <c r="B374" s="9" t="s">
        <v>346</v>
      </c>
      <c r="C374" s="8">
        <v>45769</v>
      </c>
    </row>
    <row r="375" spans="1:3">
      <c r="A375" s="12" t="str">
        <f>"912235923339"</f>
        <v>912235923339</v>
      </c>
      <c r="B375" s="9" t="s">
        <v>347</v>
      </c>
      <c r="C375" s="8">
        <v>45769</v>
      </c>
    </row>
    <row r="376" spans="1:3">
      <c r="A376" s="12" t="str">
        <f>"912235583816"</f>
        <v>912235583816</v>
      </c>
      <c r="B376" s="9" t="s">
        <v>348</v>
      </c>
      <c r="C376" s="8">
        <v>45769</v>
      </c>
    </row>
    <row r="377" spans="1:3">
      <c r="A377" s="12" t="str">
        <f>"913487520402"</f>
        <v>913487520402</v>
      </c>
      <c r="B377" s="9" t="s">
        <v>349</v>
      </c>
      <c r="C377" s="8">
        <v>45769</v>
      </c>
    </row>
    <row r="378" spans="1:3">
      <c r="A378" s="12" t="str">
        <f>"913055645979"</f>
        <v>913055645979</v>
      </c>
      <c r="B378" s="9" t="s">
        <v>350</v>
      </c>
      <c r="C378" s="8">
        <v>45769</v>
      </c>
    </row>
    <row r="379" spans="1:3">
      <c r="A379" s="12" t="str">
        <f>"913487276746"</f>
        <v>913487276746</v>
      </c>
      <c r="B379" s="9" t="s">
        <v>351</v>
      </c>
      <c r="C379" s="8">
        <v>45769</v>
      </c>
    </row>
    <row r="380" spans="1:3">
      <c r="A380" s="12" t="str">
        <f>"913056065410"</f>
        <v>913056065410</v>
      </c>
      <c r="B380" s="9" t="s">
        <v>352</v>
      </c>
      <c r="C380" s="8">
        <v>45769</v>
      </c>
    </row>
    <row r="381" spans="1:3">
      <c r="A381" s="12" t="str">
        <f>"913055749995"</f>
        <v>913055749995</v>
      </c>
      <c r="B381" s="9" t="s">
        <v>353</v>
      </c>
      <c r="C381" s="8">
        <v>45769</v>
      </c>
    </row>
    <row r="382" spans="1:3">
      <c r="A382" s="12" t="str">
        <f>"917880756951"</f>
        <v>917880756951</v>
      </c>
      <c r="B382" s="9" t="s">
        <v>354</v>
      </c>
      <c r="C382" s="8">
        <v>45774</v>
      </c>
    </row>
    <row r="383" spans="1:3">
      <c r="A383" s="12" t="str">
        <f>"917881316190"</f>
        <v>917881316190</v>
      </c>
      <c r="B383" s="9" t="s">
        <v>355</v>
      </c>
      <c r="C383" s="8">
        <v>45774</v>
      </c>
    </row>
    <row r="384" spans="1:3">
      <c r="A384" s="12" t="str">
        <f>"916578151157"</f>
        <v>916578151157</v>
      </c>
      <c r="B384" s="9" t="s">
        <v>356</v>
      </c>
      <c r="C384" s="8">
        <v>45774</v>
      </c>
    </row>
    <row r="385" spans="1:3">
      <c r="A385" s="12" t="str">
        <f>"916924658166"</f>
        <v>916924658166</v>
      </c>
      <c r="B385" s="9" t="s">
        <v>357</v>
      </c>
      <c r="C385" s="8">
        <v>45774</v>
      </c>
    </row>
    <row r="386" spans="1:3">
      <c r="A386" s="12" t="str">
        <f>"917881208322"</f>
        <v>917881208322</v>
      </c>
      <c r="B386" s="9" t="s">
        <v>358</v>
      </c>
      <c r="C386" s="8">
        <v>45774</v>
      </c>
    </row>
    <row r="387" spans="1:3">
      <c r="A387" s="12" t="str">
        <f>"916924210962"</f>
        <v>916924210962</v>
      </c>
      <c r="B387" s="9" t="s">
        <v>359</v>
      </c>
      <c r="C387" s="8">
        <v>45774</v>
      </c>
    </row>
    <row r="388" spans="1:3">
      <c r="A388" s="12" t="str">
        <f>"917881316256"</f>
        <v>917881316256</v>
      </c>
      <c r="B388" s="9" t="s">
        <v>360</v>
      </c>
      <c r="C388" s="8">
        <v>45774</v>
      </c>
    </row>
    <row r="389" spans="1:3">
      <c r="A389" s="12" t="str">
        <f>"916578259041"</f>
        <v>916578259041</v>
      </c>
      <c r="B389" s="9" t="s">
        <v>361</v>
      </c>
      <c r="C389" s="8">
        <v>45774</v>
      </c>
    </row>
    <row r="390" spans="1:3">
      <c r="A390" s="12" t="str">
        <f>"917440897191"</f>
        <v>917440897191</v>
      </c>
      <c r="B390" s="9" t="s">
        <v>362</v>
      </c>
      <c r="C390" s="8">
        <v>45774</v>
      </c>
    </row>
    <row r="391" spans="1:3">
      <c r="A391" s="12" t="str">
        <f>"922824733851"</f>
        <v>922824733851</v>
      </c>
      <c r="B391" s="9" t="s">
        <v>363</v>
      </c>
      <c r="C391" s="8">
        <v>45789</v>
      </c>
    </row>
    <row r="392" spans="1:3">
      <c r="A392" s="12" t="str">
        <f>"921920635995"</f>
        <v>921920635995</v>
      </c>
      <c r="B392" s="9" t="s">
        <v>364</v>
      </c>
      <c r="C392" s="8">
        <v>45789</v>
      </c>
    </row>
    <row r="393" spans="1:3">
      <c r="A393" s="12" t="str">
        <f>"923275216748"</f>
        <v>923275216748</v>
      </c>
      <c r="B393" s="9" t="s">
        <v>365</v>
      </c>
      <c r="C393" s="8">
        <v>45789</v>
      </c>
    </row>
    <row r="394" spans="1:3">
      <c r="A394" s="12" t="str">
        <f>"922824717926"</f>
        <v>922824717926</v>
      </c>
      <c r="B394" s="9" t="s">
        <v>366</v>
      </c>
      <c r="C394" s="8">
        <v>45789</v>
      </c>
    </row>
    <row r="395" spans="1:3">
      <c r="A395" s="12" t="str">
        <f>"922824857676"</f>
        <v>922824857676</v>
      </c>
      <c r="B395" s="9" t="s">
        <v>367</v>
      </c>
      <c r="C395" s="8">
        <v>45789</v>
      </c>
    </row>
    <row r="396" spans="1:3">
      <c r="A396" s="12" t="str">
        <f>"922287726308"</f>
        <v>922287726308</v>
      </c>
      <c r="B396" s="9" t="s">
        <v>368</v>
      </c>
      <c r="C396" s="8">
        <v>45789</v>
      </c>
    </row>
    <row r="397" spans="1:3">
      <c r="A397" s="12" t="str">
        <f>"923275404626"</f>
        <v>923275404626</v>
      </c>
      <c r="B397" s="9" t="s">
        <v>369</v>
      </c>
      <c r="C397" s="8">
        <v>45789</v>
      </c>
    </row>
    <row r="398" spans="1:3">
      <c r="A398" s="12" t="str">
        <f>"922287794348"</f>
        <v>922287794348</v>
      </c>
      <c r="B398" s="9" t="s">
        <v>370</v>
      </c>
      <c r="C398" s="8">
        <v>45789</v>
      </c>
    </row>
    <row r="399" spans="1:3">
      <c r="A399" s="12" t="str">
        <f>"921921351106"</f>
        <v>921921351106</v>
      </c>
      <c r="B399" s="9" t="s">
        <v>371</v>
      </c>
      <c r="C399" s="8">
        <v>45789</v>
      </c>
    </row>
    <row r="400" spans="1:3">
      <c r="A400" s="12" t="str">
        <f>"923275820028"</f>
        <v>923275820028</v>
      </c>
      <c r="B400" s="9" t="s">
        <v>372</v>
      </c>
      <c r="C400" s="8">
        <v>45789</v>
      </c>
    </row>
    <row r="401" spans="1:3">
      <c r="A401" s="12" t="str">
        <f>"923275876003"</f>
        <v>923275876003</v>
      </c>
      <c r="B401" s="9" t="s">
        <v>373</v>
      </c>
      <c r="C401" s="8">
        <v>45789</v>
      </c>
    </row>
    <row r="402" spans="1:3">
      <c r="A402" s="12" t="str">
        <f>"922287982272"</f>
        <v>922287982272</v>
      </c>
      <c r="B402" s="9" t="s">
        <v>374</v>
      </c>
      <c r="C402" s="8">
        <v>45789</v>
      </c>
    </row>
    <row r="403" spans="1:3">
      <c r="A403" s="12" t="str">
        <f>"922288066645"</f>
        <v>922288066645</v>
      </c>
      <c r="B403" s="9" t="s">
        <v>375</v>
      </c>
      <c r="C403" s="8">
        <v>45789</v>
      </c>
    </row>
    <row r="404" spans="1:3">
      <c r="A404" s="12" t="str">
        <f>"923275872517"</f>
        <v>923275872517</v>
      </c>
      <c r="B404" s="9" t="s">
        <v>376</v>
      </c>
      <c r="C404" s="8">
        <v>45789</v>
      </c>
    </row>
    <row r="405" spans="1:3">
      <c r="A405" s="12" t="str">
        <f>"922288422106"</f>
        <v>922288422106</v>
      </c>
      <c r="B405" s="9" t="s">
        <v>377</v>
      </c>
      <c r="C405" s="8">
        <v>45789</v>
      </c>
    </row>
    <row r="406" spans="1:3">
      <c r="A406" s="12" t="str">
        <f>"922287986901"</f>
        <v>922287986901</v>
      </c>
      <c r="B406" s="9" t="s">
        <v>378</v>
      </c>
      <c r="C406" s="8">
        <v>45789</v>
      </c>
    </row>
    <row r="407" spans="1:3">
      <c r="A407" s="12" t="str">
        <f>"922288446131"</f>
        <v>922288446131</v>
      </c>
      <c r="B407" s="9" t="s">
        <v>379</v>
      </c>
      <c r="C407" s="8">
        <v>45789</v>
      </c>
    </row>
    <row r="408" spans="1:3">
      <c r="A408" s="12" t="str">
        <f>"923275824690"</f>
        <v>923275824690</v>
      </c>
      <c r="B408" s="9" t="s">
        <v>380</v>
      </c>
      <c r="C408" s="8">
        <v>45789</v>
      </c>
    </row>
    <row r="409" spans="1:3">
      <c r="A409" s="12" t="str">
        <f>"922825953157"</f>
        <v>922825953157</v>
      </c>
      <c r="B409" s="9" t="s">
        <v>381</v>
      </c>
      <c r="C409" s="8">
        <v>45789</v>
      </c>
    </row>
    <row r="410" spans="1:3">
      <c r="A410" s="12" t="str">
        <f>"923276184280"</f>
        <v>923276184280</v>
      </c>
      <c r="B410" s="9" t="s">
        <v>382</v>
      </c>
      <c r="C410" s="8">
        <v>45789</v>
      </c>
    </row>
    <row r="411" spans="1:3">
      <c r="A411" s="10" t="str">
        <f>"923056194411"</f>
        <v>923056194411</v>
      </c>
      <c r="B411" s="16" t="s">
        <v>383</v>
      </c>
      <c r="C411" s="8">
        <v>45791</v>
      </c>
    </row>
    <row r="412" spans="1:3">
      <c r="A412" s="10" t="str">
        <f>"924051484355"</f>
        <v>924051484355</v>
      </c>
      <c r="B412" s="16" t="s">
        <v>384</v>
      </c>
      <c r="C412" s="8">
        <v>45791</v>
      </c>
    </row>
    <row r="413" spans="1:3">
      <c r="A413" s="10" t="str">
        <f>"922686431659"</f>
        <v>922686431659</v>
      </c>
      <c r="B413" s="16" t="s">
        <v>385</v>
      </c>
      <c r="C413" s="8">
        <v>45791</v>
      </c>
    </row>
    <row r="414" spans="1:3">
      <c r="A414" s="10" t="str">
        <f>"924051248642"</f>
        <v>924051248642</v>
      </c>
      <c r="B414" s="16" t="s">
        <v>386</v>
      </c>
      <c r="C414" s="8">
        <v>45791</v>
      </c>
    </row>
    <row r="415" spans="1:3">
      <c r="A415" s="10" t="str">
        <f>"923056298309"</f>
        <v>923056298309</v>
      </c>
      <c r="B415" s="16" t="s">
        <v>387</v>
      </c>
      <c r="C415" s="8">
        <v>45791</v>
      </c>
    </row>
    <row r="416" spans="1:3">
      <c r="A416" s="10" t="str">
        <f>"923597717551"</f>
        <v>923597717551</v>
      </c>
      <c r="B416" s="16" t="s">
        <v>388</v>
      </c>
      <c r="C416" s="8">
        <v>45791</v>
      </c>
    </row>
    <row r="417" spans="1:3">
      <c r="A417" s="10" t="str">
        <f>"923597589736"</f>
        <v>923597589736</v>
      </c>
      <c r="B417" s="16" t="s">
        <v>389</v>
      </c>
      <c r="C417" s="8">
        <v>45791</v>
      </c>
    </row>
    <row r="418" spans="1:3">
      <c r="A418" s="12" t="str">
        <f>"924506088278"</f>
        <v>924506088278</v>
      </c>
      <c r="B418" s="9" t="s">
        <v>390</v>
      </c>
      <c r="C418" s="8">
        <v>45792</v>
      </c>
    </row>
    <row r="419" spans="1:3">
      <c r="A419" s="12" t="str">
        <f>"923509238958"</f>
        <v>923509238958</v>
      </c>
      <c r="B419" s="9" t="s">
        <v>391</v>
      </c>
      <c r="C419" s="8">
        <v>45792</v>
      </c>
    </row>
    <row r="420" spans="1:3">
      <c r="A420" s="12" t="str">
        <f>"923137451054"</f>
        <v>923137451054</v>
      </c>
      <c r="B420" s="9" t="s">
        <v>392</v>
      </c>
      <c r="C420" s="8">
        <v>45792</v>
      </c>
    </row>
    <row r="421" spans="1:3">
      <c r="A421" s="12" t="str">
        <f>"923509410676"</f>
        <v>923509410676</v>
      </c>
      <c r="B421" s="9" t="s">
        <v>393</v>
      </c>
      <c r="C421" s="8">
        <v>45792</v>
      </c>
    </row>
    <row r="422" spans="1:3">
      <c r="A422" s="12" t="str">
        <f>"924505808753"</f>
        <v>924505808753</v>
      </c>
      <c r="B422" s="9" t="s">
        <v>394</v>
      </c>
      <c r="C422" s="8">
        <v>45792</v>
      </c>
    </row>
    <row r="423" spans="1:3">
      <c r="A423" s="12" t="str">
        <f>"924050413725"</f>
        <v>924050413725</v>
      </c>
      <c r="B423" s="9" t="s">
        <v>395</v>
      </c>
      <c r="C423" s="8">
        <v>45792</v>
      </c>
    </row>
    <row r="424" spans="1:3">
      <c r="A424" s="12" t="str">
        <f>"923136983893"</f>
        <v>923136983893</v>
      </c>
      <c r="B424" s="9" t="s">
        <v>396</v>
      </c>
      <c r="C424" s="8">
        <v>45792</v>
      </c>
    </row>
    <row r="425" spans="1:3">
      <c r="A425" s="12" t="str">
        <f>"923136975877"</f>
        <v>923136975877</v>
      </c>
      <c r="B425" s="9" t="s">
        <v>397</v>
      </c>
      <c r="C425" s="8">
        <v>45792</v>
      </c>
    </row>
    <row r="426" spans="1:3">
      <c r="A426" s="12" t="str">
        <f>"923509338659"</f>
        <v>923509338659</v>
      </c>
      <c r="B426" s="9" t="s">
        <v>398</v>
      </c>
      <c r="C426" s="8">
        <v>45792</v>
      </c>
    </row>
    <row r="427" spans="1:3">
      <c r="A427" s="12" t="str">
        <f>"923137279502"</f>
        <v>923137279502</v>
      </c>
      <c r="B427" s="9" t="s">
        <v>399</v>
      </c>
      <c r="C427" s="8">
        <v>45792</v>
      </c>
    </row>
    <row r="428" spans="1:3">
      <c r="A428" s="12" t="str">
        <f>"923509726392"</f>
        <v>923509726392</v>
      </c>
      <c r="B428" s="9" t="s">
        <v>400</v>
      </c>
      <c r="C428" s="8">
        <v>45792</v>
      </c>
    </row>
    <row r="429" spans="1:3">
      <c r="A429" s="12" t="str">
        <f>"924051113353"</f>
        <v>924051113353</v>
      </c>
      <c r="B429" s="9" t="s">
        <v>401</v>
      </c>
      <c r="C429" s="8">
        <v>45792</v>
      </c>
    </row>
    <row r="430" spans="1:3">
      <c r="A430" s="12" t="str">
        <f>"924506232389"</f>
        <v>924506232389</v>
      </c>
      <c r="B430" s="9" t="s">
        <v>402</v>
      </c>
      <c r="C430" s="8">
        <v>45792</v>
      </c>
    </row>
    <row r="431" spans="1:3">
      <c r="A431" s="12" t="str">
        <f>"923137619255"</f>
        <v>923137619255</v>
      </c>
      <c r="B431" s="9" t="s">
        <v>403</v>
      </c>
      <c r="C431" s="8">
        <v>45792</v>
      </c>
    </row>
    <row r="432" spans="1:3">
      <c r="A432" s="12" t="str">
        <f>"923510202024"</f>
        <v>923510202024</v>
      </c>
      <c r="B432" s="9" t="s">
        <v>404</v>
      </c>
      <c r="C432" s="8">
        <v>45792</v>
      </c>
    </row>
    <row r="433" spans="1:3">
      <c r="A433" s="12" t="str">
        <f>"924051249208"</f>
        <v>924051249208</v>
      </c>
      <c r="B433" s="9" t="s">
        <v>405</v>
      </c>
      <c r="C433" s="8">
        <v>45792</v>
      </c>
    </row>
    <row r="434" spans="1:3">
      <c r="A434" s="12" t="str">
        <f>"924051321175"</f>
        <v>924051321175</v>
      </c>
      <c r="B434" s="9" t="s">
        <v>406</v>
      </c>
      <c r="C434" s="8">
        <v>45792</v>
      </c>
    </row>
    <row r="435" spans="1:3">
      <c r="A435" s="12" t="str">
        <f>"924051305161"</f>
        <v>924051305161</v>
      </c>
      <c r="B435" s="9" t="s">
        <v>407</v>
      </c>
      <c r="C435" s="8">
        <v>45792</v>
      </c>
    </row>
    <row r="436" spans="1:3">
      <c r="A436" s="12" t="str">
        <f>"924051289212"</f>
        <v>924051289212</v>
      </c>
      <c r="B436" s="9" t="s">
        <v>408</v>
      </c>
      <c r="C436" s="8">
        <v>45792</v>
      </c>
    </row>
    <row r="437" spans="1:3">
      <c r="A437" s="12" t="str">
        <f>"923509542862"</f>
        <v>923509542862</v>
      </c>
      <c r="B437" s="9" t="s">
        <v>409</v>
      </c>
      <c r="C437" s="8">
        <v>45792</v>
      </c>
    </row>
    <row r="438" spans="1:3">
      <c r="A438" s="4" t="str">
        <f>"927246088188"</f>
        <v>927246088188</v>
      </c>
      <c r="B438" s="5" t="s">
        <v>410</v>
      </c>
      <c r="C438" s="6">
        <v>45797</v>
      </c>
    </row>
    <row r="439" spans="1:3">
      <c r="A439" s="4" t="str">
        <f>"925847711802"</f>
        <v>925847711802</v>
      </c>
      <c r="B439" s="5" t="s">
        <v>411</v>
      </c>
      <c r="C439" s="6">
        <v>45797</v>
      </c>
    </row>
    <row r="440" spans="1:3">
      <c r="A440" s="4" t="str">
        <f>"926229406855"</f>
        <v>926229406855</v>
      </c>
      <c r="B440" s="5" t="s">
        <v>412</v>
      </c>
      <c r="C440" s="6">
        <v>45797</v>
      </c>
    </row>
    <row r="441" spans="1:3">
      <c r="A441" s="4" t="str">
        <f>"925847995292"</f>
        <v>925847995292</v>
      </c>
      <c r="B441" s="5" t="s">
        <v>413</v>
      </c>
      <c r="C441" s="6">
        <v>45797</v>
      </c>
    </row>
    <row r="442" spans="1:3">
      <c r="A442" s="4" t="str">
        <f>"926229618299"</f>
        <v>926229618299</v>
      </c>
      <c r="B442" s="5" t="s">
        <v>414</v>
      </c>
      <c r="C442" s="6">
        <v>45797</v>
      </c>
    </row>
    <row r="443" spans="1:3">
      <c r="A443" s="4" t="str">
        <f>"925847907520"</f>
        <v>925847907520</v>
      </c>
      <c r="B443" s="5" t="s">
        <v>415</v>
      </c>
      <c r="C443" s="6">
        <v>45797</v>
      </c>
    </row>
    <row r="444" spans="1:3">
      <c r="A444" s="4" t="str">
        <f>"927245704855"</f>
        <v>927245704855</v>
      </c>
      <c r="B444" s="5" t="s">
        <v>416</v>
      </c>
      <c r="C444" s="6">
        <v>45797</v>
      </c>
    </row>
    <row r="445" spans="1:3">
      <c r="A445" s="4" t="str">
        <f>"925847675770"</f>
        <v>925847675770</v>
      </c>
      <c r="B445" s="5" t="s">
        <v>417</v>
      </c>
      <c r="C445" s="6">
        <v>45797</v>
      </c>
    </row>
    <row r="446" spans="1:3">
      <c r="A446" s="4" t="str">
        <f>"931566474257"</f>
        <v>931566474257</v>
      </c>
      <c r="B446" s="9" t="s">
        <v>418</v>
      </c>
      <c r="C446" s="6">
        <v>45807</v>
      </c>
    </row>
    <row r="447" spans="1:3">
      <c r="A447" s="4" t="str">
        <f>"932125741968"</f>
        <v>932125741968</v>
      </c>
      <c r="B447" s="9" t="s">
        <v>419</v>
      </c>
      <c r="C447" s="6">
        <v>45807</v>
      </c>
    </row>
    <row r="448" spans="1:3">
      <c r="A448" s="4" t="str">
        <f>"935825859498"</f>
        <v>935825859498</v>
      </c>
      <c r="B448" s="9" t="s">
        <v>420</v>
      </c>
      <c r="C448" s="6">
        <v>45818</v>
      </c>
    </row>
    <row r="449" spans="1:3">
      <c r="A449" s="4" t="str">
        <f>"935825763729"</f>
        <v>935825763729</v>
      </c>
      <c r="B449" s="9" t="s">
        <v>421</v>
      </c>
      <c r="C449" s="6">
        <v>45818</v>
      </c>
    </row>
    <row r="450" spans="1:3">
      <c r="A450" s="4" t="str">
        <f>"936248162620"</f>
        <v>936248162620</v>
      </c>
      <c r="B450" s="9" t="s">
        <v>422</v>
      </c>
      <c r="C450" s="6">
        <v>45818</v>
      </c>
    </row>
    <row r="451" spans="1:3">
      <c r="A451" s="4" t="str">
        <f>"937338128372"</f>
        <v>937338128372</v>
      </c>
      <c r="B451" s="9" t="s">
        <v>423</v>
      </c>
      <c r="C451" s="6">
        <v>45818</v>
      </c>
    </row>
    <row r="452" spans="1:3">
      <c r="A452" s="4" t="str">
        <f>"936248222805"</f>
        <v>936248222805</v>
      </c>
      <c r="B452" s="9" t="s">
        <v>424</v>
      </c>
      <c r="C452" s="6">
        <v>45818</v>
      </c>
    </row>
    <row r="453" spans="1:3">
      <c r="A453" s="4" t="str">
        <f>"937338552052"</f>
        <v>937338552052</v>
      </c>
      <c r="B453" s="9" t="s">
        <v>425</v>
      </c>
      <c r="C453" s="6">
        <v>45818</v>
      </c>
    </row>
    <row r="454" spans="1:3">
      <c r="A454" s="4" t="str">
        <f>"938069111328"</f>
        <v>938069111328</v>
      </c>
      <c r="B454" s="9" t="s">
        <v>426</v>
      </c>
      <c r="C454" s="6">
        <v>45821</v>
      </c>
    </row>
    <row r="455" spans="1:3">
      <c r="A455" s="4" t="str">
        <f>"939084861939"</f>
        <v>939084861939</v>
      </c>
      <c r="B455" s="9" t="s">
        <v>427</v>
      </c>
      <c r="C455" s="6">
        <v>45821</v>
      </c>
    </row>
    <row r="456" spans="1:3">
      <c r="A456" s="4" t="str">
        <f>"938497910460"</f>
        <v>938497910460</v>
      </c>
      <c r="B456" s="9" t="s">
        <v>428</v>
      </c>
      <c r="C456" s="6">
        <v>45821</v>
      </c>
    </row>
    <row r="457" spans="1:3">
      <c r="A457" s="4" t="str">
        <f>"938497750767"</f>
        <v>938497750767</v>
      </c>
      <c r="B457" s="9" t="s">
        <v>429</v>
      </c>
      <c r="C457" s="6">
        <v>45821</v>
      </c>
    </row>
    <row r="458" spans="1:3">
      <c r="A458" s="4" t="str">
        <f>"938708842097"</f>
        <v>938708842097</v>
      </c>
      <c r="B458" s="9" t="s">
        <v>430</v>
      </c>
      <c r="C458" s="6">
        <v>45824</v>
      </c>
    </row>
    <row r="459" spans="1:3">
      <c r="A459" s="4" t="str">
        <f>"939295761273"</f>
        <v>939295761273</v>
      </c>
      <c r="B459" s="9" t="s">
        <v>431</v>
      </c>
      <c r="C459" s="6">
        <v>45824</v>
      </c>
    </row>
    <row r="460" spans="1:3">
      <c r="A460" s="4" t="str">
        <f>"939295381887"</f>
        <v>939295381887</v>
      </c>
      <c r="B460" s="9" t="s">
        <v>432</v>
      </c>
      <c r="C460" s="6">
        <v>45824</v>
      </c>
    </row>
    <row r="461" spans="1:3">
      <c r="A461" s="4" t="str">
        <f>"938708870135"</f>
        <v>938708870135</v>
      </c>
      <c r="B461" s="9" t="s">
        <v>433</v>
      </c>
      <c r="C461" s="6">
        <v>45824</v>
      </c>
    </row>
    <row r="462" spans="1:3">
      <c r="A462" s="4" t="str">
        <f>"938278699084"</f>
        <v>938278699084</v>
      </c>
      <c r="B462" s="9" t="s">
        <v>434</v>
      </c>
      <c r="C462" s="6">
        <v>45824</v>
      </c>
    </row>
    <row r="463" spans="1:3">
      <c r="A463" s="4" t="str">
        <f>"938278711097"</f>
        <v>938278711097</v>
      </c>
      <c r="B463" s="9" t="s">
        <v>435</v>
      </c>
      <c r="C463" s="6">
        <v>45824</v>
      </c>
    </row>
    <row r="464" spans="1:3">
      <c r="A464" s="4" t="str">
        <f>"938278459664"</f>
        <v>938278459664</v>
      </c>
      <c r="B464" s="9" t="s">
        <v>436</v>
      </c>
      <c r="C464" s="6">
        <v>45824</v>
      </c>
    </row>
    <row r="465" spans="1:3">
      <c r="A465" s="4" t="str">
        <f>"941025107157"</f>
        <v>941025107157</v>
      </c>
      <c r="B465" s="9" t="s">
        <v>437</v>
      </c>
      <c r="C465" s="6">
        <v>45828</v>
      </c>
    </row>
    <row r="466" spans="1:3">
      <c r="A466" s="4" t="str">
        <f>"941024743642"</f>
        <v>941024743642</v>
      </c>
      <c r="B466" s="9" t="s">
        <v>438</v>
      </c>
      <c r="C466" s="6">
        <v>45828</v>
      </c>
    </row>
    <row r="467" spans="1:3">
      <c r="A467" s="4" t="str">
        <f>"942066001406"</f>
        <v>942066001406</v>
      </c>
      <c r="B467" s="9" t="s">
        <v>439</v>
      </c>
      <c r="C467" s="6">
        <v>45828</v>
      </c>
    </row>
    <row r="468" spans="1:3">
      <c r="A468" s="4" t="str">
        <f>"941456650536"</f>
        <v>941456650536</v>
      </c>
      <c r="B468" s="9" t="s">
        <v>440</v>
      </c>
      <c r="C468" s="6">
        <v>45828</v>
      </c>
    </row>
    <row r="469" spans="1:3">
      <c r="A469" s="4" t="str">
        <f>"942066149725"</f>
        <v>942066149725</v>
      </c>
      <c r="B469" s="9" t="s">
        <v>441</v>
      </c>
      <c r="C469" s="6">
        <v>45828</v>
      </c>
    </row>
    <row r="470" spans="1:3">
      <c r="A470" s="4" t="str">
        <f>"942066405337"</f>
        <v>942066405337</v>
      </c>
      <c r="B470" s="9" t="s">
        <v>442</v>
      </c>
      <c r="C470" s="6">
        <v>45828</v>
      </c>
    </row>
    <row r="471" spans="1:3">
      <c r="A471" s="4" t="str">
        <f>"942600316475"</f>
        <v>942600316475</v>
      </c>
      <c r="B471" s="9" t="s">
        <v>443</v>
      </c>
      <c r="C471" s="6">
        <v>45828</v>
      </c>
    </row>
    <row r="472" spans="1:3">
      <c r="A472" s="4" t="str">
        <f>"942066457300"</f>
        <v>942066457300</v>
      </c>
      <c r="B472" s="9" t="s">
        <v>444</v>
      </c>
      <c r="C472" s="6">
        <v>45828</v>
      </c>
    </row>
    <row r="473" spans="1:3">
      <c r="A473" s="4" t="str">
        <f>"941456434849"</f>
        <v>941456434849</v>
      </c>
      <c r="B473" s="9" t="s">
        <v>445</v>
      </c>
      <c r="C473" s="6">
        <v>45828</v>
      </c>
    </row>
    <row r="474" spans="1:3">
      <c r="A474" s="4" t="str">
        <f>"942066325360"</f>
        <v>942066325360</v>
      </c>
      <c r="B474" s="9" t="s">
        <v>446</v>
      </c>
      <c r="C474" s="6">
        <v>45828</v>
      </c>
    </row>
    <row r="475" spans="1:3">
      <c r="A475" s="4" t="str">
        <f>"941456630574"</f>
        <v>941456630574</v>
      </c>
      <c r="B475" s="9" t="s">
        <v>447</v>
      </c>
      <c r="C475" s="6">
        <v>45828</v>
      </c>
    </row>
    <row r="476" spans="1:3">
      <c r="A476" s="4" t="str">
        <f>"941456710346"</f>
        <v>941456710346</v>
      </c>
      <c r="B476" s="9" t="s">
        <v>448</v>
      </c>
      <c r="C476" s="6">
        <v>45828</v>
      </c>
    </row>
    <row r="477" spans="1:3">
      <c r="A477" s="4" t="str">
        <f>"942599980969"</f>
        <v>942599980969</v>
      </c>
      <c r="B477" s="9" t="s">
        <v>449</v>
      </c>
      <c r="C477" s="6">
        <v>45828</v>
      </c>
    </row>
    <row r="478" spans="1:3">
      <c r="A478" s="4" t="str">
        <f>"942600460208"</f>
        <v>942600460208</v>
      </c>
      <c r="B478" s="9" t="s">
        <v>450</v>
      </c>
      <c r="C478" s="6">
        <v>45828</v>
      </c>
    </row>
    <row r="479" spans="1:3">
      <c r="A479" s="4" t="str">
        <f>"942066125423"</f>
        <v>942066125423</v>
      </c>
      <c r="B479" s="9" t="s">
        <v>304</v>
      </c>
      <c r="C479" s="6">
        <v>45828</v>
      </c>
    </row>
    <row r="480" spans="1:3">
      <c r="A480" s="4" t="str">
        <f>"942066041497"</f>
        <v>942066041497</v>
      </c>
      <c r="B480" s="9" t="s">
        <v>451</v>
      </c>
      <c r="C480" s="6">
        <v>45828</v>
      </c>
    </row>
    <row r="481" spans="1:3">
      <c r="A481" s="4" t="str">
        <f>"941024611790"</f>
        <v>941024611790</v>
      </c>
      <c r="B481" s="9" t="s">
        <v>452</v>
      </c>
      <c r="C481" s="6">
        <v>45828</v>
      </c>
    </row>
    <row r="482" spans="1:3">
      <c r="A482" s="4" t="str">
        <f>"941024639830"</f>
        <v>941024639830</v>
      </c>
      <c r="B482" s="9" t="s">
        <v>453</v>
      </c>
      <c r="C482" s="6">
        <v>45828</v>
      </c>
    </row>
    <row r="483" spans="1:3">
      <c r="A483" s="4" t="str">
        <f>"941456558668"</f>
        <v>941456558668</v>
      </c>
      <c r="B483" s="9" t="s">
        <v>454</v>
      </c>
      <c r="C483" s="6">
        <v>45828</v>
      </c>
    </row>
    <row r="484" spans="1:3">
      <c r="A484" s="4" t="str">
        <f>"941025131027"</f>
        <v>941025131027</v>
      </c>
      <c r="B484" s="9" t="s">
        <v>455</v>
      </c>
      <c r="C484" s="6">
        <v>45828</v>
      </c>
    </row>
    <row r="485" spans="1:3">
      <c r="A485" s="4" t="str">
        <f>"945225100824"</f>
        <v>945225100824</v>
      </c>
      <c r="B485" s="5" t="s">
        <v>456</v>
      </c>
      <c r="C485" s="6">
        <v>45833</v>
      </c>
    </row>
    <row r="486" spans="1:3">
      <c r="A486" s="4" t="str">
        <f>"943632531185"</f>
        <v>943632531185</v>
      </c>
      <c r="B486" s="5" t="s">
        <v>457</v>
      </c>
      <c r="C486" s="6">
        <v>45833</v>
      </c>
    </row>
    <row r="487" spans="1:3">
      <c r="A487" s="4" t="str">
        <f>"943632491211"</f>
        <v>943632491211</v>
      </c>
      <c r="B487" s="5" t="s">
        <v>458</v>
      </c>
      <c r="C487" s="6">
        <v>45833</v>
      </c>
    </row>
    <row r="488" spans="1:3">
      <c r="A488" s="4" t="str">
        <f>"945225184766"</f>
        <v>945225184766</v>
      </c>
      <c r="B488" s="5" t="s">
        <v>459</v>
      </c>
      <c r="C488" s="6">
        <v>45833</v>
      </c>
    </row>
    <row r="489" spans="1:3">
      <c r="A489" s="4" t="str">
        <f>"944681245646"</f>
        <v>944681245646</v>
      </c>
      <c r="B489" s="5" t="s">
        <v>460</v>
      </c>
      <c r="C489" s="6">
        <v>45833</v>
      </c>
    </row>
    <row r="490" spans="1:3">
      <c r="A490" s="4" t="str">
        <f>"944681117958"</f>
        <v>944681117958</v>
      </c>
      <c r="B490" s="5" t="s">
        <v>461</v>
      </c>
      <c r="C490" s="6">
        <v>45833</v>
      </c>
    </row>
    <row r="491" spans="1:3">
      <c r="A491" s="4" t="str">
        <f>"945225184821"</f>
        <v>945225184821</v>
      </c>
      <c r="B491" s="5" t="s">
        <v>462</v>
      </c>
      <c r="C491" s="6">
        <v>45833</v>
      </c>
    </row>
    <row r="492" spans="1:3">
      <c r="A492" s="4" t="str">
        <f>"944681133975"</f>
        <v>944681133975</v>
      </c>
      <c r="B492" s="5" t="s">
        <v>463</v>
      </c>
      <c r="C492" s="6">
        <v>45833</v>
      </c>
    </row>
    <row r="493" spans="1:3">
      <c r="A493" s="4" t="str">
        <f>"944069186592"</f>
        <v>944069186592</v>
      </c>
      <c r="B493" s="5" t="s">
        <v>464</v>
      </c>
      <c r="C493" s="6">
        <v>45833</v>
      </c>
    </row>
    <row r="494" spans="1:3">
      <c r="A494" s="4" t="str">
        <f>"943632203751"</f>
        <v>943632203751</v>
      </c>
      <c r="B494" s="5" t="s">
        <v>465</v>
      </c>
      <c r="C494" s="6">
        <v>45833</v>
      </c>
    </row>
    <row r="495" spans="1:3">
      <c r="A495" s="4" t="str">
        <f>"944068830946"</f>
        <v>944068830946</v>
      </c>
      <c r="B495" s="5" t="s">
        <v>466</v>
      </c>
      <c r="C495" s="6">
        <v>45833</v>
      </c>
    </row>
    <row r="496" spans="1:3">
      <c r="A496" s="4" t="str">
        <f>"944069234610"</f>
        <v>944069234610</v>
      </c>
      <c r="B496" s="5" t="s">
        <v>467</v>
      </c>
      <c r="C496" s="6">
        <v>45833</v>
      </c>
    </row>
    <row r="497" spans="1:3">
      <c r="A497" s="4" t="str">
        <f>"943632183750"</f>
        <v>943632183750</v>
      </c>
      <c r="B497" s="5" t="s">
        <v>468</v>
      </c>
      <c r="C497" s="6">
        <v>45833</v>
      </c>
    </row>
    <row r="498" spans="1:3">
      <c r="A498" s="4" t="str">
        <f>"944681325825"</f>
        <v>944681325825</v>
      </c>
      <c r="B498" s="5" t="s">
        <v>469</v>
      </c>
      <c r="C498" s="6">
        <v>45833</v>
      </c>
    </row>
    <row r="499" spans="1:3">
      <c r="A499" s="4" t="str">
        <f>"944172147268"</f>
        <v>944172147268</v>
      </c>
      <c r="B499" s="5" t="s">
        <v>470</v>
      </c>
      <c r="C499" s="6">
        <v>45835</v>
      </c>
    </row>
    <row r="500" spans="1:3">
      <c r="A500" s="4" t="str">
        <f>"945767284920"</f>
        <v>945767284920</v>
      </c>
      <c r="B500" s="5" t="s">
        <v>471</v>
      </c>
      <c r="C500" s="6">
        <v>45835</v>
      </c>
    </row>
    <row r="501" spans="1:3">
      <c r="A501" s="4" t="str">
        <f>"944172147162"</f>
        <v>944172147162</v>
      </c>
      <c r="B501" s="5" t="s">
        <v>472</v>
      </c>
      <c r="C501" s="6">
        <v>45835</v>
      </c>
    </row>
    <row r="502" spans="1:3">
      <c r="A502" s="4" t="str">
        <f>"944171707993"</f>
        <v>944171707993</v>
      </c>
      <c r="B502" s="5" t="s">
        <v>473</v>
      </c>
      <c r="C502" s="6">
        <v>45835</v>
      </c>
    </row>
    <row r="503" spans="1:3">
      <c r="A503" s="4" t="str">
        <f>"945223049139"</f>
        <v>945223049139</v>
      </c>
      <c r="B503" s="5" t="s">
        <v>474</v>
      </c>
      <c r="C503" s="6">
        <v>45835</v>
      </c>
    </row>
    <row r="504" spans="1:3">
      <c r="A504" s="4" t="str">
        <f>"945767628515"</f>
        <v>945767628515</v>
      </c>
      <c r="B504" s="5" t="s">
        <v>475</v>
      </c>
      <c r="C504" s="6">
        <v>45835</v>
      </c>
    </row>
    <row r="505" spans="1:3">
      <c r="A505" s="4" t="str">
        <f>"944171911787"</f>
        <v>944171911787</v>
      </c>
      <c r="B505" s="5" t="s">
        <v>476</v>
      </c>
      <c r="C505" s="6">
        <v>45835</v>
      </c>
    </row>
    <row r="506" spans="1:3">
      <c r="A506" s="4" t="str">
        <f>"945222957443"</f>
        <v>945222957443</v>
      </c>
      <c r="B506" s="5" t="s">
        <v>477</v>
      </c>
      <c r="C506" s="6">
        <v>45835</v>
      </c>
    </row>
    <row r="507" spans="1:3">
      <c r="A507" s="4" t="str">
        <f>"944171891726"</f>
        <v>944171891726</v>
      </c>
      <c r="B507" s="5" t="s">
        <v>478</v>
      </c>
      <c r="C507" s="6">
        <v>45835</v>
      </c>
    </row>
    <row r="508" spans="1:3">
      <c r="A508" s="4" t="str">
        <f>"944171923675"</f>
        <v>944171923675</v>
      </c>
      <c r="B508" s="5" t="s">
        <v>479</v>
      </c>
      <c r="C508" s="6">
        <v>45835</v>
      </c>
    </row>
    <row r="509" spans="1:3">
      <c r="A509" s="4" t="str">
        <f>"945767720323"</f>
        <v>945767720323</v>
      </c>
      <c r="B509" s="5" t="s">
        <v>480</v>
      </c>
      <c r="C509" s="6">
        <v>45835</v>
      </c>
    </row>
    <row r="510" spans="1:3">
      <c r="A510" s="4" t="str">
        <f>"944171967557"</f>
        <v>944171967557</v>
      </c>
      <c r="B510" s="5" t="s">
        <v>481</v>
      </c>
      <c r="C510" s="6">
        <v>45835</v>
      </c>
    </row>
    <row r="511" spans="1:3">
      <c r="A511" s="4" t="str">
        <f>"944171839830"</f>
        <v>944171839830</v>
      </c>
      <c r="B511" s="5" t="s">
        <v>482</v>
      </c>
      <c r="C511" s="6">
        <v>45835</v>
      </c>
    </row>
    <row r="512" spans="1:3">
      <c r="A512" s="4" t="str">
        <f>"944171867756"</f>
        <v>944171867756</v>
      </c>
      <c r="B512" s="5" t="s">
        <v>483</v>
      </c>
      <c r="C512" s="6">
        <v>45835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阿狸</cp:lastModifiedBy>
  <dcterms:created xsi:type="dcterms:W3CDTF">2025-07-09T08:56:38Z</dcterms:created>
  <dcterms:modified xsi:type="dcterms:W3CDTF">2025-07-09T08:57:32Z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8370F003C94345A3B3F637228E6FB951_11</vt:lpwstr>
  </property>
  <property fmtid="{D5CDD505-2E9C-101B-9397-08002B2CF9AE}" pid="3" name="KSOProductBuildVer">
    <vt:lpwstr>2052-12.1.0.21915</vt:lpwstr>
  </property>
</Properties>
</file>