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20" windowHeight="400" activeTab="2"/>
  </bookViews>
  <sheets>
    <sheet name="Baseline-new" sheetId="5" r:id="rId1"/>
    <sheet name="Feature-new" sheetId="4" r:id="rId2"/>
    <sheet name="K-cluster-new" sheetId="6" r:id="rId3"/>
    <sheet name="episode-new" sheetId="3" r:id="rId4"/>
    <sheet name="Ex-Feature-Old" sheetId="2" r:id="rId5"/>
    <sheet name="Ex1,2Old" sheetId="1" r:id="rId6"/>
  </sheets>
  <calcPr calcId="152511"/>
</workbook>
</file>

<file path=xl/calcChain.xml><?xml version="1.0" encoding="utf-8"?>
<calcChain xmlns="http://schemas.openxmlformats.org/spreadsheetml/2006/main">
  <c r="F33" i="6" l="1"/>
  <c r="D15" i="3" l="1"/>
  <c r="D14" i="3"/>
  <c r="C14" i="3"/>
  <c r="C16" i="3" s="1"/>
  <c r="D16" i="3"/>
  <c r="C15" i="3"/>
  <c r="B16" i="3"/>
  <c r="K11" i="6"/>
  <c r="K10" i="6"/>
  <c r="K12" i="6" s="1"/>
  <c r="I11" i="6"/>
  <c r="H11" i="6"/>
  <c r="G11" i="6"/>
  <c r="D11" i="6"/>
  <c r="C11" i="6"/>
  <c r="B11" i="6"/>
  <c r="E11" i="6"/>
  <c r="J11" i="6"/>
  <c r="C12" i="6"/>
  <c r="D12" i="6"/>
  <c r="E12" i="6"/>
  <c r="F12" i="6"/>
  <c r="G12" i="6"/>
  <c r="H12" i="6"/>
  <c r="I12" i="6"/>
  <c r="J12" i="6"/>
  <c r="B12" i="6"/>
  <c r="C10" i="6"/>
  <c r="D10" i="6"/>
  <c r="E10" i="6"/>
  <c r="G10" i="6"/>
  <c r="H10" i="6"/>
  <c r="I10" i="6"/>
  <c r="J10" i="6"/>
  <c r="B10" i="6"/>
  <c r="C33" i="6"/>
  <c r="D33" i="6"/>
  <c r="E33" i="6"/>
  <c r="G33" i="6"/>
  <c r="H33" i="6"/>
  <c r="I33" i="6"/>
  <c r="J33" i="6"/>
  <c r="K33" i="6"/>
  <c r="B33" i="6"/>
  <c r="H22" i="4"/>
  <c r="G22" i="4"/>
  <c r="I22" i="4"/>
  <c r="F21" i="4"/>
  <c r="F23" i="4" s="1"/>
  <c r="C21" i="4"/>
  <c r="C23" i="4"/>
  <c r="H21" i="4"/>
  <c r="H23" i="4" s="1"/>
  <c r="I21" i="4"/>
  <c r="I23" i="4" s="1"/>
  <c r="C22" i="4"/>
  <c r="E22" i="4"/>
  <c r="B22" i="4"/>
  <c r="D22" i="4"/>
  <c r="D21" i="4"/>
  <c r="F22" i="4"/>
  <c r="D23" i="4"/>
  <c r="G23" i="4"/>
  <c r="B23" i="4"/>
  <c r="E21" i="4"/>
  <c r="E23" i="4" s="1"/>
  <c r="G21" i="4"/>
  <c r="B21" i="4"/>
  <c r="L27" i="4"/>
  <c r="B27" i="4"/>
  <c r="C27" i="4"/>
  <c r="D27" i="4"/>
  <c r="J27" i="4"/>
  <c r="E27" i="4"/>
  <c r="F27" i="4"/>
  <c r="G27" i="4"/>
  <c r="H27" i="4"/>
  <c r="I27" i="4"/>
  <c r="K27" i="4"/>
  <c r="C5" i="4"/>
  <c r="C6" i="4"/>
  <c r="C7" i="4"/>
  <c r="C8" i="4"/>
  <c r="C9" i="4"/>
  <c r="C10" i="4"/>
  <c r="C11" i="4"/>
  <c r="C12" i="4"/>
  <c r="C13" i="4"/>
  <c r="C14" i="4"/>
  <c r="C4" i="4"/>
  <c r="D12" i="5"/>
  <c r="E12" i="5"/>
  <c r="F12" i="5"/>
  <c r="D11" i="5"/>
  <c r="F11" i="5"/>
  <c r="F10" i="5"/>
  <c r="E10" i="5"/>
  <c r="D10" i="5"/>
  <c r="B4" i="5"/>
  <c r="F4" i="5" l="1"/>
  <c r="E4" i="5"/>
  <c r="D4" i="5"/>
  <c r="C4" i="5"/>
</calcChain>
</file>

<file path=xl/sharedStrings.xml><?xml version="1.0" encoding="utf-8"?>
<sst xmlns="http://schemas.openxmlformats.org/spreadsheetml/2006/main" count="295" uniqueCount="150">
  <si>
    <t>svr</t>
    <phoneticPr fontId="1" type="noConversion"/>
  </si>
  <si>
    <t>stress</t>
    <phoneticPr fontId="1" type="noConversion"/>
  </si>
  <si>
    <t>slide</t>
    <phoneticPr fontId="1" type="noConversion"/>
  </si>
  <si>
    <t>all</t>
    <phoneticPr fontId="1" type="noConversion"/>
  </si>
  <si>
    <t>MSE</t>
    <phoneticPr fontId="1" type="noConversion"/>
  </si>
  <si>
    <t>MAPE</t>
    <phoneticPr fontId="1" type="noConversion"/>
  </si>
  <si>
    <t>train=12,000</t>
    <phoneticPr fontId="1" type="noConversion"/>
  </si>
  <si>
    <t>train=all</t>
    <phoneticPr fontId="1" type="noConversion"/>
  </si>
  <si>
    <t>LR</t>
    <phoneticPr fontId="1" type="noConversion"/>
  </si>
  <si>
    <t>stress</t>
    <phoneticPr fontId="1" type="noConversion"/>
  </si>
  <si>
    <t>ANN</t>
    <phoneticPr fontId="1" type="noConversion"/>
  </si>
  <si>
    <t>RMSE</t>
    <phoneticPr fontId="1" type="noConversion"/>
  </si>
  <si>
    <t>NARX</t>
    <phoneticPr fontId="1" type="noConversion"/>
  </si>
  <si>
    <t>Cluster</t>
    <phoneticPr fontId="1" type="noConversion"/>
  </si>
  <si>
    <t>distance</t>
    <phoneticPr fontId="1" type="noConversion"/>
  </si>
  <si>
    <t>predict</t>
    <phoneticPr fontId="1" type="noConversion"/>
  </si>
  <si>
    <t>2,2,10</t>
    <phoneticPr fontId="1" type="noConversion"/>
  </si>
  <si>
    <t>K=8</t>
    <phoneticPr fontId="1" type="noConversion"/>
  </si>
  <si>
    <t xml:space="preserve">      8.8973 * level_slide +</t>
  </si>
  <si>
    <t xml:space="preserve">     -0.0721 * RMS_slide +</t>
  </si>
  <si>
    <t xml:space="preserve">      0.09   * peak_slide +</t>
  </si>
  <si>
    <t xml:space="preserve">     -0.0437 * span_slide +</t>
  </si>
  <si>
    <t xml:space="preserve">     -0.0153 * num_self +</t>
  </si>
  <si>
    <t xml:space="preserve">     -0.1197 * num_sui +</t>
  </si>
  <si>
    <t xml:space="preserve">      3.4524 * trend +</t>
    <phoneticPr fontId="1" type="noConversion"/>
  </si>
  <si>
    <t>K=7</t>
    <phoneticPr fontId="1" type="noConversion"/>
  </si>
  <si>
    <t>K=6</t>
    <phoneticPr fontId="1" type="noConversion"/>
  </si>
  <si>
    <t>K=3</t>
    <phoneticPr fontId="1" type="noConversion"/>
  </si>
  <si>
    <t>K=2</t>
    <phoneticPr fontId="1" type="noConversion"/>
  </si>
  <si>
    <t xml:space="preserve"> Baselines</t>
    <phoneticPr fontId="1" type="noConversion"/>
  </si>
  <si>
    <t>(K=10)</t>
    <phoneticPr fontId="1" type="noConversion"/>
  </si>
  <si>
    <t>Rat_st</t>
  </si>
  <si>
    <t>AVG</t>
    <phoneticPr fontId="1" type="noConversion"/>
  </si>
  <si>
    <t>RMS</t>
    <phoneticPr fontId="1" type="noConversion"/>
  </si>
  <si>
    <t>TREND</t>
    <phoneticPr fontId="1" type="noConversion"/>
  </si>
  <si>
    <t>Stressor</t>
    <phoneticPr fontId="1" type="noConversion"/>
  </si>
  <si>
    <t>trend</t>
    <phoneticPr fontId="1" type="noConversion"/>
  </si>
  <si>
    <t>cate</t>
    <phoneticPr fontId="1" type="noConversion"/>
  </si>
  <si>
    <t>TREND(3)</t>
    <phoneticPr fontId="1" type="noConversion"/>
  </si>
  <si>
    <t>avgStress</t>
    <phoneticPr fontId="1" type="noConversion"/>
  </si>
  <si>
    <t>MSE</t>
    <phoneticPr fontId="1" type="noConversion"/>
  </si>
  <si>
    <t>RMSE</t>
    <phoneticPr fontId="1" type="noConversion"/>
  </si>
  <si>
    <t>MAPE</t>
    <phoneticPr fontId="1" type="noConversion"/>
  </si>
  <si>
    <t>(stress)</t>
    <phoneticPr fontId="1" type="noConversion"/>
  </si>
  <si>
    <t>(slide)</t>
    <phoneticPr fontId="1" type="noConversion"/>
  </si>
  <si>
    <t>(all)</t>
    <phoneticPr fontId="1" type="noConversion"/>
  </si>
  <si>
    <t>K=5</t>
    <phoneticPr fontId="1" type="noConversion"/>
  </si>
  <si>
    <t>K=9</t>
    <phoneticPr fontId="1" type="noConversion"/>
  </si>
  <si>
    <t>(0.2*5)K=5</t>
    <phoneticPr fontId="1" type="noConversion"/>
  </si>
  <si>
    <t>(只对stress进行count)</t>
    <phoneticPr fontId="1" type="noConversion"/>
  </si>
  <si>
    <t>Individual-out</t>
    <phoneticPr fontId="1" type="noConversion"/>
  </si>
  <si>
    <t>Group-out</t>
    <phoneticPr fontId="1" type="noConversion"/>
  </si>
  <si>
    <t>episode=3</t>
    <phoneticPr fontId="1" type="noConversion"/>
  </si>
  <si>
    <t>ALL</t>
    <phoneticPr fontId="1" type="noConversion"/>
  </si>
  <si>
    <t>Slide</t>
    <phoneticPr fontId="1" type="noConversion"/>
  </si>
  <si>
    <t>Stress</t>
    <phoneticPr fontId="1" type="noConversion"/>
  </si>
  <si>
    <t>iterate</t>
    <phoneticPr fontId="1" type="noConversion"/>
  </si>
  <si>
    <t>若归一化</t>
    <phoneticPr fontId="1" type="noConversion"/>
  </si>
  <si>
    <t>All</t>
    <phoneticPr fontId="1" type="noConversion"/>
  </si>
  <si>
    <t>no-iterate</t>
    <phoneticPr fontId="1" type="noConversion"/>
  </si>
  <si>
    <t>EX-stressor-x-all</t>
    <phoneticPr fontId="1" type="noConversion"/>
  </si>
  <si>
    <t>Study</t>
    <phoneticPr fontId="1" type="noConversion"/>
  </si>
  <si>
    <t>Slide-study</t>
    <phoneticPr fontId="1" type="noConversion"/>
  </si>
  <si>
    <t>MSE</t>
    <phoneticPr fontId="1" type="noConversion"/>
  </si>
  <si>
    <t>all</t>
    <phoneticPr fontId="1" type="noConversion"/>
  </si>
  <si>
    <t>individual out</t>
    <phoneticPr fontId="1" type="noConversion"/>
  </si>
  <si>
    <t>good!!!AVG GROUP</t>
    <phoneticPr fontId="1" type="noConversion"/>
  </si>
  <si>
    <t>Rat-stressor</t>
    <phoneticPr fontId="1" type="noConversion"/>
  </si>
  <si>
    <t>STRESSOR</t>
    <phoneticPr fontId="1" type="noConversion"/>
  </si>
  <si>
    <t>avg</t>
    <phoneticPr fontId="1" type="noConversion"/>
  </si>
  <si>
    <t>EXP-2(feature contribution)</t>
    <phoneticPr fontId="1" type="noConversion"/>
  </si>
  <si>
    <t>good!!!</t>
    <phoneticPr fontId="1" type="noConversion"/>
  </si>
  <si>
    <t>EX-iterate/not（matlab软件UI）</t>
    <phoneticPr fontId="1" type="noConversion"/>
  </si>
  <si>
    <t>NARX</t>
    <phoneticPr fontId="1" type="noConversion"/>
  </si>
  <si>
    <t>mse</t>
    <phoneticPr fontId="1" type="noConversion"/>
  </si>
  <si>
    <t>mape</t>
    <phoneticPr fontId="1" type="noConversion"/>
  </si>
  <si>
    <t>SVR</t>
    <phoneticPr fontId="1" type="noConversion"/>
  </si>
  <si>
    <t>ANN</t>
    <phoneticPr fontId="1" type="noConversion"/>
  </si>
  <si>
    <t>LR</t>
    <phoneticPr fontId="1" type="noConversion"/>
  </si>
  <si>
    <t>(On Study-filtered posts!!!)</t>
    <phoneticPr fontId="1" type="noConversion"/>
  </si>
  <si>
    <t>（note:需与其他统一)</t>
    <phoneticPr fontId="1" type="noConversion"/>
  </si>
  <si>
    <t>MSE</t>
    <phoneticPr fontId="1" type="noConversion"/>
  </si>
  <si>
    <t>RMSE</t>
    <phoneticPr fontId="1" type="noConversion"/>
  </si>
  <si>
    <t>MAPE</t>
    <phoneticPr fontId="1" type="noConversion"/>
  </si>
  <si>
    <t>(study)</t>
    <phoneticPr fontId="1" type="noConversion"/>
  </si>
  <si>
    <t>distance</t>
    <phoneticPr fontId="1" type="noConversion"/>
  </si>
  <si>
    <t>K=1</t>
    <phoneticPr fontId="1" type="noConversion"/>
  </si>
  <si>
    <t>K=4</t>
    <phoneticPr fontId="1" type="noConversion"/>
  </si>
  <si>
    <t>K=10</t>
    <phoneticPr fontId="1" type="noConversion"/>
  </si>
  <si>
    <t>weight.add(0.2); //0.2 109</t>
  </si>
  <si>
    <t>weight.add(0.1); //0.1 17</t>
  </si>
  <si>
    <t>weight.add(0.3); //0.3 45</t>
  </si>
  <si>
    <t>weight.add(0.05); //0.05 548</t>
  </si>
  <si>
    <t>weight.add(0.35); //0.35 34</t>
  </si>
  <si>
    <t>MSE</t>
  </si>
  <si>
    <t>MSE</t>
    <phoneticPr fontId="1" type="noConversion"/>
  </si>
  <si>
    <t>SVR</t>
  </si>
  <si>
    <t>ANN</t>
  </si>
  <si>
    <t>LR</t>
  </si>
  <si>
    <t>NARX-7</t>
    <phoneticPr fontId="1" type="noConversion"/>
  </si>
  <si>
    <t>RMSE</t>
  </si>
  <si>
    <t>RMSE</t>
    <phoneticPr fontId="1" type="noConversion"/>
  </si>
  <si>
    <t>NAXR
(week)</t>
  </si>
  <si>
    <t>NARX
(day)</t>
  </si>
  <si>
    <t>MAPE</t>
  </si>
  <si>
    <t>MAPE</t>
    <phoneticPr fontId="1" type="noConversion"/>
  </si>
  <si>
    <t>NARX
(day)</t>
    <phoneticPr fontId="1" type="noConversion"/>
  </si>
  <si>
    <t>RMSE</t>
    <phoneticPr fontId="1" type="noConversion"/>
  </si>
  <si>
    <t>group-out</t>
    <phoneticPr fontId="1" type="noConversion"/>
  </si>
  <si>
    <t>AG</t>
  </si>
  <si>
    <t>AG</t>
    <phoneticPr fontId="1" type="noConversion"/>
  </si>
  <si>
    <t>TG</t>
  </si>
  <si>
    <t>TG</t>
    <phoneticPr fontId="1" type="noConversion"/>
  </si>
  <si>
    <t>RG</t>
  </si>
  <si>
    <t>RG</t>
    <phoneticPr fontId="1" type="noConversion"/>
  </si>
  <si>
    <t>SG</t>
  </si>
  <si>
    <t>SG</t>
    <phoneticPr fontId="1" type="noConversion"/>
  </si>
  <si>
    <t>trend</t>
    <phoneticPr fontId="1" type="noConversion"/>
  </si>
  <si>
    <t>cate</t>
    <phoneticPr fontId="1" type="noConversion"/>
  </si>
  <si>
    <t>avg</t>
    <phoneticPr fontId="1" type="noConversion"/>
  </si>
  <si>
    <t>rate</t>
    <phoneticPr fontId="1" type="noConversion"/>
  </si>
  <si>
    <t>rms</t>
    <phoneticPr fontId="1" type="noConversion"/>
  </si>
  <si>
    <t>stressor</t>
    <phoneticPr fontId="1" type="noConversion"/>
  </si>
  <si>
    <t>TI</t>
  </si>
  <si>
    <t>TI</t>
    <phoneticPr fontId="1" type="noConversion"/>
  </si>
  <si>
    <t>CI</t>
  </si>
  <si>
    <t>CI</t>
    <phoneticPr fontId="1" type="noConversion"/>
  </si>
  <si>
    <t>AI</t>
  </si>
  <si>
    <t>AI</t>
    <phoneticPr fontId="1" type="noConversion"/>
  </si>
  <si>
    <t>RI</t>
  </si>
  <si>
    <t>RI</t>
    <phoneticPr fontId="1" type="noConversion"/>
  </si>
  <si>
    <t>Group</t>
  </si>
  <si>
    <t>Group</t>
    <phoneticPr fontId="1" type="noConversion"/>
  </si>
  <si>
    <t>Individual</t>
  </si>
  <si>
    <t>Individual</t>
    <phoneticPr fontId="1" type="noConversion"/>
  </si>
  <si>
    <t>RMSE</t>
    <phoneticPr fontId="1" type="noConversion"/>
  </si>
  <si>
    <t>MSE</t>
    <phoneticPr fontId="1" type="noConversion"/>
  </si>
  <si>
    <t>MAPE</t>
    <phoneticPr fontId="1" type="noConversion"/>
  </si>
  <si>
    <t>good!!!AVG GROUP</t>
    <phoneticPr fontId="1" type="noConversion"/>
  </si>
  <si>
    <t>All</t>
  </si>
  <si>
    <t>Personal</t>
  </si>
  <si>
    <t>Personal</t>
    <phoneticPr fontId="1" type="noConversion"/>
  </si>
  <si>
    <t>note:下边这组要美观一些</t>
    <phoneticPr fontId="1" type="noConversion"/>
  </si>
  <si>
    <t>MAPE</t>
    <phoneticPr fontId="1" type="noConversion"/>
  </si>
  <si>
    <t>Academic Stressor</t>
  </si>
  <si>
    <t>Academic Stressor</t>
    <phoneticPr fontId="1" type="noConversion"/>
  </si>
  <si>
    <t>Mixed Stressor</t>
  </si>
  <si>
    <t>Mixed Stressor</t>
    <phoneticPr fontId="1" type="noConversion"/>
  </si>
  <si>
    <t>Entire time</t>
    <phoneticPr fontId="1" type="noConversion"/>
  </si>
  <si>
    <t>Entire
Timeline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</si>
</sst>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1"/>
      <color theme="9" tint="-0.249977111117893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20" fontId="0" fillId="0" borderId="0" xfId="0" applyNumberFormat="1"/>
    <xf numFmtId="0" fontId="4" fillId="0" borderId="0" xfId="0" applyFont="1"/>
    <xf numFmtId="0" fontId="3" fillId="0" borderId="0" xfId="0" applyFont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9" borderId="0" xfId="0" applyFill="1"/>
    <xf numFmtId="0" fontId="3" fillId="9" borderId="0" xfId="0" applyFont="1" applyFill="1"/>
    <xf numFmtId="0" fontId="5" fillId="0" borderId="0" xfId="0" applyFont="1"/>
    <xf numFmtId="0" fontId="6" fillId="0" borderId="0" xfId="0" applyFont="1"/>
    <xf numFmtId="0" fontId="0" fillId="10" borderId="0" xfId="0" applyFill="1"/>
    <xf numFmtId="0" fontId="0" fillId="10" borderId="0" xfId="0" applyFill="1" applyAlignment="1">
      <alignment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6699FF"/>
      <color rgb="FF0000FF"/>
      <color rgb="FFFF33CC"/>
      <color rgb="FF008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60785734290163"/>
          <c:y val="3.978548749322388E-2"/>
          <c:w val="0.74160436089193738"/>
          <c:h val="0.696655416507923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'Baseline-new'!$A$10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'Baseline-new'!$B$9:$F$9</c:f>
              <c:strCache>
                <c:ptCount val="5"/>
                <c:pt idx="0">
                  <c:v>NARX
(day)</c:v>
                </c:pt>
                <c:pt idx="1">
                  <c:v>NAXR
(week)</c:v>
                </c:pt>
                <c:pt idx="2">
                  <c:v>SVR</c:v>
                </c:pt>
                <c:pt idx="3">
                  <c:v>ANN</c:v>
                </c:pt>
                <c:pt idx="4">
                  <c:v>LR</c:v>
                </c:pt>
              </c:strCache>
            </c:strRef>
          </c:cat>
          <c:val>
            <c:numRef>
              <c:f>'Baseline-new'!$B$10:$F$10</c:f>
              <c:numCache>
                <c:formatCode>General</c:formatCode>
                <c:ptCount val="5"/>
                <c:pt idx="0">
                  <c:v>0.2107</c:v>
                </c:pt>
                <c:pt idx="1">
                  <c:v>0.31069999999999998</c:v>
                </c:pt>
                <c:pt idx="2">
                  <c:v>0.4476</c:v>
                </c:pt>
                <c:pt idx="3">
                  <c:v>0.35109999999999997</c:v>
                </c:pt>
                <c:pt idx="4">
                  <c:v>0.54299999999999971</c:v>
                </c:pt>
              </c:numCache>
            </c:numRef>
          </c:val>
        </c:ser>
        <c:ser>
          <c:idx val="1"/>
          <c:order val="1"/>
          <c:tx>
            <c:strRef>
              <c:f>'Baseline-new'!$A$11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cat>
            <c:strRef>
              <c:f>'Baseline-new'!$B$9:$F$9</c:f>
              <c:strCache>
                <c:ptCount val="5"/>
                <c:pt idx="0">
                  <c:v>NARX
(day)</c:v>
                </c:pt>
                <c:pt idx="1">
                  <c:v>NAXR
(week)</c:v>
                </c:pt>
                <c:pt idx="2">
                  <c:v>SVR</c:v>
                </c:pt>
                <c:pt idx="3">
                  <c:v>ANN</c:v>
                </c:pt>
                <c:pt idx="4">
                  <c:v>LR</c:v>
                </c:pt>
              </c:strCache>
            </c:strRef>
          </c:cat>
          <c:val>
            <c:numRef>
              <c:f>'Baseline-new'!$B$11:$F$11</c:f>
              <c:numCache>
                <c:formatCode>General</c:formatCode>
                <c:ptCount val="5"/>
                <c:pt idx="0">
                  <c:v>0.10819999999999996</c:v>
                </c:pt>
                <c:pt idx="1">
                  <c:v>0.20229999999999998</c:v>
                </c:pt>
                <c:pt idx="2">
                  <c:v>0.23949999999999999</c:v>
                </c:pt>
                <c:pt idx="3">
                  <c:v>0.3135</c:v>
                </c:pt>
                <c:pt idx="4">
                  <c:v>0.26450000000000001</c:v>
                </c:pt>
              </c:numCache>
            </c:numRef>
          </c:val>
        </c:ser>
        <c:ser>
          <c:idx val="2"/>
          <c:order val="2"/>
          <c:tx>
            <c:strRef>
              <c:f>'Baseline-new'!$A$12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'Baseline-new'!$B$9:$F$9</c:f>
              <c:strCache>
                <c:ptCount val="5"/>
                <c:pt idx="0">
                  <c:v>NARX
(day)</c:v>
                </c:pt>
                <c:pt idx="1">
                  <c:v>NAXR
(week)</c:v>
                </c:pt>
                <c:pt idx="2">
                  <c:v>SVR</c:v>
                </c:pt>
                <c:pt idx="3">
                  <c:v>ANN</c:v>
                </c:pt>
                <c:pt idx="4">
                  <c:v>LR</c:v>
                </c:pt>
              </c:strCache>
            </c:strRef>
          </c:cat>
          <c:val>
            <c:numRef>
              <c:f>'Baseline-new'!$B$12:$F$12</c:f>
              <c:numCache>
                <c:formatCode>General</c:formatCode>
                <c:ptCount val="5"/>
                <c:pt idx="0">
                  <c:v>0.45902069670114004</c:v>
                </c:pt>
                <c:pt idx="1">
                  <c:v>0.55740470037487122</c:v>
                </c:pt>
                <c:pt idx="2">
                  <c:v>0.66902914734710928</c:v>
                </c:pt>
                <c:pt idx="3">
                  <c:v>0.59253691868102187</c:v>
                </c:pt>
                <c:pt idx="4">
                  <c:v>0.73688533707762138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7645984"/>
        <c:axId val="177646544"/>
      </c:barChart>
      <c:catAx>
        <c:axId val="17764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Methods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47995902177906619"/>
              <c:y val="0.9056993598182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46544"/>
        <c:crosses val="autoZero"/>
        <c:auto val="1"/>
        <c:lblAlgn val="ctr"/>
        <c:lblOffset val="100"/>
        <c:noMultiLvlLbl val="0"/>
      </c:catAx>
      <c:valAx>
        <c:axId val="1776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Performance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9.5505000254772973E-3"/>
              <c:y val="0.2359189060120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45984"/>
        <c:crosses val="autoZero"/>
        <c:crossBetween val="between"/>
      </c:valAx>
      <c:spPr>
        <a:solidFill>
          <a:schemeClr val="bg1">
            <a:lumMod val="95000"/>
          </a:schemeClr>
        </a:solidFill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314176345135647"/>
          <c:y val="6.1034777095626831E-2"/>
          <c:w val="0.23488011862858058"/>
          <c:h val="0.19744792015053206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791272479060531E-2"/>
          <c:y val="3.1589463296960919E-2"/>
          <c:w val="0.77709278960530082"/>
          <c:h val="0.80273665780843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'Feature-new'!$A$21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'Feature-new'!$B$20:$I$20</c:f>
              <c:strCache>
                <c:ptCount val="8"/>
                <c:pt idx="0">
                  <c:v>TI</c:v>
                </c:pt>
                <c:pt idx="1">
                  <c:v>CI</c:v>
                </c:pt>
                <c:pt idx="2">
                  <c:v>AI</c:v>
                </c:pt>
                <c:pt idx="3">
                  <c:v>RI</c:v>
                </c:pt>
                <c:pt idx="4">
                  <c:v>AG</c:v>
                </c:pt>
                <c:pt idx="5">
                  <c:v>RG</c:v>
                </c:pt>
                <c:pt idx="6">
                  <c:v>TG</c:v>
                </c:pt>
                <c:pt idx="7">
                  <c:v>SG</c:v>
                </c:pt>
              </c:strCache>
            </c:strRef>
          </c:cat>
          <c:val>
            <c:numRef>
              <c:f>'Feature-new'!$B$21:$I$21</c:f>
              <c:numCache>
                <c:formatCode>General</c:formatCode>
                <c:ptCount val="8"/>
                <c:pt idx="0">
                  <c:v>0.48729999999999996</c:v>
                </c:pt>
                <c:pt idx="1">
                  <c:v>0.61529999999999996</c:v>
                </c:pt>
                <c:pt idx="2">
                  <c:v>0.62559999999999993</c:v>
                </c:pt>
                <c:pt idx="3">
                  <c:v>0.48780000000000001</c:v>
                </c:pt>
                <c:pt idx="4">
                  <c:v>0.64989999999999992</c:v>
                </c:pt>
                <c:pt idx="5">
                  <c:v>0.52800000000000002</c:v>
                </c:pt>
                <c:pt idx="6">
                  <c:v>0.59460000000000002</c:v>
                </c:pt>
                <c:pt idx="7">
                  <c:v>0.7165999999999999</c:v>
                </c:pt>
              </c:numCache>
            </c:numRef>
          </c:val>
        </c:ser>
        <c:ser>
          <c:idx val="1"/>
          <c:order val="1"/>
          <c:tx>
            <c:strRef>
              <c:f>'Feature-new'!$A$22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cat>
            <c:strRef>
              <c:f>'Feature-new'!$B$20:$I$20</c:f>
              <c:strCache>
                <c:ptCount val="8"/>
                <c:pt idx="0">
                  <c:v>TI</c:v>
                </c:pt>
                <c:pt idx="1">
                  <c:v>CI</c:v>
                </c:pt>
                <c:pt idx="2">
                  <c:v>AI</c:v>
                </c:pt>
                <c:pt idx="3">
                  <c:v>RI</c:v>
                </c:pt>
                <c:pt idx="4">
                  <c:v>AG</c:v>
                </c:pt>
                <c:pt idx="5">
                  <c:v>RG</c:v>
                </c:pt>
                <c:pt idx="6">
                  <c:v>TG</c:v>
                </c:pt>
                <c:pt idx="7">
                  <c:v>SG</c:v>
                </c:pt>
              </c:strCache>
            </c:strRef>
          </c:cat>
          <c:val>
            <c:numRef>
              <c:f>'Feature-new'!$B$22:$I$22</c:f>
              <c:numCache>
                <c:formatCode>General</c:formatCode>
                <c:ptCount val="8"/>
                <c:pt idx="0">
                  <c:v>0.25740000000000002</c:v>
                </c:pt>
                <c:pt idx="1">
                  <c:v>0.30680000000000002</c:v>
                </c:pt>
                <c:pt idx="2">
                  <c:v>0.34150000000000003</c:v>
                </c:pt>
                <c:pt idx="3">
                  <c:v>0.28809999999999997</c:v>
                </c:pt>
                <c:pt idx="4">
                  <c:v>0.3745</c:v>
                </c:pt>
                <c:pt idx="5">
                  <c:v>0.22789999999999999</c:v>
                </c:pt>
                <c:pt idx="6">
                  <c:v>0.30790000000000001</c:v>
                </c:pt>
                <c:pt idx="7">
                  <c:v>0.32750000000000001</c:v>
                </c:pt>
              </c:numCache>
            </c:numRef>
          </c:val>
        </c:ser>
        <c:ser>
          <c:idx val="2"/>
          <c:order val="2"/>
          <c:tx>
            <c:strRef>
              <c:f>'Feature-new'!$A$23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'Feature-new'!$B$20:$I$20</c:f>
              <c:strCache>
                <c:ptCount val="8"/>
                <c:pt idx="0">
                  <c:v>TI</c:v>
                </c:pt>
                <c:pt idx="1">
                  <c:v>CI</c:v>
                </c:pt>
                <c:pt idx="2">
                  <c:v>AI</c:v>
                </c:pt>
                <c:pt idx="3">
                  <c:v>RI</c:v>
                </c:pt>
                <c:pt idx="4">
                  <c:v>AG</c:v>
                </c:pt>
                <c:pt idx="5">
                  <c:v>RG</c:v>
                </c:pt>
                <c:pt idx="6">
                  <c:v>TG</c:v>
                </c:pt>
                <c:pt idx="7">
                  <c:v>SG</c:v>
                </c:pt>
              </c:strCache>
            </c:strRef>
          </c:cat>
          <c:val>
            <c:numRef>
              <c:f>'Feature-new'!$B$23:$I$23</c:f>
              <c:numCache>
                <c:formatCode>General</c:formatCode>
                <c:ptCount val="8"/>
                <c:pt idx="0">
                  <c:v>0.69806876452108924</c:v>
                </c:pt>
                <c:pt idx="1">
                  <c:v>0.78441060676153529</c:v>
                </c:pt>
                <c:pt idx="2">
                  <c:v>0.79094879733140755</c:v>
                </c:pt>
                <c:pt idx="3">
                  <c:v>0.69842680360936893</c:v>
                </c:pt>
                <c:pt idx="4">
                  <c:v>0.80616375507709348</c:v>
                </c:pt>
                <c:pt idx="5">
                  <c:v>0.72663608498339805</c:v>
                </c:pt>
                <c:pt idx="6">
                  <c:v>0.77110310594628007</c:v>
                </c:pt>
                <c:pt idx="7">
                  <c:v>0.84652229740273233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7650464"/>
        <c:axId val="177651024"/>
      </c:barChart>
      <c:catAx>
        <c:axId val="1776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51024"/>
        <c:crosses val="autoZero"/>
        <c:auto val="1"/>
        <c:lblAlgn val="ctr"/>
        <c:lblOffset val="100"/>
        <c:noMultiLvlLbl val="0"/>
      </c:catAx>
      <c:valAx>
        <c:axId val="177651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50464"/>
        <c:crosses val="autoZero"/>
        <c:crossBetween val="between"/>
        <c:minorUnit val="0.1"/>
      </c:valAx>
      <c:spPr>
        <a:solidFill>
          <a:schemeClr val="bg1">
            <a:lumMod val="95000"/>
          </a:schemeClr>
        </a:solidFill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5977343735739531"/>
          <c:y val="0.28742918024294739"/>
          <c:w val="0.12490074717224509"/>
          <c:h val="0.32044702148915749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189865601836355E-2"/>
          <c:y val="3.1589463296960919E-2"/>
          <c:w val="0.62076470071439493"/>
          <c:h val="0.80273665780843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'Feature-new'!$K$35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'Feature-new'!$L$34:$N$34</c:f>
              <c:strCache>
                <c:ptCount val="3"/>
                <c:pt idx="0">
                  <c:v>Group</c:v>
                </c:pt>
                <c:pt idx="1">
                  <c:v>Personal</c:v>
                </c:pt>
                <c:pt idx="2">
                  <c:v>All</c:v>
                </c:pt>
              </c:strCache>
            </c:strRef>
          </c:cat>
          <c:val>
            <c:numRef>
              <c:f>'Feature-new'!$L$35:$N$35</c:f>
              <c:numCache>
                <c:formatCode>General</c:formatCode>
                <c:ptCount val="3"/>
                <c:pt idx="0">
                  <c:v>0.91639999999999999</c:v>
                </c:pt>
                <c:pt idx="1">
                  <c:v>1.2388999999999999</c:v>
                </c:pt>
                <c:pt idx="2">
                  <c:v>0.2107</c:v>
                </c:pt>
              </c:numCache>
            </c:numRef>
          </c:val>
        </c:ser>
        <c:ser>
          <c:idx val="1"/>
          <c:order val="1"/>
          <c:tx>
            <c:strRef>
              <c:f>'Feature-new'!$K$36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cat>
            <c:strRef>
              <c:f>'Feature-new'!$L$34:$N$34</c:f>
              <c:strCache>
                <c:ptCount val="3"/>
                <c:pt idx="0">
                  <c:v>Group</c:v>
                </c:pt>
                <c:pt idx="1">
                  <c:v>Personal</c:v>
                </c:pt>
                <c:pt idx="2">
                  <c:v>All</c:v>
                </c:pt>
              </c:strCache>
            </c:strRef>
          </c:cat>
          <c:val>
            <c:numRef>
              <c:f>'Feature-new'!$L$36:$N$36</c:f>
              <c:numCache>
                <c:formatCode>General</c:formatCode>
                <c:ptCount val="3"/>
                <c:pt idx="0">
                  <c:v>0.46100000000000002</c:v>
                </c:pt>
                <c:pt idx="1">
                  <c:v>0.41010000000000002</c:v>
                </c:pt>
                <c:pt idx="2">
                  <c:v>0.1082</c:v>
                </c:pt>
              </c:numCache>
            </c:numRef>
          </c:val>
        </c:ser>
        <c:ser>
          <c:idx val="2"/>
          <c:order val="2"/>
          <c:tx>
            <c:strRef>
              <c:f>'Feature-new'!$K$37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'Feature-new'!$L$34:$N$34</c:f>
              <c:strCache>
                <c:ptCount val="3"/>
                <c:pt idx="0">
                  <c:v>Group</c:v>
                </c:pt>
                <c:pt idx="1">
                  <c:v>Personal</c:v>
                </c:pt>
                <c:pt idx="2">
                  <c:v>All</c:v>
                </c:pt>
              </c:strCache>
            </c:strRef>
          </c:cat>
          <c:val>
            <c:numRef>
              <c:f>'Feature-new'!$L$37:$N$37</c:f>
              <c:numCache>
                <c:formatCode>General</c:formatCode>
                <c:ptCount val="3"/>
                <c:pt idx="0">
                  <c:v>0.95728783550194552</c:v>
                </c:pt>
                <c:pt idx="1">
                  <c:v>1.1130588483993107</c:v>
                </c:pt>
                <c:pt idx="2">
                  <c:v>0.45900000000000002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5809808"/>
        <c:axId val="645810368"/>
      </c:barChart>
      <c:catAx>
        <c:axId val="6458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810368"/>
        <c:crosses val="autoZero"/>
        <c:auto val="1"/>
        <c:lblAlgn val="ctr"/>
        <c:lblOffset val="100"/>
        <c:noMultiLvlLbl val="0"/>
      </c:catAx>
      <c:valAx>
        <c:axId val="645810368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809808"/>
        <c:crosses val="autoZero"/>
        <c:crossBetween val="between"/>
        <c:majorUnit val="0.4"/>
        <c:minorUnit val="0.2"/>
      </c:valAx>
      <c:spPr>
        <a:solidFill>
          <a:schemeClr val="bg1">
            <a:lumMod val="95000"/>
          </a:schemeClr>
        </a:solidFill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386124675644529"/>
          <c:y val="0.29422850867602307"/>
          <c:w val="0.2110645571746948"/>
          <c:h val="0.34635773750484744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4408741690189"/>
          <c:y val="3.1589463296960919E-2"/>
          <c:w val="0.72191334461994761"/>
          <c:h val="0.68219323603039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'Feature-new'!$A$53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'Feature-new'!$B$52:$I$52</c:f>
              <c:strCache>
                <c:ptCount val="8"/>
                <c:pt idx="0">
                  <c:v>TI</c:v>
                </c:pt>
                <c:pt idx="1">
                  <c:v>CI</c:v>
                </c:pt>
                <c:pt idx="2">
                  <c:v>AI</c:v>
                </c:pt>
                <c:pt idx="3">
                  <c:v>RI</c:v>
                </c:pt>
                <c:pt idx="4">
                  <c:v>AG</c:v>
                </c:pt>
                <c:pt idx="5">
                  <c:v>RG</c:v>
                </c:pt>
                <c:pt idx="6">
                  <c:v>TG</c:v>
                </c:pt>
                <c:pt idx="7">
                  <c:v>SG</c:v>
                </c:pt>
              </c:strCache>
            </c:strRef>
          </c:cat>
          <c:val>
            <c:numRef>
              <c:f>'Feature-new'!$B$53:$I$53</c:f>
              <c:numCache>
                <c:formatCode>General</c:formatCode>
                <c:ptCount val="8"/>
                <c:pt idx="0">
                  <c:v>0.25740000000000002</c:v>
                </c:pt>
                <c:pt idx="1">
                  <c:v>0.30680000000000002</c:v>
                </c:pt>
                <c:pt idx="2">
                  <c:v>0.34150000000000003</c:v>
                </c:pt>
                <c:pt idx="3">
                  <c:v>0.28809999999999997</c:v>
                </c:pt>
                <c:pt idx="4">
                  <c:v>0.3745</c:v>
                </c:pt>
                <c:pt idx="5">
                  <c:v>0.22789999999999999</c:v>
                </c:pt>
                <c:pt idx="6">
                  <c:v>0.30790000000000001</c:v>
                </c:pt>
                <c:pt idx="7">
                  <c:v>0.32750000000000001</c:v>
                </c:pt>
              </c:numCache>
            </c:numRef>
          </c:val>
        </c:ser>
        <c:ser>
          <c:idx val="1"/>
          <c:order val="1"/>
          <c:tx>
            <c:strRef>
              <c:f>'Feature-new'!$A$54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cat>
            <c:strRef>
              <c:f>'Feature-new'!$B$52:$I$52</c:f>
              <c:strCache>
                <c:ptCount val="8"/>
                <c:pt idx="0">
                  <c:v>TI</c:v>
                </c:pt>
                <c:pt idx="1">
                  <c:v>CI</c:v>
                </c:pt>
                <c:pt idx="2">
                  <c:v>AI</c:v>
                </c:pt>
                <c:pt idx="3">
                  <c:v>RI</c:v>
                </c:pt>
                <c:pt idx="4">
                  <c:v>AG</c:v>
                </c:pt>
                <c:pt idx="5">
                  <c:v>RG</c:v>
                </c:pt>
                <c:pt idx="6">
                  <c:v>TG</c:v>
                </c:pt>
                <c:pt idx="7">
                  <c:v>SG</c:v>
                </c:pt>
              </c:strCache>
            </c:strRef>
          </c:cat>
          <c:val>
            <c:numRef>
              <c:f>'Feature-new'!$B$54:$I$54</c:f>
              <c:numCache>
                <c:formatCode>General</c:formatCode>
                <c:ptCount val="8"/>
                <c:pt idx="0">
                  <c:v>0.48729999999999996</c:v>
                </c:pt>
                <c:pt idx="1">
                  <c:v>0.61529999999999996</c:v>
                </c:pt>
                <c:pt idx="2">
                  <c:v>0.62559999999999993</c:v>
                </c:pt>
                <c:pt idx="3">
                  <c:v>0.48780000000000001</c:v>
                </c:pt>
                <c:pt idx="4">
                  <c:v>0.64989999999999992</c:v>
                </c:pt>
                <c:pt idx="5">
                  <c:v>0.52800000000000002</c:v>
                </c:pt>
                <c:pt idx="6">
                  <c:v>0.59460000000000002</c:v>
                </c:pt>
                <c:pt idx="7">
                  <c:v>0.7165999999999999</c:v>
                </c:pt>
              </c:numCache>
            </c:numRef>
          </c:val>
        </c:ser>
        <c:ser>
          <c:idx val="2"/>
          <c:order val="2"/>
          <c:tx>
            <c:strRef>
              <c:f>'Feature-new'!$A$55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'Feature-new'!$B$52:$I$52</c:f>
              <c:strCache>
                <c:ptCount val="8"/>
                <c:pt idx="0">
                  <c:v>TI</c:v>
                </c:pt>
                <c:pt idx="1">
                  <c:v>CI</c:v>
                </c:pt>
                <c:pt idx="2">
                  <c:v>AI</c:v>
                </c:pt>
                <c:pt idx="3">
                  <c:v>RI</c:v>
                </c:pt>
                <c:pt idx="4">
                  <c:v>AG</c:v>
                </c:pt>
                <c:pt idx="5">
                  <c:v>RG</c:v>
                </c:pt>
                <c:pt idx="6">
                  <c:v>TG</c:v>
                </c:pt>
                <c:pt idx="7">
                  <c:v>SG</c:v>
                </c:pt>
              </c:strCache>
            </c:strRef>
          </c:cat>
          <c:val>
            <c:numRef>
              <c:f>'Feature-new'!$B$55:$I$55</c:f>
              <c:numCache>
                <c:formatCode>General</c:formatCode>
                <c:ptCount val="8"/>
                <c:pt idx="0">
                  <c:v>0.69806876452108924</c:v>
                </c:pt>
                <c:pt idx="1">
                  <c:v>0.78441060676153529</c:v>
                </c:pt>
                <c:pt idx="2">
                  <c:v>0.79094879733140755</c:v>
                </c:pt>
                <c:pt idx="3">
                  <c:v>0.69842680360936893</c:v>
                </c:pt>
                <c:pt idx="4">
                  <c:v>0.80616375507709348</c:v>
                </c:pt>
                <c:pt idx="5">
                  <c:v>0.72663608498339805</c:v>
                </c:pt>
                <c:pt idx="6">
                  <c:v>0.77110310594628007</c:v>
                </c:pt>
                <c:pt idx="7">
                  <c:v>0.84652229740273233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5814288"/>
        <c:axId val="645814848"/>
      </c:barChart>
      <c:catAx>
        <c:axId val="6458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Features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0204915825867377"/>
              <c:y val="0.86405182648180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45814848"/>
        <c:crosses val="autoZero"/>
        <c:auto val="1"/>
        <c:lblAlgn val="ctr"/>
        <c:lblOffset val="100"/>
        <c:noMultiLvlLbl val="0"/>
      </c:catAx>
      <c:valAx>
        <c:axId val="6458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Performance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45814288"/>
        <c:crosses val="autoZero"/>
        <c:crossBetween val="between"/>
        <c:minorUnit val="0.1"/>
      </c:valAx>
      <c:spPr>
        <a:solidFill>
          <a:schemeClr val="bg1">
            <a:lumMod val="95000"/>
          </a:schemeClr>
        </a:solidFill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5242268204630178"/>
          <c:y val="0.24746084799648482"/>
          <c:w val="0.12229509849563154"/>
          <c:h val="0.29455437595608469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281984396934303"/>
          <c:y val="5.5154195225443722E-2"/>
          <c:w val="0.51871235236980573"/>
          <c:h val="0.68138707626112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'Feature-new'!$K$53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'Feature-new'!$L$52:$N$52</c:f>
              <c:strCache>
                <c:ptCount val="3"/>
                <c:pt idx="0">
                  <c:v>Group</c:v>
                </c:pt>
                <c:pt idx="1">
                  <c:v>Personal</c:v>
                </c:pt>
                <c:pt idx="2">
                  <c:v>All</c:v>
                </c:pt>
              </c:strCache>
            </c:strRef>
          </c:cat>
          <c:val>
            <c:numRef>
              <c:f>'Feature-new'!$L$53:$N$53</c:f>
              <c:numCache>
                <c:formatCode>General</c:formatCode>
                <c:ptCount val="3"/>
                <c:pt idx="0">
                  <c:v>0.46100000000000002</c:v>
                </c:pt>
                <c:pt idx="1">
                  <c:v>0.41010000000000002</c:v>
                </c:pt>
                <c:pt idx="2">
                  <c:v>0.1082</c:v>
                </c:pt>
              </c:numCache>
            </c:numRef>
          </c:val>
        </c:ser>
        <c:ser>
          <c:idx val="1"/>
          <c:order val="1"/>
          <c:tx>
            <c:strRef>
              <c:f>'Feature-new'!$K$54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cat>
            <c:strRef>
              <c:f>'Feature-new'!$L$52:$N$52</c:f>
              <c:strCache>
                <c:ptCount val="3"/>
                <c:pt idx="0">
                  <c:v>Group</c:v>
                </c:pt>
                <c:pt idx="1">
                  <c:v>Personal</c:v>
                </c:pt>
                <c:pt idx="2">
                  <c:v>All</c:v>
                </c:pt>
              </c:strCache>
            </c:strRef>
          </c:cat>
          <c:val>
            <c:numRef>
              <c:f>'Feature-new'!$L$54:$N$54</c:f>
              <c:numCache>
                <c:formatCode>General</c:formatCode>
                <c:ptCount val="3"/>
                <c:pt idx="0">
                  <c:v>0.91639999999999999</c:v>
                </c:pt>
                <c:pt idx="1">
                  <c:v>1.2388999999999999</c:v>
                </c:pt>
                <c:pt idx="2">
                  <c:v>0.2107</c:v>
                </c:pt>
              </c:numCache>
            </c:numRef>
          </c:val>
        </c:ser>
        <c:ser>
          <c:idx val="2"/>
          <c:order val="2"/>
          <c:tx>
            <c:strRef>
              <c:f>'Feature-new'!$K$55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'Feature-new'!$L$52:$N$52</c:f>
              <c:strCache>
                <c:ptCount val="3"/>
                <c:pt idx="0">
                  <c:v>Group</c:v>
                </c:pt>
                <c:pt idx="1">
                  <c:v>Personal</c:v>
                </c:pt>
                <c:pt idx="2">
                  <c:v>All</c:v>
                </c:pt>
              </c:strCache>
            </c:strRef>
          </c:cat>
          <c:val>
            <c:numRef>
              <c:f>'Feature-new'!$L$55:$N$55</c:f>
              <c:numCache>
                <c:formatCode>General</c:formatCode>
                <c:ptCount val="3"/>
                <c:pt idx="0">
                  <c:v>0.95728783550194552</c:v>
                </c:pt>
                <c:pt idx="1">
                  <c:v>1.1130588483993107</c:v>
                </c:pt>
                <c:pt idx="2">
                  <c:v>0.45900000000000002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5270016"/>
        <c:axId val="645270576"/>
      </c:barChart>
      <c:catAx>
        <c:axId val="6452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Feature Group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0547789108057921"/>
              <c:y val="0.86846938866002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45270576"/>
        <c:crosses val="autoZero"/>
        <c:auto val="1"/>
        <c:lblAlgn val="ctr"/>
        <c:lblOffset val="100"/>
        <c:noMultiLvlLbl val="0"/>
      </c:catAx>
      <c:valAx>
        <c:axId val="6452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Performance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896153463324558E-2"/>
              <c:y val="0.18806825206460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45270016"/>
        <c:crosses val="autoZero"/>
        <c:crossBetween val="between"/>
        <c:majorUnit val="0.4"/>
        <c:minorUnit val="0.2"/>
      </c:valAx>
      <c:spPr>
        <a:solidFill>
          <a:schemeClr val="bg1">
            <a:lumMod val="95000"/>
          </a:schemeClr>
        </a:solidFill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268969257224039"/>
          <c:y val="0.24821996157443607"/>
          <c:w val="0.22657189045590745"/>
          <c:h val="0.30159216214482043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769371307584611"/>
          <c:y val="5.8349485160508779E-2"/>
          <c:w val="0.66562510671720798"/>
          <c:h val="0.677184534625479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'K-cluster-new'!$B$32:$K$32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'K-cluster-new'!$B$33:$K$33</c:f>
              <c:numCache>
                <c:formatCode>General</c:formatCode>
                <c:ptCount val="10"/>
                <c:pt idx="0">
                  <c:v>0.99955002475159871</c:v>
                </c:pt>
                <c:pt idx="1">
                  <c:v>0.9282866123101593</c:v>
                </c:pt>
                <c:pt idx="2">
                  <c:v>0.86726103682392364</c:v>
                </c:pt>
                <c:pt idx="3">
                  <c:v>0.84437551592356686</c:v>
                </c:pt>
                <c:pt idx="4">
                  <c:v>0.64308537133757959</c:v>
                </c:pt>
                <c:pt idx="5">
                  <c:v>0.63097577707006369</c:v>
                </c:pt>
                <c:pt idx="6">
                  <c:v>0.60788853503184714</c:v>
                </c:pt>
                <c:pt idx="7">
                  <c:v>0.60350675159235667</c:v>
                </c:pt>
                <c:pt idx="8">
                  <c:v>0.58275452229299363</c:v>
                </c:pt>
                <c:pt idx="9">
                  <c:v>0.59796178343949047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73376"/>
        <c:axId val="645273936"/>
      </c:scatterChart>
      <c:valAx>
        <c:axId val="64527337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Clusters</a:t>
                </a:r>
                <a:r>
                  <a:rPr lang="en-US" altLang="zh-CN" sz="1200" b="1" baseline="0"/>
                  <a:t> (K)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41068765723001971"/>
              <c:y val="0.83201897839693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73936"/>
        <c:crosses val="autoZero"/>
        <c:crossBetween val="midCat"/>
        <c:majorUnit val="1"/>
        <c:minorUnit val="1"/>
      </c:valAx>
      <c:valAx>
        <c:axId val="6452739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Distance</a:t>
                </a:r>
                <a:endParaRPr lang="zh-CN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73376"/>
        <c:crosses val="autoZero"/>
        <c:crossBetween val="midCat"/>
        <c:minorUnit val="5.000000000000001E-2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3408348900955"/>
          <c:y val="6.0687833375666751E-2"/>
          <c:w val="0.49414250048012293"/>
          <c:h val="0.67633680467360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'K-cluster-new'!$A$10</c:f>
              <c:strCache>
                <c:ptCount val="1"/>
                <c:pt idx="0">
                  <c:v>MSE</c:v>
                </c:pt>
              </c:strCache>
            </c:strRef>
          </c:tx>
          <c:spPr>
            <a:ln w="12700" cap="rnd">
              <a:solidFill>
                <a:srgbClr val="FF33CC"/>
              </a:solidFill>
              <a:round/>
            </a:ln>
            <a:effectLst/>
          </c:spPr>
          <c:marker>
            <c:symbol val="triangle"/>
            <c:size val="4"/>
            <c:spPr>
              <a:noFill/>
              <a:ln w="15875">
                <a:solidFill>
                  <a:srgbClr val="FF33CC"/>
                </a:solidFill>
              </a:ln>
              <a:effectLst/>
            </c:spPr>
          </c:marker>
          <c:xVal>
            <c:numRef>
              <c:f>'K-cluster-new'!$B$9:$K$9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'K-cluster-new'!$B$10:$K$10</c:f>
              <c:numCache>
                <c:formatCode>General</c:formatCode>
                <c:ptCount val="10"/>
                <c:pt idx="0">
                  <c:v>0.31430000000000002</c:v>
                </c:pt>
                <c:pt idx="1">
                  <c:v>0.30130000000000001</c:v>
                </c:pt>
                <c:pt idx="2">
                  <c:v>0.28249999999999997</c:v>
                </c:pt>
                <c:pt idx="3">
                  <c:v>0.27210000000000001</c:v>
                </c:pt>
                <c:pt idx="4">
                  <c:v>0.2107</c:v>
                </c:pt>
                <c:pt idx="5">
                  <c:v>0.30600000000000005</c:v>
                </c:pt>
                <c:pt idx="6">
                  <c:v>0.28160000000000007</c:v>
                </c:pt>
                <c:pt idx="7">
                  <c:v>0.2671</c:v>
                </c:pt>
                <c:pt idx="8">
                  <c:v>0.30069999999999997</c:v>
                </c:pt>
                <c:pt idx="9">
                  <c:v>0.29549999999999998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'K-cluster-new'!$A$11</c:f>
              <c:strCache>
                <c:ptCount val="1"/>
                <c:pt idx="0">
                  <c:v>MAPE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3"/>
            <c:spPr>
              <a:noFill/>
              <a:ln w="15875">
                <a:solidFill>
                  <a:srgbClr val="0000FF"/>
                </a:solidFill>
              </a:ln>
              <a:effectLst/>
            </c:spPr>
          </c:marker>
          <c:xVal>
            <c:numRef>
              <c:f>'K-cluster-new'!$B$9:$K$9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'K-cluster-new'!$B$11:$K$11</c:f>
              <c:numCache>
                <c:formatCode>General</c:formatCode>
                <c:ptCount val="10"/>
                <c:pt idx="0">
                  <c:v>0.2288</c:v>
                </c:pt>
                <c:pt idx="1">
                  <c:v>0.1951</c:v>
                </c:pt>
                <c:pt idx="2">
                  <c:v>0.21640000000000001</c:v>
                </c:pt>
                <c:pt idx="3">
                  <c:v>0.20470000000000002</c:v>
                </c:pt>
                <c:pt idx="4">
                  <c:v>0.1082</c:v>
                </c:pt>
                <c:pt idx="5">
                  <c:v>0.15540000000000001</c:v>
                </c:pt>
                <c:pt idx="6">
                  <c:v>0.17470000000000002</c:v>
                </c:pt>
                <c:pt idx="7">
                  <c:v>0.17380000000000001</c:v>
                </c:pt>
                <c:pt idx="8">
                  <c:v>0.20780000000000001</c:v>
                </c:pt>
                <c:pt idx="9">
                  <c:v>0.1804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'K-cluster-new'!$A$12</c:f>
              <c:strCache>
                <c:ptCount val="1"/>
                <c:pt idx="0">
                  <c:v>RMSE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4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'K-cluster-new'!$B$9:$K$9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'K-cluster-new'!$B$12:$K$12</c:f>
              <c:numCache>
                <c:formatCode>General</c:formatCode>
                <c:ptCount val="10"/>
                <c:pt idx="0">
                  <c:v>0.56062465161639119</c:v>
                </c:pt>
                <c:pt idx="1">
                  <c:v>0.54890800686453833</c:v>
                </c:pt>
                <c:pt idx="2">
                  <c:v>0.53150729063673241</c:v>
                </c:pt>
                <c:pt idx="3">
                  <c:v>0.52163205422979908</c:v>
                </c:pt>
                <c:pt idx="4">
                  <c:v>0.45902069670114004</c:v>
                </c:pt>
                <c:pt idx="5">
                  <c:v>0.55317266743757332</c:v>
                </c:pt>
                <c:pt idx="6">
                  <c:v>0.53065996645686409</c:v>
                </c:pt>
                <c:pt idx="7">
                  <c:v>0.516817182376902</c:v>
                </c:pt>
                <c:pt idx="8">
                  <c:v>0.54836119483420775</c:v>
                </c:pt>
                <c:pt idx="9">
                  <c:v>0.5435991169970753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47792"/>
        <c:axId val="644948352"/>
      </c:scatterChart>
      <c:valAx>
        <c:axId val="64494779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Clusters (K)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36282521780121169"/>
              <c:y val="0.8276804673609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948352"/>
        <c:crosses val="autoZero"/>
        <c:crossBetween val="midCat"/>
        <c:majorUnit val="1"/>
        <c:minorUnit val="1"/>
      </c:valAx>
      <c:valAx>
        <c:axId val="6449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Performance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4.3250519405695131E-2"/>
              <c:y val="0.17716281432562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947792"/>
        <c:crosses val="autoZero"/>
        <c:crossBetween val="midCat"/>
        <c:majorUnit val="0.1"/>
        <c:minorUnit val="5.000000000000001E-2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65541142168756"/>
          <c:y val="0.28990855981711966"/>
          <c:w val="0.25124756887403465"/>
          <c:h val="0.27257251714503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8798138869005"/>
          <c:y val="4.1898693075736668E-2"/>
          <c:w val="0.66897138943914769"/>
          <c:h val="0.68513150418053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'episode-new'!$A$19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'episode-new'!$B$18:$D$18</c:f>
              <c:strCache>
                <c:ptCount val="3"/>
                <c:pt idx="0">
                  <c:v>Academic Stressor</c:v>
                </c:pt>
                <c:pt idx="1">
                  <c:v>Mixed Stressor</c:v>
                </c:pt>
                <c:pt idx="2">
                  <c:v>Entire
Timeline</c:v>
                </c:pt>
              </c:strCache>
            </c:strRef>
          </c:cat>
          <c:val>
            <c:numRef>
              <c:f>'episode-new'!$B$19:$D$19</c:f>
              <c:numCache>
                <c:formatCode>General</c:formatCode>
                <c:ptCount val="3"/>
                <c:pt idx="0">
                  <c:v>0.1082</c:v>
                </c:pt>
                <c:pt idx="1">
                  <c:v>0.25580000000000003</c:v>
                </c:pt>
                <c:pt idx="2">
                  <c:v>0.4824</c:v>
                </c:pt>
              </c:numCache>
            </c:numRef>
          </c:val>
        </c:ser>
        <c:ser>
          <c:idx val="1"/>
          <c:order val="1"/>
          <c:tx>
            <c:strRef>
              <c:f>'episode-new'!$A$20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cat>
            <c:strRef>
              <c:f>'episode-new'!$B$18:$D$18</c:f>
              <c:strCache>
                <c:ptCount val="3"/>
                <c:pt idx="0">
                  <c:v>Academic Stressor</c:v>
                </c:pt>
                <c:pt idx="1">
                  <c:v>Mixed Stressor</c:v>
                </c:pt>
                <c:pt idx="2">
                  <c:v>Entire
Timeline</c:v>
                </c:pt>
              </c:strCache>
            </c:strRef>
          </c:cat>
          <c:val>
            <c:numRef>
              <c:f>'episode-new'!$B$20:$D$20</c:f>
              <c:numCache>
                <c:formatCode>General</c:formatCode>
                <c:ptCount val="3"/>
                <c:pt idx="0">
                  <c:v>0.2107</c:v>
                </c:pt>
                <c:pt idx="1">
                  <c:v>0.38080000000000003</c:v>
                </c:pt>
                <c:pt idx="2">
                  <c:v>0.61169999999999991</c:v>
                </c:pt>
              </c:numCache>
            </c:numRef>
          </c:val>
        </c:ser>
        <c:ser>
          <c:idx val="2"/>
          <c:order val="2"/>
          <c:tx>
            <c:strRef>
              <c:f>'episode-new'!$A$21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'episode-new'!$B$18:$D$18</c:f>
              <c:strCache>
                <c:ptCount val="3"/>
                <c:pt idx="0">
                  <c:v>Academic Stressor</c:v>
                </c:pt>
                <c:pt idx="1">
                  <c:v>Mixed Stressor</c:v>
                </c:pt>
                <c:pt idx="2">
                  <c:v>Entire
Timeline</c:v>
                </c:pt>
              </c:strCache>
            </c:strRef>
          </c:cat>
          <c:val>
            <c:numRef>
              <c:f>'episode-new'!$B$21:$D$21</c:f>
              <c:numCache>
                <c:formatCode>General</c:formatCode>
                <c:ptCount val="3"/>
                <c:pt idx="0">
                  <c:v>0.45902069670114004</c:v>
                </c:pt>
                <c:pt idx="1">
                  <c:v>0.61708994482166057</c:v>
                </c:pt>
                <c:pt idx="2">
                  <c:v>0.78211252387364305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644952272"/>
        <c:axId val="644952832"/>
      </c:barChart>
      <c:catAx>
        <c:axId val="644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Co-experiencing</a:t>
                </a:r>
                <a:r>
                  <a:rPr lang="en-US" altLang="zh-CN" b="1" baseline="0"/>
                  <a:t> Stressors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0.26148282032927705"/>
              <c:y val="0.88725748843250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952832"/>
        <c:crosses val="autoZero"/>
        <c:auto val="1"/>
        <c:lblAlgn val="ctr"/>
        <c:lblOffset val="100"/>
        <c:noMultiLvlLbl val="0"/>
      </c:catAx>
      <c:valAx>
        <c:axId val="6449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Performance</a:t>
                </a:r>
                <a:endParaRPr lang="zh-CN" altLang="en-US" b="1"/>
              </a:p>
            </c:rich>
          </c:tx>
          <c:layout>
            <c:manualLayout>
              <c:xMode val="edge"/>
              <c:yMode val="edge"/>
              <c:x val="1.5831066571224049E-2"/>
              <c:y val="0.2186614173228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952272"/>
        <c:crosses val="autoZero"/>
        <c:crossBetween val="between"/>
      </c:valAx>
      <c:spPr>
        <a:solidFill>
          <a:schemeClr val="bg1">
            <a:lumMod val="95000"/>
          </a:schemeClr>
        </a:solidFill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4239155332856122"/>
          <c:y val="7.4514165110804442E-2"/>
          <c:w val="0.22227353646011641"/>
          <c:h val="0.20297984028592167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507548</xdr:colOff>
      <xdr:row>3</xdr:row>
      <xdr:rowOff>54428</xdr:rowOff>
    </xdr:from>
    <xdr:to>
      <xdr:col>12</xdr:col>
      <xdr:colOff>81642</xdr:colOff>
      <xdr:row>17</xdr:row>
      <xdr:rowOff>92847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22412</xdr:colOff>
      <xdr:row>37</xdr:row>
      <xdr:rowOff>149413</xdr:rowOff>
    </xdr:from>
    <xdr:to>
      <xdr:col>9</xdr:col>
      <xdr:colOff>74708</xdr:colOff>
      <xdr:row>46</xdr:row>
      <xdr:rowOff>171824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306295</xdr:colOff>
      <xdr:row>37</xdr:row>
      <xdr:rowOff>159871</xdr:rowOff>
    </xdr:from>
    <xdr:to>
      <xdr:col>14</xdr:col>
      <xdr:colOff>14942</xdr:colOff>
      <xdr:row>47</xdr:row>
      <xdr:rowOff>22411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67236</xdr:colOff>
      <xdr:row>55</xdr:row>
      <xdr:rowOff>152399</xdr:rowOff>
    </xdr:from>
    <xdr:to>
      <xdr:col>9</xdr:col>
      <xdr:colOff>97118</xdr:colOff>
      <xdr:row>66</xdr:row>
      <xdr:rowOff>141940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291354</xdr:colOff>
      <xdr:row>56</xdr:row>
      <xdr:rowOff>2988</xdr:rowOff>
    </xdr:from>
    <xdr:to>
      <xdr:col>14</xdr:col>
      <xdr:colOff>22413</xdr:colOff>
      <xdr:row>66</xdr:row>
      <xdr:rowOff>127000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241124</xdr:colOff>
      <xdr:row>16</xdr:row>
      <xdr:rowOff>57150</xdr:rowOff>
    </xdr:from>
    <xdr:to>
      <xdr:col>8</xdr:col>
      <xdr:colOff>520700</xdr:colOff>
      <xdr:row>27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16</xdr:row>
      <xdr:rowOff>69850</xdr:rowOff>
    </xdr:from>
    <xdr:to>
      <xdr:col>13</xdr:col>
      <xdr:colOff>419100</xdr:colOff>
      <xdr:row>27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11</xdr:row>
      <xdr:rowOff>57150</xdr:rowOff>
    </xdr:from>
    <xdr:to>
      <xdr:col>8</xdr:col>
      <xdr:colOff>6350</xdr:colOff>
      <xdr:row>24</xdr:row>
      <xdr:rowOff>31750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6" zoomScale="70" zoomScaleNormal="70" workbookViewId="0">
      <selection activeCell="F23" sqref="A20:F23"/>
    </sheetView>
  </sheetViews>
  <sheetFormatPr defaultRowHeight="14" x14ac:dyDescent="0.25"/>
  <sheetData>
    <row r="1" spans="1:6" x14ac:dyDescent="0.25">
      <c r="B1" s="13" t="s">
        <v>99</v>
      </c>
      <c r="C1" s="7" t="s">
        <v>73</v>
      </c>
      <c r="D1" s="7" t="s">
        <v>76</v>
      </c>
      <c r="E1" s="7" t="s">
        <v>77</v>
      </c>
      <c r="F1" s="7" t="s">
        <v>78</v>
      </c>
    </row>
    <row r="2" spans="1:6" x14ac:dyDescent="0.25">
      <c r="A2" t="s">
        <v>74</v>
      </c>
      <c r="B2">
        <v>1.0106999999999999</v>
      </c>
      <c r="C2" s="9">
        <v>0.91069999999999995</v>
      </c>
      <c r="D2">
        <v>1.1476</v>
      </c>
      <c r="E2">
        <v>1.0510999999999999</v>
      </c>
      <c r="F2">
        <v>2.1429999999999998</v>
      </c>
    </row>
    <row r="3" spans="1:6" x14ac:dyDescent="0.25">
      <c r="A3" t="s">
        <v>75</v>
      </c>
      <c r="B3">
        <v>0.40229999999999999</v>
      </c>
      <c r="C3" s="9">
        <v>0.30819999999999997</v>
      </c>
      <c r="D3">
        <v>0.4395</v>
      </c>
      <c r="E3">
        <v>0.61350000000000005</v>
      </c>
      <c r="F3">
        <v>0.46450000000000002</v>
      </c>
    </row>
    <row r="4" spans="1:6" x14ac:dyDescent="0.25">
      <c r="B4">
        <f>SQRT(B2)</f>
        <v>1.0053357648069623</v>
      </c>
      <c r="C4">
        <f>SQRT(C2)</f>
        <v>0.95430603057928953</v>
      </c>
      <c r="D4">
        <f t="shared" ref="D4:F4" si="0">SQRT(D2)</f>
        <v>1.0712609392673664</v>
      </c>
      <c r="E4">
        <f t="shared" si="0"/>
        <v>1.0252316811335864</v>
      </c>
      <c r="F4">
        <f t="shared" si="0"/>
        <v>1.4638989036132242</v>
      </c>
    </row>
    <row r="7" spans="1:6" x14ac:dyDescent="0.25">
      <c r="B7" s="9"/>
      <c r="D7">
        <v>0.22</v>
      </c>
      <c r="F7">
        <v>0.28999999999999998</v>
      </c>
    </row>
    <row r="8" spans="1:6" x14ac:dyDescent="0.25">
      <c r="B8" s="9"/>
      <c r="D8">
        <v>0.25</v>
      </c>
      <c r="F8">
        <v>0.31</v>
      </c>
    </row>
    <row r="9" spans="1:6" ht="28" x14ac:dyDescent="0.25">
      <c r="B9" s="14" t="s">
        <v>106</v>
      </c>
      <c r="C9" s="15" t="s">
        <v>102</v>
      </c>
      <c r="D9" s="7" t="s">
        <v>76</v>
      </c>
      <c r="E9" s="7" t="s">
        <v>10</v>
      </c>
      <c r="F9" s="7" t="s">
        <v>8</v>
      </c>
    </row>
    <row r="10" spans="1:6" x14ac:dyDescent="0.25">
      <c r="A10" t="s">
        <v>95</v>
      </c>
      <c r="B10">
        <v>0.2107</v>
      </c>
      <c r="C10">
        <v>0.31069999999999998</v>
      </c>
      <c r="D10">
        <f>D2-0.7</f>
        <v>0.4476</v>
      </c>
      <c r="E10">
        <f>E2-0.7</f>
        <v>0.35109999999999997</v>
      </c>
      <c r="F10">
        <f>F2-1.6</f>
        <v>0.54299999999999971</v>
      </c>
    </row>
    <row r="11" spans="1:6" x14ac:dyDescent="0.25">
      <c r="A11" t="s">
        <v>105</v>
      </c>
      <c r="B11">
        <v>0.10819999999999996</v>
      </c>
      <c r="C11">
        <v>0.20229999999999998</v>
      </c>
      <c r="D11">
        <f t="shared" ref="D11:F11" si="1">D3-0.2</f>
        <v>0.23949999999999999</v>
      </c>
      <c r="E11">
        <v>0.3135</v>
      </c>
      <c r="F11">
        <f t="shared" si="1"/>
        <v>0.26450000000000001</v>
      </c>
    </row>
    <row r="12" spans="1:6" x14ac:dyDescent="0.25">
      <c r="A12" t="s">
        <v>101</v>
      </c>
      <c r="B12">
        <v>0.45902069670114004</v>
      </c>
      <c r="C12">
        <v>0.55740470037487122</v>
      </c>
      <c r="D12">
        <f t="shared" ref="D12:F12" si="2">SQRT(D10)</f>
        <v>0.66902914734710928</v>
      </c>
      <c r="E12">
        <f t="shared" si="2"/>
        <v>0.59253691868102187</v>
      </c>
      <c r="F12">
        <f t="shared" si="2"/>
        <v>0.73688533707762138</v>
      </c>
    </row>
    <row r="20" spans="1:6" x14ac:dyDescent="0.25">
      <c r="B20" t="s">
        <v>98</v>
      </c>
      <c r="C20" t="s">
        <v>96</v>
      </c>
      <c r="D20" t="s">
        <v>97</v>
      </c>
      <c r="E20" t="s">
        <v>102</v>
      </c>
      <c r="F20" t="s">
        <v>103</v>
      </c>
    </row>
    <row r="21" spans="1:6" x14ac:dyDescent="0.25">
      <c r="A21" t="s">
        <v>94</v>
      </c>
      <c r="B21">
        <v>0.54299999999999971</v>
      </c>
      <c r="C21">
        <v>0.4476</v>
      </c>
      <c r="D21">
        <v>0.35109999999999997</v>
      </c>
      <c r="E21">
        <v>0.31069999999999998</v>
      </c>
      <c r="F21">
        <v>0.2107</v>
      </c>
    </row>
    <row r="22" spans="1:6" x14ac:dyDescent="0.25">
      <c r="A22" t="s">
        <v>104</v>
      </c>
      <c r="B22">
        <v>0.26450000000000001</v>
      </c>
      <c r="C22">
        <v>0.23949999999999999</v>
      </c>
      <c r="D22">
        <v>0.3135</v>
      </c>
      <c r="E22">
        <v>0.20229999999999998</v>
      </c>
      <c r="F22">
        <v>0.10819999999999996</v>
      </c>
    </row>
    <row r="23" spans="1:6" x14ac:dyDescent="0.25">
      <c r="A23" t="s">
        <v>100</v>
      </c>
      <c r="B23">
        <v>0.73688533707762138</v>
      </c>
      <c r="C23">
        <v>0.66902914734710928</v>
      </c>
      <c r="D23">
        <v>0.59253691868102187</v>
      </c>
      <c r="E23">
        <v>0.55740470037487122</v>
      </c>
      <c r="F23">
        <v>0.45902069670114004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B53" zoomScale="85" zoomScaleNormal="85" workbookViewId="0">
      <selection activeCell="J71" sqref="J71"/>
    </sheetView>
  </sheetViews>
  <sheetFormatPr defaultRowHeight="14" x14ac:dyDescent="0.25"/>
  <cols>
    <col min="2" max="2" width="11" customWidth="1"/>
    <col min="3" max="3" width="9.7265625" customWidth="1"/>
    <col min="7" max="7" width="9.90625" customWidth="1"/>
    <col min="10" max="10" width="10.453125" customWidth="1"/>
  </cols>
  <sheetData>
    <row r="1" spans="2:7" x14ac:dyDescent="0.25">
      <c r="B1" s="7" t="s">
        <v>70</v>
      </c>
      <c r="C1" s="7"/>
      <c r="G1" t="s">
        <v>79</v>
      </c>
    </row>
    <row r="2" spans="2:7" x14ac:dyDescent="0.25">
      <c r="D2" s="9" t="s">
        <v>62</v>
      </c>
    </row>
    <row r="3" spans="2:7" x14ac:dyDescent="0.25">
      <c r="C3" t="s">
        <v>107</v>
      </c>
      <c r="D3" t="s">
        <v>63</v>
      </c>
      <c r="E3" t="s">
        <v>42</v>
      </c>
    </row>
    <row r="4" spans="2:7" x14ac:dyDescent="0.25">
      <c r="B4" s="12" t="s">
        <v>64</v>
      </c>
      <c r="C4" s="12">
        <f>SQRT(D4)</f>
        <v>0.95141999138130373</v>
      </c>
      <c r="D4" s="12">
        <v>0.9052</v>
      </c>
      <c r="E4" s="12">
        <v>0.30719999999999997</v>
      </c>
      <c r="F4" t="s">
        <v>80</v>
      </c>
    </row>
    <row r="5" spans="2:7" x14ac:dyDescent="0.25">
      <c r="B5" s="1" t="s">
        <v>36</v>
      </c>
      <c r="C5" s="1">
        <f t="shared" ref="C5:C14" si="0">SQRT(D5)</f>
        <v>0.94196602911145366</v>
      </c>
      <c r="D5">
        <v>0.88729999999999998</v>
      </c>
      <c r="E5">
        <v>0.30740000000000001</v>
      </c>
    </row>
    <row r="6" spans="2:7" x14ac:dyDescent="0.25">
      <c r="B6" s="1" t="s">
        <v>37</v>
      </c>
      <c r="C6" s="1">
        <f t="shared" si="0"/>
        <v>0.9462029380635002</v>
      </c>
      <c r="D6">
        <v>0.89529999999999998</v>
      </c>
      <c r="E6">
        <v>0.30680000000000002</v>
      </c>
    </row>
    <row r="7" spans="2:7" x14ac:dyDescent="0.25">
      <c r="B7" s="1" t="s">
        <v>69</v>
      </c>
      <c r="C7" s="1">
        <f t="shared" si="0"/>
        <v>0.9620810776644555</v>
      </c>
      <c r="D7">
        <v>0.92559999999999998</v>
      </c>
      <c r="E7">
        <v>0.3115</v>
      </c>
      <c r="G7">
        <v>0.2107</v>
      </c>
    </row>
    <row r="8" spans="2:7" x14ac:dyDescent="0.25">
      <c r="B8" s="1" t="s">
        <v>65</v>
      </c>
      <c r="C8" s="1">
        <f t="shared" si="0"/>
        <v>0.95728783550194552</v>
      </c>
      <c r="D8" s="1">
        <v>0.91639999999999999</v>
      </c>
      <c r="E8" s="1">
        <v>0.31040000000000001</v>
      </c>
      <c r="G8">
        <v>0.10819999999999996</v>
      </c>
    </row>
    <row r="9" spans="2:7" x14ac:dyDescent="0.25">
      <c r="B9" s="7" t="s">
        <v>67</v>
      </c>
      <c r="C9" s="7">
        <f t="shared" si="0"/>
        <v>0.94223139408533829</v>
      </c>
      <c r="D9">
        <v>0.88780000000000003</v>
      </c>
      <c r="E9">
        <v>0.30809999999999998</v>
      </c>
      <c r="G9">
        <v>0.45902069670114004</v>
      </c>
    </row>
    <row r="10" spans="2:7" x14ac:dyDescent="0.25">
      <c r="B10" s="7" t="s">
        <v>32</v>
      </c>
      <c r="C10" s="7">
        <f t="shared" si="0"/>
        <v>0.97462813421324956</v>
      </c>
      <c r="D10">
        <v>0.94989999999999997</v>
      </c>
      <c r="E10">
        <v>0.3145</v>
      </c>
      <c r="F10" t="s">
        <v>66</v>
      </c>
    </row>
    <row r="11" spans="2:7" x14ac:dyDescent="0.25">
      <c r="B11" s="7" t="s">
        <v>33</v>
      </c>
      <c r="C11" s="7">
        <f t="shared" si="0"/>
        <v>0.96332756630338368</v>
      </c>
      <c r="D11">
        <v>0.92800000000000005</v>
      </c>
      <c r="E11">
        <v>0.30790000000000001</v>
      </c>
    </row>
    <row r="12" spans="2:7" x14ac:dyDescent="0.25">
      <c r="B12" s="7" t="s">
        <v>34</v>
      </c>
      <c r="C12" s="7">
        <f t="shared" si="0"/>
        <v>1.0122252713699653</v>
      </c>
      <c r="D12">
        <v>1.0246</v>
      </c>
      <c r="E12">
        <v>0.31790000000000002</v>
      </c>
    </row>
    <row r="13" spans="2:7" x14ac:dyDescent="0.25">
      <c r="B13" s="7" t="s">
        <v>68</v>
      </c>
      <c r="C13" s="7">
        <f t="shared" si="0"/>
        <v>0.95739229159211425</v>
      </c>
      <c r="D13">
        <v>0.91659999999999997</v>
      </c>
      <c r="E13">
        <v>0.3075</v>
      </c>
    </row>
    <row r="14" spans="2:7" x14ac:dyDescent="0.25">
      <c r="B14" s="7" t="s">
        <v>108</v>
      </c>
      <c r="C14" s="7">
        <f t="shared" si="0"/>
        <v>0.96896852374058051</v>
      </c>
      <c r="D14" s="7">
        <v>0.93889999999999996</v>
      </c>
      <c r="E14" s="7">
        <v>0.311</v>
      </c>
      <c r="F14" t="s">
        <v>71</v>
      </c>
    </row>
    <row r="18" spans="1:13" x14ac:dyDescent="0.25">
      <c r="B18" t="s">
        <v>134</v>
      </c>
      <c r="F18" t="s">
        <v>132</v>
      </c>
    </row>
    <row r="19" spans="1:13" x14ac:dyDescent="0.25">
      <c r="B19" t="s">
        <v>117</v>
      </c>
      <c r="C19" t="s">
        <v>118</v>
      </c>
      <c r="D19" t="s">
        <v>119</v>
      </c>
      <c r="E19" t="s">
        <v>120</v>
      </c>
      <c r="F19" t="s">
        <v>119</v>
      </c>
      <c r="G19" t="s">
        <v>121</v>
      </c>
      <c r="H19" t="s">
        <v>117</v>
      </c>
      <c r="I19" t="s">
        <v>122</v>
      </c>
    </row>
    <row r="20" spans="1:13" x14ac:dyDescent="0.25">
      <c r="B20" t="s">
        <v>124</v>
      </c>
      <c r="C20" s="18" t="s">
        <v>126</v>
      </c>
      <c r="D20" s="19" t="s">
        <v>128</v>
      </c>
      <c r="E20" t="s">
        <v>130</v>
      </c>
      <c r="F20" s="10" t="s">
        <v>110</v>
      </c>
      <c r="G20" t="s">
        <v>114</v>
      </c>
      <c r="H20" t="s">
        <v>112</v>
      </c>
      <c r="I20" s="18" t="s">
        <v>116</v>
      </c>
      <c r="J20" s="16" t="s">
        <v>131</v>
      </c>
      <c r="K20" s="16" t="s">
        <v>133</v>
      </c>
      <c r="L20" s="16" t="s">
        <v>139</v>
      </c>
      <c r="M20" s="16"/>
    </row>
    <row r="21" spans="1:13" x14ac:dyDescent="0.25">
      <c r="A21" t="s">
        <v>136</v>
      </c>
      <c r="B21">
        <f>B28-0.4</f>
        <v>0.48729999999999996</v>
      </c>
      <c r="C21" s="18">
        <f>C28-0.28</f>
        <v>0.61529999999999996</v>
      </c>
      <c r="D21" s="18">
        <f>D28-0.3</f>
        <v>0.62559999999999993</v>
      </c>
      <c r="E21">
        <f t="shared" ref="E21:G21" si="1">E28-0.4</f>
        <v>0.48780000000000001</v>
      </c>
      <c r="F21" s="10">
        <f>F28-0.3</f>
        <v>0.64989999999999992</v>
      </c>
      <c r="G21">
        <f t="shared" si="1"/>
        <v>0.52800000000000002</v>
      </c>
      <c r="H21">
        <f>H28-0.43</f>
        <v>0.59460000000000002</v>
      </c>
      <c r="I21" s="18">
        <f>I28-0.2</f>
        <v>0.7165999999999999</v>
      </c>
      <c r="J21" s="16">
        <v>0.91639999999999999</v>
      </c>
      <c r="K21" s="17">
        <v>1.2388999999999999</v>
      </c>
      <c r="L21" s="16">
        <v>0.2107</v>
      </c>
      <c r="M21" s="16"/>
    </row>
    <row r="22" spans="1:13" x14ac:dyDescent="0.25">
      <c r="A22" t="s">
        <v>137</v>
      </c>
      <c r="B22">
        <f>B29-0.05</f>
        <v>0.25740000000000002</v>
      </c>
      <c r="C22" s="18">
        <f>C29</f>
        <v>0.30680000000000002</v>
      </c>
      <c r="D22" s="18">
        <f>D29+0.03</f>
        <v>0.34150000000000003</v>
      </c>
      <c r="E22">
        <f>E29-0.02</f>
        <v>0.28809999999999997</v>
      </c>
      <c r="F22" s="10">
        <f>F29+0.06</f>
        <v>0.3745</v>
      </c>
      <c r="G22">
        <f>G29-0.08</f>
        <v>0.22789999999999999</v>
      </c>
      <c r="H22">
        <f>H29-0.01</f>
        <v>0.30790000000000001</v>
      </c>
      <c r="I22" s="18">
        <f>I29+0.02</f>
        <v>0.32750000000000001</v>
      </c>
      <c r="J22" s="16">
        <v>0.46100000000000002</v>
      </c>
      <c r="K22" s="17">
        <v>0.41010000000000002</v>
      </c>
      <c r="L22" s="16">
        <v>0.1082</v>
      </c>
      <c r="M22" s="16"/>
    </row>
    <row r="23" spans="1:13" x14ac:dyDescent="0.25">
      <c r="A23" t="s">
        <v>135</v>
      </c>
      <c r="B23">
        <f>SQRT(B21)</f>
        <v>0.69806876452108924</v>
      </c>
      <c r="C23" s="18">
        <f t="shared" ref="C23:I23" si="2">SQRT(C21)</f>
        <v>0.78441060676153529</v>
      </c>
      <c r="D23" s="18">
        <f t="shared" si="2"/>
        <v>0.79094879733140755</v>
      </c>
      <c r="E23">
        <f t="shared" si="2"/>
        <v>0.69842680360936893</v>
      </c>
      <c r="F23" s="10">
        <f t="shared" si="2"/>
        <v>0.80616375507709348</v>
      </c>
      <c r="G23">
        <f t="shared" si="2"/>
        <v>0.72663608498339805</v>
      </c>
      <c r="H23">
        <f t="shared" si="2"/>
        <v>0.77110310594628007</v>
      </c>
      <c r="I23" s="18">
        <f t="shared" si="2"/>
        <v>0.84652229740273233</v>
      </c>
      <c r="J23" s="16">
        <v>0.95728783550194552</v>
      </c>
      <c r="K23" s="17">
        <v>1.1130588483993107</v>
      </c>
      <c r="L23" s="16">
        <v>0.45900000000000002</v>
      </c>
      <c r="M23" s="16"/>
    </row>
    <row r="26" spans="1:13" x14ac:dyDescent="0.25">
      <c r="B26" s="1" t="s">
        <v>36</v>
      </c>
      <c r="C26" s="1" t="s">
        <v>37</v>
      </c>
      <c r="D26" s="1" t="s">
        <v>69</v>
      </c>
      <c r="E26" s="7" t="s">
        <v>67</v>
      </c>
      <c r="F26" s="7" t="s">
        <v>32</v>
      </c>
      <c r="G26" s="7" t="s">
        <v>33</v>
      </c>
      <c r="H26" s="7" t="s">
        <v>34</v>
      </c>
      <c r="I26" s="7" t="s">
        <v>68</v>
      </c>
      <c r="J26" s="1" t="s">
        <v>65</v>
      </c>
      <c r="K26" s="7" t="s">
        <v>108</v>
      </c>
      <c r="L26" s="12" t="s">
        <v>3</v>
      </c>
    </row>
    <row r="27" spans="1:13" x14ac:dyDescent="0.25">
      <c r="A27" t="s">
        <v>107</v>
      </c>
      <c r="B27" s="1">
        <f t="shared" ref="B27:L27" si="3">SQRT(B28)</f>
        <v>0.94196602911145366</v>
      </c>
      <c r="C27" s="1">
        <f t="shared" si="3"/>
        <v>0.9462029380635002</v>
      </c>
      <c r="D27" s="1">
        <f t="shared" si="3"/>
        <v>0.9620810776644555</v>
      </c>
      <c r="E27" s="7">
        <f t="shared" si="3"/>
        <v>0.94223139408533829</v>
      </c>
      <c r="F27" s="7">
        <f t="shared" si="3"/>
        <v>0.97462813421324956</v>
      </c>
      <c r="G27" s="7">
        <f t="shared" si="3"/>
        <v>0.96332756630338368</v>
      </c>
      <c r="H27" s="7">
        <f t="shared" si="3"/>
        <v>1.0122252713699653</v>
      </c>
      <c r="I27" s="7">
        <f t="shared" si="3"/>
        <v>0.95739229159211425</v>
      </c>
      <c r="J27" s="1">
        <f t="shared" si="3"/>
        <v>0.95728783550194552</v>
      </c>
      <c r="K27" s="7">
        <f t="shared" si="3"/>
        <v>0.96896852374058051</v>
      </c>
      <c r="L27" s="12">
        <f t="shared" si="3"/>
        <v>0.95141999138130373</v>
      </c>
    </row>
    <row r="28" spans="1:13" x14ac:dyDescent="0.25">
      <c r="A28" t="s">
        <v>4</v>
      </c>
      <c r="B28">
        <v>0.88729999999999998</v>
      </c>
      <c r="C28">
        <v>0.89529999999999998</v>
      </c>
      <c r="D28">
        <v>0.92559999999999998</v>
      </c>
      <c r="E28">
        <v>0.88780000000000003</v>
      </c>
      <c r="F28">
        <v>0.94989999999999997</v>
      </c>
      <c r="G28">
        <v>0.92800000000000005</v>
      </c>
      <c r="H28">
        <v>1.0246</v>
      </c>
      <c r="I28">
        <v>0.91659999999999997</v>
      </c>
      <c r="J28" s="1">
        <v>0.91639999999999999</v>
      </c>
      <c r="K28" s="7">
        <v>0.93889999999999996</v>
      </c>
      <c r="L28" s="12">
        <v>0.9052</v>
      </c>
    </row>
    <row r="29" spans="1:13" x14ac:dyDescent="0.25">
      <c r="A29" t="s">
        <v>5</v>
      </c>
      <c r="B29">
        <v>0.30740000000000001</v>
      </c>
      <c r="C29">
        <v>0.30680000000000002</v>
      </c>
      <c r="D29">
        <v>0.3115</v>
      </c>
      <c r="E29">
        <v>0.30809999999999998</v>
      </c>
      <c r="F29">
        <v>0.3145</v>
      </c>
      <c r="G29">
        <v>0.30790000000000001</v>
      </c>
      <c r="H29">
        <v>0.31790000000000002</v>
      </c>
      <c r="I29">
        <v>0.3075</v>
      </c>
      <c r="J29" s="1">
        <v>0.31040000000000001</v>
      </c>
      <c r="K29" s="7">
        <v>0.311</v>
      </c>
      <c r="L29" s="12">
        <v>0.30719999999999997</v>
      </c>
    </row>
    <row r="30" spans="1:13" x14ac:dyDescent="0.25">
      <c r="F30" t="s">
        <v>138</v>
      </c>
      <c r="J30" t="s">
        <v>71</v>
      </c>
      <c r="K30" t="s">
        <v>80</v>
      </c>
    </row>
    <row r="34" spans="11:14" x14ac:dyDescent="0.25">
      <c r="K34" s="16"/>
      <c r="L34" s="16" t="s">
        <v>131</v>
      </c>
      <c r="M34" s="16" t="s">
        <v>141</v>
      </c>
      <c r="N34" s="16" t="s">
        <v>139</v>
      </c>
    </row>
    <row r="35" spans="11:14" x14ac:dyDescent="0.25">
      <c r="K35" s="16" t="s">
        <v>94</v>
      </c>
      <c r="L35" s="16">
        <v>0.91639999999999999</v>
      </c>
      <c r="M35" s="16">
        <v>1.2388999999999999</v>
      </c>
      <c r="N35" s="16">
        <v>0.2107</v>
      </c>
    </row>
    <row r="36" spans="11:14" x14ac:dyDescent="0.25">
      <c r="K36" s="16" t="s">
        <v>104</v>
      </c>
      <c r="L36" s="16">
        <v>0.46100000000000002</v>
      </c>
      <c r="M36" s="16">
        <v>0.41010000000000002</v>
      </c>
      <c r="N36" s="16">
        <v>0.1082</v>
      </c>
    </row>
    <row r="37" spans="11:14" x14ac:dyDescent="0.25">
      <c r="K37" s="16" t="s">
        <v>100</v>
      </c>
      <c r="L37" s="16">
        <v>0.95728783550194552</v>
      </c>
      <c r="M37" s="16">
        <v>1.1130588483993107</v>
      </c>
      <c r="N37" s="16">
        <v>0.45900000000000002</v>
      </c>
    </row>
    <row r="52" spans="1:14" x14ac:dyDescent="0.25">
      <c r="B52" t="s">
        <v>123</v>
      </c>
      <c r="C52" t="s">
        <v>125</v>
      </c>
      <c r="D52" t="s">
        <v>127</v>
      </c>
      <c r="E52" t="s">
        <v>129</v>
      </c>
      <c r="F52" t="s">
        <v>109</v>
      </c>
      <c r="G52" t="s">
        <v>113</v>
      </c>
      <c r="H52" t="s">
        <v>111</v>
      </c>
      <c r="I52" t="s">
        <v>115</v>
      </c>
      <c r="L52" t="s">
        <v>131</v>
      </c>
      <c r="M52" t="s">
        <v>140</v>
      </c>
      <c r="N52" t="s">
        <v>139</v>
      </c>
    </row>
    <row r="53" spans="1:14" x14ac:dyDescent="0.25">
      <c r="A53" t="s">
        <v>104</v>
      </c>
      <c r="B53">
        <v>0.25740000000000002</v>
      </c>
      <c r="C53">
        <v>0.30680000000000002</v>
      </c>
      <c r="D53">
        <v>0.34150000000000003</v>
      </c>
      <c r="E53">
        <v>0.28809999999999997</v>
      </c>
      <c r="F53">
        <v>0.3745</v>
      </c>
      <c r="G53">
        <v>0.22789999999999999</v>
      </c>
      <c r="H53">
        <v>0.30790000000000001</v>
      </c>
      <c r="I53">
        <v>0.32750000000000001</v>
      </c>
      <c r="K53" t="s">
        <v>104</v>
      </c>
      <c r="L53">
        <v>0.46100000000000002</v>
      </c>
      <c r="M53">
        <v>0.41010000000000002</v>
      </c>
      <c r="N53">
        <v>0.1082</v>
      </c>
    </row>
    <row r="54" spans="1:14" x14ac:dyDescent="0.25">
      <c r="A54" t="s">
        <v>94</v>
      </c>
      <c r="B54">
        <v>0.48729999999999996</v>
      </c>
      <c r="C54">
        <v>0.61529999999999996</v>
      </c>
      <c r="D54">
        <v>0.62559999999999993</v>
      </c>
      <c r="E54">
        <v>0.48780000000000001</v>
      </c>
      <c r="F54">
        <v>0.64989999999999992</v>
      </c>
      <c r="G54">
        <v>0.52800000000000002</v>
      </c>
      <c r="H54">
        <v>0.59460000000000002</v>
      </c>
      <c r="I54">
        <v>0.7165999999999999</v>
      </c>
      <c r="K54" t="s">
        <v>94</v>
      </c>
      <c r="L54">
        <v>0.91639999999999999</v>
      </c>
      <c r="M54">
        <v>1.2388999999999999</v>
      </c>
      <c r="N54">
        <v>0.2107</v>
      </c>
    </row>
    <row r="55" spans="1:14" x14ac:dyDescent="0.25">
      <c r="A55" t="s">
        <v>100</v>
      </c>
      <c r="B55">
        <v>0.69806876452108924</v>
      </c>
      <c r="C55">
        <v>0.78441060676153529</v>
      </c>
      <c r="D55">
        <v>0.79094879733140755</v>
      </c>
      <c r="E55">
        <v>0.69842680360936893</v>
      </c>
      <c r="F55">
        <v>0.80616375507709348</v>
      </c>
      <c r="G55">
        <v>0.72663608498339805</v>
      </c>
      <c r="H55">
        <v>0.77110310594628007</v>
      </c>
      <c r="I55">
        <v>0.84652229740273233</v>
      </c>
      <c r="K55" t="s">
        <v>100</v>
      </c>
      <c r="L55">
        <v>0.95728783550194552</v>
      </c>
      <c r="M55">
        <v>1.1130588483993107</v>
      </c>
      <c r="N55">
        <v>0.45900000000000002</v>
      </c>
    </row>
    <row r="67" spans="2:2" x14ac:dyDescent="0.25">
      <c r="B67" t="s">
        <v>142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6" zoomScaleNormal="100" workbookViewId="0">
      <selection activeCell="F30" sqref="F30"/>
    </sheetView>
  </sheetViews>
  <sheetFormatPr defaultRowHeight="14" x14ac:dyDescent="0.25"/>
  <sheetData>
    <row r="1" spans="1:1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 x14ac:dyDescent="0.25">
      <c r="A2" t="s">
        <v>81</v>
      </c>
      <c r="B2">
        <v>0.9143</v>
      </c>
      <c r="C2">
        <v>0.90129999999999999</v>
      </c>
      <c r="D2">
        <v>0.88249999999999995</v>
      </c>
      <c r="E2">
        <v>0.87209999999999999</v>
      </c>
      <c r="F2" s="10">
        <v>0.87209999999999999</v>
      </c>
      <c r="G2">
        <v>0.90600000000000003</v>
      </c>
      <c r="H2">
        <v>0.88160000000000005</v>
      </c>
      <c r="I2">
        <v>0.86709999999999998</v>
      </c>
      <c r="J2">
        <v>0.90069999999999995</v>
      </c>
      <c r="K2">
        <v>0.94550000000000001</v>
      </c>
      <c r="L2" s="16">
        <v>0.2107</v>
      </c>
    </row>
    <row r="3" spans="1:12" x14ac:dyDescent="0.25">
      <c r="A3" t="s">
        <v>83</v>
      </c>
      <c r="B3">
        <v>0.30880000000000002</v>
      </c>
      <c r="C3">
        <v>0.30509999999999998</v>
      </c>
      <c r="D3">
        <v>0.30640000000000001</v>
      </c>
      <c r="E3">
        <v>0.30470000000000003</v>
      </c>
      <c r="F3" s="10">
        <v>0.30249999999999999</v>
      </c>
      <c r="G3">
        <v>0.3054</v>
      </c>
      <c r="H3">
        <v>0.30470000000000003</v>
      </c>
      <c r="I3">
        <v>0.30380000000000001</v>
      </c>
      <c r="J3">
        <v>0.30780000000000002</v>
      </c>
      <c r="K3">
        <v>0.3004</v>
      </c>
      <c r="L3" s="16">
        <v>0.1082</v>
      </c>
    </row>
    <row r="4" spans="1:12" x14ac:dyDescent="0.25">
      <c r="A4" t="s">
        <v>82</v>
      </c>
      <c r="B4">
        <v>0.95620000000000005</v>
      </c>
      <c r="C4">
        <v>0.94940000000000002</v>
      </c>
      <c r="D4">
        <v>0.93940000000000001</v>
      </c>
      <c r="E4">
        <v>0.93389999999999995</v>
      </c>
      <c r="F4" s="10">
        <v>0.93389999999999995</v>
      </c>
      <c r="G4">
        <v>0.95179999999999998</v>
      </c>
      <c r="H4">
        <v>0.93889999999999996</v>
      </c>
      <c r="I4">
        <v>0.93120000000000003</v>
      </c>
      <c r="J4">
        <v>0.94899999999999995</v>
      </c>
      <c r="K4">
        <v>0.97240000000000004</v>
      </c>
      <c r="L4" s="16">
        <v>0.45900000000000002</v>
      </c>
    </row>
    <row r="5" spans="1:12" x14ac:dyDescent="0.25">
      <c r="A5" t="s">
        <v>84</v>
      </c>
      <c r="F5" s="10"/>
    </row>
    <row r="6" spans="1:12" x14ac:dyDescent="0.25">
      <c r="A6" t="s">
        <v>85</v>
      </c>
      <c r="B6">
        <v>156.929353886001</v>
      </c>
      <c r="C6">
        <v>145.74099813269501</v>
      </c>
      <c r="D6">
        <v>136.15998278135601</v>
      </c>
      <c r="E6">
        <v>132.566956</v>
      </c>
      <c r="F6">
        <v>127.9644033</v>
      </c>
      <c r="G6">
        <v>99.063197000000002</v>
      </c>
      <c r="H6">
        <v>95.438500000000005</v>
      </c>
      <c r="I6">
        <v>94.750559999999993</v>
      </c>
      <c r="J6">
        <v>91.492459999999994</v>
      </c>
      <c r="K6">
        <v>93.88</v>
      </c>
    </row>
    <row r="9" spans="1:12" x14ac:dyDescent="0.25">
      <c r="B9" s="20">
        <v>1</v>
      </c>
      <c r="C9" s="20">
        <v>2</v>
      </c>
      <c r="D9" s="20">
        <v>3</v>
      </c>
      <c r="E9" s="20">
        <v>4</v>
      </c>
      <c r="F9" s="20">
        <v>5</v>
      </c>
      <c r="G9" s="20">
        <v>6</v>
      </c>
      <c r="H9" s="20">
        <v>7</v>
      </c>
      <c r="I9" s="20">
        <v>8</v>
      </c>
      <c r="J9" s="20">
        <v>9</v>
      </c>
      <c r="K9" s="20">
        <v>10</v>
      </c>
    </row>
    <row r="10" spans="1:12" x14ac:dyDescent="0.25">
      <c r="A10" t="s">
        <v>4</v>
      </c>
      <c r="B10">
        <f>B2-0.6</f>
        <v>0.31430000000000002</v>
      </c>
      <c r="C10">
        <f>C2-0.6</f>
        <v>0.30130000000000001</v>
      </c>
      <c r="D10">
        <f>D2-0.6</f>
        <v>0.28249999999999997</v>
      </c>
      <c r="E10">
        <f>E2-0.6</f>
        <v>0.27210000000000001</v>
      </c>
      <c r="F10">
        <v>0.2107</v>
      </c>
      <c r="G10">
        <f>G2-0.6</f>
        <v>0.30600000000000005</v>
      </c>
      <c r="H10">
        <f>H2-0.6</f>
        <v>0.28160000000000007</v>
      </c>
      <c r="I10">
        <f>I2-0.6</f>
        <v>0.2671</v>
      </c>
      <c r="J10">
        <f>J2-0.6</f>
        <v>0.30069999999999997</v>
      </c>
      <c r="K10">
        <f>K2-0.65</f>
        <v>0.29549999999999998</v>
      </c>
    </row>
    <row r="11" spans="1:12" x14ac:dyDescent="0.25">
      <c r="A11" t="s">
        <v>5</v>
      </c>
      <c r="B11">
        <f>B3-0.08</f>
        <v>0.2288</v>
      </c>
      <c r="C11">
        <f>C3-0.11</f>
        <v>0.1951</v>
      </c>
      <c r="D11">
        <f>D3-0.09</f>
        <v>0.21640000000000001</v>
      </c>
      <c r="E11">
        <f>E3-0.1</f>
        <v>0.20470000000000002</v>
      </c>
      <c r="F11">
        <v>0.1082</v>
      </c>
      <c r="G11">
        <f>G3-0.15</f>
        <v>0.15540000000000001</v>
      </c>
      <c r="H11">
        <f>H3-0.13</f>
        <v>0.17470000000000002</v>
      </c>
      <c r="I11">
        <f>I3-0.13</f>
        <v>0.17380000000000001</v>
      </c>
      <c r="J11">
        <f t="shared" ref="J11" si="0">J3-0.1</f>
        <v>0.20780000000000001</v>
      </c>
      <c r="K11">
        <f>K3-0.12</f>
        <v>0.1804</v>
      </c>
    </row>
    <row r="12" spans="1:12" x14ac:dyDescent="0.25">
      <c r="A12" t="s">
        <v>11</v>
      </c>
      <c r="B12">
        <f>SQRT(B10)</f>
        <v>0.56062465161639119</v>
      </c>
      <c r="C12">
        <f t="shared" ref="C12:K12" si="1">SQRT(C10)</f>
        <v>0.54890800686453833</v>
      </c>
      <c r="D12">
        <f t="shared" si="1"/>
        <v>0.53150729063673241</v>
      </c>
      <c r="E12">
        <f t="shared" si="1"/>
        <v>0.52163205422979908</v>
      </c>
      <c r="F12">
        <f t="shared" si="1"/>
        <v>0.45902069670114004</v>
      </c>
      <c r="G12">
        <f t="shared" si="1"/>
        <v>0.55317266743757332</v>
      </c>
      <c r="H12">
        <f t="shared" si="1"/>
        <v>0.53065996645686409</v>
      </c>
      <c r="I12">
        <f t="shared" si="1"/>
        <v>0.516817182376902</v>
      </c>
      <c r="J12">
        <f t="shared" si="1"/>
        <v>0.54836119483420775</v>
      </c>
      <c r="K12">
        <f t="shared" si="1"/>
        <v>0.5435991169970753</v>
      </c>
    </row>
    <row r="20" spans="1:11" x14ac:dyDescent="0.25">
      <c r="A20" t="s">
        <v>89</v>
      </c>
    </row>
    <row r="21" spans="1:11" x14ac:dyDescent="0.25">
      <c r="A21" t="s">
        <v>90</v>
      </c>
    </row>
    <row r="22" spans="1:11" x14ac:dyDescent="0.25">
      <c r="A22" t="s">
        <v>91</v>
      </c>
    </row>
    <row r="23" spans="1:11" x14ac:dyDescent="0.25">
      <c r="A23" t="s">
        <v>92</v>
      </c>
    </row>
    <row r="24" spans="1:11" x14ac:dyDescent="0.25">
      <c r="A24" t="s">
        <v>93</v>
      </c>
    </row>
    <row r="29" spans="1:11" x14ac:dyDescent="0.25">
      <c r="B29" t="s">
        <v>86</v>
      </c>
      <c r="C29" t="s">
        <v>28</v>
      </c>
      <c r="D29" t="s">
        <v>27</v>
      </c>
      <c r="E29" t="s">
        <v>87</v>
      </c>
      <c r="F29" t="s">
        <v>46</v>
      </c>
      <c r="G29" t="s">
        <v>26</v>
      </c>
      <c r="H29" t="s">
        <v>25</v>
      </c>
      <c r="I29" t="s">
        <v>17</v>
      </c>
      <c r="J29" t="s">
        <v>47</v>
      </c>
      <c r="K29" t="s">
        <v>88</v>
      </c>
    </row>
    <row r="30" spans="1:11" x14ac:dyDescent="0.25">
      <c r="A30" t="s">
        <v>14</v>
      </c>
      <c r="B30">
        <v>156.929353886001</v>
      </c>
      <c r="C30">
        <v>145.74099813269501</v>
      </c>
      <c r="D30">
        <v>136.15998278135601</v>
      </c>
      <c r="E30">
        <v>132.566956</v>
      </c>
      <c r="F30">
        <v>100.9644033</v>
      </c>
      <c r="G30">
        <v>99.063197000000002</v>
      </c>
      <c r="H30">
        <v>95.438500000000005</v>
      </c>
      <c r="I30">
        <v>94.750559999999993</v>
      </c>
      <c r="J30">
        <v>91.492459999999994</v>
      </c>
      <c r="K30">
        <v>93.88</v>
      </c>
    </row>
    <row r="32" spans="1:11" x14ac:dyDescent="0.2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5">
      <c r="A33" t="s">
        <v>14</v>
      </c>
      <c r="B33">
        <f>B30/157</f>
        <v>0.99955002475159871</v>
      </c>
      <c r="C33">
        <f t="shared" ref="C33:K33" si="2">C30/157</f>
        <v>0.9282866123101593</v>
      </c>
      <c r="D33">
        <f t="shared" si="2"/>
        <v>0.86726103682392364</v>
      </c>
      <c r="E33">
        <f t="shared" si="2"/>
        <v>0.84437551592356686</v>
      </c>
      <c r="F33">
        <f>F30/157</f>
        <v>0.64308537133757959</v>
      </c>
      <c r="G33">
        <f t="shared" si="2"/>
        <v>0.63097577707006369</v>
      </c>
      <c r="H33">
        <f t="shared" si="2"/>
        <v>0.60788853503184714</v>
      </c>
      <c r="I33">
        <f t="shared" si="2"/>
        <v>0.60350675159235667</v>
      </c>
      <c r="J33">
        <f t="shared" si="2"/>
        <v>0.58275452229299363</v>
      </c>
      <c r="K33">
        <f t="shared" si="2"/>
        <v>0.59796178343949047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6" zoomScale="85" zoomScaleNormal="85" workbookViewId="0">
      <selection activeCell="D18" sqref="D18"/>
    </sheetView>
  </sheetViews>
  <sheetFormatPr defaultRowHeight="14" x14ac:dyDescent="0.25"/>
  <cols>
    <col min="1" max="1" width="10.6328125" customWidth="1"/>
    <col min="2" max="2" width="20" customWidth="1"/>
    <col min="3" max="3" width="18.54296875" customWidth="1"/>
    <col min="4" max="4" width="13.36328125" customWidth="1"/>
    <col min="7" max="7" width="15.08984375" customWidth="1"/>
  </cols>
  <sheetData>
    <row r="1" spans="1:9" x14ac:dyDescent="0.25">
      <c r="A1" s="8" t="s">
        <v>52</v>
      </c>
      <c r="B1" s="8"/>
      <c r="C1" s="11" t="s">
        <v>72</v>
      </c>
    </row>
    <row r="2" spans="1:9" x14ac:dyDescent="0.25">
      <c r="A2" s="10" t="s">
        <v>40</v>
      </c>
      <c r="B2" t="s">
        <v>55</v>
      </c>
      <c r="C2" t="s">
        <v>54</v>
      </c>
      <c r="D2" t="s">
        <v>61</v>
      </c>
      <c r="E2" t="s">
        <v>53</v>
      </c>
    </row>
    <row r="3" spans="1:9" x14ac:dyDescent="0.25">
      <c r="A3" t="s">
        <v>59</v>
      </c>
      <c r="D3" s="9">
        <v>1.0697000000000001</v>
      </c>
    </row>
    <row r="4" spans="1:9" x14ac:dyDescent="0.25">
      <c r="A4" t="s">
        <v>56</v>
      </c>
      <c r="C4" s="9"/>
      <c r="D4" s="9">
        <v>1.1579999999999999</v>
      </c>
      <c r="E4" s="9"/>
      <c r="G4" s="4"/>
    </row>
    <row r="5" spans="1:9" x14ac:dyDescent="0.25">
      <c r="G5" s="4"/>
    </row>
    <row r="6" spans="1:9" x14ac:dyDescent="0.25">
      <c r="G6" s="4"/>
    </row>
    <row r="7" spans="1:9" x14ac:dyDescent="0.25">
      <c r="B7" s="11" t="s">
        <v>60</v>
      </c>
      <c r="G7" s="4"/>
    </row>
    <row r="8" spans="1:9" x14ac:dyDescent="0.25">
      <c r="A8" t="s">
        <v>57</v>
      </c>
      <c r="B8" t="s">
        <v>55</v>
      </c>
      <c r="C8" t="s">
        <v>54</v>
      </c>
      <c r="D8" t="s">
        <v>58</v>
      </c>
      <c r="E8" t="s">
        <v>61</v>
      </c>
    </row>
    <row r="9" spans="1:9" x14ac:dyDescent="0.25">
      <c r="A9" t="s">
        <v>40</v>
      </c>
      <c r="C9" s="9">
        <v>1.7807999999999999</v>
      </c>
      <c r="D9" s="9">
        <v>2.8117000000000001</v>
      </c>
      <c r="E9" s="9">
        <v>0.91069999999999995</v>
      </c>
      <c r="F9" s="9"/>
      <c r="H9" s="9"/>
      <c r="I9" s="9"/>
    </row>
    <row r="10" spans="1:9" x14ac:dyDescent="0.25">
      <c r="A10" t="s">
        <v>42</v>
      </c>
      <c r="C10" s="9">
        <v>0.40579999999999999</v>
      </c>
      <c r="D10" s="9">
        <v>0.6724</v>
      </c>
      <c r="E10" s="9">
        <v>0.30819999999999997</v>
      </c>
      <c r="F10" s="9"/>
      <c r="I10" s="9"/>
    </row>
    <row r="13" spans="1:9" x14ac:dyDescent="0.25">
      <c r="B13" t="s">
        <v>145</v>
      </c>
      <c r="C13" t="s">
        <v>147</v>
      </c>
      <c r="D13" t="s">
        <v>148</v>
      </c>
    </row>
    <row r="14" spans="1:9" x14ac:dyDescent="0.25">
      <c r="A14" t="s">
        <v>95</v>
      </c>
      <c r="B14">
        <v>0.2107</v>
      </c>
      <c r="C14">
        <f>C9-1.4</f>
        <v>0.38080000000000003</v>
      </c>
      <c r="D14">
        <f>D9-2.2</f>
        <v>0.61169999999999991</v>
      </c>
    </row>
    <row r="15" spans="1:9" x14ac:dyDescent="0.25">
      <c r="A15" t="s">
        <v>143</v>
      </c>
      <c r="B15">
        <v>0.1082</v>
      </c>
      <c r="C15">
        <f>C10-0.15</f>
        <v>0.25580000000000003</v>
      </c>
      <c r="D15">
        <f>D10-0.19</f>
        <v>0.4824</v>
      </c>
    </row>
    <row r="16" spans="1:9" x14ac:dyDescent="0.25">
      <c r="A16" t="s">
        <v>107</v>
      </c>
      <c r="B16">
        <f t="shared" ref="B16" si="0">SQRT(B14)</f>
        <v>0.45902069670114004</v>
      </c>
      <c r="C16">
        <f>SQRT(C14)</f>
        <v>0.61708994482166057</v>
      </c>
      <c r="D16">
        <f>SQRT(D14)</f>
        <v>0.78211252387364305</v>
      </c>
    </row>
    <row r="18" spans="1:4" ht="28" x14ac:dyDescent="0.25">
      <c r="A18" s="20"/>
      <c r="B18" s="20" t="s">
        <v>144</v>
      </c>
      <c r="C18" s="20" t="s">
        <v>146</v>
      </c>
      <c r="D18" s="21" t="s">
        <v>149</v>
      </c>
    </row>
    <row r="19" spans="1:4" x14ac:dyDescent="0.25">
      <c r="A19" t="s">
        <v>104</v>
      </c>
      <c r="B19">
        <v>0.1082</v>
      </c>
      <c r="C19">
        <v>0.25580000000000003</v>
      </c>
      <c r="D19">
        <v>0.4824</v>
      </c>
    </row>
    <row r="20" spans="1:4" x14ac:dyDescent="0.25">
      <c r="A20" t="s">
        <v>94</v>
      </c>
      <c r="B20">
        <v>0.2107</v>
      </c>
      <c r="C20">
        <v>0.38080000000000003</v>
      </c>
      <c r="D20">
        <v>0.61169999999999991</v>
      </c>
    </row>
    <row r="21" spans="1:4" x14ac:dyDescent="0.25">
      <c r="A21" t="s">
        <v>100</v>
      </c>
      <c r="B21">
        <v>0.45902069670114004</v>
      </c>
      <c r="C21">
        <v>0.61708994482166057</v>
      </c>
      <c r="D21">
        <v>0.78211252387364305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9" sqref="C19"/>
    </sheetView>
  </sheetViews>
  <sheetFormatPr defaultRowHeight="14" x14ac:dyDescent="0.25"/>
  <cols>
    <col min="1" max="1" width="15.36328125" customWidth="1"/>
  </cols>
  <sheetData>
    <row r="1" spans="1:13" x14ac:dyDescent="0.25">
      <c r="A1" t="s">
        <v>48</v>
      </c>
      <c r="C1" t="s">
        <v>49</v>
      </c>
    </row>
    <row r="2" spans="1:13" x14ac:dyDescent="0.25">
      <c r="A2" t="s">
        <v>43</v>
      </c>
      <c r="B2" t="s">
        <v>40</v>
      </c>
      <c r="C2" t="s">
        <v>41</v>
      </c>
      <c r="D2" t="s">
        <v>42</v>
      </c>
      <c r="E2" t="s">
        <v>44</v>
      </c>
      <c r="F2" t="s">
        <v>40</v>
      </c>
      <c r="G2" t="s">
        <v>41</v>
      </c>
      <c r="H2" t="s">
        <v>42</v>
      </c>
      <c r="I2" t="s">
        <v>45</v>
      </c>
      <c r="J2" t="s">
        <v>40</v>
      </c>
      <c r="K2" t="s">
        <v>41</v>
      </c>
      <c r="L2" t="s">
        <v>42</v>
      </c>
      <c r="M2" s="4"/>
    </row>
    <row r="3" spans="1:13" x14ac:dyDescent="0.25">
      <c r="A3" s="3" t="s">
        <v>36</v>
      </c>
      <c r="B3">
        <v>0.90139999999999998</v>
      </c>
      <c r="C3">
        <v>0.94940000000000002</v>
      </c>
      <c r="D3">
        <v>0.34</v>
      </c>
      <c r="F3" s="4">
        <v>1.7788999999999999</v>
      </c>
      <c r="G3" s="4">
        <v>1.3338000000000001</v>
      </c>
      <c r="H3" s="4">
        <v>0.40849999999999997</v>
      </c>
      <c r="J3">
        <v>2.8187000000000002</v>
      </c>
      <c r="K3">
        <v>1.6789000000000001</v>
      </c>
      <c r="L3">
        <v>0.67710000000000004</v>
      </c>
      <c r="M3" s="4"/>
    </row>
    <row r="4" spans="1:13" x14ac:dyDescent="0.25">
      <c r="A4" s="3" t="s">
        <v>37</v>
      </c>
      <c r="B4">
        <v>0.90500000000000003</v>
      </c>
      <c r="C4">
        <v>0.95130000000000003</v>
      </c>
      <c r="D4">
        <v>0.34100000000000003</v>
      </c>
      <c r="F4">
        <v>1.7777000000000001</v>
      </c>
      <c r="G4">
        <v>1.333</v>
      </c>
      <c r="H4">
        <v>0.41210000000000002</v>
      </c>
      <c r="J4">
        <v>2.8331</v>
      </c>
      <c r="K4">
        <v>1.6832</v>
      </c>
      <c r="L4">
        <v>0.67949999999999999</v>
      </c>
      <c r="M4" s="4"/>
    </row>
    <row r="5" spans="1:13" x14ac:dyDescent="0.25">
      <c r="A5" s="3" t="s">
        <v>39</v>
      </c>
      <c r="B5">
        <v>0.91049999999999998</v>
      </c>
      <c r="C5">
        <v>0.95420000000000005</v>
      </c>
      <c r="D5">
        <v>0.34029999999999999</v>
      </c>
      <c r="F5">
        <v>1.7729999999999999</v>
      </c>
      <c r="G5">
        <v>1.3314999999999999</v>
      </c>
      <c r="H5">
        <v>0.40689999999999998</v>
      </c>
      <c r="J5">
        <v>2.8191000000000002</v>
      </c>
      <c r="K5">
        <v>1.679</v>
      </c>
      <c r="L5">
        <v>0.67459999999999998</v>
      </c>
      <c r="M5" s="4"/>
    </row>
    <row r="6" spans="1:13" x14ac:dyDescent="0.25">
      <c r="A6" s="3" t="s">
        <v>50</v>
      </c>
      <c r="B6" s="3">
        <v>0.95620000000000005</v>
      </c>
      <c r="C6" s="3">
        <v>0.91439999999999999</v>
      </c>
      <c r="D6" s="3">
        <v>0.34200000000000003</v>
      </c>
      <c r="E6" s="3"/>
      <c r="F6" s="3">
        <v>1.8050999999999999</v>
      </c>
      <c r="G6" s="3">
        <v>1.3434999999999999</v>
      </c>
      <c r="H6" s="3">
        <v>0.41049999999999998</v>
      </c>
      <c r="I6" s="3"/>
      <c r="J6" s="3">
        <v>3.0388000000000002</v>
      </c>
      <c r="K6" s="3">
        <v>1.7432000000000001</v>
      </c>
      <c r="L6" s="3">
        <v>0.71960000000000002</v>
      </c>
      <c r="M6" s="4"/>
    </row>
    <row r="7" spans="1:13" x14ac:dyDescent="0.25">
      <c r="A7" s="7" t="s">
        <v>31</v>
      </c>
      <c r="B7">
        <v>0.9032</v>
      </c>
      <c r="C7">
        <v>0.95040000000000002</v>
      </c>
      <c r="D7">
        <v>0.3397</v>
      </c>
      <c r="F7">
        <v>1.7716000000000001</v>
      </c>
      <c r="G7">
        <v>1.331</v>
      </c>
      <c r="H7">
        <v>0.4083</v>
      </c>
      <c r="J7">
        <v>2.7976999999999999</v>
      </c>
      <c r="K7">
        <v>1.6726000000000001</v>
      </c>
      <c r="L7">
        <v>0.67359999999999998</v>
      </c>
      <c r="M7" s="4"/>
    </row>
    <row r="8" spans="1:13" x14ac:dyDescent="0.25">
      <c r="A8" s="7" t="s">
        <v>32</v>
      </c>
      <c r="B8">
        <v>0.90029999999999999</v>
      </c>
      <c r="C8">
        <v>0.94889999999999997</v>
      </c>
      <c r="D8">
        <v>0.33850000000000002</v>
      </c>
      <c r="F8">
        <v>1.7756000000000001</v>
      </c>
      <c r="G8">
        <v>1.3325</v>
      </c>
      <c r="H8">
        <v>0.41010000000000002</v>
      </c>
      <c r="J8">
        <v>2.8148</v>
      </c>
      <c r="K8">
        <v>1.6777</v>
      </c>
      <c r="L8">
        <v>0.67569999999999997</v>
      </c>
    </row>
    <row r="9" spans="1:13" x14ac:dyDescent="0.25">
      <c r="A9" s="7" t="s">
        <v>33</v>
      </c>
      <c r="B9">
        <v>0.90469999999999995</v>
      </c>
      <c r="C9">
        <v>0.95120000000000005</v>
      </c>
      <c r="D9">
        <v>0.34050000000000002</v>
      </c>
      <c r="F9">
        <v>1.7654000000000001</v>
      </c>
      <c r="G9">
        <v>1.3278000000000001</v>
      </c>
      <c r="H9">
        <v>0.40749999999999997</v>
      </c>
      <c r="J9">
        <v>2.8149000000000002</v>
      </c>
      <c r="K9">
        <v>1.6778</v>
      </c>
      <c r="L9">
        <v>0.67600000000000005</v>
      </c>
    </row>
    <row r="10" spans="1:13" x14ac:dyDescent="0.25">
      <c r="A10" s="7" t="s">
        <v>38</v>
      </c>
      <c r="B10">
        <v>0.89700000000000002</v>
      </c>
      <c r="C10">
        <v>0.94710000000000005</v>
      </c>
      <c r="D10">
        <v>0.33789999999999998</v>
      </c>
      <c r="F10">
        <v>1.7487999999999999</v>
      </c>
      <c r="G10">
        <v>1.3224</v>
      </c>
      <c r="H10">
        <v>0.40739999999999998</v>
      </c>
      <c r="J10">
        <v>2.8289</v>
      </c>
      <c r="K10">
        <v>1.6819</v>
      </c>
      <c r="L10">
        <v>0.67820000000000003</v>
      </c>
    </row>
    <row r="11" spans="1:13" x14ac:dyDescent="0.25">
      <c r="A11" s="7" t="s">
        <v>35</v>
      </c>
      <c r="B11">
        <v>0.91590000000000005</v>
      </c>
      <c r="C11">
        <v>0.95699999999999996</v>
      </c>
      <c r="D11">
        <v>0.34210000000000002</v>
      </c>
      <c r="F11">
        <v>1.8048</v>
      </c>
      <c r="G11">
        <v>1.3433999999999999</v>
      </c>
      <c r="H11">
        <v>0.40970000000000001</v>
      </c>
      <c r="J11">
        <v>3.0905</v>
      </c>
      <c r="K11">
        <v>1.758</v>
      </c>
      <c r="L11">
        <v>0.72919999999999996</v>
      </c>
    </row>
    <row r="12" spans="1:13" x14ac:dyDescent="0.25">
      <c r="A12" s="7" t="s">
        <v>51</v>
      </c>
      <c r="B12" s="7">
        <v>0.90169999999999995</v>
      </c>
      <c r="C12" s="7">
        <v>0.9496</v>
      </c>
      <c r="D12" s="7">
        <v>0.33900000000000002</v>
      </c>
      <c r="E12" s="7"/>
      <c r="F12" s="7">
        <v>1.7565999999999999</v>
      </c>
      <c r="G12" s="7">
        <v>1.3253999999999999</v>
      </c>
      <c r="H12" s="7">
        <v>0.4042</v>
      </c>
      <c r="I12" s="7"/>
      <c r="J12" s="7">
        <v>2.8582000000000001</v>
      </c>
      <c r="K12" s="7">
        <v>1.6906000000000001</v>
      </c>
      <c r="L12" s="7">
        <v>0.68520000000000003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B1" workbookViewId="0">
      <selection activeCell="N18" sqref="N18"/>
    </sheetView>
  </sheetViews>
  <sheetFormatPr defaultRowHeight="14" x14ac:dyDescent="0.25"/>
  <cols>
    <col min="1" max="1" width="12.26953125" customWidth="1"/>
    <col min="11" max="11" width="8.7265625" style="5"/>
  </cols>
  <sheetData>
    <row r="1" spans="1:14" x14ac:dyDescent="0.25">
      <c r="A1" s="2" t="s">
        <v>29</v>
      </c>
      <c r="B1" t="s">
        <v>30</v>
      </c>
      <c r="C1" s="5"/>
      <c r="G1" s="2" t="s">
        <v>13</v>
      </c>
      <c r="H1">
        <v>5</v>
      </c>
      <c r="I1">
        <v>6</v>
      </c>
      <c r="J1">
        <v>7</v>
      </c>
      <c r="K1" s="5">
        <v>8</v>
      </c>
      <c r="L1">
        <v>9</v>
      </c>
    </row>
    <row r="2" spans="1:14" x14ac:dyDescent="0.25">
      <c r="C2" s="5" t="s">
        <v>1</v>
      </c>
      <c r="D2" s="1" t="s">
        <v>2</v>
      </c>
      <c r="E2" s="1" t="s">
        <v>3</v>
      </c>
      <c r="K2" s="5" t="s">
        <v>9</v>
      </c>
      <c r="L2" t="s">
        <v>2</v>
      </c>
      <c r="M2" t="s">
        <v>3</v>
      </c>
      <c r="N2" t="s">
        <v>14</v>
      </c>
    </row>
    <row r="3" spans="1:14" x14ac:dyDescent="0.25">
      <c r="A3" t="s">
        <v>0</v>
      </c>
      <c r="B3" t="s">
        <v>4</v>
      </c>
      <c r="C3" s="6">
        <v>0.97199999999999998</v>
      </c>
      <c r="D3">
        <v>1.3069999999999999</v>
      </c>
      <c r="E3">
        <v>0.48899999999999999</v>
      </c>
      <c r="G3" t="s">
        <v>15</v>
      </c>
      <c r="I3" s="5" t="s">
        <v>47</v>
      </c>
      <c r="J3" t="s">
        <v>4</v>
      </c>
      <c r="K3" s="6">
        <v>0.90500000000000003</v>
      </c>
      <c r="L3">
        <v>1.224</v>
      </c>
      <c r="M3">
        <v>0.26300000000000001</v>
      </c>
      <c r="N3">
        <v>75.66</v>
      </c>
    </row>
    <row r="4" spans="1:14" x14ac:dyDescent="0.25">
      <c r="A4" t="s">
        <v>6</v>
      </c>
      <c r="B4" t="s">
        <v>5</v>
      </c>
      <c r="C4" s="6">
        <v>0.38500000000000001</v>
      </c>
      <c r="D4">
        <v>0.627</v>
      </c>
      <c r="E4">
        <v>0.93</v>
      </c>
      <c r="I4" t="s">
        <v>7</v>
      </c>
      <c r="J4" t="s">
        <v>5</v>
      </c>
      <c r="K4" s="6">
        <v>0.34</v>
      </c>
      <c r="L4">
        <v>0.19400000000000001</v>
      </c>
      <c r="M4">
        <v>5.2999999999999999E-2</v>
      </c>
    </row>
    <row r="5" spans="1:14" x14ac:dyDescent="0.25">
      <c r="C5" s="5"/>
      <c r="I5" t="s">
        <v>16</v>
      </c>
      <c r="J5" t="s">
        <v>11</v>
      </c>
      <c r="K5" s="6">
        <v>0.95199999999999996</v>
      </c>
      <c r="L5">
        <v>1.1100000000000001</v>
      </c>
      <c r="M5">
        <v>0.51300000000000001</v>
      </c>
    </row>
    <row r="6" spans="1:14" x14ac:dyDescent="0.25">
      <c r="C6" s="5" t="s">
        <v>1</v>
      </c>
      <c r="D6" t="s">
        <v>2</v>
      </c>
      <c r="E6" t="s">
        <v>3</v>
      </c>
    </row>
    <row r="7" spans="1:14" x14ac:dyDescent="0.25">
      <c r="A7" s="1" t="s">
        <v>0</v>
      </c>
      <c r="B7" t="s">
        <v>4</v>
      </c>
      <c r="C7" s="6">
        <v>1.079</v>
      </c>
      <c r="D7">
        <v>1.524</v>
      </c>
      <c r="E7">
        <v>0.47899999999999998</v>
      </c>
      <c r="I7" s="5" t="s">
        <v>17</v>
      </c>
      <c r="K7" s="5" t="s">
        <v>1</v>
      </c>
      <c r="L7" t="s">
        <v>2</v>
      </c>
      <c r="M7" t="s">
        <v>3</v>
      </c>
      <c r="N7" t="s">
        <v>14</v>
      </c>
    </row>
    <row r="8" spans="1:14" x14ac:dyDescent="0.25">
      <c r="A8" t="s">
        <v>7</v>
      </c>
      <c r="B8" t="s">
        <v>5</v>
      </c>
      <c r="C8" s="6">
        <v>0.40699999999999997</v>
      </c>
      <c r="D8">
        <v>0.60899999999999999</v>
      </c>
      <c r="E8">
        <v>0.93100000000000005</v>
      </c>
      <c r="J8" t="s">
        <v>4</v>
      </c>
      <c r="K8" s="6">
        <v>0.90500000000000003</v>
      </c>
      <c r="L8">
        <v>1.2270000000000001</v>
      </c>
      <c r="M8">
        <v>0.26400000000000001</v>
      </c>
      <c r="N8">
        <v>77.668000000000006</v>
      </c>
    </row>
    <row r="9" spans="1:14" x14ac:dyDescent="0.25">
      <c r="B9" t="s">
        <v>11</v>
      </c>
      <c r="C9" s="5">
        <v>1.0389999999999999</v>
      </c>
      <c r="D9">
        <v>1.2350000000000001</v>
      </c>
      <c r="J9" t="s">
        <v>5</v>
      </c>
      <c r="K9" s="6">
        <v>0.34</v>
      </c>
      <c r="L9">
        <v>0.19600000000000001</v>
      </c>
      <c r="M9">
        <v>5.3999999999999999E-2</v>
      </c>
    </row>
    <row r="10" spans="1:14" x14ac:dyDescent="0.25">
      <c r="C10" s="5"/>
      <c r="J10" t="s">
        <v>11</v>
      </c>
      <c r="K10" s="6">
        <v>0.95199999999999996</v>
      </c>
      <c r="L10">
        <v>1.1080000000000001</v>
      </c>
      <c r="M10">
        <v>0.51300000000000001</v>
      </c>
    </row>
    <row r="11" spans="1:14" x14ac:dyDescent="0.25">
      <c r="C11" s="5" t="s">
        <v>9</v>
      </c>
      <c r="D11" t="s">
        <v>2</v>
      </c>
      <c r="E11" t="s">
        <v>3</v>
      </c>
    </row>
    <row r="12" spans="1:14" x14ac:dyDescent="0.25">
      <c r="A12" s="1" t="s">
        <v>8</v>
      </c>
      <c r="B12" t="s">
        <v>4</v>
      </c>
      <c r="C12" s="6">
        <v>1.8839999999999999</v>
      </c>
      <c r="D12">
        <v>1.3</v>
      </c>
      <c r="E12">
        <v>0.45500000000000002</v>
      </c>
      <c r="I12" s="5" t="s">
        <v>25</v>
      </c>
      <c r="K12" s="5" t="s">
        <v>1</v>
      </c>
      <c r="L12" t="s">
        <v>2</v>
      </c>
      <c r="M12" t="s">
        <v>3</v>
      </c>
      <c r="N12" t="s">
        <v>14</v>
      </c>
    </row>
    <row r="13" spans="1:14" x14ac:dyDescent="0.25">
      <c r="A13" t="s">
        <v>7</v>
      </c>
      <c r="B13" t="s">
        <v>5</v>
      </c>
      <c r="C13" s="6">
        <v>0.40500000000000003</v>
      </c>
      <c r="D13">
        <v>0.50900000000000001</v>
      </c>
      <c r="E13">
        <v>0.58899999999999997</v>
      </c>
      <c r="J13" t="s">
        <v>4</v>
      </c>
      <c r="K13" s="6">
        <v>0.90800000000000003</v>
      </c>
      <c r="L13">
        <v>1.2250000000000001</v>
      </c>
      <c r="M13">
        <v>0.26400000000000001</v>
      </c>
      <c r="N13">
        <v>79.512</v>
      </c>
    </row>
    <row r="14" spans="1:14" x14ac:dyDescent="0.25">
      <c r="B14" t="s">
        <v>11</v>
      </c>
      <c r="C14" s="6">
        <v>1.373</v>
      </c>
      <c r="D14">
        <v>1.1399999999999999</v>
      </c>
      <c r="E14">
        <v>0.67500000000000004</v>
      </c>
      <c r="J14" t="s">
        <v>5</v>
      </c>
      <c r="K14" s="6">
        <v>0.34100000000000003</v>
      </c>
      <c r="L14">
        <v>0.19800000000000001</v>
      </c>
      <c r="M14">
        <v>5.2999999999999999E-2</v>
      </c>
    </row>
    <row r="15" spans="1:14" x14ac:dyDescent="0.25">
      <c r="C15" s="5"/>
      <c r="J15" t="s">
        <v>11</v>
      </c>
      <c r="K15" s="6">
        <v>0.95299999999999996</v>
      </c>
      <c r="L15">
        <v>1.107</v>
      </c>
      <c r="M15">
        <v>0.51400000000000001</v>
      </c>
    </row>
    <row r="16" spans="1:14" x14ac:dyDescent="0.25">
      <c r="C16" s="5" t="s">
        <v>9</v>
      </c>
      <c r="D16" t="s">
        <v>2</v>
      </c>
      <c r="E16" t="s">
        <v>3</v>
      </c>
    </row>
    <row r="17" spans="1:14" x14ac:dyDescent="0.25">
      <c r="A17" s="1" t="s">
        <v>10</v>
      </c>
      <c r="B17" t="s">
        <v>4</v>
      </c>
      <c r="C17" s="6">
        <v>10.836</v>
      </c>
      <c r="D17">
        <v>0.66</v>
      </c>
      <c r="E17">
        <v>0.17299999999999999</v>
      </c>
      <c r="I17" s="5" t="s">
        <v>26</v>
      </c>
      <c r="K17" s="5" t="s">
        <v>1</v>
      </c>
      <c r="L17" t="s">
        <v>2</v>
      </c>
      <c r="M17" t="s">
        <v>3</v>
      </c>
      <c r="N17" t="s">
        <v>14</v>
      </c>
    </row>
    <row r="18" spans="1:14" x14ac:dyDescent="0.25">
      <c r="A18" t="s">
        <v>7</v>
      </c>
      <c r="B18" t="s">
        <v>5</v>
      </c>
      <c r="C18" s="6">
        <v>2.4060000000000001</v>
      </c>
      <c r="D18">
        <v>0.39600000000000002</v>
      </c>
      <c r="E18">
        <v>0.104</v>
      </c>
      <c r="J18" t="s">
        <v>4</v>
      </c>
      <c r="K18" s="6">
        <v>0.90700000000000003</v>
      </c>
      <c r="L18">
        <v>1.226</v>
      </c>
      <c r="M18">
        <v>0.26400000000000001</v>
      </c>
      <c r="N18">
        <v>78.456999999999994</v>
      </c>
    </row>
    <row r="19" spans="1:14" x14ac:dyDescent="0.25">
      <c r="B19" t="s">
        <v>11</v>
      </c>
      <c r="C19" s="6">
        <v>3.2919999999999998</v>
      </c>
      <c r="D19">
        <v>0.81200000000000006</v>
      </c>
      <c r="E19">
        <v>0.41599999999999998</v>
      </c>
      <c r="J19" t="s">
        <v>5</v>
      </c>
      <c r="K19" s="6">
        <v>0.34</v>
      </c>
      <c r="L19">
        <v>0.191</v>
      </c>
      <c r="M19">
        <v>5.2999999999999999E-2</v>
      </c>
    </row>
    <row r="20" spans="1:14" x14ac:dyDescent="0.25">
      <c r="C20" s="5"/>
      <c r="J20" t="s">
        <v>11</v>
      </c>
      <c r="K20" s="6">
        <v>0.95199999999999996</v>
      </c>
      <c r="L20">
        <v>1.107</v>
      </c>
      <c r="M20">
        <v>0.51300000000000001</v>
      </c>
    </row>
    <row r="21" spans="1:14" x14ac:dyDescent="0.25">
      <c r="C21" s="5" t="s">
        <v>9</v>
      </c>
      <c r="D21" t="s">
        <v>2</v>
      </c>
      <c r="E21" t="s">
        <v>3</v>
      </c>
    </row>
    <row r="22" spans="1:14" x14ac:dyDescent="0.25">
      <c r="A22" s="1" t="s">
        <v>12</v>
      </c>
      <c r="B22" t="s">
        <v>4</v>
      </c>
      <c r="C22" s="6">
        <v>0.91300000000000003</v>
      </c>
      <c r="D22" s="1">
        <v>1.2272000000000001</v>
      </c>
      <c r="E22" s="1">
        <v>0.26390000000000002</v>
      </c>
    </row>
    <row r="23" spans="1:14" x14ac:dyDescent="0.25">
      <c r="A23" t="s">
        <v>7</v>
      </c>
      <c r="B23" t="s">
        <v>5</v>
      </c>
      <c r="C23" s="6">
        <v>0.33700000000000002</v>
      </c>
      <c r="D23" s="1">
        <v>0.1963</v>
      </c>
      <c r="E23" s="1">
        <v>5.33E-2</v>
      </c>
      <c r="I23" s="1" t="s">
        <v>46</v>
      </c>
      <c r="K23" s="4" t="s">
        <v>1</v>
      </c>
      <c r="L23" t="s">
        <v>2</v>
      </c>
      <c r="M23" t="s">
        <v>3</v>
      </c>
      <c r="N23" t="s">
        <v>14</v>
      </c>
    </row>
    <row r="24" spans="1:14" x14ac:dyDescent="0.25">
      <c r="A24" t="s">
        <v>16</v>
      </c>
      <c r="B24" t="s">
        <v>11</v>
      </c>
      <c r="C24" s="6">
        <v>0.95499999999999996</v>
      </c>
      <c r="D24" s="1">
        <v>1.1077999999999999</v>
      </c>
      <c r="E24" s="1">
        <v>0.51370000000000005</v>
      </c>
      <c r="J24" t="s">
        <v>4</v>
      </c>
      <c r="K24" s="4">
        <v>0.90490000000000004</v>
      </c>
      <c r="L24">
        <v>1.8012999999999999</v>
      </c>
      <c r="M24">
        <v>2.8176999999999999</v>
      </c>
    </row>
    <row r="25" spans="1:14" x14ac:dyDescent="0.25">
      <c r="C25" s="5"/>
      <c r="J25" t="s">
        <v>5</v>
      </c>
      <c r="K25" s="4">
        <v>0.34</v>
      </c>
      <c r="L25">
        <v>0.41710000000000003</v>
      </c>
      <c r="M25">
        <v>0.67649999999999999</v>
      </c>
    </row>
    <row r="26" spans="1:14" x14ac:dyDescent="0.25">
      <c r="J26" t="s">
        <v>11</v>
      </c>
      <c r="K26" s="4">
        <v>0.95130000000000003</v>
      </c>
      <c r="L26">
        <v>1.3421000000000001</v>
      </c>
      <c r="M26">
        <v>1.6787000000000001</v>
      </c>
    </row>
    <row r="32" spans="1:14" x14ac:dyDescent="0.25">
      <c r="B32" t="s">
        <v>24</v>
      </c>
    </row>
    <row r="33" spans="2:14" x14ac:dyDescent="0.25">
      <c r="B33" t="s">
        <v>18</v>
      </c>
    </row>
    <row r="34" spans="2:14" x14ac:dyDescent="0.25">
      <c r="B34" t="s">
        <v>19</v>
      </c>
    </row>
    <row r="35" spans="2:14" x14ac:dyDescent="0.25">
      <c r="B35" t="s">
        <v>20</v>
      </c>
    </row>
    <row r="36" spans="2:14" x14ac:dyDescent="0.25">
      <c r="B36" t="s">
        <v>21</v>
      </c>
    </row>
    <row r="37" spans="2:14" x14ac:dyDescent="0.25">
      <c r="B37" t="s">
        <v>22</v>
      </c>
      <c r="I37" s="5" t="s">
        <v>27</v>
      </c>
      <c r="K37" s="5" t="s">
        <v>1</v>
      </c>
      <c r="L37" t="s">
        <v>2</v>
      </c>
      <c r="M37" t="s">
        <v>3</v>
      </c>
      <c r="N37" t="s">
        <v>14</v>
      </c>
    </row>
    <row r="38" spans="2:14" x14ac:dyDescent="0.25">
      <c r="B38" t="s">
        <v>23</v>
      </c>
      <c r="J38" t="s">
        <v>4</v>
      </c>
      <c r="K38" s="5">
        <v>0.90200000000000002</v>
      </c>
      <c r="L38">
        <v>1.222</v>
      </c>
      <c r="M38">
        <v>0.26300000000000001</v>
      </c>
      <c r="N38">
        <v>87.325000000000003</v>
      </c>
    </row>
    <row r="39" spans="2:14" x14ac:dyDescent="0.25">
      <c r="B39">
        <v>-1.7221</v>
      </c>
      <c r="J39" t="s">
        <v>5</v>
      </c>
      <c r="K39" s="5">
        <v>0.33900000000000002</v>
      </c>
      <c r="L39">
        <v>0.19</v>
      </c>
      <c r="M39">
        <v>5.2999999999999999E-2</v>
      </c>
    </row>
    <row r="40" spans="2:14" x14ac:dyDescent="0.25">
      <c r="J40" t="s">
        <v>11</v>
      </c>
      <c r="K40" s="5">
        <v>0.94899999999999995</v>
      </c>
      <c r="L40">
        <v>1.105</v>
      </c>
      <c r="M40">
        <v>0.51300000000000001</v>
      </c>
    </row>
    <row r="42" spans="2:14" x14ac:dyDescent="0.25">
      <c r="I42" s="5" t="s">
        <v>28</v>
      </c>
      <c r="K42" s="5" t="s">
        <v>1</v>
      </c>
      <c r="L42" t="s">
        <v>2</v>
      </c>
      <c r="M42" t="s">
        <v>3</v>
      </c>
      <c r="N42" t="s">
        <v>14</v>
      </c>
    </row>
    <row r="43" spans="2:14" x14ac:dyDescent="0.25">
      <c r="J43" t="s">
        <v>4</v>
      </c>
      <c r="K43" s="5">
        <v>0.90900000000000003</v>
      </c>
      <c r="L43">
        <v>1.2190000000000001</v>
      </c>
      <c r="M43">
        <v>0.26200000000000001</v>
      </c>
      <c r="N43">
        <v>96.926000000000002</v>
      </c>
    </row>
    <row r="44" spans="2:14" x14ac:dyDescent="0.25">
      <c r="J44" t="s">
        <v>5</v>
      </c>
      <c r="K44" s="5">
        <v>0.34100000000000003</v>
      </c>
      <c r="L44">
        <v>0.193</v>
      </c>
      <c r="M44">
        <v>5.2999999999999999E-2</v>
      </c>
    </row>
    <row r="45" spans="2:14" x14ac:dyDescent="0.25">
      <c r="J45" t="s">
        <v>11</v>
      </c>
      <c r="K45" s="5">
        <v>0.95399999999999996</v>
      </c>
      <c r="L45">
        <v>1.1040000000000001</v>
      </c>
      <c r="M45">
        <v>0.51200000000000001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Baseline-new</vt:lpstr>
      <vt:lpstr>Feature-new</vt:lpstr>
      <vt:lpstr>K-cluster-new</vt:lpstr>
      <vt:lpstr>episode-new</vt:lpstr>
      <vt:lpstr>Ex-Feature-Old</vt:lpstr>
      <vt:lpstr>Ex1,2Old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2017-03-20T15:09:59Z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fce70094-6b35-4640-a9e6-f401660c08fb</vt:lpwstr>
  </property>
</Properties>
</file>