
<file path=[Content_Types].xml><?xml version="1.0" encoding="utf-8"?>
<Types xmlns="http://schemas.openxmlformats.org/package/2006/content-types">
  <Default Extension="vml" ContentType="application/vnd.openxmlformats-officedocument.vmlDrawi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omments1.xml" ContentType="application/vnd.openxmlformats-officedocument.spreadsheetml.comments+xml"/>
  <Override PartName="/xl/connections.xml" ContentType="application/vnd.openxmlformats-officedocument.spreadsheetml.connections+xml"/>
  <Override PartName="/xl/ctrlProps/ctrlProp1.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queryTables/queryTable1.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68" windowHeight="9420" activeTab="2"/>
  </bookViews>
  <sheets>
    <sheet name="分析表" sheetId="4" r:id="rId1"/>
    <sheet name="数据分析表" sheetId="3" r:id="rId2"/>
    <sheet name="Sheet1" sheetId="1" r:id="rId3"/>
    <sheet name="改名" sheetId="2" r:id="rId4"/>
  </sheets>
  <definedNames>
    <definedName name="_xlnm._FilterDatabase" localSheetId="2" hidden="1">Sheet1!$A$47:$A$55</definedName>
    <definedName name="_xlnm.Print_Titles" localSheetId="2">Sheet1!$103:$103</definedName>
    <definedName name="合計">Sheet1!$G$103+Sheet1!$G$104:$G$121</definedName>
    <definedName name="合计">Sheet1!$G$104:$G$121</definedName>
    <definedName name="ExternalData_1" localSheetId="2">Sheet1!$A$324:$A$672</definedName>
  </definedNames>
  <calcPr calcId="144525"/>
  <pivotCaches>
    <pivotCache cacheId="0" r:id="rId6"/>
  </pivotCaches>
</workbook>
</file>

<file path=xl/comments1.xml><?xml version="1.0" encoding="utf-8"?>
<comments xmlns="http://schemas.openxmlformats.org/spreadsheetml/2006/main">
  <authors>
    <author>Lenovo</author>
  </authors>
  <commentList>
    <comment ref="A198" authorId="0">
      <text>
        <r>
          <rPr>
            <b/>
            <strike/>
            <sz val="36"/>
            <color rgb="FF000000"/>
            <rFont val="华文隶书"/>
            <charset val="134"/>
          </rPr>
          <t>asd</t>
        </r>
      </text>
    </comment>
    <comment ref="A199" authorId="0">
      <text/>
    </comment>
  </commentList>
</comments>
</file>

<file path=xl/connections.xml><?xml version="1.0" encoding="utf-8"?>
<connections xmlns="http://schemas.openxmlformats.org/spreadsheetml/2006/main">
  <connection id="1" name="连接" type="4" background="1" refreshedVersion="2" saveData="1">
    <webPr parsePre="1" consecutive="1" xl2000="1" url="http://data.eastmoney.com/cjsj/gdp.html"/>
  </connection>
</connections>
</file>

<file path=xl/sharedStrings.xml><?xml version="1.0" encoding="utf-8"?>
<sst xmlns="http://schemas.openxmlformats.org/spreadsheetml/2006/main" count="406" uniqueCount="246">
  <si>
    <t>項目</t>
  </si>
  <si>
    <t>商店</t>
  </si>
  <si>
    <t>類別</t>
  </si>
  <si>
    <t>數量</t>
  </si>
  <si>
    <t>單位</t>
  </si>
  <si>
    <t>單價</t>
  </si>
  <si>
    <t>合計</t>
  </si>
  <si>
    <t>鮭魚</t>
  </si>
  <si>
    <t>魚市</t>
  </si>
  <si>
    <t>海鮮</t>
  </si>
  <si>
    <t>公斤</t>
  </si>
  <si>
    <t>螃蟹</t>
  </si>
  <si>
    <t>求和项:單價</t>
  </si>
  <si>
    <t>果園</t>
  </si>
  <si>
    <t>雜貨</t>
  </si>
  <si>
    <t>市場</t>
  </si>
  <si>
    <t>宅配</t>
  </si>
  <si>
    <t>总计</t>
  </si>
  <si>
    <t>数据分析表单元格右键可以排序</t>
  </si>
  <si>
    <t>双击某一单元格即可查看原表格对应所有当前项的信息，下方栏分析表为上表中魚市生成的数据表</t>
  </si>
  <si>
    <t>选中单元格-&gt;分析-&gt;XXXX图即可生成对应分析图，下图为上面表格对应分析图</t>
  </si>
  <si>
    <t>行高调整1与2的间隔线，列长同理，此为加上开始-&gt;合并居中后效果，且选中冻结窗格首行，使得每次拖动该行都会在上方显示</t>
  </si>
  <si>
    <t>调整行高后者列长一致只需选中对应编号之间的线拖动即可自动变为一致长度</t>
  </si>
  <si>
    <t>T001</t>
  </si>
  <si>
    <t>输入T001，点击右下角加号向下拖动即可自动增加编号</t>
  </si>
  <si>
    <t>T002</t>
  </si>
  <si>
    <t>T003</t>
  </si>
  <si>
    <t>T004</t>
  </si>
  <si>
    <t>T005</t>
  </si>
  <si>
    <t>T006</t>
  </si>
  <si>
    <t>T007</t>
  </si>
  <si>
    <t>输入T001与T003，选中两个单元格，然后点击右下角加号向下拖动即可自动根据差值（2）增加编号</t>
  </si>
  <si>
    <t>T009</t>
  </si>
  <si>
    <t>T011</t>
  </si>
  <si>
    <t>右键日期单元格，选择设置单元格格式，选中数字里的日期，里面可以调整日期格式</t>
  </si>
  <si>
    <t>日期单元格进行上述递增操作后，右下方小框可以选择按什么格式递增，当前为按月递增</t>
  </si>
  <si>
    <t>输入=号然后选中对应单元格即可追加对应值到公式右侧，然后输入计算符号，再选中第二个参数对应的单元格按回车即可显示结果，当前为=A30*B30</t>
  </si>
  <si>
    <t>选中公式的列右下角加号向下拖动即可计算每一行的结果</t>
  </si>
  <si>
    <t>开始-&gt;绘图边框可以手动绘制边框</t>
  </si>
  <si>
    <t>开始-&gt;求和可以对指定单元格回车后进行求和处理，框内其余计算同理</t>
  </si>
  <si>
    <t>开始-&gt;排序-&gt;自定义排序可以设置按照一级二级等多级排序，只需添加条件即可，次序选择自定义序列，可以根据输入序列由上到下进行排序</t>
  </si>
  <si>
    <t>选中单元格点击开始-&gt;表格样式可以选择表格样式</t>
  </si>
  <si>
    <t>删除行或列将鼠标右键对应行列号删除即可</t>
  </si>
  <si>
    <t>选择单元格点击开始-&gt;筛选即可出现表格第一行右下角的箭头标，点击箭头标可以选择显示对应每一条或者某几条的所有数据信息，数据筛选进行筛选，以及颜色排序等</t>
  </si>
  <si>
    <t>左侧为单元格颜色排序下数字升序排序</t>
  </si>
  <si>
    <t>插入-&gt;全部图表即可插入表格数据对应图表，如图为上表对应图标，19行9列数据，点击图标标题即可修改标题</t>
  </si>
  <si>
    <t>点击图表-&gt;图表工具-&gt;移动图表可以设置图标显示在哪张表中</t>
  </si>
  <si>
    <t>点击图表可以看到对应表格数据范围，右下角拖动可以更新显示表格中的数据范围，已包含的返回数据改变图表也会跟着改</t>
  </si>
  <si>
    <t>点击图表-&gt;右侧筛选图标可以进行数据筛选，右图为只显示第1行和第19行数据</t>
  </si>
  <si>
    <t>点击图表-&gt;图表工具-&gt;XX类型可以更改图表的类型</t>
  </si>
  <si>
    <t>点击图表-&gt;图表工具-&gt;切换XX可以切换行列</t>
  </si>
  <si>
    <t>点击图表-&gt;图表工具可以更改颜色和图表样式</t>
  </si>
  <si>
    <t>点击单元格-&gt;插入-&gt;折线，然后拖动指定范围即可在该单元格生成对应数据的折线图</t>
  </si>
  <si>
    <t>点击生成折线图的单元格，然后在迷你图工具栏可以看到高低点显示，改变颜色，转换为各种图等功能，上面的柱形图对应数据为上表数据</t>
  </si>
  <si>
    <t>删除该图只能先选中-&gt;迷你图工具-&gt;清除，直接删除不能删掉</t>
  </si>
  <si>
    <t>上面这三种图具体场景具体使用，此外组合图需要至少两列数据，主要用在当两列数据差值较大时，采用柱形表示一列，折线表示另一列，两条竖坐标轴的方式进行数据显示。</t>
  </si>
  <si>
    <t>上面这几种图具体场景具体使用，此外组合图需要至少两列数据，主要用在当两列数据差值较大时，采用柱形表示一列，折线表示另一列，两条竖坐标轴的方式进行数据显示。</t>
  </si>
  <si>
    <t>柳橙</t>
  </si>
  <si>
    <t>農產品</t>
  </si>
  <si>
    <t>蘋果</t>
  </si>
  <si>
    <t>香蕉</t>
  </si>
  <si>
    <t>串</t>
  </si>
  <si>
    <t>萵苣</t>
  </si>
  <si>
    <t>顆</t>
  </si>
  <si>
    <t>蕃茄</t>
  </si>
  <si>
    <t>南瓜</t>
  </si>
  <si>
    <t>個</t>
  </si>
  <si>
    <t>芹菜</t>
  </si>
  <si>
    <t>黃瓜</t>
  </si>
  <si>
    <t>香菇</t>
  </si>
  <si>
    <t xml:space="preserve">牛乳 </t>
  </si>
  <si>
    <t>乳品</t>
  </si>
  <si>
    <t>公升</t>
  </si>
  <si>
    <t>起司</t>
  </si>
  <si>
    <t>雞蛋</t>
  </si>
  <si>
    <t>打</t>
  </si>
  <si>
    <t>乾酪</t>
  </si>
  <si>
    <t>公克</t>
  </si>
  <si>
    <t>酸奶油</t>
  </si>
  <si>
    <t>優格</t>
  </si>
  <si>
    <t>牛肉</t>
  </si>
  <si>
    <t>肉類</t>
  </si>
  <si>
    <t>选择表格某列的单元格-&gt;插入-&gt;数据XX表即可生成该列的数据透视表，下方栏表格数据分析表为上表商店列生成的数据分析表，右侧栏可以对数据列进行筛选显示，数字类型会自动合计</t>
  </si>
  <si>
    <t>文件-&gt;X印可以查看打印效果</t>
  </si>
  <si>
    <t>XX-&gt;分页预览可以看到打印分页情况，拖动边界即可调整每页面显示范围，避免分页导致数据显示不全</t>
  </si>
  <si>
    <t>选中某行单元格-&gt;XXXX，也可以在此处插入分页</t>
  </si>
  <si>
    <t>XX-&gt;分页预览-&gt;打印网格线可以在打印时添加表格网格线</t>
  </si>
  <si>
    <t>XXXX-&gt;XXXX-&gt;工作表可以设置打印的顶端标题行等</t>
  </si>
  <si>
    <t>XXXX-&gt;打印区域可以对指定区域进行打印，选择取消打印区域即可取消</t>
  </si>
  <si>
    <t>进入另一种预览模式可以查看或添加页眉页脚，点击页脚处即可添加页脚，也可以自己写，还可以插入图片，并设置图片显示比例大小</t>
  </si>
  <si>
    <t>同样浮水印也可以利用页眉显示位置大小比例实现</t>
  </si>
  <si>
    <t>LARGE和SMALL函数需要输入数组范围以及第几大的元素</t>
  </si>
  <si>
    <t>IF函数需要判断条件以及真值和假值的结果，左边公式为90是否大于100的结果，是输出是，否输出否</t>
  </si>
  <si>
    <t>突出显示单元格规则可以实现指定内容单元格的样式</t>
  </si>
  <si>
    <t>IFS函数可以设置多个条件按序判断，每个条件左边公式为判断90大于100返回A，大于90返回B，小于90返回C</t>
  </si>
  <si>
    <t>IF公式可以嵌套判断多层条件，只需要把公式中真值或者假值对应的数据改为一条IF语句即可</t>
  </si>
  <si>
    <t>VLOOKUP函数可以进行数据筛选，第一个参数是对应单元格的值，第二个是查询范围。然后会根据查询范围最左侧列进行第一个参数的数据查询，第三个参数查询后是返回指定范围的第几列数据，第四个参数用来设置是精准比对还是模糊比对</t>
  </si>
  <si>
    <t>上面是精准匹配下选中上表后四列范围查询数量最接近4.5对应的第二列的VLOOKUP函数的效果，可知结果为公斤</t>
  </si>
  <si>
    <t>除此以外，上述公式$D$103:$G$121加上了$号，是采用选中文字后按F4键实现锁定范围效果，避免表格右下加号拖动计算多组数据时范围跟着变化导致结果出错</t>
  </si>
  <si>
    <t>HLOOKUP与上面函数同理只不过搜的是行</t>
  </si>
  <si>
    <t>套用IFERROR函数，后面加上没有查询到数据的显示内容即可显示未查询到得到的指定信息，左侧公式为未查询到信息直接得到没有查询数据六个字</t>
  </si>
  <si>
    <t>左侧公式保证了没有查询数据时，结果显示空白</t>
  </si>
  <si>
    <t>左侧COUNT函数可以计算指定范围数据总数，数据如果是汉字结果为0如右侧</t>
  </si>
  <si>
    <t>左侧COUNTA函数可以计算指定范围数据总数，数据如果为空结果为0</t>
  </si>
  <si>
    <t>左侧COUNTIF函数可以计算指定条件下的数据总数，左边是查询上表乳品的数据数为6</t>
  </si>
  <si>
    <t>左侧COUNTIFS函数可以计算指定多个条件下的数据总数，左边是查询上表乳品并且为宅配的数据数为5</t>
  </si>
  <si>
    <t>左侧为计算上表單價大于200的数据有4个，200用单元格表示</t>
  </si>
  <si>
    <t>上面公式采用&amp;号用来凭借前面的计算福与后面的单元格数据</t>
  </si>
  <si>
    <t>左侧SUMIF为计算条件下数据总和，左边是上表單價大于200的4个数据的和，200用单元格表示</t>
  </si>
  <si>
    <t>左边时先将G104:G121范围选中然后左上放输入栏输入合计，即可把当前单元格组合识别为合计，然后公式直接调佣合计得到结果</t>
  </si>
  <si>
    <t>一 二 三</t>
  </si>
  <si>
    <t>对于如左侧单元格按空格隔开的内容，可以按照分割符号分割为多个单元格效果如右侧，左侧单元格数据按照空格分割效果如下</t>
  </si>
  <si>
    <t>一</t>
  </si>
  <si>
    <t>二</t>
  </si>
  <si>
    <t>三</t>
  </si>
  <si>
    <t>同样可以按照宽度进行分割，道理与上面相同</t>
  </si>
  <si>
    <t>按住CTRL键配合上下左右键可以快速选择表格边界单元格，同时再按住SHIFT键可以选中对应表格范围</t>
  </si>
  <si>
    <t>点住表格码左上角的小三角即可选中整张表</t>
  </si>
  <si>
    <t>F4可以重复上一个操作</t>
  </si>
  <si>
    <t>选中一行单元格，拖动边框可以把当前行拖到指定行，拖动同时按住CTRL键可以覆盖，拖动同时按住SHIFT键可以插入一行</t>
  </si>
  <si>
    <t>可以直接选中表格删除重复项</t>
  </si>
  <si>
    <t>赋值表格-&gt;右键单元格-&gt;选择性粘贴-&gt;转置即可变换表格行和列显示</t>
  </si>
  <si>
    <t>上表为再上一个表的转置效果</t>
  </si>
  <si>
    <t>选中单个值对应单元格复制，然后选择表格数字对应数据单元格组合-&gt;选择性粘贴-&gt;加，即可实现每条数据结果加上选中值，还有多种其余运算操作</t>
  </si>
  <si>
    <t>上面数量行结果为都加5的结果</t>
  </si>
  <si>
    <t>选中单元格范围-&gt;CTRL+`即可显示所选全部单元格中的所有公式</t>
  </si>
  <si>
    <t>选中公式对应结果单元格-&gt;模拟分析，第一个为公式结果单元格，第二个输入期望值，第三个输入要进行计算的单元格数据，即可得到计算公式结果为期望值时的单元格数据值</t>
  </si>
  <si>
    <t>右键单元格-&gt;XX格格式-&gt;边框-&gt;右侧斜线框即可实现单元格斜线，效果如左侧单元格</t>
  </si>
  <si>
    <t>Enter减键为下一行对应单元格</t>
  </si>
  <si>
    <t>Alt+Enter键为单元格内换行</t>
  </si>
  <si>
    <t>右键单元格-&gt;插入XX可以插入注解，右键-&gt;设置注解格式可以调整字体格式，效果如左侧单元格</t>
  </si>
  <si>
    <t>右键单元格-&gt;插入XX可以插入注解，删除全部内容-&gt;右键边框-&gt;设置注解格式可以添加图片注解，效果如左侧单元格</t>
  </si>
  <si>
    <t>选中数字单元格，开始界面有多种数字格式供选择</t>
  </si>
  <si>
    <t>选中数字对应单元格，开始界面格式区右下角可以设置自定义格式，其中#代表位数预留几位，后面不会追加0，？代表预留几位，会保证单元格范围数据按照小数点对齐</t>
  </si>
  <si>
    <t>左侧上下两个单元格为#.?的效果</t>
  </si>
  <si>
    <t>#.000会在数据空白处追加0</t>
  </si>
  <si>
    <t>公式中汉字要加""</t>
  </si>
  <si>
    <t>@后加双引号文字即可在选中单元格范围内数据后面追加文字</t>
  </si>
  <si>
    <t>*表示填满表格</t>
  </si>
  <si>
    <t>左侧为￥45.00在￥* 0格式下的效果</t>
  </si>
  <si>
    <t>"M"代表百万，"K"代表千</t>
  </si>
  <si>
    <t>左侧为￥33000.00在￥* 0,"K"格式下的效果</t>
  </si>
  <si>
    <t>选中时间对应单元格，开始界面格式区右下角可以设置各种时间格式</t>
  </si>
  <si>
    <t>CTRL+SHIFT+"插入当前时间</t>
  </si>
  <si>
    <t>TODAY函数可以获取当前日期，效果如左侧</t>
  </si>
  <si>
    <t>NOW函数可以获取当前日期以及时间，效果如左侧</t>
  </si>
  <si>
    <t>函数=TODAY()-A218效果如左侧,计算的是两个时间的差值为多少天,格式为常规。整个活，我现在活了8021天了！！！</t>
  </si>
  <si>
    <t>DATEIF函数可以计算两个日期的差值，第一个参数为开始时间，第二个参数为结束时间，之后可以添加日期格式</t>
  </si>
  <si>
    <t>左边为函数=DATEDIF(A216,TODAY(),"y")的效果。整个活，我现在21岁！！！</t>
  </si>
  <si>
    <t>NETWORKDAYS函数可以判断出周末假期外两个日期的差值，第一个参数为开始时间，第二个参数为结束时间，第三个参数为额外排除的时间</t>
  </si>
  <si>
    <t>函数=NETWORKDAYS(A216,A214,M220:N220)计算结果如左侧，实际为5730-2，排除了两天假期</t>
  </si>
  <si>
    <t>RANK.EQ函数可以得到指定单源个在范围内的排名，第一个参数为指定单元格，第二个参数为范围，但遇到相同值时排名相同</t>
  </si>
  <si>
    <t>左侧为31在31,15,99三个数中排第二</t>
  </si>
  <si>
    <t>注意上面函数进行右下角拖动累计计算时，要把范围F4锁定，避免结果出错</t>
  </si>
  <si>
    <t>RANK.AVG函数同上，只不过遇到相同值时排名按照除法平分</t>
  </si>
  <si>
    <t>左侧为15在15,15两个数中排第一且排名平分表示</t>
  </si>
  <si>
    <t>此外上面的排序函数可以追加第三个参数1代表按小到大排序</t>
  </si>
  <si>
    <t>左侧为99在31,15,99三个数递减序中排第三</t>
  </si>
  <si>
    <t>Paperer</t>
  </si>
  <si>
    <t>FIND函数可以查找指定文字范围中第一个出现对应字符的位置。第一个参数为对应字符，第二个参数为单元格内容，第三个参数为起点位置</t>
  </si>
  <si>
    <t>左侧为在PaperPaperer中以第5个位置为起点第一个e字符的位置为6</t>
  </si>
  <si>
    <t>INDEX函数可以查找位置对应单元格内容，第一个参数为查找的单元格范围，第二个参数为第几个位置</t>
  </si>
  <si>
    <t>左侧为在31,15,99一列的三个数中以第2个位置的数为15</t>
  </si>
  <si>
    <t>LEN函数可以计算指定单元格数据长度</t>
  </si>
  <si>
    <t>左侧为PaperPaperer的长度为7</t>
  </si>
  <si>
    <t>LEFT函数可以截取字符串左侧一部分内容，第一个参数为单元格内容，第二个参数为截取字符数</t>
  </si>
  <si>
    <t>左侧为在PaperPaperer中截取前3个字符内容为ape</t>
  </si>
  <si>
    <t>RIGHT函数与上面类似，只不过是截取右面</t>
  </si>
  <si>
    <t>MID函数与上面类似，需要第一个参数指定单元格内容，第二个参数开始位置，第三个参数需要字符数</t>
  </si>
  <si>
    <t>前面五个函数可以配合使用对表格一些数据进行截取显示</t>
  </si>
  <si>
    <t>MATCH函数可以查找单元格范围最接近或等于指定值的数字位置。第一个参数为指定值，第二个参数为单元格范围，第三个参数为1：小于范围，0：等于，-1：大于范围</t>
  </si>
  <si>
    <t>左侧为上面三个数中小于范围最接近20的数字位置为2（也就是数字18）</t>
  </si>
  <si>
    <t>保护工作表可以对整张表进行保护，用户不可编辑</t>
  </si>
  <si>
    <t>右键单元格-&gt;XX格格式-&gt;保护-&gt;取消锁定即可避免保护工作表时将当前单元格锁住</t>
  </si>
  <si>
    <t>右键带公式的单元格-&gt;XX格格式-&gt;保护-&gt;隐藏即可隐藏公式</t>
  </si>
  <si>
    <t>保护XX簿后用户无法新建分表</t>
  </si>
  <si>
    <t>允许用户编辑区域可以设置密码以及锁定范围，这样锁定表格后，这个范围就可以通过输入密码编辑内容了</t>
  </si>
  <si>
    <t>保存到文件夹时可以设置密码保护文件</t>
  </si>
  <si>
    <t>选中单元格范围-&gt;XX格式-&gt;新X规则-&gt;使用公式XX，并调整对应结果数据颜色即可实现表格所有对应结果数据变色，便于去重等操作</t>
  </si>
  <si>
    <t>选中单元格范围-&gt;XX格式-&gt;清除规则，即可清除所有规则</t>
  </si>
  <si>
    <t>如果是带标题的表格，只需要选中其中一个单元格-&gt;XX重复项即可移除重复项，需要选好栏位，只有所有栏位都相同确定后才会被删除</t>
  </si>
  <si>
    <t>RANDBETWEEN函数可以获取范围内的随机数，第一个对参数为最小值，第二个参数为最大值</t>
  </si>
  <si>
    <t xml:space="preserve">左侧为1到12取随机数 </t>
  </si>
  <si>
    <t>CHOOSE函数可以获取随机数进行对应值的分配，第一个参数为随机数范围，之后根据每个随机数都要有一个对应的结果参数值</t>
  </si>
  <si>
    <t>左侧为1和2为随机数的情况下，随机分配A卷和B卷</t>
  </si>
  <si>
    <t>每按一次F9都可以刷新RANDBETWEEN函数结果</t>
  </si>
  <si>
    <t>左侧RAND函数可以随机获得0到1之间一个小数</t>
  </si>
  <si>
    <t>上方插入栏中可以找到复选框</t>
  </si>
  <si>
    <t>右键复选框-&gt;XX格式-&gt;控制-&gt;储存格连接可以设置对应栏位的值。选中为true，否则为false</t>
  </si>
  <si>
    <t>布林公式可以直接对条件进行判断，符合条件返回true，否则返回false</t>
  </si>
  <si>
    <t>左侧为布林公式判断1005大于1000返回true</t>
  </si>
  <si>
    <t>左侧为布林公式判断1005不等于1005返回false</t>
  </si>
  <si>
    <t>AND函数判断所有条件合格返回true，否则返回false</t>
  </si>
  <si>
    <t>左侧为and函数判断多个条件一个不符合返回false</t>
  </si>
  <si>
    <t>OR函数判断所有条件不合格返回false，否则返回true</t>
  </si>
  <si>
    <t>左侧为or函数判断多个条件一个不符合返回true</t>
  </si>
  <si>
    <t>SUMPRODUCT函数可以判断多个范围累乘后的和，一个单元格范围对应一个参数</t>
  </si>
  <si>
    <t>左侧为SUMPRODUCT函数实现上表每行累乘和为20</t>
  </si>
  <si>
    <t>函数计算出的true和false对应值为1和0</t>
  </si>
  <si>
    <t>SUMPRODUCT函数内部多个条件用*连接，每个条件用括号括起</t>
  </si>
  <si>
    <t>訂單編號</t>
  </si>
  <si>
    <t>產品</t>
  </si>
  <si>
    <t>業務員</t>
  </si>
  <si>
    <t>總金額</t>
  </si>
  <si>
    <t>連怡芳</t>
  </si>
  <si>
    <t>樊淑娟</t>
  </si>
  <si>
    <t>李佳蓉</t>
  </si>
  <si>
    <t>米萱寧</t>
  </si>
  <si>
    <t>王明俊</t>
  </si>
  <si>
    <t>楊慈恩</t>
  </si>
  <si>
    <t>牛乳</t>
  </si>
  <si>
    <t>方威冰</t>
  </si>
  <si>
    <t>周鈞恭</t>
  </si>
  <si>
    <t>翁雅雯</t>
  </si>
  <si>
    <t>左侧为在上表条件为香蕉且李佳蓉这两个下总金额的和为23800</t>
  </si>
  <si>
    <t>投訴內容</t>
  </si>
  <si>
    <t>投訴次数</t>
  </si>
  <si>
    <t>百分比</t>
  </si>
  <si>
    <t>累计百分比</t>
  </si>
  <si>
    <t>上菜太慢</t>
  </si>
  <si>
    <t>停車不方便</t>
  </si>
  <si>
    <t>餐點份量太少</t>
  </si>
  <si>
    <t>環境吵雜</t>
  </si>
  <si>
    <t>容易訂不到位</t>
  </si>
  <si>
    <t>餐點不好吃</t>
  </si>
  <si>
    <t>價格太貴</t>
  </si>
  <si>
    <t>服務態度不好</t>
  </si>
  <si>
    <t>上图为选中投诉内容，投诉次数与累计百分比单元格生成柱形图，然后右键其中一项数据更改表类型里选择组合图变为折线，再选中次坐标轴，然后修改坐标轴最大最小值，右键坐标轴添加主要网络线</t>
  </si>
  <si>
    <t>坐标轴右键单位可以调整对应相邻两个坐标值差值</t>
  </si>
  <si>
    <t>根据2/8法则得知上表优先应该改善服务态度不好的问题</t>
  </si>
  <si>
    <t>excel表格可以导入网址对应的表格数据</t>
  </si>
  <si>
    <t>财经</t>
  </si>
  <si>
    <t>左边为从网页http://data.eastmoney.com/cjsj/gdp.html上爬取的数据</t>
  </si>
  <si>
    <t>焦点</t>
  </si>
  <si>
    <t>股票</t>
  </si>
  <si>
    <t>新股</t>
  </si>
  <si>
    <t>期指</t>
  </si>
  <si>
    <t>期权</t>
  </si>
  <si>
    <t>行情</t>
  </si>
  <si>
    <t>数据</t>
  </si>
  <si>
    <t>全球</t>
  </si>
  <si>
    <t>美股</t>
  </si>
  <si>
    <t>新建一个工作表只需点击下方加号，点击两下表名即可更改表名</t>
  </si>
  <si>
    <t>点击表左右拖动可以调整位置，按住ctrl键右拖即可赋值当前工作表到下一个表</t>
  </si>
  <si>
    <t>右键表名点击隐藏工作表或者取消隐藏工作表可以控制下方是否显示某一张表</t>
  </si>
  <si>
    <t>数据-&gt;合并XX可以吧多个表的某些数据计算并合并到一个新的表里，可以直接设置首行最左列进行全部表格内容累计计算，也可以鼠标左键拖动一定范围计算</t>
  </si>
</sst>
</file>

<file path=xl/styles.xml><?xml version="1.0" encoding="utf-8"?>
<styleSheet xmlns="http://schemas.openxmlformats.org/spreadsheetml/2006/main">
  <numFmts count="19">
    <numFmt numFmtId="42" formatCode="_ &quot;￥&quot;* #,##0_ ;_ &quot;￥&quot;* \-#,##0_ ;_ &quot;￥&quot;* &quot;-&quot;_ ;_ @_ "/>
    <numFmt numFmtId="41" formatCode="_ * #,##0_ ;_ * \-#,##0_ ;_ * &quot;-&quot;_ ;_ @_ "/>
    <numFmt numFmtId="176" formatCode="&quot;￥&quot;* 0,&quot;K&quot;"/>
    <numFmt numFmtId="177" formatCode="[DBNum1][$-804]yyyy&quot;年&quot;m&quot;月&quot;d&quot;日&quot;;@"/>
    <numFmt numFmtId="178" formatCode="&quot;$&quot;#,##0.00"/>
    <numFmt numFmtId="44" formatCode="_ &quot;￥&quot;* #,##0.00_ ;_ &quot;￥&quot;* \-#,##0.00_ ;_ &quot;￥&quot;* &quot;-&quot;??_ ;_ @_ "/>
    <numFmt numFmtId="43" formatCode="_ * #,##0.00_ ;_ * \-#,##0.00_ ;_ * &quot;-&quot;??_ ;_ @_ "/>
    <numFmt numFmtId="8" formatCode="&quot;￥&quot;#,##0.00;[Red]&quot;￥&quot;\-#,##0.00"/>
    <numFmt numFmtId="179" formatCode="&quot;￥&quot;#,##0.00_);[Red]\(&quot;￥&quot;#,##0.00\)"/>
    <numFmt numFmtId="180" formatCode="&quot;$&quot;#,##0_);[Red]\(&quot;$&quot;#,##0\)"/>
    <numFmt numFmtId="181" formatCode="0.0"/>
    <numFmt numFmtId="182" formatCode="#.?"/>
    <numFmt numFmtId="183" formatCode="&quot;￥&quot;* 0"/>
    <numFmt numFmtId="184" formatCode="[$-409]h:mm\ AM/PM;@"/>
    <numFmt numFmtId="185" formatCode="yyyy/m/d;@"/>
    <numFmt numFmtId="186" formatCode="0_);@_)"/>
    <numFmt numFmtId="187" formatCode="_-* #,##0_-;\-* #,##0_-;_-* &quot;-&quot;??_-;_-@_-"/>
    <numFmt numFmtId="188" formatCode="&quot;$&quot;#,##0_);[Red]\(&quot;$&quot;#,##0\)"/>
    <numFmt numFmtId="189" formatCode="&quot;$&quot;#,##0_);[Red]\(&quot;$&quot;#,##0\)"/>
  </numFmts>
  <fonts count="30">
    <font>
      <sz val="11"/>
      <color theme="1"/>
      <name val="宋体"/>
      <charset val="134"/>
      <scheme val="minor"/>
    </font>
    <font>
      <b/>
      <sz val="11"/>
      <color theme="0"/>
      <name val="宋体"/>
      <charset val="134"/>
      <scheme val="minor"/>
    </font>
    <font>
      <b/>
      <sz val="11"/>
      <color theme="1"/>
      <name val="微軟正黑體"/>
      <charset val="136"/>
    </font>
    <font>
      <sz val="11"/>
      <color theme="1"/>
      <name val="微軟正黑體"/>
      <charset val="136"/>
    </font>
    <font>
      <sz val="10"/>
      <color theme="1"/>
      <name val="Microsoft JhengHei UI"/>
      <charset val="136"/>
    </font>
    <font>
      <b/>
      <sz val="10"/>
      <color theme="1"/>
      <name val="微軟正黑體"/>
      <charset val="136"/>
    </font>
    <font>
      <sz val="10"/>
      <color theme="1"/>
      <name val="微軟正黑體"/>
      <charset val="136"/>
    </font>
    <font>
      <sz val="11"/>
      <color theme="1"/>
      <name val="宋体"/>
      <charset val="0"/>
      <scheme val="minor"/>
    </font>
    <font>
      <b/>
      <sz val="15"/>
      <color theme="3"/>
      <name val="宋体"/>
      <charset val="134"/>
      <scheme val="minor"/>
    </font>
    <font>
      <b/>
      <sz val="10"/>
      <color theme="3"/>
      <name val="宋体"/>
      <charset val="134"/>
      <scheme val="minor"/>
    </font>
    <font>
      <sz val="11"/>
      <color theme="0"/>
      <name val="宋体"/>
      <charset val="0"/>
      <scheme val="minor"/>
    </font>
    <font>
      <sz val="11"/>
      <color rgb="FF3F3F76"/>
      <name val="宋体"/>
      <charset val="0"/>
      <scheme val="minor"/>
    </font>
    <font>
      <b/>
      <sz val="11"/>
      <color rgb="FF3F3F3F"/>
      <name val="宋体"/>
      <charset val="0"/>
      <scheme val="minor"/>
    </font>
    <font>
      <sz val="11"/>
      <color rgb="FF9C0006"/>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sz val="10"/>
      <color theme="3"/>
      <name val="宋体"/>
      <charset val="134"/>
      <scheme val="minor"/>
    </font>
    <font>
      <b/>
      <sz val="18"/>
      <color theme="3"/>
      <name val="宋体"/>
      <charset val="134"/>
      <scheme val="minor"/>
    </font>
    <font>
      <i/>
      <sz val="11"/>
      <color rgb="FF7F7F7F"/>
      <name val="宋体"/>
      <charset val="0"/>
      <scheme val="minor"/>
    </font>
    <font>
      <b/>
      <sz val="13"/>
      <color theme="3"/>
      <name val="宋体"/>
      <charset val="134"/>
      <scheme val="minor"/>
    </font>
    <font>
      <sz val="11"/>
      <color rgb="FF006100"/>
      <name val="宋体"/>
      <charset val="0"/>
      <scheme val="minor"/>
    </font>
    <font>
      <b/>
      <sz val="11"/>
      <color rgb="FFFA7D00"/>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
      <b/>
      <sz val="11"/>
      <color theme="1"/>
      <name val="宋体"/>
      <charset val="0"/>
      <scheme val="minor"/>
    </font>
    <font>
      <b/>
      <strike/>
      <sz val="36"/>
      <color rgb="FF000000"/>
      <name val="华文隶书"/>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5"/>
        <bgColor theme="5"/>
      </patternFill>
    </fill>
    <fill>
      <patternFill patternType="solid">
        <fgColor theme="3" tint="0.4"/>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rgb="FFF2F2F2"/>
        <bgColor indexed="64"/>
      </patternFill>
    </fill>
    <fill>
      <patternFill patternType="solid">
        <fgColor rgb="FFFFC7CE"/>
        <bgColor indexed="64"/>
      </patternFill>
    </fill>
    <fill>
      <patternFill patternType="solid">
        <fgColor theme="9"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0"/>
        <bgColor indexed="64"/>
      </patternFill>
    </fill>
    <fill>
      <patternFill patternType="solid">
        <fgColor rgb="FFC6EFCE"/>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EB9C"/>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s>
  <borders count="18">
    <border>
      <left/>
      <right/>
      <top/>
      <bottom/>
      <diagonal/>
    </border>
    <border>
      <left/>
      <right/>
      <top style="thin">
        <color auto="1"/>
      </top>
      <bottom/>
      <diagonal/>
    </border>
    <border>
      <left/>
      <right/>
      <top/>
      <bottom style="thin">
        <color auto="1"/>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diagonalDown="1">
      <left/>
      <right/>
      <top/>
      <bottom/>
      <diagonal style="thin">
        <color auto="1"/>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2" fontId="0" fillId="0" borderId="0" applyFont="0" applyFill="0" applyBorder="0" applyAlignment="0" applyProtection="0">
      <alignment vertical="center"/>
    </xf>
    <xf numFmtId="0" fontId="7" fillId="6" borderId="0" applyNumberFormat="0" applyBorder="0" applyAlignment="0" applyProtection="0">
      <alignment vertical="center"/>
    </xf>
    <xf numFmtId="0" fontId="11" fillId="10"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9" borderId="0" applyNumberFormat="0" applyBorder="0" applyAlignment="0" applyProtection="0">
      <alignment vertical="center"/>
    </xf>
    <xf numFmtId="0" fontId="13" fillId="12" borderId="0" applyNumberFormat="0" applyBorder="0" applyAlignment="0" applyProtection="0">
      <alignment vertical="center"/>
    </xf>
    <xf numFmtId="43" fontId="0" fillId="0" borderId="0" applyFont="0" applyFill="0" applyBorder="0" applyAlignment="0" applyProtection="0">
      <alignment vertical="center"/>
    </xf>
    <xf numFmtId="0" fontId="10" fillId="8"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7" borderId="13" applyNumberFormat="0" applyFont="0" applyAlignment="0" applyProtection="0">
      <alignment vertical="center"/>
    </xf>
    <xf numFmtId="0" fontId="10" fillId="16"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8" fillId="0" borderId="10" applyNumberFormat="0" applyFill="0" applyAlignment="0" applyProtection="0">
      <alignment vertical="center"/>
    </xf>
    <xf numFmtId="0" fontId="21" fillId="0" borderId="10" applyNumberFormat="0" applyFill="0" applyAlignment="0" applyProtection="0">
      <alignment vertical="center"/>
    </xf>
    <xf numFmtId="0" fontId="10" fillId="21" borderId="0" applyNumberFormat="0" applyBorder="0" applyAlignment="0" applyProtection="0">
      <alignment vertical="center"/>
    </xf>
    <xf numFmtId="0" fontId="16" fillId="0" borderId="14" applyNumberFormat="0" applyFill="0" applyAlignment="0" applyProtection="0">
      <alignment vertical="center"/>
    </xf>
    <xf numFmtId="0" fontId="10" fillId="23" borderId="0" applyNumberFormat="0" applyBorder="0" applyAlignment="0" applyProtection="0">
      <alignment vertical="center"/>
    </xf>
    <xf numFmtId="0" fontId="12" fillId="11" borderId="12" applyNumberFormat="0" applyAlignment="0" applyProtection="0">
      <alignment vertical="center"/>
    </xf>
    <xf numFmtId="0" fontId="23" fillId="11" borderId="11" applyNumberFormat="0" applyAlignment="0" applyProtection="0">
      <alignment vertical="center"/>
    </xf>
    <xf numFmtId="0" fontId="24" fillId="24" borderId="15" applyNumberFormat="0" applyAlignment="0" applyProtection="0">
      <alignment vertical="center"/>
    </xf>
    <xf numFmtId="0" fontId="7" fillId="15" borderId="0" applyNumberFormat="0" applyBorder="0" applyAlignment="0" applyProtection="0">
      <alignment vertical="center"/>
    </xf>
    <xf numFmtId="0" fontId="10" fillId="7" borderId="0" applyNumberFormat="0" applyBorder="0" applyAlignment="0" applyProtection="0">
      <alignment vertical="center"/>
    </xf>
    <xf numFmtId="0" fontId="26" fillId="0" borderId="16" applyNumberFormat="0" applyFill="0" applyAlignment="0" applyProtection="0">
      <alignment vertical="center"/>
    </xf>
    <xf numFmtId="0" fontId="27" fillId="0" borderId="17" applyNumberFormat="0" applyFill="0" applyAlignment="0" applyProtection="0">
      <alignment vertical="center"/>
    </xf>
    <xf numFmtId="0" fontId="22" fillId="20" borderId="0" applyNumberFormat="0" applyBorder="0" applyAlignment="0" applyProtection="0">
      <alignment vertical="center"/>
    </xf>
    <xf numFmtId="0" fontId="25" fillId="25" borderId="0" applyNumberFormat="0" applyBorder="0" applyAlignment="0" applyProtection="0">
      <alignment vertical="center"/>
    </xf>
    <xf numFmtId="0" fontId="7" fillId="29" borderId="0" applyNumberFormat="0" applyBorder="0" applyAlignment="0" applyProtection="0">
      <alignment vertical="center"/>
    </xf>
    <xf numFmtId="0" fontId="10" fillId="31" borderId="0" applyNumberFormat="0" applyBorder="0" applyAlignment="0" applyProtection="0">
      <alignment vertical="center"/>
    </xf>
    <xf numFmtId="0" fontId="7" fillId="26" borderId="0" applyNumberFormat="0" applyBorder="0" applyAlignment="0" applyProtection="0">
      <alignment vertical="center"/>
    </xf>
    <xf numFmtId="0" fontId="7" fillId="30" borderId="0" applyNumberFormat="0" applyBorder="0" applyAlignment="0" applyProtection="0">
      <alignment vertical="center"/>
    </xf>
    <xf numFmtId="0" fontId="7" fillId="32" borderId="0" applyNumberFormat="0" applyBorder="0" applyAlignment="0" applyProtection="0">
      <alignment vertical="center"/>
    </xf>
    <xf numFmtId="0" fontId="7" fillId="28" borderId="0" applyNumberFormat="0" applyBorder="0" applyAlignment="0" applyProtection="0">
      <alignment vertical="center"/>
    </xf>
    <xf numFmtId="0" fontId="10" fillId="14" borderId="0" applyNumberFormat="0" applyBorder="0" applyAlignment="0" applyProtection="0">
      <alignment vertical="center"/>
    </xf>
    <xf numFmtId="0" fontId="10" fillId="34" borderId="0" applyNumberFormat="0" applyBorder="0" applyAlignment="0" applyProtection="0">
      <alignment vertical="center"/>
    </xf>
    <xf numFmtId="0" fontId="7" fillId="22" borderId="0" applyNumberFormat="0" applyBorder="0" applyAlignment="0" applyProtection="0">
      <alignment vertical="center"/>
    </xf>
    <xf numFmtId="0" fontId="7" fillId="5" borderId="0" applyNumberFormat="0" applyBorder="0" applyAlignment="0" applyProtection="0">
      <alignment vertical="center"/>
    </xf>
    <xf numFmtId="0" fontId="10" fillId="35" borderId="0" applyNumberFormat="0" applyBorder="0" applyAlignment="0" applyProtection="0">
      <alignment vertical="center"/>
    </xf>
    <xf numFmtId="0" fontId="7" fillId="27" borderId="0" applyNumberFormat="0" applyBorder="0" applyAlignment="0" applyProtection="0">
      <alignment vertical="center"/>
    </xf>
    <xf numFmtId="0" fontId="10" fillId="18" borderId="0" applyNumberFormat="0" applyBorder="0" applyAlignment="0" applyProtection="0">
      <alignment vertical="center"/>
    </xf>
    <xf numFmtId="0" fontId="10" fillId="36" borderId="0" applyNumberFormat="0" applyBorder="0" applyAlignment="0" applyProtection="0">
      <alignment vertical="center"/>
    </xf>
    <xf numFmtId="0" fontId="7" fillId="13" borderId="0" applyNumberFormat="0" applyBorder="0" applyAlignment="0" applyProtection="0">
      <alignment vertical="center"/>
    </xf>
    <xf numFmtId="0" fontId="10" fillId="33" borderId="0" applyNumberFormat="0" applyBorder="0" applyAlignment="0" applyProtection="0">
      <alignment vertical="center"/>
    </xf>
    <xf numFmtId="0" fontId="18" fillId="19" borderId="0" applyNumberFormat="0" applyFont="0" applyBorder="0" applyAlignment="0" applyProtection="0"/>
    <xf numFmtId="178" fontId="0" fillId="0" borderId="0" applyFont="0" applyFill="0" applyBorder="0" applyProtection="0">
      <alignment horizontal="right"/>
    </xf>
    <xf numFmtId="0" fontId="9" fillId="0" borderId="0" applyNumberFormat="0" applyFill="0" applyBorder="0" applyProtection="0">
      <alignment horizontal="left"/>
    </xf>
  </cellStyleXfs>
  <cellXfs count="49">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177" fontId="0" fillId="0" borderId="0" xfId="0" applyNumberFormat="1">
      <alignment vertical="center"/>
    </xf>
    <xf numFmtId="14" fontId="0" fillId="0" borderId="0" xfId="0" applyNumberFormat="1">
      <alignment vertical="center"/>
    </xf>
    <xf numFmtId="179" fontId="0" fillId="0" borderId="0" xfId="0" applyNumberFormat="1" applyFont="1" applyFill="1" applyAlignment="1">
      <alignment vertical="center"/>
    </xf>
    <xf numFmtId="179" fontId="0" fillId="0" borderId="1" xfId="0" applyNumberFormat="1" applyFont="1" applyFill="1" applyBorder="1" applyAlignment="1">
      <alignment vertical="center"/>
    </xf>
    <xf numFmtId="179" fontId="0" fillId="0" borderId="2" xfId="0" applyNumberFormat="1" applyFont="1" applyFill="1" applyBorder="1" applyAlignment="1">
      <alignment vertical="center"/>
    </xf>
    <xf numFmtId="0" fontId="0" fillId="0" borderId="0" xfId="0" applyAlignment="1">
      <alignment vertical="center"/>
    </xf>
    <xf numFmtId="0" fontId="1" fillId="3" borderId="3" xfId="0" applyFont="1" applyFill="1" applyBorder="1">
      <alignment vertical="center"/>
    </xf>
    <xf numFmtId="0" fontId="1" fillId="3" borderId="4" xfId="0" applyFont="1" applyFill="1" applyBorder="1">
      <alignment vertical="center"/>
    </xf>
    <xf numFmtId="0" fontId="1" fillId="3" borderId="5" xfId="0" applyFont="1" applyFill="1" applyBorder="1">
      <alignment vertical="center"/>
    </xf>
    <xf numFmtId="0" fontId="0" fillId="0" borderId="6" xfId="0" applyFont="1" applyFill="1" applyBorder="1">
      <alignment vertical="center"/>
    </xf>
    <xf numFmtId="0" fontId="0" fillId="0" borderId="7" xfId="0" applyFont="1" applyFill="1" applyBorder="1">
      <alignment vertical="center"/>
    </xf>
    <xf numFmtId="0" fontId="0" fillId="0" borderId="8" xfId="0" applyFont="1" applyFill="1" applyBorder="1">
      <alignment vertical="center"/>
    </xf>
    <xf numFmtId="0" fontId="0" fillId="4" borderId="0" xfId="0" applyFill="1">
      <alignment vertical="center"/>
    </xf>
    <xf numFmtId="0" fontId="0" fillId="2" borderId="0" xfId="0" applyFill="1">
      <alignment vertical="center"/>
    </xf>
    <xf numFmtId="0" fontId="2" fillId="0" borderId="0" xfId="49" applyFont="1" applyFill="1" applyBorder="1" applyAlignment="1">
      <alignment horizontal="left"/>
    </xf>
    <xf numFmtId="0" fontId="2" fillId="0" borderId="0" xfId="49" applyFont="1" applyFill="1" applyBorder="1"/>
    <xf numFmtId="0" fontId="2" fillId="0" borderId="0" xfId="49" applyFont="1" applyFill="1" applyBorder="1" applyAlignment="1">
      <alignment horizontal="right"/>
    </xf>
    <xf numFmtId="0" fontId="3" fillId="0" borderId="0" xfId="51" applyFont="1" applyFill="1" applyBorder="1" applyAlignment="1">
      <alignment horizontal="left"/>
    </xf>
    <xf numFmtId="0" fontId="3" fillId="0" borderId="0" xfId="49" applyFont="1" applyFill="1" applyBorder="1"/>
    <xf numFmtId="0" fontId="3" fillId="0" borderId="0" xfId="49" applyFont="1" applyFill="1" applyBorder="1" applyAlignment="1">
      <alignment horizontal="right"/>
    </xf>
    <xf numFmtId="180" fontId="3" fillId="0" borderId="0" xfId="50" applyNumberFormat="1" applyFont="1" applyFill="1" applyBorder="1" applyAlignment="1">
      <alignment horizontal="right"/>
    </xf>
    <xf numFmtId="2" fontId="3" fillId="0" borderId="0" xfId="49" applyNumberFormat="1" applyFont="1" applyFill="1" applyBorder="1" applyAlignment="1">
      <alignment horizontal="right"/>
    </xf>
    <xf numFmtId="181" fontId="3" fillId="0" borderId="0" xfId="49" applyNumberFormat="1" applyFont="1" applyFill="1" applyBorder="1" applyAlignment="1">
      <alignment horizontal="right"/>
    </xf>
    <xf numFmtId="0" fontId="0" fillId="0" borderId="9" xfId="0" applyBorder="1">
      <alignment vertical="center"/>
    </xf>
    <xf numFmtId="179" fontId="0" fillId="0" borderId="0" xfId="0" applyNumberFormat="1">
      <alignment vertical="center"/>
    </xf>
    <xf numFmtId="49" fontId="0" fillId="0" borderId="0" xfId="0" applyNumberFormat="1" applyAlignment="1">
      <alignment horizontal="center" vertical="center"/>
    </xf>
    <xf numFmtId="182" fontId="0" fillId="0" borderId="0" xfId="0" applyNumberFormat="1">
      <alignment vertical="center"/>
    </xf>
    <xf numFmtId="183" fontId="0" fillId="0" borderId="1" xfId="0" applyNumberFormat="1" applyFont="1" applyFill="1" applyBorder="1" applyAlignment="1">
      <alignment vertical="center"/>
    </xf>
    <xf numFmtId="8" fontId="0" fillId="0" borderId="0" xfId="0" applyNumberFormat="1" applyAlignment="1">
      <alignment horizontal="center" vertical="center"/>
    </xf>
    <xf numFmtId="176" fontId="0" fillId="0" borderId="1" xfId="0" applyNumberFormat="1" applyFont="1" applyFill="1" applyBorder="1" applyAlignment="1">
      <alignment vertical="center"/>
    </xf>
    <xf numFmtId="20" fontId="0" fillId="0" borderId="0" xfId="0" applyNumberFormat="1">
      <alignment vertical="center"/>
    </xf>
    <xf numFmtId="184" fontId="0" fillId="0" borderId="0" xfId="0" applyNumberFormat="1">
      <alignment vertical="center"/>
    </xf>
    <xf numFmtId="20" fontId="0" fillId="0" borderId="0" xfId="0" applyNumberFormat="1" applyAlignment="1">
      <alignment horizontal="center" vertical="center"/>
    </xf>
    <xf numFmtId="22" fontId="0" fillId="0" borderId="0" xfId="0" applyNumberFormat="1">
      <alignment vertical="center"/>
    </xf>
    <xf numFmtId="185" fontId="0" fillId="0" borderId="0" xfId="0" applyNumberFormat="1">
      <alignment vertical="center"/>
    </xf>
    <xf numFmtId="186" fontId="2" fillId="0" borderId="2" xfId="49" applyNumberFormat="1" applyFont="1" applyFill="1" applyBorder="1" applyAlignment="1">
      <alignment horizontal="right"/>
    </xf>
    <xf numFmtId="0" fontId="2" fillId="0" borderId="2" xfId="49" applyFont="1" applyFill="1" applyBorder="1" applyAlignment="1">
      <alignment horizontal="left"/>
    </xf>
    <xf numFmtId="0" fontId="2" fillId="0" borderId="2" xfId="49" applyFont="1" applyFill="1" applyBorder="1"/>
    <xf numFmtId="186" fontId="4" fillId="0" borderId="0" xfId="0" applyNumberFormat="1" applyFont="1">
      <alignment vertical="center"/>
    </xf>
    <xf numFmtId="0" fontId="3" fillId="0" borderId="0" xfId="51" applyFont="1" applyAlignment="1">
      <alignment horizontal="left"/>
    </xf>
    <xf numFmtId="0" fontId="3" fillId="0" borderId="0" xfId="49" applyFont="1" applyFill="1"/>
    <xf numFmtId="187" fontId="4" fillId="0" borderId="0" xfId="8" applyNumberFormat="1" applyFont="1" applyAlignment="1"/>
    <xf numFmtId="0" fontId="5" fillId="0" borderId="0" xfId="49" applyFont="1" applyFill="1" applyBorder="1" applyAlignment="1">
      <alignment horizontal="left" indent="1"/>
    </xf>
    <xf numFmtId="0" fontId="4" fillId="0" borderId="0" xfId="0" applyFont="1" applyFill="1" applyBorder="1" applyAlignment="1">
      <alignment horizontal="left" indent="1"/>
    </xf>
    <xf numFmtId="0" fontId="6" fillId="0" borderId="0" xfId="51" applyFont="1" applyFill="1" applyBorder="1" applyAlignment="1">
      <alignment horizontal="right" indent="1"/>
    </xf>
    <xf numFmtId="0" fontId="0" fillId="0" borderId="0" xfId="0" applyAlignment="1">
      <alignment horizontal="center"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White Background" xfId="49"/>
    <cellStyle name="Currency Custom" xfId="50"/>
    <cellStyle name="Item" xfId="51"/>
  </cellStyles>
  <dxfs count="10">
    <dxf>
      <fill>
        <patternFill patternType="solid">
          <fgColor theme="3" tint="0.4"/>
          <bgColor rgb="FF000000"/>
        </patternFill>
      </fill>
    </dxf>
    <dxf>
      <fill>
        <patternFill patternType="solid">
          <fgColor theme="3" tint="0.4"/>
          <bgColor rgb="FF000000"/>
        </patternFill>
      </fill>
    </dxf>
    <dxf>
      <fill>
        <patternFill patternType="solid">
          <fgColor theme="3" tint="0.4"/>
          <bgColor rgb="FF000000"/>
        </patternFill>
      </fill>
    </dxf>
    <dxf>
      <fill>
        <patternFill patternType="solid">
          <fgColor theme="3" tint="0.4"/>
          <bgColor rgb="FF000000"/>
        </patternFill>
      </fill>
    </dxf>
    <dxf>
      <fill>
        <patternFill patternType="solid">
          <fgColor theme="3" tint="0.4"/>
          <bgColor rgb="FF000000"/>
        </patternFill>
      </fill>
    </dxf>
    <dxf>
      <fill>
        <patternFill patternType="solid">
          <fgColor theme="3" tint="0.4"/>
          <bgColor rgb="FF000000"/>
        </patternFill>
      </fill>
    </dxf>
    <dxf>
      <fill>
        <patternFill patternType="solid">
          <fgColor theme="3" tint="0.4"/>
          <bgColor rgb="FF000000"/>
        </patternFill>
      </fill>
    </dxf>
    <dxf>
      <fill>
        <patternFill patternType="solid">
          <fgColor theme="3" tint="0.4"/>
          <bgColor rgb="FF000000"/>
        </patternFill>
      </fill>
    </dxf>
    <dxf>
      <fill>
        <patternFill patternType="solid">
          <fgColor rgb="FFFFFF00"/>
          <bgColor rgb="FF000000"/>
        </patternFill>
      </fill>
    </dxf>
    <dxf>
      <fill>
        <patternFill patternType="solid">
          <bgColor theme="9" tint="-0.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pivotCacheDefinition" Target="pivotCache/pivotCacheDefinition1.xml"/><Relationship Id="rId5" Type="http://schemas.openxmlformats.org/officeDocument/2006/relationships/connections" Target="connections.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[excel学习笔记.xlsx]数据分析表!数据透视表1</c:name>
    <c:fmtId val="0"/>
  </c:pivotSource>
  <c:chart>
    <c:autoTitleDeleted val="0"/>
    <c:plotArea>
      <c:layout/>
      <c:barChart>
        <c:barDir val="col"/>
        <c:grouping val="clustered"/>
        <c:varyColors val="0"/>
        <c:ser>
          <c:idx val="0"/>
          <c:order val="0"/>
          <c:tx>
            <c:strRef>
              <c:f>数据分析表!$B$3</c:f>
              <c:strCache>
                <c:ptCount val="1"/>
                <c:pt idx="0">
                  <c:v>汇总</c:v>
                </c:pt>
              </c:strCache>
            </c:strRef>
          </c:tx>
          <c:spPr>
            <a:solidFill>
              <a:schemeClr val="accent1"/>
            </a:solidFill>
            <a:ln>
              <a:noFill/>
            </a:ln>
            <a:effectLst/>
          </c:spPr>
          <c:invertIfNegative val="0"/>
          <c:dLbls>
            <c:delete val="1"/>
          </c:dLbls>
          <c:cat>
            <c:strRef>
              <c:f>数据分析表!$A$4:$A$9</c:f>
              <c:strCache>
                <c:ptCount val="5"/>
                <c:pt idx="0">
                  <c:v>果園</c:v>
                </c:pt>
                <c:pt idx="1">
                  <c:v>雜貨</c:v>
                </c:pt>
                <c:pt idx="2">
                  <c:v>市場</c:v>
                </c:pt>
                <c:pt idx="3">
                  <c:v>魚市</c:v>
                </c:pt>
                <c:pt idx="4">
                  <c:v>宅配</c:v>
                </c:pt>
              </c:strCache>
            </c:strRef>
          </c:cat>
          <c:val>
            <c:numRef>
              <c:f>数据分析表!$B$4:$B$9</c:f>
              <c:numCache>
                <c:formatCode>General</c:formatCode>
                <c:ptCount val="5"/>
                <c:pt idx="0">
                  <c:v>59.7</c:v>
                </c:pt>
                <c:pt idx="1">
                  <c:v>486.3</c:v>
                </c:pt>
                <c:pt idx="2">
                  <c:v>526.8</c:v>
                </c:pt>
                <c:pt idx="3">
                  <c:v>599.4</c:v>
                </c:pt>
                <c:pt idx="4">
                  <c:v>730.8</c:v>
                </c:pt>
              </c:numCache>
            </c:numRef>
          </c:val>
        </c:ser>
        <c:dLbls>
          <c:showLegendKey val="0"/>
          <c:showVal val="0"/>
          <c:showCatName val="0"/>
          <c:showSerName val="0"/>
          <c:showPercent val="0"/>
          <c:showBubbleSize val="0"/>
        </c:dLbls>
        <c:gapWidth val="219"/>
        <c:overlap val="-27"/>
        <c:axId val="934468269"/>
        <c:axId val="697981783"/>
      </c:barChart>
      <c:catAx>
        <c:axId val="93446826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97981783"/>
        <c:crosses val="autoZero"/>
        <c:auto val="1"/>
        <c:lblAlgn val="ctr"/>
        <c:lblOffset val="100"/>
        <c:noMultiLvlLbl val="0"/>
      </c:catAx>
      <c:valAx>
        <c:axId val="697981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34468269"/>
        <c:crosses val="autoZero"/>
        <c:crossBetween val="between"/>
      </c:valAx>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manualLayout>
          <c:layoutTarget val="inner"/>
          <c:xMode val="edge"/>
          <c:yMode val="edge"/>
          <c:x val="0.0484166666666667"/>
          <c:y val="0.1625"/>
          <c:w val="0.894638888888889"/>
          <c:h val="0.606342592592593"/>
        </c:manualLayout>
      </c:layout>
      <c:barChart>
        <c:barDir val="col"/>
        <c:grouping val="clustered"/>
        <c:varyColors val="0"/>
        <c:ser>
          <c:idx val="0"/>
          <c:order val="0"/>
          <c:spPr>
            <a:solidFill>
              <a:schemeClr val="accent1"/>
            </a:solidFill>
            <a:ln>
              <a:noFill/>
            </a:ln>
            <a:effectLst/>
          </c:spPr>
          <c:invertIfNegative val="0"/>
          <c:dLbls>
            <c:delete val="1"/>
          </c:dLbls>
          <c:cat>
            <c:strLit>
              <c:ptCount val="2"/>
              <c:pt idx="0">
                <c:v>1</c:v>
              </c:pt>
              <c:pt idx="1">
                <c:v>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Sheet1!$A$47:$S$47</c15:sqref>
                  </c15:fullRef>
                </c:ext>
              </c:extLst>
              <c:f>(Sheet1!$A$47,Sheet1!$S$47)</c:f>
              <c:numCache>
                <c:formatCode>General</c:formatCode>
                <c:ptCount val="2"/>
                <c:pt idx="0">
                  <c:v>0</c:v>
                </c:pt>
              </c:numCache>
            </c:numRef>
          </c:val>
        </c:ser>
        <c:ser>
          <c:idx val="1"/>
          <c:order val="1"/>
          <c:spPr>
            <a:solidFill>
              <a:schemeClr val="accent2"/>
            </a:solidFill>
            <a:ln>
              <a:noFill/>
            </a:ln>
            <a:effectLst/>
          </c:spPr>
          <c:invertIfNegative val="0"/>
          <c:dLbls>
            <c:delete val="1"/>
          </c:dLbls>
          <c:cat>
            <c:strLit>
              <c:ptCount val="2"/>
              <c:pt idx="0">
                <c:v>1</c:v>
              </c:pt>
              <c:pt idx="1">
                <c:v>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Sheet1!$A$48:$S$48</c15:sqref>
                  </c15:fullRef>
                </c:ext>
              </c:extLst>
              <c:f>(Sheet1!$A$48,Sheet1!$S$48)</c:f>
              <c:numCache>
                <c:formatCode>General</c:formatCode>
                <c:ptCount val="2"/>
                <c:pt idx="0">
                  <c:v>20</c:v>
                </c:pt>
              </c:numCache>
            </c:numRef>
          </c:val>
        </c:ser>
        <c:ser>
          <c:idx val="2"/>
          <c:order val="2"/>
          <c:spPr>
            <a:solidFill>
              <a:schemeClr val="accent3"/>
            </a:solidFill>
            <a:ln>
              <a:noFill/>
            </a:ln>
            <a:effectLst/>
          </c:spPr>
          <c:invertIfNegative val="0"/>
          <c:dLbls>
            <c:delete val="1"/>
          </c:dLbls>
          <c:cat>
            <c:strLit>
              <c:ptCount val="2"/>
              <c:pt idx="0">
                <c:v>1</c:v>
              </c:pt>
              <c:pt idx="1">
                <c:v>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Sheet1!$A$49:$S$49</c15:sqref>
                  </c15:fullRef>
                </c:ext>
              </c:extLst>
              <c:f>(Sheet1!$A$49,Sheet1!$S$49)</c:f>
              <c:numCache>
                <c:formatCode>General</c:formatCode>
                <c:ptCount val="2"/>
                <c:pt idx="0">
                  <c:v>100</c:v>
                </c:pt>
              </c:numCache>
            </c:numRef>
          </c:val>
        </c:ser>
        <c:ser>
          <c:idx val="3"/>
          <c:order val="3"/>
          <c:spPr>
            <a:solidFill>
              <a:schemeClr val="accent4"/>
            </a:solidFill>
            <a:ln>
              <a:noFill/>
            </a:ln>
            <a:effectLst/>
          </c:spPr>
          <c:invertIfNegative val="0"/>
          <c:dLbls>
            <c:delete val="1"/>
          </c:dLbls>
          <c:cat>
            <c:strLit>
              <c:ptCount val="2"/>
              <c:pt idx="0">
                <c:v>1</c:v>
              </c:pt>
              <c:pt idx="1">
                <c:v>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Sheet1!$A$50:$S$50</c15:sqref>
                  </c15:fullRef>
                </c:ext>
              </c:extLst>
              <c:f>(Sheet1!$A$50,Sheet1!$S$50)</c:f>
              <c:numCache>
                <c:formatCode>General</c:formatCode>
                <c:ptCount val="2"/>
                <c:pt idx="0">
                  <c:v>150</c:v>
                </c:pt>
              </c:numCache>
            </c:numRef>
          </c:val>
        </c:ser>
        <c:ser>
          <c:idx val="4"/>
          <c:order val="4"/>
          <c:spPr>
            <a:solidFill>
              <a:schemeClr val="accent5"/>
            </a:solidFill>
            <a:ln>
              <a:noFill/>
            </a:ln>
            <a:effectLst/>
          </c:spPr>
          <c:invertIfNegative val="0"/>
          <c:dLbls>
            <c:delete val="1"/>
          </c:dLbls>
          <c:cat>
            <c:strLit>
              <c:ptCount val="2"/>
              <c:pt idx="0">
                <c:v>1</c:v>
              </c:pt>
              <c:pt idx="1">
                <c:v>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Sheet1!$A$51:$S$51</c15:sqref>
                  </c15:fullRef>
                </c:ext>
              </c:extLst>
              <c:f>(Sheet1!$A$51,Sheet1!$S$51)</c:f>
              <c:numCache>
                <c:formatCode>General</c:formatCode>
                <c:ptCount val="2"/>
                <c:pt idx="0">
                  <c:v>20</c:v>
                </c:pt>
              </c:numCache>
            </c:numRef>
          </c:val>
        </c:ser>
        <c:ser>
          <c:idx val="5"/>
          <c:order val="5"/>
          <c:spPr>
            <a:solidFill>
              <a:schemeClr val="accent6"/>
            </a:solidFill>
            <a:ln>
              <a:noFill/>
            </a:ln>
            <a:effectLst/>
          </c:spPr>
          <c:invertIfNegative val="0"/>
          <c:dLbls>
            <c:delete val="1"/>
          </c:dLbls>
          <c:cat>
            <c:strLit>
              <c:ptCount val="2"/>
              <c:pt idx="0">
                <c:v>1</c:v>
              </c:pt>
              <c:pt idx="1">
                <c:v>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Sheet1!$A$52:$S$52</c15:sqref>
                  </c15:fullRef>
                </c:ext>
              </c:extLst>
              <c:f>(Sheet1!$A$52,Sheet1!$S$52)</c:f>
              <c:numCache>
                <c:formatCode>General</c:formatCode>
                <c:ptCount val="2"/>
                <c:pt idx="0">
                  <c:v>30</c:v>
                </c:pt>
              </c:numCache>
            </c:numRef>
          </c:val>
        </c:ser>
        <c:ser>
          <c:idx val="6"/>
          <c:order val="6"/>
          <c:spPr>
            <a:solidFill>
              <a:schemeClr val="accent1">
                <a:lumMod val="60000"/>
              </a:schemeClr>
            </a:solidFill>
            <a:ln>
              <a:noFill/>
            </a:ln>
            <a:effectLst/>
          </c:spPr>
          <c:invertIfNegative val="0"/>
          <c:dLbls>
            <c:delete val="1"/>
          </c:dLbls>
          <c:cat>
            <c:strLit>
              <c:ptCount val="2"/>
              <c:pt idx="0">
                <c:v>1</c:v>
              </c:pt>
              <c:pt idx="1">
                <c:v>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Sheet1!$A$53:$S$53</c15:sqref>
                  </c15:fullRef>
                </c:ext>
              </c:extLst>
              <c:f>(Sheet1!$A$53,Sheet1!$S$53)</c:f>
              <c:numCache>
                <c:formatCode>General</c:formatCode>
                <c:ptCount val="2"/>
                <c:pt idx="0">
                  <c:v>40</c:v>
                </c:pt>
              </c:numCache>
            </c:numRef>
          </c:val>
        </c:ser>
        <c:ser>
          <c:idx val="7"/>
          <c:order val="7"/>
          <c:spPr>
            <a:solidFill>
              <a:schemeClr val="accent2">
                <a:lumMod val="60000"/>
              </a:schemeClr>
            </a:solidFill>
            <a:ln>
              <a:noFill/>
            </a:ln>
            <a:effectLst/>
          </c:spPr>
          <c:invertIfNegative val="0"/>
          <c:dLbls>
            <c:delete val="1"/>
          </c:dLbls>
          <c:cat>
            <c:strLit>
              <c:ptCount val="2"/>
              <c:pt idx="0">
                <c:v>1</c:v>
              </c:pt>
              <c:pt idx="1">
                <c:v>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Sheet1!$A$54:$S$54</c15:sqref>
                  </c15:fullRef>
                </c:ext>
              </c:extLst>
              <c:f>(Sheet1!$A$54,Sheet1!$S$54)</c:f>
              <c:numCache>
                <c:formatCode>General</c:formatCode>
                <c:ptCount val="2"/>
                <c:pt idx="0">
                  <c:v>80</c:v>
                </c:pt>
              </c:numCache>
            </c:numRef>
          </c:val>
        </c:ser>
        <c:ser>
          <c:idx val="8"/>
          <c:order val="8"/>
          <c:spPr>
            <a:solidFill>
              <a:schemeClr val="accent3">
                <a:lumMod val="60000"/>
              </a:schemeClr>
            </a:solidFill>
            <a:ln>
              <a:noFill/>
            </a:ln>
            <a:effectLst/>
          </c:spPr>
          <c:invertIfNegative val="0"/>
          <c:dLbls>
            <c:delete val="1"/>
          </c:dLbls>
          <c:cat>
            <c:strLit>
              <c:ptCount val="2"/>
              <c:pt idx="0">
                <c:v>1</c:v>
              </c:pt>
              <c:pt idx="1">
                <c:v>19</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Sheet1!$A$55:$S$55</c15:sqref>
                  </c15:fullRef>
                </c:ext>
              </c:extLst>
              <c:f>(Sheet1!$A$55,Sheet1!$S$55)</c:f>
              <c:numCache>
                <c:formatCode>General</c:formatCode>
                <c:ptCount val="2"/>
                <c:pt idx="0">
                  <c:v>110</c:v>
                </c:pt>
              </c:numCache>
            </c:numRef>
          </c:val>
        </c:ser>
        <c:dLbls>
          <c:showLegendKey val="0"/>
          <c:showVal val="0"/>
          <c:showCatName val="0"/>
          <c:showSerName val="0"/>
          <c:showPercent val="0"/>
          <c:showBubbleSize val="0"/>
        </c:dLbls>
        <c:gapWidth val="219"/>
        <c:overlap val="-27"/>
        <c:axId val="901191889"/>
        <c:axId val="727506701"/>
      </c:barChart>
      <c:catAx>
        <c:axId val="90119188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27506701"/>
        <c:crosses val="autoZero"/>
        <c:auto val="1"/>
        <c:lblAlgn val="ctr"/>
        <c:lblOffset val="100"/>
        <c:noMultiLvlLbl val="0"/>
      </c:catAx>
      <c:valAx>
        <c:axId val="72750670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901191889"/>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pieChart>
        <c:varyColors val="1"/>
        <c:ser>
          <c:idx val="0"/>
          <c:order val="0"/>
          <c:tx>
            <c:strRef>
              <c:f>Sheet1!$A$47</c:f>
              <c:strCache>
                <c:ptCount val="1"/>
                <c:pt idx="0">
                  <c:v>商店</c:v>
                </c:pt>
              </c:strCache>
            </c:strRef>
          </c:tx>
          <c:spPr/>
          <c:explosion val="0"/>
          <c:dPt>
            <c:idx val="0"/>
            <c:bubble3D val="0"/>
            <c:spPr>
              <a:solidFill>
                <a:schemeClr val="accent1"/>
              </a:solidFill>
              <a:ln w="19050">
                <a:solidFill>
                  <a:schemeClr val="lt1"/>
                </a:solidFill>
              </a:ln>
              <a:effectLst/>
            </c:spPr>
          </c:dPt>
          <c:dPt>
            <c:idx val="1"/>
            <c:bubble3D val="0"/>
            <c:explosion val="24"/>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inEnd"/>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Sheet1!$A$48:$A$55</c:f>
              <c:numCache>
                <c:formatCode>General</c:formatCode>
                <c:ptCount val="8"/>
                <c:pt idx="0">
                  <c:v>20</c:v>
                </c:pt>
                <c:pt idx="1">
                  <c:v>100</c:v>
                </c:pt>
                <c:pt idx="2">
                  <c:v>150</c:v>
                </c:pt>
                <c:pt idx="3">
                  <c:v>20</c:v>
                </c:pt>
                <c:pt idx="4">
                  <c:v>30</c:v>
                </c:pt>
                <c:pt idx="5">
                  <c:v>40</c:v>
                </c:pt>
                <c:pt idx="6">
                  <c:v>80</c:v>
                </c:pt>
                <c:pt idx="7">
                  <c:v>110</c:v>
                </c:pt>
              </c:numCache>
            </c:numRef>
          </c:val>
        </c:ser>
        <c:dLbls>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scatterChart>
        <c:scatterStyle val="marker"/>
        <c:varyColors val="0"/>
        <c:ser>
          <c:idx val="0"/>
          <c:order val="0"/>
          <c:tx>
            <c:strRef>
              <c:f>Sheet1!$A$47</c:f>
              <c:strCache>
                <c:ptCount val="1"/>
                <c:pt idx="0">
                  <c:v>商店</c:v>
                </c:pt>
              </c:strCache>
            </c:strRef>
          </c:tx>
          <c:spPr>
            <a:ln w="19050" cap="rnd">
              <a:noFill/>
              <a:round/>
            </a:ln>
            <a:effectLst/>
          </c:spPr>
          <c:marker>
            <c:symbol val="circle"/>
            <c:size val="5"/>
            <c:spPr>
              <a:solidFill>
                <a:schemeClr val="accent1"/>
              </a:solidFill>
              <a:ln w="9525">
                <a:solidFill>
                  <a:schemeClr val="accent1"/>
                </a:solidFill>
              </a:ln>
              <a:effectLst/>
            </c:spPr>
          </c:marker>
          <c:dLbls>
            <c:delete val="1"/>
          </c:dLbls>
          <c:yVal>
            <c:numRef>
              <c:f>Sheet1!$A$48:$A$55</c:f>
              <c:numCache>
                <c:formatCode>General</c:formatCode>
                <c:ptCount val="8"/>
                <c:pt idx="0">
                  <c:v>20</c:v>
                </c:pt>
                <c:pt idx="1">
                  <c:v>100</c:v>
                </c:pt>
                <c:pt idx="2">
                  <c:v>150</c:v>
                </c:pt>
                <c:pt idx="3">
                  <c:v>20</c:v>
                </c:pt>
                <c:pt idx="4">
                  <c:v>30</c:v>
                </c:pt>
                <c:pt idx="5">
                  <c:v>40</c:v>
                </c:pt>
                <c:pt idx="6">
                  <c:v>80</c:v>
                </c:pt>
                <c:pt idx="7">
                  <c:v>110</c:v>
                </c:pt>
              </c:numCache>
            </c:numRef>
          </c:yVal>
          <c:smooth val="0"/>
        </c:ser>
        <c:dLbls>
          <c:showLegendKey val="0"/>
          <c:showVal val="0"/>
          <c:showCatName val="0"/>
          <c:showSerName val="0"/>
          <c:showPercent val="0"/>
          <c:showBubbleSize val="0"/>
        </c:dLbls>
        <c:axId val="660492124"/>
        <c:axId val="203772665"/>
      </c:scatterChart>
      <c:valAx>
        <c:axId val="66049212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03772665"/>
        <c:crosses val="autoZero"/>
        <c:crossBetween val="midCat"/>
      </c:valAx>
      <c:valAx>
        <c:axId val="20377266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6604921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radarChart>
        <c:radarStyle val="marker"/>
        <c:varyColors val="0"/>
        <c:ser>
          <c:idx val="0"/>
          <c:order val="0"/>
          <c:tx>
            <c:strRef>
              <c:f>Sheet1!$A$47</c:f>
              <c:strCache>
                <c:ptCount val="1"/>
                <c:pt idx="0">
                  <c:v>商店</c:v>
                </c:pt>
              </c:strCache>
            </c:strRef>
          </c:tx>
          <c:spPr>
            <a:ln w="28575" cap="rnd">
              <a:solidFill>
                <a:schemeClr val="accent1"/>
              </a:solidFill>
              <a:round/>
            </a:ln>
            <a:effectLst/>
          </c:spPr>
          <c:marker>
            <c:symbol val="none"/>
          </c:marker>
          <c:dLbls>
            <c:delete val="1"/>
          </c:dLbls>
          <c:val>
            <c:numRef>
              <c:f>Sheet1!$A$48:$A$55</c:f>
              <c:numCache>
                <c:formatCode>General</c:formatCode>
                <c:ptCount val="8"/>
                <c:pt idx="0">
                  <c:v>20</c:v>
                </c:pt>
                <c:pt idx="1">
                  <c:v>100</c:v>
                </c:pt>
                <c:pt idx="2">
                  <c:v>150</c:v>
                </c:pt>
                <c:pt idx="3">
                  <c:v>20</c:v>
                </c:pt>
                <c:pt idx="4">
                  <c:v>30</c:v>
                </c:pt>
                <c:pt idx="5">
                  <c:v>40</c:v>
                </c:pt>
                <c:pt idx="6">
                  <c:v>80</c:v>
                </c:pt>
                <c:pt idx="7">
                  <c:v>110</c:v>
                </c:pt>
              </c:numCache>
            </c:numRef>
          </c:val>
        </c:ser>
        <c:dLbls>
          <c:showLegendKey val="0"/>
          <c:showVal val="0"/>
          <c:showCatName val="0"/>
          <c:showSerName val="0"/>
          <c:showPercent val="0"/>
          <c:showBubbleSize val="0"/>
        </c:dLbls>
        <c:axId val="744354141"/>
        <c:axId val="54430622"/>
      </c:radarChart>
      <c:catAx>
        <c:axId val="74435414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4430622"/>
        <c:crosses val="autoZero"/>
        <c:auto val="1"/>
        <c:lblAlgn val="ctr"/>
        <c:lblOffset val="100"/>
        <c:noMultiLvlLbl val="0"/>
      </c:catAx>
      <c:valAx>
        <c:axId val="5443062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4435414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areaChart>
        <c:grouping val="standard"/>
        <c:varyColors val="0"/>
        <c:ser>
          <c:idx val="0"/>
          <c:order val="0"/>
          <c:tx>
            <c:strRef>
              <c:f>Sheet1!$A$47</c:f>
              <c:strCache>
                <c:ptCount val="1"/>
                <c:pt idx="0">
                  <c:v>商店</c:v>
                </c:pt>
              </c:strCache>
            </c:strRef>
          </c:tx>
          <c:spPr>
            <a:solidFill>
              <a:schemeClr val="accent1"/>
            </a:solidFill>
            <a:ln>
              <a:noFill/>
            </a:ln>
            <a:effectLst/>
          </c:spPr>
          <c:dLbls>
            <c:delete val="1"/>
          </c:dLbls>
          <c:val>
            <c:numRef>
              <c:f>Sheet1!$A$48:$A$55</c:f>
              <c:numCache>
                <c:formatCode>General</c:formatCode>
                <c:ptCount val="8"/>
                <c:pt idx="0">
                  <c:v>20</c:v>
                </c:pt>
                <c:pt idx="1">
                  <c:v>100</c:v>
                </c:pt>
                <c:pt idx="2">
                  <c:v>150</c:v>
                </c:pt>
                <c:pt idx="3">
                  <c:v>20</c:v>
                </c:pt>
                <c:pt idx="4">
                  <c:v>30</c:v>
                </c:pt>
                <c:pt idx="5">
                  <c:v>40</c:v>
                </c:pt>
                <c:pt idx="6">
                  <c:v>80</c:v>
                </c:pt>
                <c:pt idx="7">
                  <c:v>110</c:v>
                </c:pt>
              </c:numCache>
            </c:numRef>
          </c:val>
        </c:ser>
        <c:dLbls>
          <c:showLegendKey val="0"/>
          <c:showVal val="0"/>
          <c:showCatName val="0"/>
          <c:showSerName val="0"/>
          <c:showPercent val="0"/>
          <c:showBubbleSize val="0"/>
        </c:dLbls>
        <c:axId val="40155862"/>
        <c:axId val="856319265"/>
      </c:areaChart>
      <c:catAx>
        <c:axId val="4015586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56319265"/>
        <c:crosses val="autoZero"/>
        <c:auto val="1"/>
        <c:lblAlgn val="ctr"/>
        <c:lblOffset val="100"/>
        <c:noMultiLvlLbl val="0"/>
      </c:catAx>
      <c:valAx>
        <c:axId val="85631926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0155862"/>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Sheet1!$B$309</c:f>
              <c:strCache>
                <c:ptCount val="1"/>
                <c:pt idx="0">
                  <c:v>投訴次数</c:v>
                </c:pt>
              </c:strCache>
            </c:strRef>
          </c:tx>
          <c:spPr>
            <a:solidFill>
              <a:schemeClr val="accent1"/>
            </a:solidFill>
            <a:ln>
              <a:noFill/>
            </a:ln>
            <a:effectLst/>
          </c:spPr>
          <c:invertIfNegative val="0"/>
          <c:dLbls>
            <c:delete val="1"/>
          </c:dLbls>
          <c:cat>
            <c:strRef>
              <c:f>Sheet1!$A$310:$A$317</c:f>
              <c:strCache>
                <c:ptCount val="8"/>
                <c:pt idx="0">
                  <c:v>上菜太慢</c:v>
                </c:pt>
                <c:pt idx="1">
                  <c:v>停車不方便</c:v>
                </c:pt>
                <c:pt idx="2">
                  <c:v>餐點份量太少</c:v>
                </c:pt>
                <c:pt idx="3">
                  <c:v>環境吵雜</c:v>
                </c:pt>
                <c:pt idx="4">
                  <c:v>容易訂不到位</c:v>
                </c:pt>
                <c:pt idx="5">
                  <c:v>餐點不好吃</c:v>
                </c:pt>
                <c:pt idx="6">
                  <c:v>價格太貴</c:v>
                </c:pt>
                <c:pt idx="7">
                  <c:v>服務態度不好</c:v>
                </c:pt>
              </c:strCache>
            </c:strRef>
          </c:cat>
          <c:val>
            <c:numRef>
              <c:f>Sheet1!$B$310:$B$317</c:f>
              <c:numCache>
                <c:formatCode>General</c:formatCode>
                <c:ptCount val="8"/>
                <c:pt idx="0">
                  <c:v>5</c:v>
                </c:pt>
                <c:pt idx="1">
                  <c:v>21</c:v>
                </c:pt>
                <c:pt idx="2">
                  <c:v>30</c:v>
                </c:pt>
                <c:pt idx="3">
                  <c:v>40</c:v>
                </c:pt>
                <c:pt idx="4">
                  <c:v>58</c:v>
                </c:pt>
                <c:pt idx="5">
                  <c:v>68</c:v>
                </c:pt>
                <c:pt idx="6">
                  <c:v>86</c:v>
                </c:pt>
                <c:pt idx="7">
                  <c:v>92</c:v>
                </c:pt>
              </c:numCache>
            </c:numRef>
          </c:val>
        </c:ser>
        <c:dLbls>
          <c:showLegendKey val="0"/>
          <c:showVal val="0"/>
          <c:showCatName val="0"/>
          <c:showSerName val="0"/>
          <c:showPercent val="0"/>
          <c:showBubbleSize val="0"/>
        </c:dLbls>
        <c:gapWidth val="219"/>
        <c:overlap val="-27"/>
        <c:axId val="464530594"/>
        <c:axId val="589571220"/>
      </c:barChart>
      <c:lineChart>
        <c:grouping val="standard"/>
        <c:varyColors val="0"/>
        <c:ser>
          <c:idx val="1"/>
          <c:order val="1"/>
          <c:tx>
            <c:strRef>
              <c:f>Sheet1!$D$309</c:f>
              <c:strCache>
                <c:ptCount val="1"/>
                <c:pt idx="0">
                  <c:v>累计百分比</c:v>
                </c:pt>
              </c:strCache>
            </c:strRef>
          </c:tx>
          <c:spPr>
            <a:ln w="28575" cap="rnd">
              <a:solidFill>
                <a:schemeClr val="accent2"/>
              </a:solidFill>
              <a:round/>
            </a:ln>
            <a:effectLst/>
          </c:spPr>
          <c:marker>
            <c:symbol val="none"/>
          </c:marker>
          <c:dLbls>
            <c:delete val="1"/>
          </c:dLbls>
          <c:cat>
            <c:strRef>
              <c:f>Sheet1!$A$310:$A$317</c:f>
              <c:strCache>
                <c:ptCount val="8"/>
                <c:pt idx="0">
                  <c:v>上菜太慢</c:v>
                </c:pt>
                <c:pt idx="1">
                  <c:v>停車不方便</c:v>
                </c:pt>
                <c:pt idx="2">
                  <c:v>餐點份量太少</c:v>
                </c:pt>
                <c:pt idx="3">
                  <c:v>環境吵雜</c:v>
                </c:pt>
                <c:pt idx="4">
                  <c:v>容易訂不到位</c:v>
                </c:pt>
                <c:pt idx="5">
                  <c:v>餐點不好吃</c:v>
                </c:pt>
                <c:pt idx="6">
                  <c:v>價格太貴</c:v>
                </c:pt>
                <c:pt idx="7">
                  <c:v>服務態度不好</c:v>
                </c:pt>
              </c:strCache>
            </c:strRef>
          </c:cat>
          <c:val>
            <c:numRef>
              <c:f>Sheet1!$D$310:$D$317</c:f>
              <c:numCache>
                <c:formatCode>General</c:formatCode>
                <c:ptCount val="8"/>
                <c:pt idx="0">
                  <c:v>0.0125</c:v>
                </c:pt>
                <c:pt idx="1">
                  <c:v>0.065</c:v>
                </c:pt>
                <c:pt idx="2">
                  <c:v>0.14</c:v>
                </c:pt>
                <c:pt idx="3">
                  <c:v>0.24</c:v>
                </c:pt>
                <c:pt idx="4">
                  <c:v>0.385</c:v>
                </c:pt>
                <c:pt idx="5">
                  <c:v>0.555</c:v>
                </c:pt>
                <c:pt idx="6">
                  <c:v>0.77</c:v>
                </c:pt>
                <c:pt idx="7">
                  <c:v>1</c:v>
                </c:pt>
              </c:numCache>
            </c:numRef>
          </c:val>
          <c:smooth val="0"/>
        </c:ser>
        <c:dLbls>
          <c:showLegendKey val="0"/>
          <c:showVal val="0"/>
          <c:showCatName val="0"/>
          <c:showSerName val="0"/>
          <c:showPercent val="0"/>
          <c:showBubbleSize val="0"/>
        </c:dLbls>
        <c:marker val="0"/>
        <c:smooth val="0"/>
        <c:axId val="286158694"/>
        <c:axId val="827354401"/>
      </c:lineChart>
      <c:catAx>
        <c:axId val="46453059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89571220"/>
        <c:crosses val="autoZero"/>
        <c:auto val="1"/>
        <c:lblAlgn val="ctr"/>
        <c:lblOffset val="100"/>
        <c:noMultiLvlLbl val="0"/>
      </c:catAx>
      <c:valAx>
        <c:axId val="589571220"/>
        <c:scaling>
          <c:orientation val="minMax"/>
        </c:scaling>
        <c:delete val="0"/>
        <c:axPos val="l"/>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64530594"/>
        <c:crosses val="autoZero"/>
        <c:crossBetween val="between"/>
      </c:valAx>
      <c:catAx>
        <c:axId val="286158694"/>
        <c:scaling>
          <c:orientation val="minMax"/>
        </c:scaling>
        <c:delete val="1"/>
        <c:axPos val="b"/>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27354401"/>
        <c:crosses val="autoZero"/>
        <c:auto val="1"/>
        <c:lblAlgn val="ctr"/>
        <c:lblOffset val="100"/>
        <c:noMultiLvlLbl val="0"/>
      </c:catAx>
      <c:valAx>
        <c:axId val="827354401"/>
        <c:scaling>
          <c:orientation val="minMax"/>
          <c:max val="1"/>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286158694"/>
        <c:crosses val="max"/>
        <c:crossBetween val="between"/>
        <c:majorUnit val="0.2"/>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D$27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58420</xdr:colOff>
      <xdr:row>13</xdr:row>
      <xdr:rowOff>71120</xdr:rowOff>
    </xdr:from>
    <xdr:to>
      <xdr:col>7</xdr:col>
      <xdr:colOff>96520</xdr:colOff>
      <xdr:row>28</xdr:row>
      <xdr:rowOff>71120</xdr:rowOff>
    </xdr:to>
    <xdr:graphicFrame>
      <xdr:nvGraphicFramePr>
        <xdr:cNvPr id="3" name="图表 2"/>
        <xdr:cNvGraphicFramePr/>
      </xdr:nvGraphicFramePr>
      <xdr:xfrm>
        <a:off x="58420" y="244856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276860</xdr:colOff>
      <xdr:row>47</xdr:row>
      <xdr:rowOff>45720</xdr:rowOff>
    </xdr:from>
    <xdr:to>
      <xdr:col>17</xdr:col>
      <xdr:colOff>528320</xdr:colOff>
      <xdr:row>62</xdr:row>
      <xdr:rowOff>45720</xdr:rowOff>
    </xdr:to>
    <xdr:graphicFrame>
      <xdr:nvGraphicFramePr>
        <xdr:cNvPr id="4" name="图表 3"/>
        <xdr:cNvGraphicFramePr/>
      </xdr:nvGraphicFramePr>
      <xdr:xfrm>
        <a:off x="8171180" y="9024620"/>
        <a:ext cx="489204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546100</xdr:colOff>
      <xdr:row>68</xdr:row>
      <xdr:rowOff>35560</xdr:rowOff>
    </xdr:from>
    <xdr:to>
      <xdr:col>13</xdr:col>
      <xdr:colOff>180340</xdr:colOff>
      <xdr:row>83</xdr:row>
      <xdr:rowOff>35560</xdr:rowOff>
    </xdr:to>
    <xdr:graphicFrame>
      <xdr:nvGraphicFramePr>
        <xdr:cNvPr id="3" name="图表 2"/>
        <xdr:cNvGraphicFramePr/>
      </xdr:nvGraphicFramePr>
      <xdr:xfrm>
        <a:off x="5354320" y="12854940"/>
        <a:ext cx="469392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xdr:colOff>
      <xdr:row>68</xdr:row>
      <xdr:rowOff>30480</xdr:rowOff>
    </xdr:from>
    <xdr:to>
      <xdr:col>5</xdr:col>
      <xdr:colOff>408940</xdr:colOff>
      <xdr:row>83</xdr:row>
      <xdr:rowOff>30480</xdr:rowOff>
    </xdr:to>
    <xdr:graphicFrame>
      <xdr:nvGraphicFramePr>
        <xdr:cNvPr id="6" name="图表 5"/>
        <xdr:cNvGraphicFramePr/>
      </xdr:nvGraphicFramePr>
      <xdr:xfrm>
        <a:off x="12700" y="12849860"/>
        <a:ext cx="520446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16510</xdr:colOff>
      <xdr:row>84</xdr:row>
      <xdr:rowOff>5080</xdr:rowOff>
    </xdr:from>
    <xdr:to>
      <xdr:col>5</xdr:col>
      <xdr:colOff>412750</xdr:colOff>
      <xdr:row>99</xdr:row>
      <xdr:rowOff>5080</xdr:rowOff>
    </xdr:to>
    <xdr:graphicFrame>
      <xdr:nvGraphicFramePr>
        <xdr:cNvPr id="7" name="图表 6"/>
        <xdr:cNvGraphicFramePr/>
      </xdr:nvGraphicFramePr>
      <xdr:xfrm>
        <a:off x="16510" y="15750540"/>
        <a:ext cx="520446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614680</xdr:colOff>
      <xdr:row>84</xdr:row>
      <xdr:rowOff>7620</xdr:rowOff>
    </xdr:from>
    <xdr:to>
      <xdr:col>13</xdr:col>
      <xdr:colOff>248920</xdr:colOff>
      <xdr:row>99</xdr:row>
      <xdr:rowOff>7620</xdr:rowOff>
    </xdr:to>
    <xdr:graphicFrame>
      <xdr:nvGraphicFramePr>
        <xdr:cNvPr id="8" name="图表 7"/>
        <xdr:cNvGraphicFramePr/>
      </xdr:nvGraphicFramePr>
      <xdr:xfrm>
        <a:off x="5422900" y="15753080"/>
        <a:ext cx="4693920" cy="27432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579120</xdr:colOff>
          <xdr:row>273</xdr:row>
          <xdr:rowOff>0</xdr:rowOff>
        </xdr:from>
        <xdr:to>
          <xdr:col>2</xdr:col>
          <xdr:colOff>876300</xdr:colOff>
          <xdr:row>274</xdr:row>
          <xdr:rowOff>22860</xdr:rowOff>
        </xdr:to>
        <xdr:sp>
          <xdr:nvSpPr>
            <xdr:cNvPr id="2052" name="Check Box 4" hidden="1">
              <a:extLst>
                <a:ext uri="{63B3BB69-23CF-44E3-9099-C40C66FF867C}">
                  <a14:compatExt spid="_x0000_s2052"/>
                </a:ext>
              </a:extLst>
            </xdr:cNvPr>
            <xdr:cNvSpPr/>
          </xdr:nvSpPr>
          <xdr:spPr>
            <a:xfrm>
              <a:off x="2377440" y="50325020"/>
              <a:ext cx="914400" cy="205740"/>
            </a:xfrm>
            <a:prstGeom prst="rect">
              <a:avLst/>
            </a:prstGeom>
          </xdr:spPr>
          <xdr:txBody>
            <a:bodyPr wrap="square" anchor="ctr" upright="1">
              <a:noAutofit/>
            </a:bodyPr>
            <a:p>
              <a:pPr algn="l" rtl="0"/>
              <a:r>
                <a:rPr lang="zh-CN" altLang="en-US" sz="9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rPr>
                <a:t>复选框 4</a:t>
              </a:r>
              <a:endParaRPr lang="zh-CN" altLang="en-US" sz="900">
                <a:solidFill>
                  <a:srgbClr val="000000"/>
                </a:solidFill>
                <a:latin typeface="宋体" panose="02010600030101010101" pitchFamily="7" charset="-122"/>
                <a:ea typeface="宋体" panose="02010600030101010101" pitchFamily="7" charset="-122"/>
                <a:cs typeface="宋体" panose="02010600030101010101" pitchFamily="7" charset="-122"/>
                <a:sym typeface="宋体" panose="02010600030101010101" pitchFamily="7" charset="-122"/>
              </a:endParaRPr>
            </a:p>
          </xdr:txBody>
        </xdr:sp>
        <xdr:clientData/>
      </xdr:twoCellAnchor>
    </mc:Choice>
    <mc:Fallback/>
  </mc:AlternateContent>
  <xdr:twoCellAnchor>
    <xdr:from>
      <xdr:col>6</xdr:col>
      <xdr:colOff>546100</xdr:colOff>
      <xdr:row>302</xdr:row>
      <xdr:rowOff>132080</xdr:rowOff>
    </xdr:from>
    <xdr:to>
      <xdr:col>13</xdr:col>
      <xdr:colOff>675640</xdr:colOff>
      <xdr:row>317</xdr:row>
      <xdr:rowOff>132080</xdr:rowOff>
    </xdr:to>
    <xdr:graphicFrame>
      <xdr:nvGraphicFramePr>
        <xdr:cNvPr id="5" name="图表 4"/>
        <xdr:cNvGraphicFramePr/>
      </xdr:nvGraphicFramePr>
      <xdr:xfrm>
        <a:off x="5971540" y="55760620"/>
        <a:ext cx="4572000" cy="27432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369.9170717593" refreshedBy="Lenovo" recordCount="18">
  <cacheSource type="worksheet">
    <worksheetSource ref="A103:G121" sheet="Sheet1"/>
  </cacheSource>
  <cacheFields count="7">
    <cacheField name="項目" numFmtId="0">
      <sharedItems count="18">
        <s v="柳橙"/>
        <s v="蘋果"/>
        <s v="香蕉"/>
        <s v="萵苣"/>
        <s v="蕃茄"/>
        <s v="南瓜"/>
        <s v="芹菜"/>
        <s v="黃瓜"/>
        <s v="香菇"/>
        <s v="牛乳 "/>
        <s v="起司"/>
        <s v="雞蛋"/>
        <s v="乾酪"/>
        <s v="酸奶油"/>
        <s v="優格"/>
        <s v="牛肉"/>
        <s v="鮭魚"/>
        <s v="螃蟹"/>
      </sharedItems>
    </cacheField>
    <cacheField name="商店" numFmtId="0">
      <sharedItems count="5">
        <s v="雜貨"/>
        <s v="果園"/>
        <s v="市場"/>
        <s v="宅配"/>
        <s v="魚市"/>
      </sharedItems>
    </cacheField>
    <cacheField name="類別" numFmtId="0">
      <sharedItems count="4">
        <s v="農產品"/>
        <s v="乳品"/>
        <s v="肉類"/>
        <s v="海鮮"/>
      </sharedItems>
    </cacheField>
    <cacheField name="數量" numFmtId="0">
      <sharedItems containsSemiMixedTypes="0" containsString="0" containsNumber="1" minValue="0.23" maxValue="7.4" count="11">
        <n v="0.9"/>
        <n v="1.35"/>
        <n v="1"/>
        <n v="2"/>
        <n v="1.8"/>
        <n v="0.45"/>
        <n v="0.23"/>
        <n v="7.4"/>
        <n v="4.5"/>
        <n v="2.7"/>
        <n v="2.3"/>
      </sharedItems>
    </cacheField>
    <cacheField name="單位" numFmtId="0">
      <sharedItems count="7">
        <s v="公斤"/>
        <s v="串"/>
        <s v="顆"/>
        <s v="個"/>
        <s v="公升"/>
        <s v="打"/>
        <s v="公克"/>
      </sharedItems>
    </cacheField>
    <cacheField name="單價" numFmtId="189">
      <sharedItems containsSemiMixedTypes="0" containsString="0" containsNumber="1" minValue="45" maxValue="329.7" count="14">
        <n v="89.7"/>
        <n v="59.7"/>
        <n v="119.7"/>
        <n v="68.7"/>
        <n v="104.7"/>
        <n v="45"/>
        <n v="67.5"/>
        <n v="299.7"/>
        <n v="105"/>
        <n v="116.7"/>
        <n v="149.7"/>
        <n v="239.7"/>
        <n v="269.7"/>
        <n v="329.7"/>
      </sharedItems>
    </cacheField>
    <cacheField name="合計" numFmtId="189">
      <sharedItems containsSemiMixedTypes="0" containsString="0" containsNumber="1" minValue="15.525" maxValue="1078.65" count="18">
        <n v="80.73"/>
        <n v="80.595"/>
        <n v="119.7"/>
        <n v="137.4"/>
        <n v="188.46"/>
        <n v="90"/>
        <n v="119.4"/>
        <n v="30.915"/>
        <n v="15.525"/>
        <n v="885.78"/>
        <n v="134.865"/>
        <n v="210"/>
        <n v="116.7"/>
        <n v="89.7"/>
        <n v="149.7"/>
        <n v="1078.65"/>
        <n v="728.19"/>
        <n v="758.31"/>
      </sharedItems>
    </cacheField>
  </cacheFields>
</pivotCacheDefinition>
</file>

<file path=xl/pivotCache/pivotCacheRecords1.xml><?xml version="1.0" encoding="utf-8"?>
<pivotCacheRecords xmlns="http://schemas.openxmlformats.org/spreadsheetml/2006/main" xmlns:r="http://schemas.openxmlformats.org/officeDocument/2006/relationships" count="18">
  <r>
    <x v="0"/>
    <x v="0"/>
    <x v="0"/>
    <x v="0"/>
    <x v="0"/>
    <x v="0"/>
    <x v="0"/>
  </r>
  <r>
    <x v="1"/>
    <x v="1"/>
    <x v="0"/>
    <x v="1"/>
    <x v="0"/>
    <x v="1"/>
    <x v="1"/>
  </r>
  <r>
    <x v="2"/>
    <x v="0"/>
    <x v="0"/>
    <x v="2"/>
    <x v="1"/>
    <x v="2"/>
    <x v="2"/>
  </r>
  <r>
    <x v="3"/>
    <x v="2"/>
    <x v="0"/>
    <x v="3"/>
    <x v="2"/>
    <x v="3"/>
    <x v="3"/>
  </r>
  <r>
    <x v="4"/>
    <x v="2"/>
    <x v="0"/>
    <x v="4"/>
    <x v="0"/>
    <x v="4"/>
    <x v="4"/>
  </r>
  <r>
    <x v="5"/>
    <x v="2"/>
    <x v="0"/>
    <x v="3"/>
    <x v="3"/>
    <x v="5"/>
    <x v="5"/>
  </r>
  <r>
    <x v="6"/>
    <x v="0"/>
    <x v="0"/>
    <x v="3"/>
    <x v="1"/>
    <x v="1"/>
    <x v="6"/>
  </r>
  <r>
    <x v="7"/>
    <x v="2"/>
    <x v="0"/>
    <x v="5"/>
    <x v="0"/>
    <x v="3"/>
    <x v="7"/>
  </r>
  <r>
    <x v="8"/>
    <x v="0"/>
    <x v="0"/>
    <x v="6"/>
    <x v="0"/>
    <x v="6"/>
    <x v="8"/>
  </r>
  <r>
    <x v="9"/>
    <x v="3"/>
    <x v="1"/>
    <x v="7"/>
    <x v="4"/>
    <x v="2"/>
    <x v="9"/>
  </r>
  <r>
    <x v="10"/>
    <x v="3"/>
    <x v="1"/>
    <x v="5"/>
    <x v="0"/>
    <x v="7"/>
    <x v="10"/>
  </r>
  <r>
    <x v="11"/>
    <x v="3"/>
    <x v="1"/>
    <x v="3"/>
    <x v="5"/>
    <x v="8"/>
    <x v="11"/>
  </r>
  <r>
    <x v="12"/>
    <x v="3"/>
    <x v="1"/>
    <x v="2"/>
    <x v="6"/>
    <x v="9"/>
    <x v="12"/>
  </r>
  <r>
    <x v="13"/>
    <x v="3"/>
    <x v="1"/>
    <x v="2"/>
    <x v="6"/>
    <x v="0"/>
    <x v="13"/>
  </r>
  <r>
    <x v="14"/>
    <x v="0"/>
    <x v="1"/>
    <x v="2"/>
    <x v="6"/>
    <x v="10"/>
    <x v="14"/>
  </r>
  <r>
    <x v="15"/>
    <x v="2"/>
    <x v="2"/>
    <x v="8"/>
    <x v="0"/>
    <x v="11"/>
    <x v="15"/>
  </r>
  <r>
    <x v="16"/>
    <x v="4"/>
    <x v="3"/>
    <x v="9"/>
    <x v="0"/>
    <x v="12"/>
    <x v="16"/>
  </r>
  <r>
    <x v="17"/>
    <x v="4"/>
    <x v="3"/>
    <x v="10"/>
    <x v="0"/>
    <x v="13"/>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chartFormat="2">
  <location ref="A3:B9" firstHeaderRow="1" firstDataRow="1" firstDataCol="1"/>
  <pivotFields count="7">
    <pivotField compact="0" showAll="0">
      <items count="19">
        <item x="4"/>
        <item x="16"/>
        <item x="7"/>
        <item x="11"/>
        <item x="0"/>
        <item x="5"/>
        <item x="15"/>
        <item x="9"/>
        <item x="17"/>
        <item x="1"/>
        <item x="10"/>
        <item x="12"/>
        <item x="6"/>
        <item x="13"/>
        <item x="3"/>
        <item x="8"/>
        <item x="2"/>
        <item x="14"/>
        <item t="default"/>
      </items>
    </pivotField>
    <pivotField axis="axisRow" compact="0" sortType="ascending" showAll="0">
      <items count="6">
        <item x="1"/>
        <item x="2"/>
        <item x="4"/>
        <item x="0"/>
        <item x="3"/>
        <item t="default"/>
      </items>
      <autoSortScope>
        <pivotArea fieldPosition="0">
          <references count="1">
            <reference field="4294967294" count="1" selected="0">
              <x v="0"/>
            </reference>
          </references>
        </pivotArea>
      </autoSortScope>
    </pivotField>
    <pivotField compact="0" showAll="0">
      <items count="5">
        <item x="3"/>
        <item x="0"/>
        <item x="2"/>
        <item x="1"/>
        <item t="default"/>
      </items>
    </pivotField>
    <pivotField compact="0" showAll="0">
      <items count="12">
        <item x="6"/>
        <item x="5"/>
        <item x="0"/>
        <item x="2"/>
        <item x="1"/>
        <item x="4"/>
        <item x="3"/>
        <item x="10"/>
        <item x="9"/>
        <item x="8"/>
        <item x="7"/>
        <item t="default"/>
      </items>
    </pivotField>
    <pivotField compact="0" showAll="0">
      <items count="8">
        <item x="1"/>
        <item x="5"/>
        <item x="3"/>
        <item x="0"/>
        <item x="6"/>
        <item x="4"/>
        <item x="2"/>
        <item t="default"/>
      </items>
    </pivotField>
    <pivotField dataField="1" compact="0" numFmtId="180" showAll="0">
      <items count="15">
        <item x="5"/>
        <item x="1"/>
        <item x="6"/>
        <item x="3"/>
        <item x="0"/>
        <item x="4"/>
        <item x="8"/>
        <item x="9"/>
        <item x="2"/>
        <item x="10"/>
        <item x="11"/>
        <item x="12"/>
        <item x="7"/>
        <item x="13"/>
        <item t="default"/>
      </items>
    </pivotField>
    <pivotField compact="0" numFmtId="180" showAll="0">
      <items count="19">
        <item x="8"/>
        <item x="7"/>
        <item x="1"/>
        <item x="0"/>
        <item x="13"/>
        <item x="5"/>
        <item x="12"/>
        <item x="6"/>
        <item x="2"/>
        <item x="10"/>
        <item x="3"/>
        <item x="14"/>
        <item x="4"/>
        <item x="11"/>
        <item x="16"/>
        <item x="17"/>
        <item x="9"/>
        <item x="15"/>
        <item t="default"/>
      </items>
    </pivotField>
  </pivotFields>
  <rowFields count="1">
    <field x="1"/>
  </rowFields>
  <rowItems count="6">
    <i>
      <x/>
    </i>
    <i>
      <x v="3"/>
    </i>
    <i>
      <x v="1"/>
    </i>
    <i>
      <x v="2"/>
    </i>
    <i>
      <x v="4"/>
    </i>
    <i t="grand">
      <x/>
    </i>
  </rowItems>
  <colItems count="1">
    <i/>
  </colItems>
  <dataFields count="1">
    <dataField name="求和项:單價" fld="5"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16" applyNumberFormats="0" applyBorderFormats="0" applyFontFormats="1" applyPatternFormats="1" applyAlignmentFormats="0" applyWidthHeightFormats="0">
  <queryTableRefresh preserveSortFilterLayout="0" nextId="2">
    <queryTableFields count="1">
      <queryTableField id="1" dataBound="0"/>
    </queryTableFields>
  </queryTableRefresh>
</queryTable>
</file>

<file path=xl/tables/table1.xml><?xml version="1.0" encoding="utf-8"?>
<table xmlns="http://schemas.openxmlformats.org/spreadsheetml/2006/main" id="1" name="表1" displayName="表1" ref="A1:G3" totalsRowShown="0">
  <autoFilter ref="A1:G3"/>
  <tableColumns count="7">
    <tableColumn id="1" name="項目" dataDxfId="0"/>
    <tableColumn id="2" name="商店" dataDxfId="1"/>
    <tableColumn id="3" name="類別" dataDxfId="2"/>
    <tableColumn id="4" name="數量" dataDxfId="3"/>
    <tableColumn id="5" name="單位" dataDxfId="4"/>
    <tableColumn id="6" name="單價" dataDxfId="5"/>
    <tableColumn id="7" name="合計" dataDxfId="6"/>
  </tableColumns>
  <tableStyleInfo name="TableStyleMedium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6" Type="http://schemas.openxmlformats.org/officeDocument/2006/relationships/queryTable" Target="../queryTables/queryTable1.xml"/><Relationship Id="rId5" Type="http://schemas.openxmlformats.org/officeDocument/2006/relationships/vmlDrawing" Target="../drawings/vmlDrawing2.v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A1" sqref="A1:G3"/>
    </sheetView>
  </sheetViews>
  <sheetFormatPr defaultColWidth="8.88888888888889" defaultRowHeight="14.4" outlineLevelRow="2" outlineLevelCol="6"/>
  <sheetData>
    <row r="1" spans="1:7">
      <c r="A1" t="s">
        <v>0</v>
      </c>
      <c r="B1" t="s">
        <v>1</v>
      </c>
      <c r="C1" t="s">
        <v>2</v>
      </c>
      <c r="D1" t="s">
        <v>3</v>
      </c>
      <c r="E1" t="s">
        <v>4</v>
      </c>
      <c r="F1" t="s">
        <v>5</v>
      </c>
      <c r="G1" t="s">
        <v>6</v>
      </c>
    </row>
    <row r="2" spans="1:7">
      <c r="A2" t="s">
        <v>7</v>
      </c>
      <c r="B2" t="s">
        <v>8</v>
      </c>
      <c r="C2" t="s">
        <v>9</v>
      </c>
      <c r="D2">
        <v>2.7</v>
      </c>
      <c r="E2" t="s">
        <v>10</v>
      </c>
      <c r="F2">
        <v>269.7</v>
      </c>
      <c r="G2">
        <v>728.19</v>
      </c>
    </row>
    <row r="3" spans="1:7">
      <c r="A3" t="s">
        <v>11</v>
      </c>
      <c r="B3" t="s">
        <v>8</v>
      </c>
      <c r="C3" t="s">
        <v>9</v>
      </c>
      <c r="D3">
        <v>2.3</v>
      </c>
      <c r="E3" t="s">
        <v>10</v>
      </c>
      <c r="F3">
        <v>329.7</v>
      </c>
      <c r="G3">
        <v>758.31</v>
      </c>
    </row>
  </sheetData>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J13"/>
  <sheetViews>
    <sheetView topLeftCell="A13" workbookViewId="0">
      <selection activeCell="A34" sqref="A34"/>
    </sheetView>
  </sheetViews>
  <sheetFormatPr defaultColWidth="8.88888888888889" defaultRowHeight="14.4"/>
  <cols>
    <col min="1" max="1" width="7.88888888888889"/>
    <col min="2" max="2" width="13.7777777777778"/>
  </cols>
  <sheetData>
    <row r="3" spans="1:2">
      <c r="A3" t="s">
        <v>1</v>
      </c>
      <c r="B3" t="s">
        <v>12</v>
      </c>
    </row>
    <row r="4" spans="1:2">
      <c r="A4" t="s">
        <v>13</v>
      </c>
      <c r="B4">
        <v>59.7</v>
      </c>
    </row>
    <row r="5" spans="1:2">
      <c r="A5" t="s">
        <v>14</v>
      </c>
      <c r="B5">
        <v>486.3</v>
      </c>
    </row>
    <row r="6" spans="1:2">
      <c r="A6" t="s">
        <v>15</v>
      </c>
      <c r="B6">
        <v>526.8</v>
      </c>
    </row>
    <row r="7" spans="1:2">
      <c r="A7" t="s">
        <v>8</v>
      </c>
      <c r="B7">
        <v>599.4</v>
      </c>
    </row>
    <row r="8" spans="1:2">
      <c r="A8" t="s">
        <v>16</v>
      </c>
      <c r="B8">
        <v>730.8</v>
      </c>
    </row>
    <row r="9" spans="1:2">
      <c r="A9" t="s">
        <v>17</v>
      </c>
      <c r="B9">
        <v>2403</v>
      </c>
    </row>
    <row r="11" spans="1:3">
      <c r="A11" s="1" t="s">
        <v>18</v>
      </c>
      <c r="B11" s="1"/>
      <c r="C11" s="1"/>
    </row>
    <row r="12" spans="1:10">
      <c r="A12" s="1" t="s">
        <v>19</v>
      </c>
      <c r="B12" s="1"/>
      <c r="C12" s="1"/>
      <c r="D12" s="1"/>
      <c r="E12" s="1"/>
      <c r="F12" s="1"/>
      <c r="G12" s="1"/>
      <c r="H12" s="1"/>
      <c r="I12" s="1"/>
      <c r="J12" s="1"/>
    </row>
    <row r="13" spans="1:8">
      <c r="A13" s="1" t="s">
        <v>20</v>
      </c>
      <c r="B13" s="1"/>
      <c r="C13" s="1"/>
      <c r="D13" s="1"/>
      <c r="E13" s="1"/>
      <c r="F13" s="1"/>
      <c r="G13" s="1"/>
      <c r="H13" s="1"/>
    </row>
  </sheetData>
  <mergeCells count="3">
    <mergeCell ref="A11:C11"/>
    <mergeCell ref="A12:J12"/>
    <mergeCell ref="A13:H13"/>
  </mergeCells>
  <pageMargins left="0.75" right="0.75" top="1" bottom="1" header="0.5" footer="0.5"/>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33"/>
  <sheetViews>
    <sheetView tabSelected="1" workbookViewId="0">
      <pane ySplit="1" topLeftCell="A312" activePane="bottomLeft" state="frozen"/>
      <selection/>
      <selection pane="bottomLeft" activeCell="E334" sqref="E334"/>
    </sheetView>
  </sheetViews>
  <sheetFormatPr defaultColWidth="9" defaultRowHeight="14.4"/>
  <cols>
    <col min="1" max="1" width="26.2222222222222" customWidth="1"/>
    <col min="3" max="3" width="13"/>
    <col min="4" max="4" width="12.8888888888889"/>
    <col min="13" max="13" width="10.7777777777778"/>
    <col min="14" max="14" width="11.8888888888889"/>
  </cols>
  <sheetData>
    <row r="1" ht="44" customHeight="1" spans="1:11">
      <c r="A1" s="2" t="s">
        <v>21</v>
      </c>
      <c r="B1" s="2"/>
      <c r="C1" s="2"/>
      <c r="D1" s="2"/>
      <c r="E1" s="2"/>
      <c r="F1" s="2"/>
      <c r="G1" s="2"/>
      <c r="H1" s="2"/>
      <c r="I1" s="2"/>
      <c r="J1" s="2"/>
      <c r="K1" s="2"/>
    </row>
    <row r="3" spans="1:8">
      <c r="A3" s="1" t="s">
        <v>22</v>
      </c>
      <c r="B3" s="1"/>
      <c r="C3" s="1"/>
      <c r="D3" s="1"/>
      <c r="E3" s="1"/>
      <c r="F3" s="1"/>
      <c r="G3" s="1"/>
      <c r="H3" s="1"/>
    </row>
    <row r="5" spans="1:7">
      <c r="A5" t="s">
        <v>23</v>
      </c>
      <c r="B5" s="1" t="s">
        <v>24</v>
      </c>
      <c r="C5" s="1"/>
      <c r="D5" s="1"/>
      <c r="E5" s="1"/>
      <c r="F5" s="1"/>
      <c r="G5" s="1"/>
    </row>
    <row r="6" spans="1:1">
      <c r="A6" t="s">
        <v>25</v>
      </c>
    </row>
    <row r="7" spans="1:1">
      <c r="A7" t="s">
        <v>26</v>
      </c>
    </row>
    <row r="8" spans="1:1">
      <c r="A8" t="s">
        <v>27</v>
      </c>
    </row>
    <row r="9" spans="1:1">
      <c r="A9" t="s">
        <v>28</v>
      </c>
    </row>
    <row r="10" spans="1:1">
      <c r="A10" t="s">
        <v>29</v>
      </c>
    </row>
    <row r="11" spans="1:1">
      <c r="A11" t="s">
        <v>30</v>
      </c>
    </row>
    <row r="13" spans="1:11">
      <c r="A13" t="s">
        <v>23</v>
      </c>
      <c r="B13" s="1" t="s">
        <v>31</v>
      </c>
      <c r="C13" s="1"/>
      <c r="D13" s="1"/>
      <c r="E13" s="1"/>
      <c r="F13" s="1"/>
      <c r="G13" s="1"/>
      <c r="H13" s="1"/>
      <c r="I13" s="1"/>
      <c r="J13" s="1"/>
      <c r="K13" s="1"/>
    </row>
    <row r="14" spans="1:1">
      <c r="A14" t="s">
        <v>26</v>
      </c>
    </row>
    <row r="15" spans="1:1">
      <c r="A15" t="s">
        <v>28</v>
      </c>
    </row>
    <row r="16" spans="1:1">
      <c r="A16" t="s">
        <v>30</v>
      </c>
    </row>
    <row r="17" spans="1:1">
      <c r="A17" t="s">
        <v>32</v>
      </c>
    </row>
    <row r="18" spans="1:1">
      <c r="A18" t="s">
        <v>33</v>
      </c>
    </row>
    <row r="20" spans="1:10">
      <c r="A20" s="3">
        <v>44355</v>
      </c>
      <c r="B20" s="1" t="s">
        <v>34</v>
      </c>
      <c r="C20" s="1"/>
      <c r="D20" s="1"/>
      <c r="E20" s="1"/>
      <c r="F20" s="1"/>
      <c r="G20" s="1"/>
      <c r="H20" s="1"/>
      <c r="I20" s="1"/>
      <c r="J20" s="1"/>
    </row>
    <row r="21" spans="1:1">
      <c r="A21" s="4"/>
    </row>
    <row r="22" spans="1:10">
      <c r="A22" s="4">
        <v>44355</v>
      </c>
      <c r="B22" s="1" t="s">
        <v>35</v>
      </c>
      <c r="C22" s="1"/>
      <c r="D22" s="1"/>
      <c r="E22" s="1"/>
      <c r="F22" s="1"/>
      <c r="G22" s="1"/>
      <c r="H22" s="1"/>
      <c r="I22" s="1"/>
      <c r="J22" s="1"/>
    </row>
    <row r="23" spans="1:1">
      <c r="A23" s="4">
        <v>44385</v>
      </c>
    </row>
    <row r="24" spans="1:1">
      <c r="A24" s="4">
        <v>44416</v>
      </c>
    </row>
    <row r="25" spans="1:1">
      <c r="A25" s="4">
        <v>44447</v>
      </c>
    </row>
    <row r="27" spans="1:18">
      <c r="A27">
        <v>45</v>
      </c>
      <c r="B27">
        <v>30</v>
      </c>
      <c r="C27">
        <f t="shared" ref="C27:C30" si="0">A27*B27</f>
        <v>1350</v>
      </c>
      <c r="D27" s="1" t="s">
        <v>36</v>
      </c>
      <c r="E27" s="1"/>
      <c r="F27" s="1"/>
      <c r="G27" s="1"/>
      <c r="H27" s="1"/>
      <c r="I27" s="1"/>
      <c r="J27" s="1"/>
      <c r="K27" s="1"/>
      <c r="L27" s="1"/>
      <c r="M27" s="1"/>
      <c r="N27" s="1"/>
      <c r="O27" s="1"/>
      <c r="P27" s="1"/>
      <c r="Q27" s="1"/>
      <c r="R27" s="1"/>
    </row>
    <row r="29" spans="1:9">
      <c r="A29" s="5">
        <v>45</v>
      </c>
      <c r="B29" s="5">
        <v>30</v>
      </c>
      <c r="C29" s="5">
        <f>A29*B29</f>
        <v>1350</v>
      </c>
      <c r="D29" s="1" t="s">
        <v>37</v>
      </c>
      <c r="E29" s="1"/>
      <c r="F29" s="1"/>
      <c r="G29" s="1"/>
      <c r="H29" s="1"/>
      <c r="I29" s="1"/>
    </row>
    <row r="30" spans="1:18">
      <c r="A30" s="5">
        <v>20</v>
      </c>
      <c r="B30" s="5">
        <v>40</v>
      </c>
      <c r="C30" s="5">
        <f t="shared" si="0"/>
        <v>800</v>
      </c>
      <c r="J30" s="8"/>
      <c r="K30" s="8"/>
      <c r="L30" s="8"/>
      <c r="M30" s="8"/>
      <c r="N30" s="8"/>
      <c r="O30" s="8"/>
      <c r="P30" s="8"/>
      <c r="Q30" s="8"/>
      <c r="R30" s="8"/>
    </row>
    <row r="32" spans="1:7">
      <c r="A32" s="6">
        <v>45</v>
      </c>
      <c r="B32" s="6">
        <v>30</v>
      </c>
      <c r="C32" s="6">
        <f>A32*B32</f>
        <v>1350</v>
      </c>
      <c r="D32" s="1" t="s">
        <v>38</v>
      </c>
      <c r="E32" s="1"/>
      <c r="F32" s="1"/>
      <c r="G32" s="1"/>
    </row>
    <row r="33" ht="15" customHeight="1" spans="1:9">
      <c r="A33" s="7">
        <v>20</v>
      </c>
      <c r="B33" s="7">
        <v>40</v>
      </c>
      <c r="C33" s="7">
        <f>A33*B33</f>
        <v>800</v>
      </c>
      <c r="D33" s="8"/>
      <c r="E33" s="8"/>
      <c r="F33" s="8"/>
      <c r="G33" s="8"/>
      <c r="H33" s="8"/>
      <c r="I33" s="8"/>
    </row>
    <row r="34" spans="1:3">
      <c r="A34" s="5"/>
      <c r="B34" s="5"/>
      <c r="C34" s="5"/>
    </row>
    <row r="35" spans="1:2">
      <c r="A35">
        <v>130</v>
      </c>
      <c r="B35" t="s">
        <v>39</v>
      </c>
    </row>
    <row r="36" spans="1:1">
      <c r="A36">
        <v>120</v>
      </c>
    </row>
    <row r="37" spans="1:1">
      <c r="A37">
        <f>SUM(A35:A36)</f>
        <v>250</v>
      </c>
    </row>
    <row r="39" spans="1:12">
      <c r="A39" s="1" t="s">
        <v>40</v>
      </c>
      <c r="B39" s="1"/>
      <c r="C39" s="1"/>
      <c r="D39" s="1"/>
      <c r="E39" s="1"/>
      <c r="F39" s="1"/>
      <c r="G39" s="1"/>
      <c r="H39" s="1"/>
      <c r="I39" s="1"/>
      <c r="J39" s="1"/>
      <c r="K39" s="1"/>
      <c r="L39" s="1"/>
    </row>
    <row r="41" spans="1:8">
      <c r="A41" s="9"/>
      <c r="B41" s="10"/>
      <c r="C41" s="11"/>
      <c r="D41" s="1" t="s">
        <v>41</v>
      </c>
      <c r="E41" s="1"/>
      <c r="F41" s="1"/>
      <c r="G41" s="1"/>
      <c r="H41" s="1"/>
    </row>
    <row r="42" spans="1:3">
      <c r="A42" s="12"/>
      <c r="B42" s="13"/>
      <c r="C42" s="14"/>
    </row>
    <row r="43" spans="1:3">
      <c r="A43" s="12"/>
      <c r="B43" s="13"/>
      <c r="C43" s="14"/>
    </row>
    <row r="45" spans="1:3">
      <c r="A45" s="1" t="s">
        <v>42</v>
      </c>
      <c r="B45" s="1"/>
      <c r="C45" s="1"/>
    </row>
    <row r="47" spans="1:19">
      <c r="A47" t="s">
        <v>1</v>
      </c>
      <c r="B47" s="1" t="s">
        <v>43</v>
      </c>
      <c r="C47" s="1"/>
      <c r="D47" s="1"/>
      <c r="E47" s="1"/>
      <c r="F47" s="1"/>
      <c r="G47" s="1"/>
      <c r="H47" s="1"/>
      <c r="I47" s="1"/>
      <c r="J47" s="1"/>
      <c r="K47" s="1"/>
      <c r="L47" s="1"/>
      <c r="M47" s="1"/>
      <c r="N47" s="1"/>
      <c r="O47" s="1"/>
      <c r="P47" s="1"/>
      <c r="Q47" s="1"/>
      <c r="R47" s="1"/>
      <c r="S47" s="1"/>
    </row>
    <row r="48" spans="1:5">
      <c r="A48" s="15">
        <v>20</v>
      </c>
      <c r="B48" s="1" t="s">
        <v>44</v>
      </c>
      <c r="C48" s="1"/>
      <c r="D48" s="1"/>
      <c r="E48" s="1"/>
    </row>
    <row r="49" spans="1:1">
      <c r="A49" s="16">
        <v>100</v>
      </c>
    </row>
    <row r="50" spans="1:1">
      <c r="A50" s="16">
        <v>150</v>
      </c>
    </row>
    <row r="51" spans="1:1">
      <c r="A51">
        <v>20</v>
      </c>
    </row>
    <row r="52" spans="1:1">
      <c r="A52">
        <v>30</v>
      </c>
    </row>
    <row r="53" spans="1:1">
      <c r="A53">
        <v>40</v>
      </c>
    </row>
    <row r="54" spans="1:1">
      <c r="A54">
        <v>80</v>
      </c>
    </row>
    <row r="55" spans="1:1">
      <c r="A55">
        <v>110</v>
      </c>
    </row>
    <row r="57" spans="1:10">
      <c r="A57" s="1" t="s">
        <v>45</v>
      </c>
      <c r="B57" s="1"/>
      <c r="C57" s="1"/>
      <c r="D57" s="1"/>
      <c r="E57" s="1"/>
      <c r="F57" s="1"/>
      <c r="G57" s="1"/>
      <c r="H57" s="1"/>
      <c r="I57" s="1"/>
      <c r="J57" s="1"/>
    </row>
    <row r="58" spans="1:5">
      <c r="A58" s="8" t="s">
        <v>46</v>
      </c>
      <c r="B58" s="8"/>
      <c r="C58" s="8"/>
      <c r="D58" s="8"/>
      <c r="E58" s="8"/>
    </row>
    <row r="59" spans="1:12">
      <c r="A59" s="8" t="s">
        <v>47</v>
      </c>
      <c r="B59" s="8"/>
      <c r="C59" s="8"/>
      <c r="D59" s="8"/>
      <c r="E59" s="8"/>
      <c r="F59" s="8"/>
      <c r="G59" s="8"/>
      <c r="H59" s="8"/>
      <c r="I59" s="8"/>
      <c r="J59" s="8"/>
      <c r="K59" s="8"/>
      <c r="L59" s="8"/>
    </row>
    <row r="60" spans="1:6">
      <c r="A60" s="8" t="s">
        <v>48</v>
      </c>
      <c r="B60" s="8"/>
      <c r="C60" s="8"/>
      <c r="D60" s="8"/>
      <c r="E60" s="8"/>
      <c r="F60" s="8"/>
    </row>
    <row r="61" spans="1:4">
      <c r="A61" s="1" t="s">
        <v>49</v>
      </c>
      <c r="B61" s="1"/>
      <c r="C61" s="1"/>
      <c r="D61" s="1"/>
    </row>
    <row r="62" spans="1:3">
      <c r="A62" s="1" t="s">
        <v>50</v>
      </c>
      <c r="B62" s="1"/>
      <c r="C62" s="1"/>
    </row>
    <row r="63" spans="1:3">
      <c r="A63" s="1" t="s">
        <v>51</v>
      </c>
      <c r="B63" s="1"/>
      <c r="C63" s="1"/>
    </row>
    <row r="65" spans="2:9">
      <c r="B65" s="1" t="s">
        <v>52</v>
      </c>
      <c r="C65" s="1"/>
      <c r="D65" s="1"/>
      <c r="E65" s="1"/>
      <c r="F65" s="1"/>
      <c r="G65" s="1"/>
      <c r="H65" s="1"/>
      <c r="I65" s="1"/>
    </row>
    <row r="66" spans="1:12">
      <c r="A66" s="1" t="s">
        <v>53</v>
      </c>
      <c r="B66" s="1"/>
      <c r="C66" s="1"/>
      <c r="D66" s="1"/>
      <c r="E66" s="1"/>
      <c r="F66" s="1"/>
      <c r="G66" s="1"/>
      <c r="H66" s="1"/>
      <c r="I66" s="1"/>
      <c r="J66" s="1"/>
      <c r="K66" s="1"/>
      <c r="L66" s="1"/>
    </row>
    <row r="67" spans="1:5">
      <c r="A67" s="1" t="s">
        <v>54</v>
      </c>
      <c r="B67" s="1"/>
      <c r="C67" s="1"/>
      <c r="D67" s="1"/>
      <c r="E67" s="1"/>
    </row>
    <row r="85" spans="7:14">
      <c r="G85" s="1" t="s">
        <v>55</v>
      </c>
      <c r="H85" s="1"/>
      <c r="I85" s="1"/>
      <c r="J85" s="1"/>
      <c r="K85" s="1"/>
      <c r="L85" s="1"/>
      <c r="M85" s="1"/>
      <c r="N85" s="1"/>
    </row>
    <row r="86" spans="7:14">
      <c r="G86" s="1"/>
      <c r="H86" s="1"/>
      <c r="I86" s="1"/>
      <c r="J86" s="1"/>
      <c r="K86" s="1"/>
      <c r="L86" s="1"/>
      <c r="M86" s="1"/>
      <c r="N86" s="1"/>
    </row>
    <row r="87" spans="7:14">
      <c r="G87" s="1"/>
      <c r="H87" s="1"/>
      <c r="I87" s="1"/>
      <c r="J87" s="1"/>
      <c r="K87" s="1"/>
      <c r="L87" s="1"/>
      <c r="M87" s="1"/>
      <c r="N87" s="1"/>
    </row>
    <row r="88" spans="7:14">
      <c r="G88" s="1"/>
      <c r="H88" s="1"/>
      <c r="I88" s="1"/>
      <c r="J88" s="1"/>
      <c r="K88" s="1"/>
      <c r="L88" s="1"/>
      <c r="M88" s="1"/>
      <c r="N88" s="1"/>
    </row>
    <row r="89" spans="7:14">
      <c r="G89" s="1"/>
      <c r="H89" s="1"/>
      <c r="I89" s="1"/>
      <c r="J89" s="1"/>
      <c r="K89" s="1"/>
      <c r="L89" s="1"/>
      <c r="M89" s="1"/>
      <c r="N89" s="1"/>
    </row>
    <row r="90" spans="7:14">
      <c r="G90" s="1"/>
      <c r="H90" s="1"/>
      <c r="I90" s="1"/>
      <c r="J90" s="1"/>
      <c r="K90" s="1"/>
      <c r="L90" s="1"/>
      <c r="M90" s="1"/>
      <c r="N90" s="1"/>
    </row>
    <row r="91" spans="7:14">
      <c r="G91" s="1"/>
      <c r="H91" s="1"/>
      <c r="I91" s="1"/>
      <c r="J91" s="1"/>
      <c r="K91" s="1"/>
      <c r="L91" s="1"/>
      <c r="M91" s="1"/>
      <c r="N91" s="1"/>
    </row>
    <row r="92" spans="7:14">
      <c r="G92" s="1"/>
      <c r="H92" s="1"/>
      <c r="I92" s="1"/>
      <c r="J92" s="1"/>
      <c r="K92" s="1"/>
      <c r="L92" s="1"/>
      <c r="M92" s="1"/>
      <c r="N92" s="1"/>
    </row>
    <row r="93" spans="7:14">
      <c r="G93" s="1"/>
      <c r="H93" s="1"/>
      <c r="I93" s="1"/>
      <c r="J93" s="1"/>
      <c r="K93" s="1"/>
      <c r="L93" s="1"/>
      <c r="M93" s="1"/>
      <c r="N93" s="1"/>
    </row>
    <row r="94" spans="7:14">
      <c r="G94" s="1"/>
      <c r="H94" s="1"/>
      <c r="I94" s="1"/>
      <c r="J94" s="1"/>
      <c r="K94" s="1"/>
      <c r="L94" s="1"/>
      <c r="M94" s="1"/>
      <c r="N94" s="1"/>
    </row>
    <row r="95" spans="7:14">
      <c r="G95" s="1"/>
      <c r="H95" s="1"/>
      <c r="I95" s="1"/>
      <c r="J95" s="1"/>
      <c r="K95" s="1"/>
      <c r="L95" s="1"/>
      <c r="M95" s="1"/>
      <c r="N95" s="1"/>
    </row>
    <row r="96" spans="7:14">
      <c r="G96" s="1"/>
      <c r="H96" s="1"/>
      <c r="I96" s="1"/>
      <c r="J96" s="1"/>
      <c r="K96" s="1"/>
      <c r="L96" s="1"/>
      <c r="M96" s="1"/>
      <c r="N96" s="1"/>
    </row>
    <row r="97" spans="7:14">
      <c r="G97" s="1"/>
      <c r="H97" s="1"/>
      <c r="I97" s="1"/>
      <c r="J97" s="1"/>
      <c r="K97" s="1"/>
      <c r="L97" s="1"/>
      <c r="M97" s="1"/>
      <c r="N97" s="1"/>
    </row>
    <row r="98" spans="7:14">
      <c r="G98" s="1"/>
      <c r="H98" s="1"/>
      <c r="I98" s="1"/>
      <c r="J98" s="1"/>
      <c r="K98" s="1"/>
      <c r="L98" s="1"/>
      <c r="M98" s="1"/>
      <c r="N98" s="1"/>
    </row>
    <row r="99" spans="7:14">
      <c r="G99" s="1"/>
      <c r="H99" s="1"/>
      <c r="I99" s="1"/>
      <c r="J99" s="1"/>
      <c r="K99" s="1"/>
      <c r="L99" s="1"/>
      <c r="M99" s="1"/>
      <c r="N99" s="1"/>
    </row>
    <row r="101" spans="1:16">
      <c r="A101" s="1" t="s">
        <v>56</v>
      </c>
      <c r="B101" s="1"/>
      <c r="C101" s="1"/>
      <c r="D101" s="1"/>
      <c r="E101" s="1"/>
      <c r="F101" s="1"/>
      <c r="G101" s="1"/>
      <c r="H101" s="1"/>
      <c r="I101" s="1"/>
      <c r="J101" s="1"/>
      <c r="K101" s="1"/>
      <c r="L101" s="1"/>
      <c r="M101" s="1"/>
      <c r="N101" s="1"/>
      <c r="O101" s="1"/>
      <c r="P101" s="1"/>
    </row>
    <row r="103" spans="1:7">
      <c r="A103" s="17" t="s">
        <v>0</v>
      </c>
      <c r="B103" s="18" t="s">
        <v>1</v>
      </c>
      <c r="C103" s="18" t="s">
        <v>2</v>
      </c>
      <c r="D103" s="19" t="s">
        <v>3</v>
      </c>
      <c r="E103" s="17" t="s">
        <v>4</v>
      </c>
      <c r="F103" s="19" t="s">
        <v>5</v>
      </c>
      <c r="G103" s="19" t="s">
        <v>6</v>
      </c>
    </row>
    <row r="104" spans="1:7">
      <c r="A104" s="20" t="s">
        <v>57</v>
      </c>
      <c r="B104" s="21" t="s">
        <v>14</v>
      </c>
      <c r="C104" s="21" t="s">
        <v>58</v>
      </c>
      <c r="D104" s="22">
        <v>0.9</v>
      </c>
      <c r="E104" s="21" t="s">
        <v>10</v>
      </c>
      <c r="F104" s="23">
        <v>89.7</v>
      </c>
      <c r="G104" s="23">
        <f t="shared" ref="G104:G121" si="1">D104*F104</f>
        <v>80.73</v>
      </c>
    </row>
    <row r="105" spans="1:7">
      <c r="A105" s="20" t="s">
        <v>59</v>
      </c>
      <c r="B105" s="21" t="s">
        <v>13</v>
      </c>
      <c r="C105" s="21" t="s">
        <v>58</v>
      </c>
      <c r="D105" s="22">
        <v>1.35</v>
      </c>
      <c r="E105" s="21" t="s">
        <v>10</v>
      </c>
      <c r="F105" s="23">
        <v>59.7</v>
      </c>
      <c r="G105" s="23">
        <f t="shared" si="1"/>
        <v>80.595</v>
      </c>
    </row>
    <row r="106" spans="1:7">
      <c r="A106" s="20" t="s">
        <v>60</v>
      </c>
      <c r="B106" s="21" t="s">
        <v>14</v>
      </c>
      <c r="C106" s="21" t="s">
        <v>58</v>
      </c>
      <c r="D106" s="22">
        <v>1</v>
      </c>
      <c r="E106" s="21" t="s">
        <v>61</v>
      </c>
      <c r="F106" s="23">
        <v>119.7</v>
      </c>
      <c r="G106" s="23">
        <f t="shared" si="1"/>
        <v>119.7</v>
      </c>
    </row>
    <row r="107" spans="1:7">
      <c r="A107" s="20" t="s">
        <v>62</v>
      </c>
      <c r="B107" s="21" t="s">
        <v>15</v>
      </c>
      <c r="C107" s="21" t="s">
        <v>58</v>
      </c>
      <c r="D107" s="22">
        <v>2</v>
      </c>
      <c r="E107" s="21" t="s">
        <v>63</v>
      </c>
      <c r="F107" s="23">
        <v>68.7</v>
      </c>
      <c r="G107" s="23">
        <f t="shared" si="1"/>
        <v>137.4</v>
      </c>
    </row>
    <row r="108" spans="1:7">
      <c r="A108" s="20" t="s">
        <v>64</v>
      </c>
      <c r="B108" s="21" t="s">
        <v>15</v>
      </c>
      <c r="C108" s="21" t="s">
        <v>58</v>
      </c>
      <c r="D108" s="22">
        <v>1.8</v>
      </c>
      <c r="E108" s="21" t="s">
        <v>10</v>
      </c>
      <c r="F108" s="23">
        <v>104.7</v>
      </c>
      <c r="G108" s="23">
        <f t="shared" si="1"/>
        <v>188.46</v>
      </c>
    </row>
    <row r="109" spans="1:7">
      <c r="A109" s="20" t="s">
        <v>65</v>
      </c>
      <c r="B109" s="21" t="s">
        <v>15</v>
      </c>
      <c r="C109" s="21" t="s">
        <v>58</v>
      </c>
      <c r="D109" s="22">
        <v>2</v>
      </c>
      <c r="E109" s="21" t="s">
        <v>66</v>
      </c>
      <c r="F109" s="23">
        <v>45</v>
      </c>
      <c r="G109" s="23">
        <f t="shared" si="1"/>
        <v>90</v>
      </c>
    </row>
    <row r="110" spans="1:7">
      <c r="A110" s="20" t="s">
        <v>67</v>
      </c>
      <c r="B110" s="21" t="s">
        <v>14</v>
      </c>
      <c r="C110" s="21" t="s">
        <v>58</v>
      </c>
      <c r="D110" s="22">
        <v>2</v>
      </c>
      <c r="E110" s="21" t="s">
        <v>61</v>
      </c>
      <c r="F110" s="23">
        <v>59.7</v>
      </c>
      <c r="G110" s="23">
        <f t="shared" si="1"/>
        <v>119.4</v>
      </c>
    </row>
    <row r="111" spans="1:7">
      <c r="A111" s="20" t="s">
        <v>68</v>
      </c>
      <c r="B111" s="21" t="s">
        <v>15</v>
      </c>
      <c r="C111" s="21" t="s">
        <v>58</v>
      </c>
      <c r="D111" s="22">
        <v>0.45</v>
      </c>
      <c r="E111" s="21" t="s">
        <v>10</v>
      </c>
      <c r="F111" s="23">
        <v>68.7</v>
      </c>
      <c r="G111" s="23">
        <f t="shared" si="1"/>
        <v>30.915</v>
      </c>
    </row>
    <row r="112" spans="1:7">
      <c r="A112" s="20" t="s">
        <v>69</v>
      </c>
      <c r="B112" s="21" t="s">
        <v>14</v>
      </c>
      <c r="C112" s="21" t="s">
        <v>58</v>
      </c>
      <c r="D112" s="24">
        <v>0.23</v>
      </c>
      <c r="E112" s="21" t="s">
        <v>10</v>
      </c>
      <c r="F112" s="23">
        <v>67.5</v>
      </c>
      <c r="G112" s="23">
        <f t="shared" si="1"/>
        <v>15.525</v>
      </c>
    </row>
    <row r="113" spans="1:7">
      <c r="A113" s="20" t="s">
        <v>70</v>
      </c>
      <c r="B113" s="21" t="s">
        <v>16</v>
      </c>
      <c r="C113" s="21" t="s">
        <v>71</v>
      </c>
      <c r="D113" s="22">
        <v>7.4</v>
      </c>
      <c r="E113" s="21" t="s">
        <v>72</v>
      </c>
      <c r="F113" s="23">
        <v>119.7</v>
      </c>
      <c r="G113" s="23">
        <f t="shared" si="1"/>
        <v>885.78</v>
      </c>
    </row>
    <row r="114" spans="1:7">
      <c r="A114" s="20" t="s">
        <v>73</v>
      </c>
      <c r="B114" s="21" t="s">
        <v>16</v>
      </c>
      <c r="C114" s="21" t="s">
        <v>71</v>
      </c>
      <c r="D114" s="22">
        <v>0.45</v>
      </c>
      <c r="E114" s="21" t="s">
        <v>10</v>
      </c>
      <c r="F114" s="23">
        <v>299.7</v>
      </c>
      <c r="G114" s="23">
        <f t="shared" si="1"/>
        <v>134.865</v>
      </c>
    </row>
    <row r="115" spans="1:7">
      <c r="A115" s="20" t="s">
        <v>74</v>
      </c>
      <c r="B115" s="21" t="s">
        <v>16</v>
      </c>
      <c r="C115" s="21" t="s">
        <v>71</v>
      </c>
      <c r="D115" s="22">
        <v>2</v>
      </c>
      <c r="E115" s="21" t="s">
        <v>75</v>
      </c>
      <c r="F115" s="23">
        <v>105</v>
      </c>
      <c r="G115" s="23">
        <f t="shared" si="1"/>
        <v>210</v>
      </c>
    </row>
    <row r="116" spans="1:7">
      <c r="A116" s="20" t="s">
        <v>76</v>
      </c>
      <c r="B116" s="21" t="s">
        <v>16</v>
      </c>
      <c r="C116" s="21" t="s">
        <v>71</v>
      </c>
      <c r="D116" s="22">
        <v>1</v>
      </c>
      <c r="E116" s="21" t="s">
        <v>77</v>
      </c>
      <c r="F116" s="23">
        <v>116.7</v>
      </c>
      <c r="G116" s="23">
        <f t="shared" si="1"/>
        <v>116.7</v>
      </c>
    </row>
    <row r="117" spans="1:7">
      <c r="A117" s="20" t="s">
        <v>78</v>
      </c>
      <c r="B117" s="21" t="s">
        <v>16</v>
      </c>
      <c r="C117" s="21" t="s">
        <v>71</v>
      </c>
      <c r="D117" s="22">
        <v>1</v>
      </c>
      <c r="E117" s="21" t="s">
        <v>77</v>
      </c>
      <c r="F117" s="23">
        <v>89.7</v>
      </c>
      <c r="G117" s="23">
        <f t="shared" si="1"/>
        <v>89.7</v>
      </c>
    </row>
    <row r="118" spans="1:7">
      <c r="A118" s="20" t="s">
        <v>79</v>
      </c>
      <c r="B118" s="21" t="s">
        <v>14</v>
      </c>
      <c r="C118" s="21" t="s">
        <v>71</v>
      </c>
      <c r="D118" s="22">
        <v>1</v>
      </c>
      <c r="E118" s="21" t="s">
        <v>77</v>
      </c>
      <c r="F118" s="23">
        <v>149.7</v>
      </c>
      <c r="G118" s="23">
        <f t="shared" si="1"/>
        <v>149.7</v>
      </c>
    </row>
    <row r="119" spans="1:7">
      <c r="A119" s="20" t="s">
        <v>80</v>
      </c>
      <c r="B119" s="21" t="s">
        <v>15</v>
      </c>
      <c r="C119" s="21" t="s">
        <v>81</v>
      </c>
      <c r="D119" s="22">
        <v>4.5</v>
      </c>
      <c r="E119" s="21" t="s">
        <v>10</v>
      </c>
      <c r="F119" s="23">
        <v>239.7</v>
      </c>
      <c r="G119" s="23">
        <f t="shared" si="1"/>
        <v>1078.65</v>
      </c>
    </row>
    <row r="120" spans="1:7">
      <c r="A120" s="20" t="s">
        <v>7</v>
      </c>
      <c r="B120" s="21" t="s">
        <v>8</v>
      </c>
      <c r="C120" s="21" t="s">
        <v>9</v>
      </c>
      <c r="D120" s="22">
        <v>2.7</v>
      </c>
      <c r="E120" s="21" t="s">
        <v>10</v>
      </c>
      <c r="F120" s="23">
        <v>269.7</v>
      </c>
      <c r="G120" s="23">
        <f t="shared" si="1"/>
        <v>728.19</v>
      </c>
    </row>
    <row r="121" spans="1:7">
      <c r="A121" s="20" t="s">
        <v>11</v>
      </c>
      <c r="B121" s="21" t="s">
        <v>8</v>
      </c>
      <c r="C121" s="21" t="s">
        <v>9</v>
      </c>
      <c r="D121" s="25">
        <v>2.3</v>
      </c>
      <c r="E121" s="21" t="s">
        <v>10</v>
      </c>
      <c r="F121" s="23">
        <v>329.7</v>
      </c>
      <c r="G121" s="23">
        <f t="shared" si="1"/>
        <v>758.31</v>
      </c>
    </row>
    <row r="123" spans="1:17">
      <c r="A123" s="1" t="s">
        <v>82</v>
      </c>
      <c r="B123" s="1"/>
      <c r="C123" s="1"/>
      <c r="D123" s="1"/>
      <c r="E123" s="1"/>
      <c r="F123" s="1"/>
      <c r="G123" s="1"/>
      <c r="H123" s="1"/>
      <c r="I123" s="1"/>
      <c r="J123" s="1"/>
      <c r="K123" s="1"/>
      <c r="L123" s="1"/>
      <c r="M123" s="1"/>
      <c r="N123" s="1"/>
      <c r="O123" s="1"/>
      <c r="P123" s="1"/>
      <c r="Q123" s="1"/>
    </row>
    <row r="125" spans="1:1">
      <c r="A125" t="s">
        <v>83</v>
      </c>
    </row>
    <row r="126" spans="1:9">
      <c r="A126" s="1" t="s">
        <v>84</v>
      </c>
      <c r="B126" s="1"/>
      <c r="C126" s="1"/>
      <c r="D126" s="1"/>
      <c r="E126" s="1"/>
      <c r="F126" s="1"/>
      <c r="G126" s="1"/>
      <c r="H126" s="1"/>
      <c r="I126" s="1"/>
    </row>
    <row r="127" spans="1:3">
      <c r="A127" s="1" t="s">
        <v>85</v>
      </c>
      <c r="B127" s="1"/>
      <c r="C127" s="1"/>
    </row>
    <row r="128" spans="1:1">
      <c r="A128" t="s">
        <v>86</v>
      </c>
    </row>
    <row r="129" spans="1:4">
      <c r="A129" s="1" t="s">
        <v>87</v>
      </c>
      <c r="B129" s="1"/>
      <c r="C129" s="1"/>
      <c r="D129" s="1"/>
    </row>
    <row r="130" spans="1:6">
      <c r="A130" s="1" t="s">
        <v>88</v>
      </c>
      <c r="B130" s="1"/>
      <c r="C130" s="1"/>
      <c r="D130" s="1"/>
      <c r="E130" s="1"/>
      <c r="F130" s="1"/>
    </row>
    <row r="132" spans="1:12">
      <c r="A132" s="1" t="s">
        <v>89</v>
      </c>
      <c r="B132" s="1"/>
      <c r="C132" s="1"/>
      <c r="D132" s="1"/>
      <c r="E132" s="1"/>
      <c r="F132" s="1"/>
      <c r="G132" s="1"/>
      <c r="H132" s="1"/>
      <c r="I132" s="1"/>
      <c r="J132" s="1"/>
      <c r="K132" s="1"/>
      <c r="L132" s="1"/>
    </row>
    <row r="133" spans="1:4">
      <c r="A133" s="1" t="s">
        <v>90</v>
      </c>
      <c r="B133" s="1"/>
      <c r="C133" s="1"/>
      <c r="D133" s="1"/>
    </row>
    <row r="135" spans="1:4">
      <c r="A135" s="1" t="s">
        <v>91</v>
      </c>
      <c r="B135" s="1"/>
      <c r="C135" s="1"/>
      <c r="D135" s="1"/>
    </row>
    <row r="136" spans="1:11">
      <c r="A136" t="str">
        <f>IF(F104&gt;100,"是","否")</f>
        <v>否</v>
      </c>
      <c r="B136" s="1" t="s">
        <v>92</v>
      </c>
      <c r="C136" s="1"/>
      <c r="D136" s="1"/>
      <c r="E136" s="1"/>
      <c r="F136" s="1"/>
      <c r="G136" s="1"/>
      <c r="H136" s="1"/>
      <c r="I136" s="1"/>
      <c r="J136" s="1"/>
      <c r="K136" s="1"/>
    </row>
    <row r="137" spans="1:4">
      <c r="A137" s="1" t="s">
        <v>93</v>
      </c>
      <c r="B137" s="1"/>
      <c r="C137" s="1"/>
      <c r="D137" s="1"/>
    </row>
    <row r="138" spans="1:4">
      <c r="A138" s="1"/>
      <c r="B138" s="1"/>
      <c r="C138" s="1"/>
      <c r="D138" s="1"/>
    </row>
    <row r="139" spans="1:12">
      <c r="A139" t="str">
        <f>_xlfn.IFS(F104&gt;100,"A",F104&gt;90,"B",F104&lt;90,"C")</f>
        <v>C</v>
      </c>
      <c r="B139" s="1" t="s">
        <v>94</v>
      </c>
      <c r="C139" s="1"/>
      <c r="D139" s="1"/>
      <c r="E139" s="1"/>
      <c r="F139" s="1"/>
      <c r="G139" s="1"/>
      <c r="H139" s="1"/>
      <c r="I139" s="1"/>
      <c r="J139" s="1"/>
      <c r="K139" s="1"/>
      <c r="L139" s="1"/>
    </row>
    <row r="140" spans="2:12">
      <c r="B140" s="1"/>
      <c r="C140" s="1"/>
      <c r="D140" s="1"/>
      <c r="E140" s="1"/>
      <c r="F140" s="1"/>
      <c r="G140" s="1"/>
      <c r="H140" s="1"/>
      <c r="I140" s="1"/>
      <c r="J140" s="1"/>
      <c r="K140" s="1"/>
      <c r="L140" s="1"/>
    </row>
    <row r="141" spans="1:8">
      <c r="A141" s="1" t="s">
        <v>95</v>
      </c>
      <c r="B141" s="1"/>
      <c r="C141" s="1"/>
      <c r="D141" s="1"/>
      <c r="E141" s="1"/>
      <c r="F141" s="1"/>
      <c r="G141" s="1"/>
      <c r="H141" s="1"/>
    </row>
    <row r="142" spans="1:8">
      <c r="A142" s="1"/>
      <c r="B142" s="1"/>
      <c r="C142" s="1"/>
      <c r="D142" s="1"/>
      <c r="E142" s="1"/>
      <c r="F142" s="1"/>
      <c r="G142" s="1"/>
      <c r="H142" s="1"/>
    </row>
    <row r="143" spans="1:25">
      <c r="A143" t="str">
        <f>VLOOKUP(D119,$D$103:$G$121,2,TRUE)</f>
        <v>公斤</v>
      </c>
      <c r="B143" s="1" t="s">
        <v>96</v>
      </c>
      <c r="C143" s="1"/>
      <c r="D143" s="1"/>
      <c r="E143" s="1"/>
      <c r="F143" s="1"/>
      <c r="G143" s="1"/>
      <c r="H143" s="1"/>
      <c r="I143" s="1"/>
      <c r="J143" s="1"/>
      <c r="K143" s="1"/>
      <c r="L143" s="1"/>
      <c r="M143" s="1"/>
      <c r="N143" s="1"/>
      <c r="O143" s="1"/>
      <c r="P143" s="1"/>
      <c r="Q143" s="1"/>
      <c r="R143" s="1"/>
      <c r="S143" s="1"/>
      <c r="T143" s="1"/>
      <c r="U143" s="1"/>
      <c r="V143" s="1"/>
      <c r="W143" s="1"/>
      <c r="X143" s="1"/>
      <c r="Y143" s="1"/>
    </row>
    <row r="144" spans="1:10">
      <c r="A144" s="1" t="s">
        <v>97</v>
      </c>
      <c r="B144" s="1"/>
      <c r="C144" s="1"/>
      <c r="D144" s="1"/>
      <c r="E144" s="1"/>
      <c r="F144" s="1"/>
      <c r="G144" s="1"/>
      <c r="H144" s="1"/>
      <c r="I144" s="1"/>
      <c r="J144" s="1"/>
    </row>
    <row r="145" spans="1:14">
      <c r="A145" s="1" t="s">
        <v>98</v>
      </c>
      <c r="B145" s="1"/>
      <c r="C145" s="1"/>
      <c r="D145" s="1"/>
      <c r="E145" s="1"/>
      <c r="F145" s="1"/>
      <c r="G145" s="1"/>
      <c r="H145" s="1"/>
      <c r="I145" s="1"/>
      <c r="J145" s="1"/>
      <c r="K145" s="1"/>
      <c r="L145" s="1"/>
      <c r="M145" s="1"/>
      <c r="N145" s="1"/>
    </row>
    <row r="146" spans="1:14">
      <c r="A146" s="1" t="s">
        <v>99</v>
      </c>
      <c r="B146" s="1"/>
      <c r="C146" s="1"/>
      <c r="D146" s="1"/>
      <c r="E146" s="1"/>
      <c r="F146" s="1"/>
      <c r="G146" s="1"/>
      <c r="H146" s="1"/>
      <c r="I146" s="1"/>
      <c r="J146" s="1"/>
      <c r="K146" s="1"/>
      <c r="L146" s="1"/>
      <c r="M146" s="1"/>
      <c r="N146" s="1"/>
    </row>
    <row r="147" spans="1:14">
      <c r="A147" s="1"/>
      <c r="B147" s="1"/>
      <c r="C147" s="1"/>
      <c r="D147" s="1"/>
      <c r="E147" s="1"/>
      <c r="F147" s="1"/>
      <c r="G147" s="1"/>
      <c r="H147" s="1"/>
      <c r="I147" s="1"/>
      <c r="J147" s="1"/>
      <c r="K147" s="1"/>
      <c r="L147" s="1"/>
      <c r="M147" s="1"/>
      <c r="N147" s="1"/>
    </row>
    <row r="148" ht="15" customHeight="1" spans="1:16">
      <c r="A148" t="str">
        <f>IFERROR(VLOOKUP(D124,$D$103:$G$121,2,TRUE),"没有查询数据")</f>
        <v>没有查询数据</v>
      </c>
      <c r="B148" s="1" t="s">
        <v>100</v>
      </c>
      <c r="C148" s="1"/>
      <c r="D148" s="1"/>
      <c r="E148" s="1"/>
      <c r="F148" s="1"/>
      <c r="G148" s="1"/>
      <c r="H148" s="1"/>
      <c r="I148" s="1"/>
      <c r="J148" s="1"/>
      <c r="K148" s="1"/>
      <c r="L148" s="1"/>
      <c r="M148" s="1"/>
      <c r="N148" s="1"/>
      <c r="O148" s="1"/>
      <c r="P148" s="1"/>
    </row>
    <row r="149" spans="1:6">
      <c r="A149" t="str">
        <f>IF(A134="","",IFERROR(VLOOKUP(A134,$D$103:$G$121,2,TRUE),"没有查询数据"))</f>
        <v/>
      </c>
      <c r="B149" s="1" t="s">
        <v>101</v>
      </c>
      <c r="C149" s="1"/>
      <c r="D149" s="1"/>
      <c r="E149" s="1"/>
      <c r="F149" s="1"/>
    </row>
    <row r="150" spans="2:6">
      <c r="B150" s="1"/>
      <c r="C150" s="1"/>
      <c r="D150" s="1"/>
      <c r="E150" s="1"/>
      <c r="F150" s="1"/>
    </row>
    <row r="151" spans="1:9">
      <c r="A151">
        <f>COUNT(D104:D121)</f>
        <v>18</v>
      </c>
      <c r="B151" s="1" t="s">
        <v>102</v>
      </c>
      <c r="C151" s="1"/>
      <c r="D151" s="1"/>
      <c r="E151" s="1"/>
      <c r="F151" s="1"/>
      <c r="G151" s="1"/>
      <c r="H151" s="1"/>
      <c r="I151">
        <f>COUNT(C104:C121)</f>
        <v>0</v>
      </c>
    </row>
    <row r="152" spans="1:8">
      <c r="A152">
        <f>COUNTA(C104:C121)</f>
        <v>18</v>
      </c>
      <c r="B152" s="1" t="s">
        <v>103</v>
      </c>
      <c r="C152" s="1"/>
      <c r="D152" s="1"/>
      <c r="E152" s="1"/>
      <c r="F152" s="1"/>
      <c r="G152" s="1"/>
      <c r="H152" s="1"/>
    </row>
    <row r="153" ht="15" customHeight="1" spans="1:9">
      <c r="A153">
        <f>COUNTIF(C104:C121,"乳品")</f>
        <v>6</v>
      </c>
      <c r="B153" s="1" t="s">
        <v>104</v>
      </c>
      <c r="C153" s="1"/>
      <c r="D153" s="1"/>
      <c r="E153" s="1"/>
      <c r="F153" s="1"/>
      <c r="G153" s="1"/>
      <c r="H153" s="1"/>
      <c r="I153" s="1"/>
    </row>
    <row r="154" spans="1:11">
      <c r="A154">
        <f>COUNTIFS(C104:C121,"乳品",B104:B121,"宅配")</f>
        <v>5</v>
      </c>
      <c r="B154" s="1" t="s">
        <v>105</v>
      </c>
      <c r="C154" s="1"/>
      <c r="D154" s="1"/>
      <c r="E154" s="1"/>
      <c r="F154" s="1"/>
      <c r="G154" s="1"/>
      <c r="H154" s="1"/>
      <c r="I154" s="1"/>
      <c r="J154" s="1"/>
      <c r="K154" s="1"/>
    </row>
    <row r="155" spans="1:8">
      <c r="A155">
        <f>COUNTIF(F104:F121,"&gt;"&amp;H155)</f>
        <v>4</v>
      </c>
      <c r="B155" s="1" t="s">
        <v>106</v>
      </c>
      <c r="C155" s="1"/>
      <c r="D155" s="1"/>
      <c r="E155" s="1"/>
      <c r="F155" s="1"/>
      <c r="G155" s="1"/>
      <c r="H155">
        <v>200</v>
      </c>
    </row>
    <row r="156" spans="1:5">
      <c r="A156" s="1" t="s">
        <v>107</v>
      </c>
      <c r="B156" s="1"/>
      <c r="C156" s="1"/>
      <c r="D156" s="1"/>
      <c r="E156" s="1"/>
    </row>
    <row r="157" spans="1:5">
      <c r="A157" s="1"/>
      <c r="B157" s="1"/>
      <c r="C157" s="1"/>
      <c r="D157" s="1"/>
      <c r="E157" s="1"/>
    </row>
    <row r="158" spans="1:10">
      <c r="A158">
        <f>SUMIF(F104:F121,"&gt;"&amp;H155)</f>
        <v>1138.8</v>
      </c>
      <c r="B158" s="1" t="s">
        <v>108</v>
      </c>
      <c r="C158" s="1"/>
      <c r="D158" s="1"/>
      <c r="E158" s="1"/>
      <c r="F158" s="1"/>
      <c r="G158" s="1"/>
      <c r="H158" s="1"/>
      <c r="I158" s="1"/>
      <c r="J158" s="1"/>
    </row>
    <row r="159" spans="2:10">
      <c r="B159" s="1"/>
      <c r="C159" s="1"/>
      <c r="D159" s="1"/>
      <c r="E159" s="1"/>
      <c r="F159" s="1"/>
      <c r="G159" s="1"/>
      <c r="H159" s="1"/>
      <c r="I159" s="1"/>
      <c r="J159" s="1"/>
    </row>
    <row r="160" spans="1:14">
      <c r="A160">
        <f>SUM(合计)</f>
        <v>5014.62</v>
      </c>
      <c r="B160" s="1" t="s">
        <v>109</v>
      </c>
      <c r="C160" s="1"/>
      <c r="D160" s="1"/>
      <c r="E160" s="1"/>
      <c r="F160" s="1"/>
      <c r="G160" s="1"/>
      <c r="H160" s="1"/>
      <c r="I160" s="1"/>
      <c r="J160" s="1"/>
      <c r="K160" s="1"/>
      <c r="L160" s="1"/>
      <c r="M160" s="1"/>
      <c r="N160" s="1"/>
    </row>
    <row r="162" spans="1:13">
      <c r="A162" t="s">
        <v>110</v>
      </c>
      <c r="B162" s="1" t="s">
        <v>111</v>
      </c>
      <c r="C162" s="1"/>
      <c r="D162" s="1"/>
      <c r="E162" s="1"/>
      <c r="F162" s="1"/>
      <c r="G162" s="1"/>
      <c r="H162" s="1"/>
      <c r="I162" s="1"/>
      <c r="J162" s="1"/>
      <c r="K162" s="1"/>
      <c r="L162" s="1"/>
      <c r="M162" s="1"/>
    </row>
    <row r="163" spans="1:3">
      <c r="A163" t="s">
        <v>112</v>
      </c>
      <c r="B163" t="s">
        <v>113</v>
      </c>
      <c r="C163" t="s">
        <v>114</v>
      </c>
    </row>
    <row r="164" spans="1:3">
      <c r="A164" s="1" t="s">
        <v>115</v>
      </c>
      <c r="B164" s="1"/>
      <c r="C164" s="1"/>
    </row>
    <row r="166" spans="1:9">
      <c r="A166" s="1" t="s">
        <v>116</v>
      </c>
      <c r="B166" s="1"/>
      <c r="C166" s="1"/>
      <c r="D166" s="1"/>
      <c r="E166" s="1"/>
      <c r="F166" s="1"/>
      <c r="G166" s="1"/>
      <c r="H166" s="1"/>
      <c r="I166" s="1"/>
    </row>
    <row r="167" spans="1:3">
      <c r="A167" s="1" t="s">
        <v>117</v>
      </c>
      <c r="B167" s="1"/>
      <c r="C167" s="1"/>
    </row>
    <row r="169" spans="1:1">
      <c r="A169" t="s">
        <v>118</v>
      </c>
    </row>
    <row r="171" spans="1:11">
      <c r="A171" s="1" t="s">
        <v>119</v>
      </c>
      <c r="B171" s="1"/>
      <c r="C171" s="1"/>
      <c r="D171" s="1"/>
      <c r="E171" s="1"/>
      <c r="F171" s="1"/>
      <c r="G171" s="1"/>
      <c r="H171" s="1"/>
      <c r="I171" s="1"/>
      <c r="J171" s="1"/>
      <c r="K171" s="1"/>
    </row>
    <row r="173" spans="1:2">
      <c r="A173" s="1" t="s">
        <v>120</v>
      </c>
      <c r="B173" s="1"/>
    </row>
    <row r="175" spans="1:19">
      <c r="A175" s="17" t="s">
        <v>0</v>
      </c>
      <c r="B175" s="20" t="s">
        <v>57</v>
      </c>
      <c r="C175" s="20" t="s">
        <v>59</v>
      </c>
      <c r="D175" s="20" t="s">
        <v>60</v>
      </c>
      <c r="E175" s="20" t="s">
        <v>62</v>
      </c>
      <c r="F175" s="20" t="s">
        <v>64</v>
      </c>
      <c r="G175" s="20" t="s">
        <v>65</v>
      </c>
      <c r="H175" s="20" t="s">
        <v>67</v>
      </c>
      <c r="I175" s="20" t="s">
        <v>68</v>
      </c>
      <c r="J175" s="20" t="s">
        <v>69</v>
      </c>
      <c r="K175" s="20" t="s">
        <v>70</v>
      </c>
      <c r="L175" s="20" t="s">
        <v>73</v>
      </c>
      <c r="M175" s="20" t="s">
        <v>74</v>
      </c>
      <c r="N175" s="20" t="s">
        <v>76</v>
      </c>
      <c r="O175" s="20" t="s">
        <v>78</v>
      </c>
      <c r="P175" s="20" t="s">
        <v>79</v>
      </c>
      <c r="Q175" s="20" t="s">
        <v>80</v>
      </c>
      <c r="R175" s="20" t="s">
        <v>7</v>
      </c>
      <c r="S175" s="20" t="s">
        <v>11</v>
      </c>
    </row>
    <row r="176" spans="1:19">
      <c r="A176" s="18" t="s">
        <v>1</v>
      </c>
      <c r="B176" s="21" t="s">
        <v>14</v>
      </c>
      <c r="C176" s="21" t="s">
        <v>13</v>
      </c>
      <c r="D176" s="21" t="s">
        <v>14</v>
      </c>
      <c r="E176" s="21" t="s">
        <v>15</v>
      </c>
      <c r="F176" s="21" t="s">
        <v>15</v>
      </c>
      <c r="G176" s="21" t="s">
        <v>15</v>
      </c>
      <c r="H176" s="21" t="s">
        <v>14</v>
      </c>
      <c r="I176" s="21" t="s">
        <v>15</v>
      </c>
      <c r="J176" s="21" t="s">
        <v>14</v>
      </c>
      <c r="K176" s="21" t="s">
        <v>16</v>
      </c>
      <c r="L176" s="21" t="s">
        <v>16</v>
      </c>
      <c r="M176" s="21" t="s">
        <v>16</v>
      </c>
      <c r="N176" s="21" t="s">
        <v>16</v>
      </c>
      <c r="O176" s="21" t="s">
        <v>16</v>
      </c>
      <c r="P176" s="21" t="s">
        <v>14</v>
      </c>
      <c r="Q176" s="21" t="s">
        <v>15</v>
      </c>
      <c r="R176" s="21" t="s">
        <v>8</v>
      </c>
      <c r="S176" s="21" t="s">
        <v>8</v>
      </c>
    </row>
    <row r="177" spans="1:19">
      <c r="A177" s="18" t="s">
        <v>2</v>
      </c>
      <c r="B177" s="21" t="s">
        <v>58</v>
      </c>
      <c r="C177" s="21" t="s">
        <v>58</v>
      </c>
      <c r="D177" s="21" t="s">
        <v>58</v>
      </c>
      <c r="E177" s="21" t="s">
        <v>58</v>
      </c>
      <c r="F177" s="21" t="s">
        <v>58</v>
      </c>
      <c r="G177" s="21" t="s">
        <v>58</v>
      </c>
      <c r="H177" s="21" t="s">
        <v>58</v>
      </c>
      <c r="I177" s="21" t="s">
        <v>58</v>
      </c>
      <c r="J177" s="21" t="s">
        <v>58</v>
      </c>
      <c r="K177" s="21" t="s">
        <v>71</v>
      </c>
      <c r="L177" s="21" t="s">
        <v>71</v>
      </c>
      <c r="M177" s="21" t="s">
        <v>71</v>
      </c>
      <c r="N177" s="21" t="s">
        <v>71</v>
      </c>
      <c r="O177" s="21" t="s">
        <v>71</v>
      </c>
      <c r="P177" s="21" t="s">
        <v>71</v>
      </c>
      <c r="Q177" s="21" t="s">
        <v>81</v>
      </c>
      <c r="R177" s="21" t="s">
        <v>9</v>
      </c>
      <c r="S177" s="21" t="s">
        <v>9</v>
      </c>
    </row>
    <row r="178" spans="1:19">
      <c r="A178" s="19" t="s">
        <v>3</v>
      </c>
      <c r="B178" s="22">
        <v>0.9</v>
      </c>
      <c r="C178" s="22">
        <v>1.35</v>
      </c>
      <c r="D178" s="22">
        <v>1</v>
      </c>
      <c r="E178" s="22">
        <v>2</v>
      </c>
      <c r="F178" s="22">
        <v>1.8</v>
      </c>
      <c r="G178" s="22">
        <v>2</v>
      </c>
      <c r="H178" s="22">
        <v>2</v>
      </c>
      <c r="I178" s="22">
        <v>0.45</v>
      </c>
      <c r="J178" s="24">
        <v>0.23</v>
      </c>
      <c r="K178" s="22">
        <v>7.4</v>
      </c>
      <c r="L178" s="22">
        <v>0.45</v>
      </c>
      <c r="M178" s="22">
        <v>2</v>
      </c>
      <c r="N178" s="22">
        <v>1</v>
      </c>
      <c r="O178" s="22">
        <v>1</v>
      </c>
      <c r="P178" s="22">
        <v>1</v>
      </c>
      <c r="Q178" s="22">
        <v>4.5</v>
      </c>
      <c r="R178" s="22">
        <v>2.7</v>
      </c>
      <c r="S178" s="25">
        <v>2.3</v>
      </c>
    </row>
    <row r="179" spans="1:19">
      <c r="A179" s="17" t="s">
        <v>4</v>
      </c>
      <c r="B179" s="21" t="s">
        <v>10</v>
      </c>
      <c r="C179" s="21" t="s">
        <v>10</v>
      </c>
      <c r="D179" s="21" t="s">
        <v>61</v>
      </c>
      <c r="E179" s="21" t="s">
        <v>63</v>
      </c>
      <c r="F179" s="21" t="s">
        <v>10</v>
      </c>
      <c r="G179" s="21" t="s">
        <v>66</v>
      </c>
      <c r="H179" s="21" t="s">
        <v>61</v>
      </c>
      <c r="I179" s="21" t="s">
        <v>10</v>
      </c>
      <c r="J179" s="21" t="s">
        <v>10</v>
      </c>
      <c r="K179" s="21" t="s">
        <v>72</v>
      </c>
      <c r="L179" s="21" t="s">
        <v>10</v>
      </c>
      <c r="M179" s="21" t="s">
        <v>75</v>
      </c>
      <c r="N179" s="21" t="s">
        <v>77</v>
      </c>
      <c r="O179" s="21" t="s">
        <v>77</v>
      </c>
      <c r="P179" s="21" t="s">
        <v>77</v>
      </c>
      <c r="Q179" s="21" t="s">
        <v>10</v>
      </c>
      <c r="R179" s="21" t="s">
        <v>10</v>
      </c>
      <c r="S179" s="21" t="s">
        <v>10</v>
      </c>
    </row>
    <row r="180" spans="1:19">
      <c r="A180" s="19" t="s">
        <v>5</v>
      </c>
      <c r="B180" s="23">
        <v>89.7</v>
      </c>
      <c r="C180" s="23">
        <v>59.7</v>
      </c>
      <c r="D180" s="23">
        <v>119.7</v>
      </c>
      <c r="E180" s="23">
        <v>68.7</v>
      </c>
      <c r="F180" s="23">
        <v>104.7</v>
      </c>
      <c r="G180" s="23">
        <v>45</v>
      </c>
      <c r="H180" s="23">
        <v>59.7</v>
      </c>
      <c r="I180" s="23">
        <v>68.7</v>
      </c>
      <c r="J180" s="23">
        <v>67.5</v>
      </c>
      <c r="K180" s="23">
        <v>119.7</v>
      </c>
      <c r="L180" s="23">
        <v>299.7</v>
      </c>
      <c r="M180" s="23">
        <v>105</v>
      </c>
      <c r="N180" s="23">
        <v>116.7</v>
      </c>
      <c r="O180" s="23">
        <v>89.7</v>
      </c>
      <c r="P180" s="23">
        <v>149.7</v>
      </c>
      <c r="Q180" s="23">
        <v>239.7</v>
      </c>
      <c r="R180" s="23">
        <v>269.7</v>
      </c>
      <c r="S180" s="23">
        <v>329.7</v>
      </c>
    </row>
    <row r="181" spans="1:19">
      <c r="A181" s="19" t="s">
        <v>6</v>
      </c>
      <c r="B181" s="23">
        <f t="shared" ref="B181:S181" si="2">B178*B180</f>
        <v>80.73</v>
      </c>
      <c r="C181" s="23">
        <f t="shared" si="2"/>
        <v>80.595</v>
      </c>
      <c r="D181" s="23">
        <f t="shared" si="2"/>
        <v>119.7</v>
      </c>
      <c r="E181" s="23">
        <f t="shared" si="2"/>
        <v>137.4</v>
      </c>
      <c r="F181" s="23">
        <f t="shared" si="2"/>
        <v>188.46</v>
      </c>
      <c r="G181" s="23">
        <f t="shared" si="2"/>
        <v>90</v>
      </c>
      <c r="H181" s="23">
        <f t="shared" si="2"/>
        <v>119.4</v>
      </c>
      <c r="I181" s="23">
        <f t="shared" si="2"/>
        <v>30.915</v>
      </c>
      <c r="J181" s="23">
        <f t="shared" si="2"/>
        <v>15.525</v>
      </c>
      <c r="K181" s="23">
        <f t="shared" si="2"/>
        <v>885.78</v>
      </c>
      <c r="L181" s="23">
        <f t="shared" si="2"/>
        <v>134.865</v>
      </c>
      <c r="M181" s="23">
        <f t="shared" si="2"/>
        <v>210</v>
      </c>
      <c r="N181" s="23">
        <f t="shared" si="2"/>
        <v>116.7</v>
      </c>
      <c r="O181" s="23">
        <f t="shared" si="2"/>
        <v>89.7</v>
      </c>
      <c r="P181" s="23">
        <f t="shared" si="2"/>
        <v>149.7</v>
      </c>
      <c r="Q181" s="23">
        <f t="shared" si="2"/>
        <v>1078.65</v>
      </c>
      <c r="R181" s="23">
        <f t="shared" si="2"/>
        <v>728.19</v>
      </c>
      <c r="S181" s="23">
        <f t="shared" si="2"/>
        <v>758.31</v>
      </c>
    </row>
    <row r="182" spans="1:5">
      <c r="A182" s="1" t="s">
        <v>121</v>
      </c>
      <c r="B182" s="1"/>
      <c r="C182" s="1"/>
      <c r="D182" s="1"/>
      <c r="E182" s="1"/>
    </row>
    <row r="183" spans="1:2">
      <c r="A183" s="1" t="s">
        <v>122</v>
      </c>
      <c r="B183" s="1"/>
    </row>
    <row r="185" spans="1:19">
      <c r="A185" t="s">
        <v>3</v>
      </c>
      <c r="B185">
        <v>5.9</v>
      </c>
      <c r="C185">
        <v>6.35</v>
      </c>
      <c r="D185">
        <v>6</v>
      </c>
      <c r="E185">
        <v>7</v>
      </c>
      <c r="F185">
        <v>6.8</v>
      </c>
      <c r="G185">
        <v>7</v>
      </c>
      <c r="H185">
        <v>7</v>
      </c>
      <c r="I185">
        <v>5.45</v>
      </c>
      <c r="J185">
        <v>5.23</v>
      </c>
      <c r="K185">
        <v>12.4</v>
      </c>
      <c r="L185">
        <v>5.45</v>
      </c>
      <c r="M185">
        <v>7</v>
      </c>
      <c r="N185">
        <v>6</v>
      </c>
      <c r="O185">
        <v>6</v>
      </c>
      <c r="P185">
        <v>6</v>
      </c>
      <c r="Q185">
        <v>9.5</v>
      </c>
      <c r="R185">
        <v>7.7</v>
      </c>
      <c r="S185">
        <v>7.3</v>
      </c>
    </row>
    <row r="186" spans="1:17">
      <c r="A186">
        <v>5</v>
      </c>
      <c r="B186" s="1" t="s">
        <v>123</v>
      </c>
      <c r="C186" s="1"/>
      <c r="D186" s="1"/>
      <c r="E186" s="1"/>
      <c r="F186" s="1"/>
      <c r="G186" s="1"/>
      <c r="H186" s="1"/>
      <c r="I186" s="1"/>
      <c r="J186" s="1"/>
      <c r="K186" s="1"/>
      <c r="L186" s="1"/>
      <c r="M186" s="1"/>
      <c r="N186" s="1"/>
      <c r="O186" s="1"/>
      <c r="P186" s="1"/>
      <c r="Q186" s="1"/>
    </row>
    <row r="187" spans="1:2">
      <c r="A187" s="1" t="s">
        <v>124</v>
      </c>
      <c r="B187" s="1"/>
    </row>
    <row r="189" spans="1:6">
      <c r="A189" s="1" t="s">
        <v>125</v>
      </c>
      <c r="B189" s="1"/>
      <c r="C189" s="1"/>
      <c r="D189" s="1"/>
      <c r="E189" s="1"/>
      <c r="F189" s="1"/>
    </row>
    <row r="191" spans="1:16">
      <c r="A191" s="1" t="s">
        <v>126</v>
      </c>
      <c r="B191" s="1"/>
      <c r="C191" s="1"/>
      <c r="D191" s="1"/>
      <c r="E191" s="1"/>
      <c r="F191" s="1"/>
      <c r="G191" s="1"/>
      <c r="H191" s="1"/>
      <c r="I191" s="1"/>
      <c r="J191" s="1"/>
      <c r="K191" s="1"/>
      <c r="L191" s="1"/>
      <c r="M191" s="1"/>
      <c r="N191" s="1"/>
      <c r="O191" s="1"/>
      <c r="P191" s="1"/>
    </row>
    <row r="193" spans="1:9">
      <c r="A193" s="26"/>
      <c r="B193" s="1" t="s">
        <v>127</v>
      </c>
      <c r="C193" s="1"/>
      <c r="D193" s="1"/>
      <c r="E193" s="1"/>
      <c r="F193" s="1"/>
      <c r="G193" s="1"/>
      <c r="H193" s="1"/>
      <c r="I193" s="1"/>
    </row>
    <row r="195" spans="1:2">
      <c r="A195" s="1" t="s">
        <v>128</v>
      </c>
      <c r="B195" s="1"/>
    </row>
    <row r="196" spans="1:2">
      <c r="A196" s="1" t="s">
        <v>129</v>
      </c>
      <c r="B196" s="1"/>
    </row>
    <row r="198" spans="1:10">
      <c r="A198"/>
      <c r="B198" s="1" t="s">
        <v>130</v>
      </c>
      <c r="C198" s="1"/>
      <c r="D198" s="1"/>
      <c r="E198" s="1"/>
      <c r="F198" s="1"/>
      <c r="G198" s="1"/>
      <c r="H198" s="1"/>
      <c r="I198" s="1"/>
      <c r="J198" s="1"/>
    </row>
    <row r="199" spans="1:12">
      <c r="A199"/>
      <c r="B199" s="1" t="s">
        <v>131</v>
      </c>
      <c r="C199" s="1"/>
      <c r="D199" s="1"/>
      <c r="E199" s="1"/>
      <c r="F199" s="1"/>
      <c r="G199" s="1"/>
      <c r="H199" s="1"/>
      <c r="I199" s="1"/>
      <c r="J199" s="1"/>
      <c r="K199" s="1"/>
      <c r="L199" s="1"/>
    </row>
    <row r="201" spans="1:6">
      <c r="A201" s="27">
        <v>0.25</v>
      </c>
      <c r="B201" s="1" t="s">
        <v>132</v>
      </c>
      <c r="C201" s="1"/>
      <c r="D201" s="1"/>
      <c r="E201" s="1"/>
      <c r="F201" s="1"/>
    </row>
    <row r="202" spans="1:15">
      <c r="A202" s="28" t="s">
        <v>133</v>
      </c>
      <c r="B202" s="28"/>
      <c r="C202" s="28"/>
      <c r="D202" s="28"/>
      <c r="E202" s="28"/>
      <c r="F202" s="28"/>
      <c r="G202" s="28"/>
      <c r="H202" s="28"/>
      <c r="I202" s="28"/>
      <c r="J202" s="28"/>
      <c r="K202" s="28"/>
      <c r="L202" s="28"/>
      <c r="M202" s="28"/>
      <c r="N202" s="28"/>
      <c r="O202" s="28"/>
    </row>
    <row r="203" spans="1:4">
      <c r="A203" s="29">
        <v>12</v>
      </c>
      <c r="B203" s="1" t="s">
        <v>134</v>
      </c>
      <c r="C203" s="1"/>
      <c r="D203" s="1"/>
    </row>
    <row r="204" spans="1:1">
      <c r="A204" s="29">
        <v>12.5</v>
      </c>
    </row>
    <row r="205" spans="1:2">
      <c r="A205" s="1" t="s">
        <v>135</v>
      </c>
      <c r="B205" s="1"/>
    </row>
    <row r="206" spans="1:1">
      <c r="A206" t="s">
        <v>136</v>
      </c>
    </row>
    <row r="207" spans="1:5">
      <c r="A207" s="1" t="s">
        <v>137</v>
      </c>
      <c r="B207" s="1"/>
      <c r="C207" s="1"/>
      <c r="D207" s="1"/>
      <c r="E207" s="1"/>
    </row>
    <row r="208" spans="1:1">
      <c r="A208" t="s">
        <v>138</v>
      </c>
    </row>
    <row r="209" spans="1:5">
      <c r="A209" s="30">
        <v>45</v>
      </c>
      <c r="B209" s="31" t="s">
        <v>139</v>
      </c>
      <c r="C209" s="31"/>
      <c r="D209" s="31"/>
      <c r="E209" s="31"/>
    </row>
    <row r="210" spans="1:1">
      <c r="A210" t="s">
        <v>140</v>
      </c>
    </row>
    <row r="211" spans="1:2">
      <c r="A211" s="32">
        <v>33000</v>
      </c>
      <c r="B211" t="s">
        <v>141</v>
      </c>
    </row>
    <row r="212" spans="1:1">
      <c r="A212" s="33"/>
    </row>
    <row r="213" spans="1:8">
      <c r="A213" s="34">
        <v>0.388888888888889</v>
      </c>
      <c r="B213" s="1" t="s">
        <v>142</v>
      </c>
      <c r="C213" s="1"/>
      <c r="D213" s="1"/>
      <c r="E213" s="1"/>
      <c r="F213" s="1"/>
      <c r="G213" s="1"/>
      <c r="H213" s="1"/>
    </row>
    <row r="214" spans="1:2">
      <c r="A214" s="35" t="s">
        <v>143</v>
      </c>
      <c r="B214" s="35"/>
    </row>
    <row r="215" spans="1:5">
      <c r="A215" s="4">
        <f ca="1">TODAY()</f>
        <v>44369</v>
      </c>
      <c r="B215" s="1" t="s">
        <v>144</v>
      </c>
      <c r="C215" s="1"/>
      <c r="D215" s="1"/>
      <c r="E215" s="1"/>
    </row>
    <row r="216" spans="1:6">
      <c r="A216" s="36">
        <f ca="1">NOW()</f>
        <v>44369.9347106482</v>
      </c>
      <c r="B216" s="1" t="s">
        <v>145</v>
      </c>
      <c r="C216" s="1"/>
      <c r="D216" s="1"/>
      <c r="E216" s="1"/>
      <c r="F216" s="1"/>
    </row>
    <row r="217" spans="1:1">
      <c r="A217" s="37">
        <v>36345</v>
      </c>
    </row>
    <row r="218" spans="1:12">
      <c r="A218">
        <f ca="1">TODAY()-A217</f>
        <v>8024</v>
      </c>
      <c r="B218" s="1" t="s">
        <v>146</v>
      </c>
      <c r="C218" s="1"/>
      <c r="D218" s="1"/>
      <c r="E218" s="1"/>
      <c r="F218" s="1"/>
      <c r="G218" s="1"/>
      <c r="H218" s="1"/>
      <c r="I218" s="1"/>
      <c r="J218" s="1"/>
      <c r="K218" s="1"/>
      <c r="L218" s="1"/>
    </row>
    <row r="219" spans="1:12">
      <c r="A219" s="1" t="s">
        <v>147</v>
      </c>
      <c r="B219" s="1"/>
      <c r="C219" s="1"/>
      <c r="D219" s="1"/>
      <c r="E219" s="1"/>
      <c r="F219" s="1"/>
      <c r="G219" s="1"/>
      <c r="H219" s="1"/>
      <c r="I219" s="1"/>
      <c r="J219" s="1"/>
      <c r="K219" s="1"/>
      <c r="L219" s="1"/>
    </row>
    <row r="220" spans="1:9">
      <c r="A220">
        <f ca="1">DATEDIF(A217,TODAY(),"y")</f>
        <v>21</v>
      </c>
      <c r="B220" s="1" t="s">
        <v>148</v>
      </c>
      <c r="C220" s="1"/>
      <c r="D220" s="1"/>
      <c r="E220" s="1"/>
      <c r="F220" s="1"/>
      <c r="G220" s="1"/>
      <c r="H220" s="1"/>
      <c r="I220" s="1"/>
    </row>
    <row r="221" spans="1:14">
      <c r="A221" s="1" t="s">
        <v>149</v>
      </c>
      <c r="B221" s="1"/>
      <c r="C221" s="1"/>
      <c r="D221" s="1"/>
      <c r="E221" s="1"/>
      <c r="F221" s="1"/>
      <c r="G221" s="1"/>
      <c r="H221" s="1"/>
      <c r="I221" s="1"/>
      <c r="J221" s="1"/>
      <c r="K221" s="1"/>
      <c r="L221" s="1"/>
      <c r="M221" s="37">
        <v>36867</v>
      </c>
      <c r="N221" s="37">
        <v>36865</v>
      </c>
    </row>
    <row r="222" spans="1:10">
      <c r="A222">
        <f ca="1">NETWORKDAYS(A217,A215,M221:N221)</f>
        <v>5730</v>
      </c>
      <c r="B222" s="1" t="s">
        <v>150</v>
      </c>
      <c r="C222" s="1"/>
      <c r="D222" s="1"/>
      <c r="E222" s="1"/>
      <c r="F222" s="1"/>
      <c r="G222" s="1"/>
      <c r="H222" s="1"/>
      <c r="I222" s="1"/>
      <c r="J222" s="1"/>
    </row>
    <row r="224" spans="1:1">
      <c r="A224">
        <v>31</v>
      </c>
    </row>
    <row r="225" spans="1:1">
      <c r="A225">
        <v>15</v>
      </c>
    </row>
    <row r="226" spans="1:1">
      <c r="A226">
        <v>99</v>
      </c>
    </row>
    <row r="227" spans="1:11">
      <c r="A227" s="1" t="s">
        <v>151</v>
      </c>
      <c r="B227" s="1"/>
      <c r="C227" s="1"/>
      <c r="D227" s="1"/>
      <c r="E227" s="1"/>
      <c r="F227" s="1"/>
      <c r="G227" s="1"/>
      <c r="H227" s="1"/>
      <c r="I227" s="1"/>
      <c r="J227" s="1"/>
      <c r="K227" s="1"/>
    </row>
    <row r="228" spans="1:5">
      <c r="A228">
        <f>_xlfn.RANK.EQ(A224,A224:A226)</f>
        <v>2</v>
      </c>
      <c r="B228" s="1" t="s">
        <v>152</v>
      </c>
      <c r="C228" s="1"/>
      <c r="D228" s="1"/>
      <c r="E228" s="1"/>
    </row>
    <row r="229" spans="1:6">
      <c r="A229" s="1" t="s">
        <v>153</v>
      </c>
      <c r="B229" s="1"/>
      <c r="C229" s="1"/>
      <c r="D229" s="1"/>
      <c r="E229" s="1"/>
      <c r="F229" s="1"/>
    </row>
    <row r="230" spans="1:5">
      <c r="A230" s="1" t="s">
        <v>154</v>
      </c>
      <c r="B230" s="1"/>
      <c r="C230" s="1"/>
      <c r="D230" s="1"/>
      <c r="E230" s="1"/>
    </row>
    <row r="231" spans="1:1">
      <c r="A231">
        <v>15</v>
      </c>
    </row>
    <row r="232" spans="1:1">
      <c r="A232">
        <v>15</v>
      </c>
    </row>
    <row r="233" spans="1:6">
      <c r="A233">
        <f>_xlfn.RANK.AVG(A231,A231:A232)</f>
        <v>1.5</v>
      </c>
      <c r="B233" s="1" t="s">
        <v>155</v>
      </c>
      <c r="C233" s="1"/>
      <c r="D233" s="1"/>
      <c r="E233" s="1"/>
      <c r="F233" s="1"/>
    </row>
    <row r="234" spans="1:5">
      <c r="A234" s="1" t="s">
        <v>156</v>
      </c>
      <c r="B234" s="1"/>
      <c r="C234" s="1"/>
      <c r="D234" s="1"/>
      <c r="E234" s="1"/>
    </row>
    <row r="235" spans="1:5">
      <c r="A235">
        <f>_xlfn.RANK.EQ(A226,$A$224:$A$226,1)</f>
        <v>3</v>
      </c>
      <c r="B235" s="1" t="s">
        <v>157</v>
      </c>
      <c r="C235" s="1"/>
      <c r="D235" s="1"/>
      <c r="E235" s="1"/>
    </row>
    <row r="237" spans="1:1">
      <c r="A237" t="s">
        <v>158</v>
      </c>
    </row>
    <row r="238" spans="1:12">
      <c r="A238" s="1" t="s">
        <v>159</v>
      </c>
      <c r="B238" s="1"/>
      <c r="C238" s="1"/>
      <c r="D238" s="1"/>
      <c r="E238" s="1"/>
      <c r="F238" s="1"/>
      <c r="G238" s="1"/>
      <c r="H238" s="1"/>
      <c r="I238" s="1"/>
      <c r="J238" s="1"/>
      <c r="K238" s="1"/>
      <c r="L238" s="1"/>
    </row>
    <row r="239" spans="1:8">
      <c r="A239">
        <f>FIND("e",A237,5)</f>
        <v>6</v>
      </c>
      <c r="B239" s="1" t="s">
        <v>160</v>
      </c>
      <c r="C239" s="1"/>
      <c r="D239" s="1"/>
      <c r="E239" s="1"/>
      <c r="F239" s="1"/>
      <c r="G239" s="1"/>
      <c r="H239" s="1"/>
    </row>
    <row r="240" spans="1:9">
      <c r="A240" s="1" t="s">
        <v>161</v>
      </c>
      <c r="B240" s="1"/>
      <c r="C240" s="1"/>
      <c r="D240" s="1"/>
      <c r="E240" s="1"/>
      <c r="F240" s="1"/>
      <c r="G240" s="1"/>
      <c r="H240" s="1"/>
      <c r="I240" s="1"/>
    </row>
    <row r="241" spans="1:8">
      <c r="A241">
        <f>INDEX(A224:A226,2)</f>
        <v>15</v>
      </c>
      <c r="B241" s="1" t="s">
        <v>162</v>
      </c>
      <c r="C241" s="1"/>
      <c r="D241" s="1"/>
      <c r="E241" s="1"/>
      <c r="F241" s="1"/>
      <c r="G241" s="1"/>
      <c r="H241" s="1"/>
    </row>
    <row r="242" spans="1:8">
      <c r="A242" s="1" t="s">
        <v>163</v>
      </c>
      <c r="B242" s="1"/>
      <c r="C242" s="1"/>
      <c r="D242" s="1"/>
      <c r="E242" s="1"/>
      <c r="F242" s="1"/>
      <c r="G242" s="1"/>
      <c r="H242" s="1"/>
    </row>
    <row r="243" spans="1:4">
      <c r="A243">
        <f>LEN(A237)</f>
        <v>7</v>
      </c>
      <c r="B243" s="1" t="s">
        <v>164</v>
      </c>
      <c r="C243" s="1"/>
      <c r="D243" s="1"/>
    </row>
    <row r="244" spans="1:9">
      <c r="A244" s="1" t="s">
        <v>165</v>
      </c>
      <c r="B244" s="1"/>
      <c r="C244" s="1"/>
      <c r="D244" s="1"/>
      <c r="E244" s="1"/>
      <c r="F244" s="1"/>
      <c r="G244" s="1"/>
      <c r="H244" s="1"/>
      <c r="I244" s="8"/>
    </row>
    <row r="245" spans="1:6">
      <c r="A245" t="str">
        <f>LEFT(A237,3)</f>
        <v>Pap</v>
      </c>
      <c r="B245" s="1" t="s">
        <v>166</v>
      </c>
      <c r="C245" s="1"/>
      <c r="D245" s="1"/>
      <c r="E245" s="1"/>
      <c r="F245" s="1"/>
    </row>
    <row r="246" spans="1:3">
      <c r="A246" s="1" t="s">
        <v>167</v>
      </c>
      <c r="B246" s="1"/>
      <c r="C246" s="1"/>
    </row>
    <row r="247" spans="1:9">
      <c r="A247" s="1" t="s">
        <v>168</v>
      </c>
      <c r="B247" s="1"/>
      <c r="C247" s="1"/>
      <c r="D247" s="1"/>
      <c r="E247" s="1"/>
      <c r="F247" s="1"/>
      <c r="G247" s="1"/>
      <c r="H247" s="1"/>
      <c r="I247" s="1"/>
    </row>
    <row r="248" spans="1:4">
      <c r="A248" s="1" t="s">
        <v>169</v>
      </c>
      <c r="B248" s="1"/>
      <c r="C248" s="1"/>
      <c r="D248" s="1"/>
    </row>
    <row r="250" spans="1:1">
      <c r="A250">
        <v>15</v>
      </c>
    </row>
    <row r="251" spans="1:1">
      <c r="A251">
        <v>18</v>
      </c>
    </row>
    <row r="252" spans="1:1">
      <c r="A252">
        <v>22</v>
      </c>
    </row>
    <row r="253" spans="1:15">
      <c r="A253" s="1" t="s">
        <v>170</v>
      </c>
      <c r="B253" s="1"/>
      <c r="C253" s="1"/>
      <c r="D253" s="1"/>
      <c r="E253" s="1"/>
      <c r="F253" s="1"/>
      <c r="G253" s="1"/>
      <c r="H253" s="1"/>
      <c r="I253" s="1"/>
      <c r="J253" s="1"/>
      <c r="K253" s="1"/>
      <c r="L253" s="1"/>
      <c r="M253" s="1"/>
      <c r="N253" s="1"/>
      <c r="O253" s="1"/>
    </row>
    <row r="254" spans="1:8">
      <c r="A254">
        <f>MATCH(20,A250:A252,1)</f>
        <v>2</v>
      </c>
      <c r="B254" s="1" t="s">
        <v>171</v>
      </c>
      <c r="C254" s="1"/>
      <c r="D254" s="1"/>
      <c r="E254" s="1"/>
      <c r="F254" s="1"/>
      <c r="G254" s="1"/>
      <c r="H254" s="1"/>
    </row>
    <row r="256" spans="1:4">
      <c r="A256" s="1" t="s">
        <v>172</v>
      </c>
      <c r="B256" s="1"/>
      <c r="C256" s="1"/>
      <c r="D256" s="1"/>
    </row>
    <row r="257" spans="1:7">
      <c r="A257" s="1" t="s">
        <v>173</v>
      </c>
      <c r="B257" s="1"/>
      <c r="C257" s="1"/>
      <c r="D257" s="1"/>
      <c r="E257" s="1"/>
      <c r="F257" s="1"/>
      <c r="G257" s="1"/>
    </row>
    <row r="258" spans="1:5">
      <c r="A258" s="1" t="s">
        <v>174</v>
      </c>
      <c r="B258" s="1"/>
      <c r="C258" s="1"/>
      <c r="D258" s="1"/>
      <c r="E258" s="1"/>
    </row>
    <row r="259" spans="1:2">
      <c r="A259" s="1" t="s">
        <v>175</v>
      </c>
      <c r="B259" s="1"/>
    </row>
    <row r="260" spans="1:9">
      <c r="A260" s="1" t="s">
        <v>176</v>
      </c>
      <c r="B260" s="1"/>
      <c r="C260" s="1"/>
      <c r="D260" s="1"/>
      <c r="E260" s="1"/>
      <c r="F260" s="1"/>
      <c r="G260" s="1"/>
      <c r="H260" s="1"/>
      <c r="I260" s="1"/>
    </row>
    <row r="261" spans="1:3">
      <c r="A261" s="1" t="s">
        <v>177</v>
      </c>
      <c r="B261" s="1"/>
      <c r="C261" s="1"/>
    </row>
    <row r="263" spans="1:12">
      <c r="A263" s="1" t="s">
        <v>178</v>
      </c>
      <c r="B263" s="1"/>
      <c r="C263" s="1"/>
      <c r="D263" s="1"/>
      <c r="E263" s="1"/>
      <c r="F263" s="1"/>
      <c r="G263" s="1"/>
      <c r="H263" s="1"/>
      <c r="I263" s="1"/>
      <c r="J263" s="1"/>
      <c r="K263" s="1"/>
      <c r="L263" s="1"/>
    </row>
    <row r="264" spans="1:4">
      <c r="A264" s="1" t="s">
        <v>179</v>
      </c>
      <c r="B264" s="1"/>
      <c r="C264" s="1"/>
      <c r="D264" s="1"/>
    </row>
    <row r="265" spans="1:12">
      <c r="A265" s="1" t="s">
        <v>180</v>
      </c>
      <c r="B265" s="1"/>
      <c r="C265" s="1"/>
      <c r="D265" s="1"/>
      <c r="E265" s="1"/>
      <c r="F265" s="1"/>
      <c r="G265" s="1"/>
      <c r="H265" s="1"/>
      <c r="I265" s="1"/>
      <c r="J265" s="1"/>
      <c r="K265" s="1"/>
      <c r="L265" s="1"/>
    </row>
    <row r="267" spans="1:8">
      <c r="A267" s="1" t="s">
        <v>181</v>
      </c>
      <c r="B267" s="1"/>
      <c r="C267" s="1"/>
      <c r="D267" s="1"/>
      <c r="E267" s="1"/>
      <c r="F267" s="1"/>
      <c r="G267" s="1"/>
      <c r="H267" s="1"/>
    </row>
    <row r="268" spans="1:3">
      <c r="A268">
        <f ca="1">RANDBETWEEN(1,12)</f>
        <v>9</v>
      </c>
      <c r="B268" s="1" t="s">
        <v>182</v>
      </c>
      <c r="C268" s="1"/>
    </row>
    <row r="269" spans="1:11">
      <c r="A269" s="1" t="s">
        <v>183</v>
      </c>
      <c r="B269" s="1"/>
      <c r="C269" s="1"/>
      <c r="D269" s="1"/>
      <c r="E269" s="1"/>
      <c r="F269" s="1"/>
      <c r="G269" s="1"/>
      <c r="H269" s="1"/>
      <c r="I269" s="1"/>
      <c r="J269" s="1"/>
      <c r="K269" s="1"/>
    </row>
    <row r="270" spans="1:6">
      <c r="A270" t="str">
        <f ca="1">CHOOSE(RANDBETWEEN(1,2),"A卷","B卷")</f>
        <v>B卷</v>
      </c>
      <c r="B270" s="1" t="s">
        <v>184</v>
      </c>
      <c r="C270" s="1"/>
      <c r="D270" s="1"/>
      <c r="E270" s="1"/>
      <c r="F270" s="1"/>
    </row>
    <row r="271" spans="1:3">
      <c r="A271" s="1" t="s">
        <v>185</v>
      </c>
      <c r="B271" s="1"/>
      <c r="C271" s="1"/>
    </row>
    <row r="272" spans="1:5">
      <c r="A272">
        <f ca="1">RAND()</f>
        <v>0.878471166076714</v>
      </c>
      <c r="B272" s="1" t="s">
        <v>186</v>
      </c>
      <c r="C272" s="1"/>
      <c r="D272" s="1"/>
      <c r="E272" s="1"/>
    </row>
    <row r="274" spans="1:4">
      <c r="A274" s="1" t="s">
        <v>187</v>
      </c>
      <c r="B274" s="1"/>
      <c r="D274" t="b">
        <v>1</v>
      </c>
    </row>
    <row r="275" spans="1:8">
      <c r="A275" s="1" t="s">
        <v>188</v>
      </c>
      <c r="B275" s="1"/>
      <c r="C275" s="1"/>
      <c r="D275" s="1"/>
      <c r="E275" s="1"/>
      <c r="F275" s="1"/>
      <c r="G275" s="1"/>
      <c r="H275" s="1"/>
    </row>
    <row r="277" spans="1:1">
      <c r="A277">
        <v>1005</v>
      </c>
    </row>
    <row r="278" spans="1:6">
      <c r="A278" s="1" t="s">
        <v>189</v>
      </c>
      <c r="B278" s="1"/>
      <c r="C278" s="1"/>
      <c r="D278" s="1"/>
      <c r="E278" s="1"/>
      <c r="F278" s="1"/>
    </row>
    <row r="279" spans="1:5">
      <c r="A279" t="b">
        <f>A277&gt;1000</f>
        <v>1</v>
      </c>
      <c r="B279" s="1" t="s">
        <v>190</v>
      </c>
      <c r="C279" s="1"/>
      <c r="D279" s="1"/>
      <c r="E279" s="1"/>
    </row>
    <row r="280" spans="1:6">
      <c r="A280" t="b">
        <f>A277&lt;&gt;1005</f>
        <v>0</v>
      </c>
      <c r="B280" s="1" t="s">
        <v>191</v>
      </c>
      <c r="C280" s="1"/>
      <c r="D280" s="1"/>
      <c r="E280" s="1"/>
      <c r="F280" s="1"/>
    </row>
    <row r="281" spans="2:6">
      <c r="B281" s="1"/>
      <c r="C281" s="1"/>
      <c r="D281" s="1"/>
      <c r="E281" s="1"/>
      <c r="F281" s="1"/>
    </row>
    <row r="282" spans="1:4">
      <c r="A282" s="1" t="s">
        <v>192</v>
      </c>
      <c r="B282" s="1"/>
      <c r="C282" s="1"/>
      <c r="D282" s="1"/>
    </row>
    <row r="283" spans="1:6">
      <c r="A283" t="b">
        <f>AND(1005&gt;1000,1005&gt;1050)</f>
        <v>0</v>
      </c>
      <c r="B283" s="1" t="s">
        <v>193</v>
      </c>
      <c r="C283" s="1"/>
      <c r="D283" s="1"/>
      <c r="E283" s="1"/>
      <c r="F283" s="1"/>
    </row>
    <row r="284" spans="1:6">
      <c r="A284" s="1" t="s">
        <v>194</v>
      </c>
      <c r="B284" s="1"/>
      <c r="C284" s="1"/>
      <c r="D284" s="1"/>
      <c r="E284" s="1"/>
      <c r="F284" s="1"/>
    </row>
    <row r="285" spans="1:6">
      <c r="A285" t="b">
        <f>OR(1005&gt;1000,1005&gt;1050)</f>
        <v>1</v>
      </c>
      <c r="B285" s="1" t="s">
        <v>195</v>
      </c>
      <c r="C285" s="1"/>
      <c r="D285" s="1"/>
      <c r="E285" s="1"/>
      <c r="F285" s="1"/>
    </row>
    <row r="287" spans="1:2">
      <c r="A287">
        <v>1</v>
      </c>
      <c r="B287">
        <v>10</v>
      </c>
    </row>
    <row r="288" spans="1:2">
      <c r="A288">
        <v>2</v>
      </c>
      <c r="B288">
        <v>5</v>
      </c>
    </row>
    <row r="289" spans="1:6">
      <c r="A289" s="1" t="s">
        <v>196</v>
      </c>
      <c r="B289" s="1"/>
      <c r="C289" s="1"/>
      <c r="D289" s="1"/>
      <c r="E289" s="1"/>
      <c r="F289" s="1"/>
    </row>
    <row r="290" spans="1:6">
      <c r="A290">
        <f>SUMPRODUCT(A287:A288,B287:B288)</f>
        <v>20</v>
      </c>
      <c r="B290" s="1" t="s">
        <v>197</v>
      </c>
      <c r="C290" s="1"/>
      <c r="D290" s="1"/>
      <c r="E290" s="1"/>
      <c r="F290" s="1"/>
    </row>
    <row r="291" spans="1:3">
      <c r="A291" s="1" t="s">
        <v>198</v>
      </c>
      <c r="B291" s="1"/>
      <c r="C291" s="1"/>
    </row>
    <row r="292" spans="1:5">
      <c r="A292" s="1" t="s">
        <v>199</v>
      </c>
      <c r="B292" s="1"/>
      <c r="C292" s="1"/>
      <c r="D292" s="1"/>
      <c r="E292" s="1"/>
    </row>
    <row r="293" spans="1:4">
      <c r="A293" s="38" t="s">
        <v>200</v>
      </c>
      <c r="B293" s="39" t="s">
        <v>201</v>
      </c>
      <c r="C293" s="40" t="s">
        <v>202</v>
      </c>
      <c r="D293" s="38" t="s">
        <v>203</v>
      </c>
    </row>
    <row r="294" spans="1:4">
      <c r="A294" s="41">
        <v>1001</v>
      </c>
      <c r="B294" s="42" t="s">
        <v>57</v>
      </c>
      <c r="C294" s="43" t="s">
        <v>204</v>
      </c>
      <c r="D294" s="44">
        <v>74500</v>
      </c>
    </row>
    <row r="295" spans="1:4">
      <c r="A295" s="41">
        <v>1002</v>
      </c>
      <c r="B295" s="42" t="s">
        <v>59</v>
      </c>
      <c r="C295" s="43" t="s">
        <v>205</v>
      </c>
      <c r="D295" s="44">
        <v>68800</v>
      </c>
    </row>
    <row r="296" spans="1:4">
      <c r="A296" s="41">
        <v>1003</v>
      </c>
      <c r="B296" s="42" t="s">
        <v>60</v>
      </c>
      <c r="C296" s="43" t="s">
        <v>206</v>
      </c>
      <c r="D296" s="44">
        <v>11900</v>
      </c>
    </row>
    <row r="297" spans="1:4">
      <c r="A297" s="41">
        <v>1003</v>
      </c>
      <c r="B297" s="42" t="s">
        <v>60</v>
      </c>
      <c r="C297" s="43" t="s">
        <v>206</v>
      </c>
      <c r="D297" s="44">
        <v>11900</v>
      </c>
    </row>
    <row r="298" spans="1:4">
      <c r="A298" s="41">
        <v>1004</v>
      </c>
      <c r="B298" s="42" t="s">
        <v>64</v>
      </c>
      <c r="C298" s="43" t="s">
        <v>207</v>
      </c>
      <c r="D298" s="44">
        <v>18800</v>
      </c>
    </row>
    <row r="299" spans="1:4">
      <c r="A299" s="41">
        <v>1005</v>
      </c>
      <c r="B299" s="42" t="s">
        <v>65</v>
      </c>
      <c r="C299" s="43" t="s">
        <v>204</v>
      </c>
      <c r="D299" s="44">
        <v>94100</v>
      </c>
    </row>
    <row r="300" spans="1:4">
      <c r="A300" s="41">
        <v>1006</v>
      </c>
      <c r="B300" s="42" t="s">
        <v>67</v>
      </c>
      <c r="C300" s="43" t="s">
        <v>208</v>
      </c>
      <c r="D300" s="44">
        <v>33100</v>
      </c>
    </row>
    <row r="301" spans="1:4">
      <c r="A301" s="41">
        <v>1007</v>
      </c>
      <c r="B301" s="42" t="s">
        <v>68</v>
      </c>
      <c r="C301" s="43" t="s">
        <v>209</v>
      </c>
      <c r="D301" s="44">
        <v>65400</v>
      </c>
    </row>
    <row r="302" spans="1:4">
      <c r="A302" s="41">
        <v>1008</v>
      </c>
      <c r="B302" s="42" t="s">
        <v>69</v>
      </c>
      <c r="C302" s="43" t="s">
        <v>208</v>
      </c>
      <c r="D302" s="44">
        <v>56400</v>
      </c>
    </row>
    <row r="303" spans="1:4">
      <c r="A303" s="41">
        <v>1009</v>
      </c>
      <c r="B303" s="42" t="s">
        <v>210</v>
      </c>
      <c r="C303" s="43" t="s">
        <v>211</v>
      </c>
      <c r="D303" s="44">
        <v>88500</v>
      </c>
    </row>
    <row r="304" spans="1:4">
      <c r="A304" s="41">
        <v>1010</v>
      </c>
      <c r="B304" s="42" t="s">
        <v>73</v>
      </c>
      <c r="C304" s="43" t="s">
        <v>212</v>
      </c>
      <c r="D304" s="44">
        <v>13400</v>
      </c>
    </row>
    <row r="305" spans="1:4">
      <c r="A305" s="41">
        <v>1011</v>
      </c>
      <c r="B305" s="42" t="s">
        <v>74</v>
      </c>
      <c r="C305" s="43" t="s">
        <v>213</v>
      </c>
      <c r="D305" s="44">
        <v>21000</v>
      </c>
    </row>
    <row r="306" spans="1:4">
      <c r="A306" s="41">
        <v>1011</v>
      </c>
      <c r="B306" s="42" t="s">
        <v>74</v>
      </c>
      <c r="C306" s="43" t="s">
        <v>213</v>
      </c>
      <c r="D306" s="44">
        <v>21000</v>
      </c>
    </row>
    <row r="307" spans="1:7">
      <c r="A307">
        <f>SUMPRODUCT((B294:B306=B296)*(C294:C306=C296)*D294:D306)</f>
        <v>23800</v>
      </c>
      <c r="B307" s="1" t="s">
        <v>214</v>
      </c>
      <c r="C307" s="1"/>
      <c r="D307" s="1"/>
      <c r="E307" s="1"/>
      <c r="F307" s="1"/>
      <c r="G307" s="1"/>
    </row>
    <row r="309" spans="1:4">
      <c r="A309" s="45" t="s">
        <v>215</v>
      </c>
      <c r="B309" t="s">
        <v>216</v>
      </c>
      <c r="C309" t="s">
        <v>217</v>
      </c>
      <c r="D309" t="s">
        <v>218</v>
      </c>
    </row>
    <row r="310" spans="1:4">
      <c r="A310" s="46" t="s">
        <v>219</v>
      </c>
      <c r="B310" s="47">
        <v>5</v>
      </c>
      <c r="C310">
        <f>B310/SUM($B$310:$B$317)</f>
        <v>0.0125</v>
      </c>
      <c r="D310">
        <f>C310</f>
        <v>0.0125</v>
      </c>
    </row>
    <row r="311" spans="1:4">
      <c r="A311" s="46" t="s">
        <v>220</v>
      </c>
      <c r="B311" s="47">
        <v>21</v>
      </c>
      <c r="C311">
        <f t="shared" ref="C311:C318" si="3">B311/SUM($B$310:$B$317)</f>
        <v>0.0525</v>
      </c>
      <c r="D311">
        <f t="shared" ref="D311:D317" si="4">C311+D310</f>
        <v>0.065</v>
      </c>
    </row>
    <row r="312" spans="1:4">
      <c r="A312" s="46" t="s">
        <v>221</v>
      </c>
      <c r="B312" s="47">
        <v>30</v>
      </c>
      <c r="C312">
        <f t="shared" si="3"/>
        <v>0.075</v>
      </c>
      <c r="D312">
        <f t="shared" si="4"/>
        <v>0.14</v>
      </c>
    </row>
    <row r="313" spans="1:4">
      <c r="A313" s="46" t="s">
        <v>222</v>
      </c>
      <c r="B313" s="47">
        <v>40</v>
      </c>
      <c r="C313">
        <f t="shared" si="3"/>
        <v>0.1</v>
      </c>
      <c r="D313">
        <f t="shared" si="4"/>
        <v>0.24</v>
      </c>
    </row>
    <row r="314" spans="1:4">
      <c r="A314" s="46" t="s">
        <v>223</v>
      </c>
      <c r="B314" s="47">
        <v>58</v>
      </c>
      <c r="C314">
        <f t="shared" si="3"/>
        <v>0.145</v>
      </c>
      <c r="D314">
        <f t="shared" si="4"/>
        <v>0.385</v>
      </c>
    </row>
    <row r="315" spans="1:4">
      <c r="A315" s="46" t="s">
        <v>224</v>
      </c>
      <c r="B315" s="47">
        <v>68</v>
      </c>
      <c r="C315">
        <f t="shared" si="3"/>
        <v>0.17</v>
      </c>
      <c r="D315">
        <f t="shared" si="4"/>
        <v>0.555</v>
      </c>
    </row>
    <row r="316" spans="1:4">
      <c r="A316" s="46" t="s">
        <v>225</v>
      </c>
      <c r="B316" s="47">
        <v>86</v>
      </c>
      <c r="C316">
        <f t="shared" si="3"/>
        <v>0.215</v>
      </c>
      <c r="D316">
        <f t="shared" si="4"/>
        <v>0.77</v>
      </c>
    </row>
    <row r="317" spans="1:4">
      <c r="A317" s="46" t="s">
        <v>226</v>
      </c>
      <c r="B317" s="47">
        <v>92</v>
      </c>
      <c r="C317">
        <f t="shared" si="3"/>
        <v>0.23</v>
      </c>
      <c r="D317">
        <f t="shared" si="4"/>
        <v>1</v>
      </c>
    </row>
    <row r="318" spans="2:3">
      <c r="B318">
        <f>SUM(B310:B317)</f>
        <v>400</v>
      </c>
      <c r="C318">
        <f t="shared" si="3"/>
        <v>1</v>
      </c>
    </row>
    <row r="319" spans="1:17">
      <c r="A319" s="1" t="s">
        <v>227</v>
      </c>
      <c r="B319" s="1"/>
      <c r="C319" s="1"/>
      <c r="D319" s="1"/>
      <c r="E319" s="1"/>
      <c r="F319" s="1"/>
      <c r="G319" s="1"/>
      <c r="H319" s="1"/>
      <c r="I319" s="1"/>
      <c r="J319" s="1"/>
      <c r="K319" s="1"/>
      <c r="L319" s="1"/>
      <c r="M319" s="1"/>
      <c r="N319" s="1"/>
      <c r="O319" s="1"/>
      <c r="P319" s="1"/>
      <c r="Q319" s="1"/>
    </row>
    <row r="320" spans="1:4">
      <c r="A320" s="1" t="s">
        <v>228</v>
      </c>
      <c r="B320" s="1"/>
      <c r="C320" s="1"/>
      <c r="D320" s="1"/>
    </row>
    <row r="321" spans="1:4">
      <c r="A321" s="1" t="s">
        <v>229</v>
      </c>
      <c r="B321" s="1"/>
      <c r="C321" s="1"/>
      <c r="D321" s="1"/>
    </row>
    <row r="323" spans="1:2">
      <c r="A323" s="48" t="s">
        <v>230</v>
      </c>
      <c r="B323" s="48"/>
    </row>
    <row r="324" spans="1:8">
      <c r="A324" t="s">
        <v>231</v>
      </c>
      <c r="B324" s="48" t="s">
        <v>232</v>
      </c>
      <c r="C324" s="48"/>
      <c r="D324" s="48"/>
      <c r="E324" s="48"/>
      <c r="F324" s="48"/>
      <c r="G324" s="48"/>
      <c r="H324" s="48"/>
    </row>
    <row r="325" spans="1:1">
      <c r="A325" t="s">
        <v>233</v>
      </c>
    </row>
    <row r="326" spans="1:1">
      <c r="A326" t="s">
        <v>234</v>
      </c>
    </row>
    <row r="327" spans="1:1">
      <c r="A327" t="s">
        <v>235</v>
      </c>
    </row>
    <row r="328" spans="1:1">
      <c r="A328" t="s">
        <v>236</v>
      </c>
    </row>
    <row r="329" spans="1:1">
      <c r="A329" t="s">
        <v>237</v>
      </c>
    </row>
    <row r="330" spans="1:1">
      <c r="A330" t="s">
        <v>238</v>
      </c>
    </row>
    <row r="331" spans="1:1">
      <c r="A331" t="s">
        <v>239</v>
      </c>
    </row>
    <row r="332" spans="1:1">
      <c r="A332" t="s">
        <v>240</v>
      </c>
    </row>
    <row r="333" spans="1:1">
      <c r="A333" t="s">
        <v>241</v>
      </c>
    </row>
  </sheetData>
  <protectedRanges>
    <protectedRange password="CC66" sqref="A260" name="asd"/>
  </protectedRanges>
  <autoFilter ref="A47:A55">
    <sortState ref="A47:A55">
      <sortCondition ref="A48:A55" sortBy="cellColor" dxfId="7"/>
      <sortCondition ref="A48:A55" sortBy="cellColor" dxfId="8"/>
      <sortCondition ref="A48:A55"/>
    </sortState>
    <extLst/>
  </autoFilter>
  <sortState ref="A39:E39">
    <sortCondition ref="A39"/>
  </sortState>
  <mergeCells count="135">
    <mergeCell ref="A1:K1"/>
    <mergeCell ref="A3:H3"/>
    <mergeCell ref="B5:G5"/>
    <mergeCell ref="B13:K13"/>
    <mergeCell ref="B20:J20"/>
    <mergeCell ref="B22:J22"/>
    <mergeCell ref="D27:R27"/>
    <mergeCell ref="D29:I29"/>
    <mergeCell ref="D32:G32"/>
    <mergeCell ref="A39:L39"/>
    <mergeCell ref="D41:H41"/>
    <mergeCell ref="A45:C45"/>
    <mergeCell ref="B47:S47"/>
    <mergeCell ref="B48:E48"/>
    <mergeCell ref="A57:J57"/>
    <mergeCell ref="A61:D61"/>
    <mergeCell ref="A62:C62"/>
    <mergeCell ref="A63:C63"/>
    <mergeCell ref="B65:I65"/>
    <mergeCell ref="A66:L66"/>
    <mergeCell ref="A67:E67"/>
    <mergeCell ref="A101:P101"/>
    <mergeCell ref="A123:Q123"/>
    <mergeCell ref="A126:I126"/>
    <mergeCell ref="A127:C127"/>
    <mergeCell ref="A129:D129"/>
    <mergeCell ref="A130:F130"/>
    <mergeCell ref="A132:L132"/>
    <mergeCell ref="A133:D133"/>
    <mergeCell ref="A135:D135"/>
    <mergeCell ref="B136:K136"/>
    <mergeCell ref="A137:D137"/>
    <mergeCell ref="B139:L139"/>
    <mergeCell ref="A141:H141"/>
    <mergeCell ref="B143:Y143"/>
    <mergeCell ref="A144:J144"/>
    <mergeCell ref="A145:N145"/>
    <mergeCell ref="A146:C146"/>
    <mergeCell ref="B148:P148"/>
    <mergeCell ref="B149:F149"/>
    <mergeCell ref="B151:H151"/>
    <mergeCell ref="B152:H152"/>
    <mergeCell ref="B153:I153"/>
    <mergeCell ref="B154:K154"/>
    <mergeCell ref="B155:G155"/>
    <mergeCell ref="A156:E156"/>
    <mergeCell ref="B158:J158"/>
    <mergeCell ref="B160:N160"/>
    <mergeCell ref="B162:M162"/>
    <mergeCell ref="A164:C164"/>
    <mergeCell ref="A166:I166"/>
    <mergeCell ref="A167:C167"/>
    <mergeCell ref="A171:K171"/>
    <mergeCell ref="A173:B173"/>
    <mergeCell ref="A182:E182"/>
    <mergeCell ref="A183:B183"/>
    <mergeCell ref="B186:Q186"/>
    <mergeCell ref="A187:B187"/>
    <mergeCell ref="A189:F189"/>
    <mergeCell ref="A191:P191"/>
    <mergeCell ref="B193:I193"/>
    <mergeCell ref="A195:B195"/>
    <mergeCell ref="A196:B196"/>
    <mergeCell ref="B198:J198"/>
    <mergeCell ref="B199:L199"/>
    <mergeCell ref="B201:F201"/>
    <mergeCell ref="A202:O202"/>
    <mergeCell ref="B203:D203"/>
    <mergeCell ref="A205:B205"/>
    <mergeCell ref="A207:E207"/>
    <mergeCell ref="B209:E209"/>
    <mergeCell ref="B213:H213"/>
    <mergeCell ref="A214:B214"/>
    <mergeCell ref="B215:E215"/>
    <mergeCell ref="B216:F216"/>
    <mergeCell ref="B218:L218"/>
    <mergeCell ref="A219:J219"/>
    <mergeCell ref="B220:I220"/>
    <mergeCell ref="A221:L221"/>
    <mergeCell ref="B222:J222"/>
    <mergeCell ref="A227:K227"/>
    <mergeCell ref="B228:E228"/>
    <mergeCell ref="A229:F229"/>
    <mergeCell ref="A230:E230"/>
    <mergeCell ref="B233:F233"/>
    <mergeCell ref="A234:E234"/>
    <mergeCell ref="B235:E235"/>
    <mergeCell ref="A238:L238"/>
    <mergeCell ref="B239:H239"/>
    <mergeCell ref="A240:I240"/>
    <mergeCell ref="B241:F241"/>
    <mergeCell ref="A242:C242"/>
    <mergeCell ref="B243:D243"/>
    <mergeCell ref="A244:H244"/>
    <mergeCell ref="B245:F245"/>
    <mergeCell ref="A246:C246"/>
    <mergeCell ref="A247:I247"/>
    <mergeCell ref="A248:D248"/>
    <mergeCell ref="A253:O253"/>
    <mergeCell ref="B254:H254"/>
    <mergeCell ref="A256:D256"/>
    <mergeCell ref="A257:G257"/>
    <mergeCell ref="A258:E258"/>
    <mergeCell ref="A259:B259"/>
    <mergeCell ref="A260:I260"/>
    <mergeCell ref="A261:C261"/>
    <mergeCell ref="A263:L263"/>
    <mergeCell ref="A264:D264"/>
    <mergeCell ref="A265:L265"/>
    <mergeCell ref="A267:H267"/>
    <mergeCell ref="B268:C268"/>
    <mergeCell ref="A269:K269"/>
    <mergeCell ref="B270:F270"/>
    <mergeCell ref="A271:C271"/>
    <mergeCell ref="B272:E272"/>
    <mergeCell ref="A274:B274"/>
    <mergeCell ref="A275:H275"/>
    <mergeCell ref="A278:F278"/>
    <mergeCell ref="B279:E279"/>
    <mergeCell ref="B280:F280"/>
    <mergeCell ref="A282:D282"/>
    <mergeCell ref="B283:F283"/>
    <mergeCell ref="A284:D284"/>
    <mergeCell ref="B285:F285"/>
    <mergeCell ref="A289:F289"/>
    <mergeCell ref="B290:F290"/>
    <mergeCell ref="A291:C291"/>
    <mergeCell ref="A292:E292"/>
    <mergeCell ref="B307:G307"/>
    <mergeCell ref="A319:Q319"/>
    <mergeCell ref="A320:D320"/>
    <mergeCell ref="A321:D321"/>
    <mergeCell ref="A323:B323"/>
    <mergeCell ref="B324:H324"/>
    <mergeCell ref="G85:N99"/>
  </mergeCells>
  <conditionalFormatting sqref="A136">
    <cfRule type="containsText" dxfId="9" priority="1" operator="between" text="否">
      <formula>NOT(ISERROR(SEARCH("否",A136)))</formula>
    </cfRule>
  </conditionalFormatting>
  <pageMargins left="0.700694444444445" right="0.700694444444445" top="0.751388888888889" bottom="0.751388888888889" header="0.298611111111111" footer="0.298611111111111"/>
  <pageSetup paperSize="9" orientation="portrait" horizontalDpi="600"/>
  <headerFooter>
    <oddHeader>&amp;L&amp;G</oddHeader>
    <oddFooter>&amp;C第 &amp;P 页</oddFooter>
  </headerFooter>
  <rowBreaks count="1" manualBreakCount="1">
    <brk id="108" max="16383" man="1"/>
  </rowBreaks>
  <drawing r:id="rId2"/>
  <legacyDrawing r:id="rId3"/>
  <legacyDrawingHF r:id="rId5"/>
  <mc:AlternateContent xmlns:mc="http://schemas.openxmlformats.org/markup-compatibility/2006">
    <mc:Choice Requires="x14">
      <controls>
        <mc:AlternateContent xmlns:mc="http://schemas.openxmlformats.org/markup-compatibility/2006">
          <mc:Choice Requires="x14">
            <control shapeId="2052" name="Check Box 4" r:id="rId4">
              <controlPr defaultSize="0">
                <anchor moveWithCells="1">
                  <from>
                    <xdr:col>1</xdr:col>
                    <xdr:colOff>579120</xdr:colOff>
                    <xdr:row>273</xdr:row>
                    <xdr:rowOff>0</xdr:rowOff>
                  </from>
                  <to>
                    <xdr:col>2</xdr:col>
                    <xdr:colOff>876300</xdr:colOff>
                    <xdr:row>274</xdr:row>
                    <xdr:rowOff>22860</xdr:rowOff>
                  </to>
                </anchor>
              </controlPr>
            </control>
          </mc:Choice>
        </mc:AlternateContent>
      </controls>
    </mc:Choice>
  </mc:AlternateContent>
  <extLst>
    <ext xmlns:x14="http://schemas.microsoft.com/office/spreadsheetml/2009/9/main" uri="{05C60535-1F16-4fd2-B633-F4F36F0B64E0}">
      <x14:sparklineGroups xmlns:xm="http://schemas.microsoft.com/office/excel/2006/main">
        <x14:sparklineGroup type="column" displayEmptyCellsAs="gap">
          <x14:colorSeries rgb="FF000000"/>
          <x14:colorNegative theme="4"/>
          <x14:colorAxis rgb="FF000000"/>
          <x14:colorMarkers theme="9" tint="-0.499984740745262"/>
          <x14:colorFirst theme="9" tint="0.399975585192419"/>
          <x14:colorLast theme="9" tint="0.399975585192419"/>
          <x14:colorHigh theme="9"/>
          <x14:colorLow theme="9"/>
          <x14:sparklines>
            <x14:sparkline>
              <xm:f>Sheet1!A48:A55</xm:f>
              <xm:sqref>A65</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
  <sheetViews>
    <sheetView workbookViewId="0">
      <selection activeCell="D7" sqref="D7"/>
    </sheetView>
  </sheetViews>
  <sheetFormatPr defaultColWidth="9" defaultRowHeight="14.4" outlineLevelRow="3"/>
  <sheetData>
    <row r="1" spans="1:7">
      <c r="A1" s="1" t="s">
        <v>242</v>
      </c>
      <c r="B1" s="1"/>
      <c r="C1" s="1"/>
      <c r="D1" s="1"/>
      <c r="E1" s="1"/>
      <c r="F1" s="1"/>
      <c r="G1" s="1"/>
    </row>
    <row r="2" spans="1:8">
      <c r="A2" s="1" t="s">
        <v>243</v>
      </c>
      <c r="B2" s="1"/>
      <c r="C2" s="1"/>
      <c r="D2" s="1"/>
      <c r="E2" s="1"/>
      <c r="F2" s="1"/>
      <c r="G2" s="1"/>
      <c r="H2" s="1"/>
    </row>
    <row r="3" spans="1:8">
      <c r="A3" s="1" t="s">
        <v>244</v>
      </c>
      <c r="B3" s="1"/>
      <c r="C3" s="1"/>
      <c r="D3" s="1"/>
      <c r="E3" s="1"/>
      <c r="F3" s="1"/>
      <c r="G3" s="1"/>
      <c r="H3" s="1"/>
    </row>
    <row r="4" spans="1:16">
      <c r="A4" s="1" t="s">
        <v>245</v>
      </c>
      <c r="B4" s="1"/>
      <c r="C4" s="1"/>
      <c r="D4" s="1"/>
      <c r="E4" s="1"/>
      <c r="F4" s="1"/>
      <c r="G4" s="1"/>
      <c r="H4" s="1"/>
      <c r="I4" s="1"/>
      <c r="J4" s="1"/>
      <c r="K4" s="1"/>
      <c r="L4" s="1"/>
      <c r="M4" s="1"/>
      <c r="N4" s="1"/>
      <c r="O4" s="1"/>
      <c r="P4" s="1"/>
    </row>
  </sheetData>
  <mergeCells count="4">
    <mergeCell ref="A1:G1"/>
    <mergeCell ref="A2:H2"/>
    <mergeCell ref="A3:H3"/>
    <mergeCell ref="A4:P4"/>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分析表</vt:lpstr>
      <vt:lpstr>数据分析表</vt:lpstr>
      <vt:lpstr>Sheet1</vt:lpstr>
      <vt:lpstr>改名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宋佳兴</cp:lastModifiedBy>
  <dcterms:created xsi:type="dcterms:W3CDTF">2021-06-08T07:20:00Z</dcterms:created>
  <dcterms:modified xsi:type="dcterms:W3CDTF">2021-06-22T17:05:54Z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54D567A537304BCDB1DC758BFDC90507</vt:lpwstr>
  </property>
  <property fmtid="{D5CDD505-2E9C-101B-9397-08002B2CF9AE}" pid="3" name="KSOProductBuildVer">
    <vt:lpwstr>2052-11.1.0.10578</vt:lpwstr>
  </property>
</Properties>
</file>