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pk\SPK_MOTOR\"/>
    </mc:Choice>
  </mc:AlternateContent>
  <bookViews>
    <workbookView xWindow="0" yWindow="0" windowWidth="23040" windowHeight="937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70" i="1" l="1"/>
  <c r="D69" i="1"/>
  <c r="C69" i="1"/>
  <c r="C83" i="1"/>
  <c r="D70" i="1"/>
  <c r="D71" i="1"/>
  <c r="D72" i="1"/>
  <c r="D73" i="1"/>
  <c r="C82" i="1"/>
  <c r="C71" i="1"/>
  <c r="C72" i="1"/>
  <c r="C73" i="1"/>
  <c r="D25" i="1" l="1"/>
  <c r="D37" i="1" s="1"/>
  <c r="D50" i="1" s="1"/>
  <c r="G25" i="1"/>
  <c r="G36" i="1" s="1"/>
  <c r="G49" i="1" s="1"/>
  <c r="F25" i="1"/>
  <c r="F34" i="1" s="1"/>
  <c r="F47" i="1" s="1"/>
  <c r="E25" i="1"/>
  <c r="E36" i="1" s="1"/>
  <c r="E49" i="1" s="1"/>
  <c r="C25" i="1"/>
  <c r="C36" i="1" s="1"/>
  <c r="C49" i="1" s="1"/>
  <c r="G35" i="1" l="1"/>
  <c r="G48" i="1" s="1"/>
  <c r="G33" i="1"/>
  <c r="G46" i="1" s="1"/>
  <c r="C37" i="1"/>
  <c r="C50" i="1" s="1"/>
  <c r="C33" i="1"/>
  <c r="C46" i="1" s="1"/>
  <c r="E33" i="1"/>
  <c r="E46" i="1" s="1"/>
  <c r="C35" i="1"/>
  <c r="C48" i="1" s="1"/>
  <c r="E37" i="1"/>
  <c r="E50" i="1" s="1"/>
  <c r="E35" i="1"/>
  <c r="E48" i="1" s="1"/>
  <c r="E59" i="1" s="1"/>
  <c r="G37" i="1"/>
  <c r="G50" i="1" s="1"/>
  <c r="D34" i="1"/>
  <c r="D47" i="1" s="1"/>
  <c r="D36" i="1"/>
  <c r="D49" i="1" s="1"/>
  <c r="F36" i="1"/>
  <c r="F49" i="1" s="1"/>
  <c r="D33" i="1"/>
  <c r="D46" i="1" s="1"/>
  <c r="F33" i="1"/>
  <c r="F46" i="1" s="1"/>
  <c r="C34" i="1"/>
  <c r="C47" i="1" s="1"/>
  <c r="E34" i="1"/>
  <c r="E47" i="1" s="1"/>
  <c r="G34" i="1"/>
  <c r="G47" i="1" s="1"/>
  <c r="D35" i="1"/>
  <c r="D48" i="1" s="1"/>
  <c r="F35" i="1"/>
  <c r="F48" i="1" s="1"/>
  <c r="F37" i="1"/>
  <c r="F50" i="1" s="1"/>
  <c r="G60" i="1" l="1"/>
  <c r="E60" i="1"/>
  <c r="D59" i="1"/>
  <c r="D60" i="1"/>
  <c r="F60" i="1"/>
  <c r="F59" i="1"/>
  <c r="G59" i="1"/>
  <c r="C59" i="1"/>
  <c r="C60" i="1"/>
  <c r="C85" i="1" l="1"/>
  <c r="C84" i="1"/>
  <c r="C86" i="1"/>
  <c r="C88" i="1" l="1"/>
</calcChain>
</file>

<file path=xl/sharedStrings.xml><?xml version="1.0" encoding="utf-8"?>
<sst xmlns="http://schemas.openxmlformats.org/spreadsheetml/2006/main" count="91" uniqueCount="38">
  <si>
    <t>DATA KRITERIA</t>
  </si>
  <si>
    <t>Id_kriteria</t>
  </si>
  <si>
    <t>nama_kriteria</t>
  </si>
  <si>
    <t>status</t>
  </si>
  <si>
    <t>bobot</t>
  </si>
  <si>
    <t>harga</t>
  </si>
  <si>
    <t>cost</t>
  </si>
  <si>
    <t>Kapasitas_mesin</t>
  </si>
  <si>
    <t>benefit</t>
  </si>
  <si>
    <t>Kapasitas_tengki</t>
  </si>
  <si>
    <t>Warna</t>
  </si>
  <si>
    <t>Model</t>
  </si>
  <si>
    <t>HASIL ANALISA</t>
  </si>
  <si>
    <t>Alternatif</t>
  </si>
  <si>
    <t>A1</t>
  </si>
  <si>
    <t>A2</t>
  </si>
  <si>
    <t>A3</t>
  </si>
  <si>
    <t>A4</t>
  </si>
  <si>
    <t>A5</t>
  </si>
  <si>
    <t>HASIL PEMBAGI</t>
  </si>
  <si>
    <t>Pembagi</t>
  </si>
  <si>
    <t>MATRIX TERNORMALISASI</t>
  </si>
  <si>
    <t>BOBOT TERNORMALISASI</t>
  </si>
  <si>
    <t>Min Max Berdasarkan Cost Benefit Kriteria</t>
  </si>
  <si>
    <t>K1</t>
  </si>
  <si>
    <t>K2</t>
  </si>
  <si>
    <t>K3</t>
  </si>
  <si>
    <t>K4</t>
  </si>
  <si>
    <t>K5</t>
  </si>
  <si>
    <t>Y+</t>
  </si>
  <si>
    <t>Y-</t>
  </si>
  <si>
    <t>ALTERNATIF D+ DAN D-</t>
  </si>
  <si>
    <t>D+</t>
  </si>
  <si>
    <t>D-</t>
  </si>
  <si>
    <t>HASIL AKHIR</t>
  </si>
  <si>
    <t>Nilai</t>
  </si>
  <si>
    <t>Rangking</t>
  </si>
  <si>
    <t>Perhitungan Penentuan Alternatif Motor Matic Terbaik Menggunakan TOPSIS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</si>
</sst>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12529"/>
      <name val="Calibri"/>
      <family val="2"/>
      <scheme val="minor"/>
    </font>
    <font>
      <sz val="12"/>
      <color rgb="FF21252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/>
    <xf numFmtId="0" fontId="0" fillId="0" borderId="2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2" xfId="0" applyBorder="1" applyAlignment="1">
      <alignment horizontal="left"/>
    </xf>
    <xf numFmtId="164" fontId="0" fillId="0" borderId="2" xfId="0" applyNumberFormat="1" applyBorder="1"/>
    <xf numFmtId="0" fontId="0" fillId="0" borderId="3" xfId="0" applyBorder="1" applyAlignment="1">
      <alignment horizontal="center" vertical="center"/>
    </xf>
    <xf numFmtId="164" fontId="0" fillId="0" borderId="3" xfId="0" applyNumberFormat="1" applyBorder="1"/>
    <xf numFmtId="164" fontId="0" fillId="0" borderId="0" xfId="0" applyNumberFormat="1"/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0" fillId="0" borderId="2" xfId="0" applyBorder="1"/>
    <xf numFmtId="0" fontId="0" fillId="0" borderId="3" xfId="0" applyBorder="1"/>
    <xf numFmtId="0" fontId="6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5</xdr:col>
      <xdr:colOff>228600</xdr:colOff>
      <xdr:row>22</xdr:row>
      <xdr:rowOff>0</xdr:rowOff>
    </xdr:to>
    <xdr:sp macro="" textlink="">
      <xdr:nvSpPr>
        <xdr:cNvPr id="2" name="Shape 8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609600" y="3705225"/>
          <a:ext cx="3781425" cy="571500"/>
        </a:xfrm>
        <a:prstGeom prst="rect">
          <a:avLst/>
        </a:prstGeom>
        <a:solidFill>
          <a:schemeClr val="lt1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GB" sz="1100"/>
            <a:t>diketahui </a:t>
          </a:r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GB" sz="1100"/>
            <a:t>pembagi diperoleh dengan:  </a:t>
          </a:r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twoCellAnchor>
  <xdr:twoCellAnchor editAs="oneCell">
    <xdr:from>
      <xdr:col>2</xdr:col>
      <xdr:colOff>762000</xdr:colOff>
      <xdr:row>19</xdr:row>
      <xdr:rowOff>104775</xdr:rowOff>
    </xdr:from>
    <xdr:to>
      <xdr:col>4</xdr:col>
      <xdr:colOff>472440</xdr:colOff>
      <xdr:row>21</xdr:row>
      <xdr:rowOff>85725</xdr:rowOff>
    </xdr:to>
    <xdr:pic>
      <xdr:nvPicPr>
        <xdr:cNvPr id="3" name="Picture 2" descr="pembagi.jpg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7460" y="3670935"/>
          <a:ext cx="1554480" cy="34671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</xdr:row>
      <xdr:rowOff>0</xdr:rowOff>
    </xdr:from>
    <xdr:to>
      <xdr:col>4</xdr:col>
      <xdr:colOff>142873</xdr:colOff>
      <xdr:row>41</xdr:row>
      <xdr:rowOff>180975</xdr:rowOff>
    </xdr:to>
    <xdr:sp macro="" textlink="">
      <xdr:nvSpPr>
        <xdr:cNvPr id="5" name="Shape 8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609600" y="7343775"/>
          <a:ext cx="3086098" cy="752475"/>
        </a:xfrm>
        <a:prstGeom prst="rect">
          <a:avLst/>
        </a:prstGeom>
        <a:solidFill>
          <a:schemeClr val="lt1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GB" sz="1100" b="1"/>
            <a:t>Hasil Tabel Keputusan Dibawah Ini Di Dapat Dari Hasil Keputusan Ternormalisasi Dikalikan Dengan Bobot</a:t>
          </a:r>
          <a:r>
            <a:rPr lang="en-GB" sz="1100" b="1" baseline="0"/>
            <a:t> Data Kriteria. </a:t>
          </a:r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GB" sz="1100" b="1" baseline="0"/>
            <a:t>(Hasil Normalisasi*Bobot Data Kriteria)</a:t>
          </a:r>
          <a:endParaRPr sz="1100" b="1"/>
        </a:p>
      </xdr:txBody>
    </xdr:sp>
    <xdr:clientData fLocksWithSheet="0"/>
  </xdr:twoCellAnchor>
  <xdr:twoCellAnchor>
    <xdr:from>
      <xdr:col>1</xdr:col>
      <xdr:colOff>0</xdr:colOff>
      <xdr:row>52</xdr:row>
      <xdr:rowOff>0</xdr:rowOff>
    </xdr:from>
    <xdr:to>
      <xdr:col>7</xdr:col>
      <xdr:colOff>314325</xdr:colOff>
      <xdr:row>55</xdr:row>
      <xdr:rowOff>180975</xdr:rowOff>
    </xdr:to>
    <xdr:sp macro="" textlink="">
      <xdr:nvSpPr>
        <xdr:cNvPr id="6" name="Shape 8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609600" y="10020300"/>
          <a:ext cx="5086350" cy="752475"/>
        </a:xfrm>
        <a:prstGeom prst="rect">
          <a:avLst/>
        </a:prstGeom>
        <a:solidFill>
          <a:schemeClr val="lt1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GB" sz="1100" b="1"/>
            <a:t>Hasil Tabel Keputusan Dibawah Ini Di Dapat Dari Hasil Keputusan BOBOT NORMALISASI DIBAGI Dengan Bobot</a:t>
          </a:r>
          <a:r>
            <a:rPr lang="en-GB" sz="1100" b="1" baseline="0"/>
            <a:t> NORMALISASI MAXIMAL DAN MINIMAL  </a:t>
          </a:r>
          <a:endParaRPr sz="1100" b="1"/>
        </a:p>
      </xdr:txBody>
    </xdr:sp>
    <xdr:clientData fLocksWithSheet="0"/>
  </xdr:twoCellAnchor>
  <xdr:twoCellAnchor>
    <xdr:from>
      <xdr:col>1</xdr:col>
      <xdr:colOff>0</xdr:colOff>
      <xdr:row>62</xdr:row>
      <xdr:rowOff>0</xdr:rowOff>
    </xdr:from>
    <xdr:to>
      <xdr:col>7</xdr:col>
      <xdr:colOff>314325</xdr:colOff>
      <xdr:row>65</xdr:row>
      <xdr:rowOff>180975</xdr:rowOff>
    </xdr:to>
    <xdr:sp macro="" textlink="">
      <xdr:nvSpPr>
        <xdr:cNvPr id="7" name="Shape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609600" y="12544425"/>
          <a:ext cx="5086350" cy="752475"/>
        </a:xfrm>
        <a:prstGeom prst="rect">
          <a:avLst/>
        </a:prstGeom>
        <a:solidFill>
          <a:schemeClr val="lt1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GB" sz="1100" b="1"/>
            <a:t>Hasil Tabel Keputusan Dibawah Ini Di Dapat Dari Hasil Keputusan BOBOT NORMALISASI DIKURANGI</a:t>
          </a:r>
          <a:r>
            <a:rPr lang="en-GB" sz="1100" b="1" baseline="0"/>
            <a:t> </a:t>
          </a:r>
          <a:r>
            <a:rPr lang="en-GB" sz="1100" b="1"/>
            <a:t>Dengan Bobot</a:t>
          </a:r>
          <a:r>
            <a:rPr lang="en-GB" sz="1100" b="1" baseline="0"/>
            <a:t> MAXIMAL DAN MINIMAL  DIPANGKAT 2 LALU DI AKAR KAN</a:t>
          </a:r>
          <a:endParaRPr sz="1100" b="1"/>
        </a:p>
      </xdr:txBody>
    </xdr:sp>
    <xdr:clientData fLocksWithSheet="0"/>
  </xdr:twoCellAnchor>
  <xdr:twoCellAnchor>
    <xdr:from>
      <xdr:col>1</xdr:col>
      <xdr:colOff>0</xdr:colOff>
      <xdr:row>75</xdr:row>
      <xdr:rowOff>0</xdr:rowOff>
    </xdr:from>
    <xdr:to>
      <xdr:col>7</xdr:col>
      <xdr:colOff>489585</xdr:colOff>
      <xdr:row>78</xdr:row>
      <xdr:rowOff>180975</xdr:rowOff>
    </xdr:to>
    <xdr:sp macro="" textlink="">
      <xdr:nvSpPr>
        <xdr:cNvPr id="8" name="Shape 8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609600" y="15020925"/>
          <a:ext cx="5261610" cy="752475"/>
        </a:xfrm>
        <a:prstGeom prst="rect">
          <a:avLst/>
        </a:prstGeom>
        <a:solidFill>
          <a:schemeClr val="lt1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GB" sz="1100" b="1"/>
            <a:t>Hasil Tabel Keputusan Dibawah Ini Di Dapat Dari Hasil  Alternatif D+ dan D- Ditambahkan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8"/>
  <sheetViews>
    <sheetView tabSelected="1" topLeftCell="A59" workbookViewId="0">
      <selection activeCell="H69" sqref="H69"/>
    </sheetView>
  </sheetViews>
  <sheetFormatPr defaultRowHeight="14.4" x14ac:dyDescent="0.3"/>
  <cols>
    <col min="2" max="2" width="17" customWidth="1"/>
    <col min="3" max="3" width="18" customWidth="1"/>
    <col min="8" max="8" width="17.109375" customWidth="1"/>
  </cols>
  <sheetData>
    <row r="1" spans="2:11" ht="18" x14ac:dyDescent="0.35">
      <c r="C1" s="28" t="s">
        <v>37</v>
      </c>
      <c r="D1" s="28"/>
      <c r="E1" s="28"/>
      <c r="F1" s="28"/>
      <c r="G1" s="28"/>
      <c r="H1" s="28"/>
      <c r="I1" s="28"/>
      <c r="J1" s="28"/>
      <c r="K1" s="28"/>
    </row>
    <row r="2" spans="2:11" ht="15" thickBot="1" x14ac:dyDescent="0.35"/>
    <row r="3" spans="2:11" ht="16.2" thickBot="1" x14ac:dyDescent="0.35">
      <c r="B3" s="1" t="s">
        <v>0</v>
      </c>
      <c r="H3" s="1"/>
    </row>
    <row r="5" spans="2:11" x14ac:dyDescent="0.3">
      <c r="B5" s="2" t="s">
        <v>1</v>
      </c>
      <c r="C5" s="2" t="s">
        <v>2</v>
      </c>
      <c r="D5" s="2" t="s">
        <v>3</v>
      </c>
      <c r="E5" s="2" t="s">
        <v>4</v>
      </c>
    </row>
    <row r="6" spans="2:11" x14ac:dyDescent="0.3">
      <c r="B6" s="2" t="s">
        <v>24</v>
      </c>
      <c r="C6" s="2" t="s">
        <v>5</v>
      </c>
      <c r="D6" s="2" t="s">
        <v>6</v>
      </c>
      <c r="E6" s="2">
        <v>5</v>
      </c>
    </row>
    <row r="7" spans="2:11" x14ac:dyDescent="0.3">
      <c r="B7" s="2" t="s">
        <v>25</v>
      </c>
      <c r="C7" s="2" t="s">
        <v>7</v>
      </c>
      <c r="D7" s="2" t="s">
        <v>8</v>
      </c>
      <c r="E7" s="2">
        <v>4</v>
      </c>
    </row>
    <row r="8" spans="2:11" x14ac:dyDescent="0.3">
      <c r="B8" s="2" t="s">
        <v>26</v>
      </c>
      <c r="C8" s="2" t="s">
        <v>9</v>
      </c>
      <c r="D8" s="2" t="s">
        <v>8</v>
      </c>
      <c r="E8" s="2">
        <v>4</v>
      </c>
    </row>
    <row r="9" spans="2:11" x14ac:dyDescent="0.3">
      <c r="B9" s="2" t="s">
        <v>27</v>
      </c>
      <c r="C9" s="2" t="s">
        <v>10</v>
      </c>
      <c r="D9" s="2" t="s">
        <v>8</v>
      </c>
      <c r="E9" s="2">
        <v>1</v>
      </c>
    </row>
    <row r="10" spans="2:11" x14ac:dyDescent="0.3">
      <c r="B10" s="2" t="s">
        <v>28</v>
      </c>
      <c r="C10" s="2" t="s">
        <v>11</v>
      </c>
      <c r="D10" s="2" t="s">
        <v>8</v>
      </c>
      <c r="E10" s="2">
        <v>2</v>
      </c>
    </row>
    <row r="12" spans="2:11" ht="15.6" x14ac:dyDescent="0.3">
      <c r="B12" s="3" t="s">
        <v>12</v>
      </c>
      <c r="C12" s="4"/>
      <c r="D12" s="4"/>
      <c r="E12" s="4"/>
    </row>
    <row r="13" spans="2:11" x14ac:dyDescent="0.3">
      <c r="B13" s="5" t="s">
        <v>13</v>
      </c>
      <c r="C13" s="5" t="s">
        <v>24</v>
      </c>
      <c r="D13" s="5" t="s">
        <v>25</v>
      </c>
      <c r="E13" s="5" t="s">
        <v>26</v>
      </c>
      <c r="F13" s="5" t="s">
        <v>27</v>
      </c>
      <c r="G13" s="5" t="s">
        <v>28</v>
      </c>
    </row>
    <row r="14" spans="2:11" x14ac:dyDescent="0.3">
      <c r="B14" s="5" t="s">
        <v>14</v>
      </c>
      <c r="C14" s="5">
        <v>1</v>
      </c>
      <c r="D14" s="5">
        <v>3</v>
      </c>
      <c r="E14" s="5">
        <v>3</v>
      </c>
      <c r="F14" s="5">
        <v>2</v>
      </c>
      <c r="G14" s="5">
        <v>2</v>
      </c>
      <c r="H14" s="6"/>
    </row>
    <row r="15" spans="2:11" x14ac:dyDescent="0.3">
      <c r="B15" s="5" t="s">
        <v>15</v>
      </c>
      <c r="C15" s="5">
        <v>1</v>
      </c>
      <c r="D15" s="5">
        <v>2</v>
      </c>
      <c r="E15" s="5">
        <v>2</v>
      </c>
      <c r="F15" s="5">
        <v>3</v>
      </c>
      <c r="G15" s="7">
        <v>3</v>
      </c>
      <c r="H15" s="6"/>
    </row>
    <row r="16" spans="2:11" x14ac:dyDescent="0.3">
      <c r="B16" s="5" t="s">
        <v>16</v>
      </c>
      <c r="C16" s="5">
        <v>3</v>
      </c>
      <c r="D16" s="5">
        <v>2</v>
      </c>
      <c r="E16" s="5">
        <v>2</v>
      </c>
      <c r="F16" s="5">
        <v>2</v>
      </c>
      <c r="G16" s="7">
        <v>1</v>
      </c>
      <c r="H16" s="6"/>
    </row>
    <row r="17" spans="2:8" x14ac:dyDescent="0.3">
      <c r="B17" s="5" t="s">
        <v>17</v>
      </c>
      <c r="C17" s="5">
        <v>2</v>
      </c>
      <c r="D17" s="5">
        <v>2</v>
      </c>
      <c r="E17" s="5">
        <v>2</v>
      </c>
      <c r="F17" s="5">
        <v>3</v>
      </c>
      <c r="G17" s="7">
        <v>3</v>
      </c>
      <c r="H17" s="6"/>
    </row>
    <row r="18" spans="2:8" x14ac:dyDescent="0.3">
      <c r="B18" s="5" t="s">
        <v>18</v>
      </c>
      <c r="C18" s="5">
        <v>2</v>
      </c>
      <c r="D18" s="5">
        <v>3</v>
      </c>
      <c r="E18" s="5">
        <v>3</v>
      </c>
      <c r="F18" s="5">
        <v>2</v>
      </c>
      <c r="G18" s="7">
        <v>1</v>
      </c>
      <c r="H18" s="8"/>
    </row>
    <row r="19" spans="2:8" x14ac:dyDescent="0.3">
      <c r="F19" s="8"/>
      <c r="H19" s="8"/>
    </row>
    <row r="24" spans="2:8" ht="15.6" x14ac:dyDescent="0.3">
      <c r="B24" s="9" t="s">
        <v>19</v>
      </c>
      <c r="C24" s="2" t="s">
        <v>24</v>
      </c>
      <c r="D24" s="2" t="s">
        <v>25</v>
      </c>
      <c r="E24" s="2" t="s">
        <v>26</v>
      </c>
      <c r="F24" s="2" t="s">
        <v>27</v>
      </c>
      <c r="G24" s="2" t="s">
        <v>28</v>
      </c>
      <c r="H24" s="10"/>
    </row>
    <row r="25" spans="2:8" x14ac:dyDescent="0.3">
      <c r="B25" s="11" t="s">
        <v>20</v>
      </c>
      <c r="C25" s="12">
        <f>SQRT((C$14^2)+(C$15^2)+(C$16^2)+(C$17^2)+(C$18^2))</f>
        <v>4.358898943540674</v>
      </c>
      <c r="D25" s="12">
        <f>SQRT((D$14^2)+(D$15^2)+(D$16^2)+(D$17^2)+(D$18^2))</f>
        <v>5.4772255750516612</v>
      </c>
      <c r="E25" s="12">
        <f>SQRT((E$14^2)+(E$15^2)+(E$16^2)+(E$17^2)+(E$18^2))</f>
        <v>5.4772255750516612</v>
      </c>
      <c r="F25" s="12">
        <f>SQRT((F$14^2)+(F$15^2)+(F$16^2)+(F$17^2)+(F$18^2))</f>
        <v>5.4772255750516612</v>
      </c>
      <c r="G25" s="12">
        <f>SQRT((G$14^2)+(G$15^2)+(G$16^2)+(G$17^2)+(G$18^2))</f>
        <v>4.8989794855663558</v>
      </c>
      <c r="H25" s="13"/>
    </row>
    <row r="26" spans="2:8" x14ac:dyDescent="0.3">
      <c r="H26" s="14"/>
    </row>
    <row r="27" spans="2:8" x14ac:dyDescent="0.3">
      <c r="H27" s="10"/>
    </row>
    <row r="31" spans="2:8" ht="15.6" x14ac:dyDescent="0.3">
      <c r="B31" s="9" t="s">
        <v>21</v>
      </c>
      <c r="C31" s="15"/>
      <c r="D31" s="15"/>
      <c r="E31" s="15"/>
      <c r="F31" s="15"/>
    </row>
    <row r="32" spans="2:8" x14ac:dyDescent="0.3">
      <c r="B32" s="2" t="s">
        <v>13</v>
      </c>
      <c r="C32" s="16" t="s">
        <v>24</v>
      </c>
      <c r="D32" s="16" t="s">
        <v>25</v>
      </c>
      <c r="E32" s="16" t="s">
        <v>26</v>
      </c>
      <c r="F32" s="16" t="s">
        <v>27</v>
      </c>
      <c r="G32" s="16" t="s">
        <v>28</v>
      </c>
    </row>
    <row r="33" spans="2:8" x14ac:dyDescent="0.3">
      <c r="B33" s="2" t="s">
        <v>14</v>
      </c>
      <c r="C33" s="16">
        <f>C14/C$25</f>
        <v>0.22941573387056174</v>
      </c>
      <c r="D33" s="16">
        <f>D14/D$25</f>
        <v>0.54772255750516607</v>
      </c>
      <c r="E33" s="16">
        <f>E14/E$25</f>
        <v>0.54772255750516607</v>
      </c>
      <c r="F33" s="16">
        <f>F14/F$25</f>
        <v>0.36514837167011072</v>
      </c>
      <c r="G33" s="17">
        <f>G14/G$25</f>
        <v>0.40824829046386307</v>
      </c>
      <c r="H33" s="18"/>
    </row>
    <row r="34" spans="2:8" x14ac:dyDescent="0.3">
      <c r="B34" s="2" t="s">
        <v>15</v>
      </c>
      <c r="C34" s="16">
        <f t="shared" ref="C34:D37" si="0">C15/C$25</f>
        <v>0.22941573387056174</v>
      </c>
      <c r="D34" s="16">
        <f t="shared" si="0"/>
        <v>0.36514837167011072</v>
      </c>
      <c r="E34" s="16">
        <f t="shared" ref="E34:G37" si="1">E15/E$25</f>
        <v>0.36514837167011072</v>
      </c>
      <c r="F34" s="16">
        <f t="shared" si="1"/>
        <v>0.54772255750516607</v>
      </c>
      <c r="G34" s="17">
        <f t="shared" si="1"/>
        <v>0.61237243569579458</v>
      </c>
      <c r="H34" s="18"/>
    </row>
    <row r="35" spans="2:8" x14ac:dyDescent="0.3">
      <c r="B35" s="2" t="s">
        <v>16</v>
      </c>
      <c r="C35" s="16">
        <f t="shared" si="0"/>
        <v>0.68824720161168518</v>
      </c>
      <c r="D35" s="16">
        <f t="shared" si="0"/>
        <v>0.36514837167011072</v>
      </c>
      <c r="E35" s="16">
        <f t="shared" si="1"/>
        <v>0.36514837167011072</v>
      </c>
      <c r="F35" s="16">
        <f t="shared" si="1"/>
        <v>0.36514837167011072</v>
      </c>
      <c r="G35" s="17">
        <f t="shared" si="1"/>
        <v>0.20412414523193154</v>
      </c>
      <c r="H35" s="18"/>
    </row>
    <row r="36" spans="2:8" x14ac:dyDescent="0.3">
      <c r="B36" s="2" t="s">
        <v>17</v>
      </c>
      <c r="C36" s="16">
        <f t="shared" si="0"/>
        <v>0.45883146774112349</v>
      </c>
      <c r="D36" s="16">
        <f t="shared" si="0"/>
        <v>0.36514837167011072</v>
      </c>
      <c r="E36" s="16">
        <f t="shared" si="1"/>
        <v>0.36514837167011072</v>
      </c>
      <c r="F36" s="16">
        <f t="shared" si="1"/>
        <v>0.54772255750516607</v>
      </c>
      <c r="G36" s="17">
        <f t="shared" si="1"/>
        <v>0.61237243569579458</v>
      </c>
      <c r="H36" s="18"/>
    </row>
    <row r="37" spans="2:8" x14ac:dyDescent="0.3">
      <c r="B37" s="2" t="s">
        <v>18</v>
      </c>
      <c r="C37" s="16">
        <f t="shared" si="0"/>
        <v>0.45883146774112349</v>
      </c>
      <c r="D37" s="16">
        <f t="shared" si="0"/>
        <v>0.54772255750516607</v>
      </c>
      <c r="E37" s="16">
        <f t="shared" si="1"/>
        <v>0.54772255750516607</v>
      </c>
      <c r="F37" s="16">
        <f t="shared" si="1"/>
        <v>0.36514837167011072</v>
      </c>
      <c r="G37" s="17">
        <f t="shared" si="1"/>
        <v>0.20412414523193154</v>
      </c>
      <c r="H37" s="18"/>
    </row>
    <row r="38" spans="2:8" x14ac:dyDescent="0.3">
      <c r="H38" s="18"/>
    </row>
    <row r="39" spans="2:8" x14ac:dyDescent="0.3">
      <c r="H39" s="10"/>
    </row>
    <row r="40" spans="2:8" x14ac:dyDescent="0.3">
      <c r="H40" s="10"/>
    </row>
    <row r="44" spans="2:8" ht="15.6" x14ac:dyDescent="0.3">
      <c r="B44" s="9" t="s">
        <v>22</v>
      </c>
      <c r="C44" s="19"/>
      <c r="D44" s="19"/>
      <c r="E44" s="19"/>
      <c r="F44" s="19"/>
    </row>
    <row r="45" spans="2:8" x14ac:dyDescent="0.3">
      <c r="B45" s="2" t="s">
        <v>13</v>
      </c>
      <c r="C45" s="16" t="s">
        <v>24</v>
      </c>
      <c r="D45" s="16" t="s">
        <v>25</v>
      </c>
      <c r="E45" s="16" t="s">
        <v>26</v>
      </c>
      <c r="F45" s="16" t="s">
        <v>27</v>
      </c>
      <c r="G45" s="16" t="s">
        <v>28</v>
      </c>
    </row>
    <row r="46" spans="2:8" x14ac:dyDescent="0.3">
      <c r="B46" s="2" t="s">
        <v>14</v>
      </c>
      <c r="C46" s="16">
        <f>C33*E$6</f>
        <v>1.1470786693528088</v>
      </c>
      <c r="D46" s="16">
        <f>D33*E$7</f>
        <v>2.1908902300206643</v>
      </c>
      <c r="E46" s="16">
        <f>E33/E$8</f>
        <v>0.13693063937629152</v>
      </c>
      <c r="F46" s="16">
        <f>F33/E$9</f>
        <v>0.36514837167011072</v>
      </c>
      <c r="G46" s="17">
        <f>G33*E$10</f>
        <v>0.81649658092772615</v>
      </c>
      <c r="H46" s="20"/>
    </row>
    <row r="47" spans="2:8" x14ac:dyDescent="0.3">
      <c r="B47" s="2" t="s">
        <v>15</v>
      </c>
      <c r="C47" s="16">
        <f>C34*E$6</f>
        <v>1.1470786693528088</v>
      </c>
      <c r="D47" s="16">
        <f>D34*E$7</f>
        <v>1.4605934866804429</v>
      </c>
      <c r="E47" s="16">
        <f>E34/E$8</f>
        <v>9.1287092917527679E-2</v>
      </c>
      <c r="F47" s="16">
        <f>F34/E$9</f>
        <v>0.54772255750516607</v>
      </c>
      <c r="G47" s="17">
        <f>G34*E$10</f>
        <v>1.2247448713915892</v>
      </c>
      <c r="H47" s="20"/>
    </row>
    <row r="48" spans="2:8" x14ac:dyDescent="0.3">
      <c r="B48" s="2" t="s">
        <v>16</v>
      </c>
      <c r="C48" s="16">
        <f>C35*E$6</f>
        <v>3.4412360080584259</v>
      </c>
      <c r="D48" s="16">
        <f>D35*E$7</f>
        <v>1.4605934866804429</v>
      </c>
      <c r="E48" s="16">
        <f>E35/E$8</f>
        <v>9.1287092917527679E-2</v>
      </c>
      <c r="F48" s="16">
        <f>F35/E$9</f>
        <v>0.36514837167011072</v>
      </c>
      <c r="G48" s="17">
        <f>G35*E$10</f>
        <v>0.40824829046386307</v>
      </c>
      <c r="H48" s="20"/>
    </row>
    <row r="49" spans="2:8" x14ac:dyDescent="0.3">
      <c r="B49" s="2" t="s">
        <v>17</v>
      </c>
      <c r="C49" s="16">
        <f>C36*E$6</f>
        <v>2.2941573387056176</v>
      </c>
      <c r="D49" s="16">
        <f>D36*E$7</f>
        <v>1.4605934866804429</v>
      </c>
      <c r="E49" s="16">
        <f>E36/E$8</f>
        <v>9.1287092917527679E-2</v>
      </c>
      <c r="F49" s="16">
        <f>F36/E$9</f>
        <v>0.54772255750516607</v>
      </c>
      <c r="G49" s="17">
        <f>G36*E$10</f>
        <v>1.2247448713915892</v>
      </c>
      <c r="H49" s="20"/>
    </row>
    <row r="50" spans="2:8" x14ac:dyDescent="0.3">
      <c r="B50" s="2" t="s">
        <v>18</v>
      </c>
      <c r="C50" s="16">
        <f>C37*E$6</f>
        <v>2.2941573387056176</v>
      </c>
      <c r="D50" s="16">
        <f>D37*E$7</f>
        <v>2.1908902300206643</v>
      </c>
      <c r="E50" s="16">
        <f>E37/E$8</f>
        <v>0.13693063937629152</v>
      </c>
      <c r="F50" s="16">
        <f>F37/E$9</f>
        <v>0.36514837167011072</v>
      </c>
      <c r="G50" s="17">
        <f>G37*E$10</f>
        <v>0.40824829046386307</v>
      </c>
      <c r="H50" s="10"/>
    </row>
    <row r="51" spans="2:8" x14ac:dyDescent="0.3">
      <c r="B51" s="21"/>
      <c r="C51" s="22"/>
      <c r="D51" s="22"/>
      <c r="E51" s="22"/>
      <c r="F51" s="22"/>
      <c r="G51" s="22"/>
      <c r="H51" s="10"/>
    </row>
    <row r="52" spans="2:8" x14ac:dyDescent="0.3">
      <c r="B52" s="21"/>
      <c r="C52" s="22"/>
      <c r="D52" s="22"/>
      <c r="E52" s="22"/>
      <c r="F52" s="22"/>
      <c r="G52" s="22"/>
      <c r="H52" s="10"/>
    </row>
    <row r="53" spans="2:8" x14ac:dyDescent="0.3">
      <c r="H53" s="10"/>
    </row>
    <row r="57" spans="2:8" ht="62.4" x14ac:dyDescent="0.3">
      <c r="B57" s="23" t="s">
        <v>23</v>
      </c>
    </row>
    <row r="58" spans="2:8" ht="15.6" x14ac:dyDescent="0.3">
      <c r="B58" s="24" t="s">
        <v>13</v>
      </c>
      <c r="C58" s="25" t="s">
        <v>24</v>
      </c>
      <c r="D58" s="25" t="s">
        <v>25</v>
      </c>
      <c r="E58" s="25" t="s">
        <v>26</v>
      </c>
      <c r="F58" s="25" t="s">
        <v>27</v>
      </c>
      <c r="G58" s="25" t="s">
        <v>28</v>
      </c>
      <c r="H58" s="10"/>
    </row>
    <row r="59" spans="2:8" x14ac:dyDescent="0.3">
      <c r="B59" s="25" t="s">
        <v>29</v>
      </c>
      <c r="C59" s="12">
        <f>IF(D6="cost",MIN(C46:C50),MAX(C46:C50))</f>
        <v>1.1470786693528088</v>
      </c>
      <c r="D59" s="12">
        <f>IF(D7="cost",MIN(D46:D50),MAX(D46:D50))</f>
        <v>2.1908902300206643</v>
      </c>
      <c r="E59" s="12">
        <f>IF(D8="cost",MIN(E46:E50),MAX(E46:E50))</f>
        <v>0.13693063937629152</v>
      </c>
      <c r="F59" s="12">
        <f>IF(D9="cost",MIN(F46:F50),MAX(F46:F50))</f>
        <v>0.54772255750516607</v>
      </c>
      <c r="G59" s="12">
        <f>IF(D10="cost",MIN(G46:G50),MAX(G46:G50))</f>
        <v>1.2247448713915892</v>
      </c>
      <c r="H59" s="26"/>
    </row>
    <row r="60" spans="2:8" x14ac:dyDescent="0.3">
      <c r="B60" s="25" t="s">
        <v>30</v>
      </c>
      <c r="C60" s="12">
        <f>IF(D6="cost",MAX(C46:C50),MIN(C46:C50))</f>
        <v>3.4412360080584259</v>
      </c>
      <c r="D60" s="12">
        <f>IF(D7="cost",MAX(D46:D50),MIN(D46:D50))</f>
        <v>1.4605934866804429</v>
      </c>
      <c r="E60" s="12">
        <f>IF(D8="cost",MAX(E46:E50),MIN(E46:E50))</f>
        <v>9.1287092917527679E-2</v>
      </c>
      <c r="F60" s="12">
        <f>IF(D9="cost",MAX(F46:F50),MIN(F46:F50))</f>
        <v>0.36514837167011072</v>
      </c>
      <c r="G60" s="12">
        <f>IF(D10="cost",MAX(G46:G50),MIN(G46:G50))</f>
        <v>0.40824829046386307</v>
      </c>
      <c r="H60" s="14"/>
    </row>
    <row r="61" spans="2:8" x14ac:dyDescent="0.3">
      <c r="H61" s="14"/>
    </row>
    <row r="62" spans="2:8" x14ac:dyDescent="0.3">
      <c r="H62" s="10"/>
    </row>
    <row r="67" spans="2:4" x14ac:dyDescent="0.3">
      <c r="B67" s="27" t="s">
        <v>31</v>
      </c>
    </row>
    <row r="68" spans="2:4" x14ac:dyDescent="0.3">
      <c r="B68" s="25" t="s">
        <v>13</v>
      </c>
      <c r="C68" s="25" t="s">
        <v>32</v>
      </c>
      <c r="D68" s="25" t="s">
        <v>33</v>
      </c>
    </row>
    <row r="69" spans="2:4" x14ac:dyDescent="0.3">
      <c r="B69" s="25" t="s">
        <v>14</v>
      </c>
      <c r="C69" s="25">
        <f>SQRT((C59-C$46)^2+(D59-D$46)^2+(E59-E$46)^2+(F59-F$46)^2+(G59-G$46)^2)</f>
        <v>0.44721359549995793</v>
      </c>
      <c r="D69" s="25">
        <f>SQRT((C46-C$60)^2+(D46-D$60)^2+(E$46-E60)^2+(F$46-F60)^2+(G$46-G60)^2)</f>
        <v>2.4423843325877632</v>
      </c>
    </row>
    <row r="70" spans="2:4" x14ac:dyDescent="0.3">
      <c r="B70" s="25" t="s">
        <v>15</v>
      </c>
      <c r="C70" s="25">
        <f>SQRT((C60-C$46)^2+(D60-D$46)^2+(E60-E$46)^2+(F60-F$46)^2+(G60-G$46)^2)</f>
        <v>2.4423843325877632</v>
      </c>
      <c r="D70" s="25">
        <f t="shared" ref="D70:D73" si="2">SQRT((C47-C$60)^2+(D47-D$60)^2+(E$46-E61)^2+(F$46-F61)^2+(G$46-G61)^2)</f>
        <v>2.4661524475864907</v>
      </c>
    </row>
    <row r="71" spans="2:4" x14ac:dyDescent="0.3">
      <c r="B71" s="25" t="s">
        <v>16</v>
      </c>
      <c r="C71" s="25">
        <f t="shared" ref="C70:C73" si="3">SQRT((C61-C$46)^2+(D61-D$46)^2+(E61-E$46)^2+(F61-F$46)^2+(G61-G$46)^2)</f>
        <v>2.6333513767980548</v>
      </c>
      <c r="D71" s="25">
        <f t="shared" si="2"/>
        <v>0.90484805354269293</v>
      </c>
    </row>
    <row r="72" spans="2:4" x14ac:dyDescent="0.3">
      <c r="B72" s="25" t="s">
        <v>17</v>
      </c>
      <c r="C72" s="25">
        <f t="shared" si="3"/>
        <v>2.6333513767980548</v>
      </c>
      <c r="D72" s="25">
        <f t="shared" si="2"/>
        <v>1.4610063222601775</v>
      </c>
    </row>
    <row r="73" spans="2:4" x14ac:dyDescent="0.3">
      <c r="B73" s="25" t="s">
        <v>18</v>
      </c>
      <c r="C73" s="25">
        <f t="shared" si="3"/>
        <v>2.6333513767980548</v>
      </c>
      <c r="D73" s="25">
        <f t="shared" si="2"/>
        <v>1.6333624236578796</v>
      </c>
    </row>
    <row r="80" spans="2:4" ht="15.6" x14ac:dyDescent="0.3">
      <c r="B80" s="3" t="s">
        <v>34</v>
      </c>
    </row>
    <row r="81" spans="2:4" x14ac:dyDescent="0.3">
      <c r="B81" s="25" t="s">
        <v>13</v>
      </c>
      <c r="C81" s="25" t="s">
        <v>35</v>
      </c>
      <c r="D81" s="25" t="s">
        <v>36</v>
      </c>
    </row>
    <row r="82" spans="2:4" x14ac:dyDescent="0.3">
      <c r="B82" s="25" t="s">
        <v>14</v>
      </c>
      <c r="C82" s="25">
        <f>D69/(D69+C69)</f>
        <v>0.84523327929020386</v>
      </c>
      <c r="D82" s="25">
        <v>1</v>
      </c>
    </row>
    <row r="83" spans="2:4" x14ac:dyDescent="0.3">
      <c r="B83" s="25" t="s">
        <v>15</v>
      </c>
      <c r="C83" s="25">
        <f>D70/(D70+C70)</f>
        <v>0.50242109981682603</v>
      </c>
      <c r="D83" s="25">
        <v>2</v>
      </c>
    </row>
    <row r="84" spans="2:4" x14ac:dyDescent="0.3">
      <c r="B84" s="25" t="s">
        <v>16</v>
      </c>
      <c r="C84" s="25">
        <f>D71/(D71+C71)</f>
        <v>0.25573687163686848</v>
      </c>
      <c r="D84" s="25">
        <v>5</v>
      </c>
    </row>
    <row r="85" spans="2:4" x14ac:dyDescent="0.3">
      <c r="B85" s="25" t="s">
        <v>17</v>
      </c>
      <c r="C85" s="25">
        <f>D72/(D72+C72)</f>
        <v>0.35683407011464396</v>
      </c>
      <c r="D85" s="25">
        <v>3</v>
      </c>
    </row>
    <row r="86" spans="2:4" x14ac:dyDescent="0.3">
      <c r="B86" s="25" t="s">
        <v>18</v>
      </c>
      <c r="C86" s="25">
        <f>D73/(D73+C73)</f>
        <v>0.38281508909347073</v>
      </c>
      <c r="D86" s="25">
        <v>4</v>
      </c>
    </row>
    <row r="88" spans="2:4" x14ac:dyDescent="0.3">
      <c r="C88">
        <f>MAX(C82:C86)</f>
        <v>0.84523327929020386</v>
      </c>
    </row>
  </sheetData>
  <mergeCells count="1">
    <mergeCell ref="C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ADMIN</cp:lastModifiedBy>
  <dcterms:created xsi:type="dcterms:W3CDTF">2022-06-09T12:23:05Z</dcterms:created>
  <dcterms:modified xsi:type="dcterms:W3CDTF">2022-06-22T09:03:37Z</dcterms:modified>
</cp:coreProperties>
</file>