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Lat 8" sheetId="1" r:id="rId1"/>
    <sheet name="Lat 8 (2)" sheetId="2" r:id="rId2"/>
  </sheets>
  <calcPr calcId="124519"/>
</workbook>
</file>

<file path=xl/calcChain.xml><?xml version="1.0" encoding="utf-8"?>
<calcChain xmlns="http://schemas.openxmlformats.org/spreadsheetml/2006/main">
  <c r="M6" i="2"/>
  <c r="M7"/>
  <c r="M16" s="1"/>
  <c r="M8"/>
  <c r="M9"/>
  <c r="M10"/>
  <c r="M11"/>
  <c r="M12"/>
  <c r="M13"/>
  <c r="M14"/>
  <c r="M15"/>
  <c r="M6" i="1"/>
  <c r="M7"/>
  <c r="M8"/>
  <c r="M17" i="2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H6" i="1"/>
  <c r="L6"/>
  <c r="I8"/>
  <c r="J14"/>
  <c r="L12"/>
  <c r="M15"/>
  <c r="L15"/>
  <c r="K15"/>
  <c r="J15"/>
  <c r="I15"/>
  <c r="H15"/>
  <c r="M14"/>
  <c r="L14"/>
  <c r="K14"/>
  <c r="I14"/>
  <c r="H14"/>
  <c r="M13"/>
  <c r="L13"/>
  <c r="K13"/>
  <c r="J13"/>
  <c r="I13"/>
  <c r="H13"/>
  <c r="M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L8"/>
  <c r="K8"/>
  <c r="J8"/>
  <c r="H8"/>
  <c r="L7"/>
  <c r="K7"/>
  <c r="J7"/>
  <c r="I7"/>
  <c r="H7"/>
  <c r="K6"/>
  <c r="J6"/>
  <c r="I6"/>
  <c r="M16" l="1"/>
  <c r="M17"/>
</calcChain>
</file>

<file path=xl/sharedStrings.xml><?xml version="1.0" encoding="utf-8"?>
<sst xmlns="http://schemas.openxmlformats.org/spreadsheetml/2006/main" count="152" uniqueCount="67">
  <si>
    <t>Daftar Pembelian Tiket Pesawat " Save Air"</t>
  </si>
  <si>
    <t>Tgl Keberangkatan</t>
  </si>
  <si>
    <t>No.</t>
  </si>
  <si>
    <t>Kode Tiket</t>
  </si>
  <si>
    <t>Nama Penumpang</t>
  </si>
  <si>
    <t>Tgl Pembelian</t>
  </si>
  <si>
    <t>Tujuan</t>
  </si>
  <si>
    <t>Harga</t>
  </si>
  <si>
    <t>Kelas</t>
  </si>
  <si>
    <t>Menu</t>
  </si>
  <si>
    <t>Diskon</t>
  </si>
  <si>
    <t>Harga Jual</t>
  </si>
  <si>
    <t>BBBY-P1-035</t>
  </si>
  <si>
    <t>Claire Bennet</t>
  </si>
  <si>
    <t>2-May-2009</t>
  </si>
  <si>
    <t>DDDZ-P3-036</t>
  </si>
  <si>
    <t>Peter Petrelli</t>
  </si>
  <si>
    <t>5-May-2009</t>
  </si>
  <si>
    <t>AAAZ-P3-037</t>
  </si>
  <si>
    <t>Michael Scofield</t>
  </si>
  <si>
    <t>11-May-2009</t>
  </si>
  <si>
    <t>AAAY-P2-038</t>
  </si>
  <si>
    <t>Sara Tracendi</t>
  </si>
  <si>
    <t>13-May-2009</t>
  </si>
  <si>
    <t>BBBX-P1-039</t>
  </si>
  <si>
    <t>Serena Van Der Woodsen</t>
  </si>
  <si>
    <t>15-June-2009</t>
  </si>
  <si>
    <t>BBBX-P2-040</t>
  </si>
  <si>
    <t>Blair Waldrof</t>
  </si>
  <si>
    <t>16-June-2009</t>
  </si>
  <si>
    <t>DDDY-P1-041</t>
  </si>
  <si>
    <t>Sam Winchester</t>
  </si>
  <si>
    <t>21-June-2009</t>
  </si>
  <si>
    <t>DDDY-P3-042</t>
  </si>
  <si>
    <t>Dead Winchester</t>
  </si>
  <si>
    <t>CCCX-P1-043</t>
  </si>
  <si>
    <t>Meredith Grey</t>
  </si>
  <si>
    <t>11-July-2009</t>
  </si>
  <si>
    <t>CCCX-P3-044</t>
  </si>
  <si>
    <t>Derek Shepred</t>
  </si>
  <si>
    <t>12-July-2009</t>
  </si>
  <si>
    <t>Total Pembelian</t>
  </si>
  <si>
    <t>Tabel Menu Makanan</t>
  </si>
  <si>
    <t>Jumlah Pembelian Kelas VIP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</si>
  <si>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</si>
  <si>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</si>
  <si>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</si>
  <si>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</si>
  <si>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</si>
  <si>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</si>
  <si>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</si>
  <si>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</si>
  <si>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Tabel Kelas</t>
  </si>
  <si>
    <t>AAA</t>
  </si>
  <si>
    <t>Jakarta Yogya</t>
  </si>
  <si>
    <t>X</t>
  </si>
  <si>
    <t>VIP</t>
  </si>
  <si>
    <t>BBB</t>
  </si>
  <si>
    <t>Yogyakarta Jakarta</t>
  </si>
  <si>
    <t>Y</t>
  </si>
  <si>
    <t>BISNIS</t>
  </si>
  <si>
    <t>CCC</t>
  </si>
  <si>
    <t>Jakarta Solo</t>
  </si>
  <si>
    <t>Z</t>
  </si>
  <si>
    <t>EKONOMI</t>
  </si>
  <si>
    <t>DDD</t>
  </si>
  <si>
    <t>Solo Jakarta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</si>
</sst>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M27"/>
  <sheetViews>
    <sheetView zoomScale="80" zoomScaleNormal="80" workbookViewId="0">
      <selection activeCell="M6" sqref="M6"/>
    </sheetView>
  </sheetViews>
  <sheetFormatPr defaultRowHeight="15"/>
  <cols>
    <col min="4" max="4" width="6.28515625" customWidth="1"/>
    <col min="5" max="5" width="19.28515625" customWidth="1"/>
    <col min="6" max="6" width="23.5703125" customWidth="1"/>
    <col min="7" max="7" width="16.140625" customWidth="1"/>
    <col min="8" max="8" width="19.42578125" customWidth="1"/>
    <col min="9" max="9" width="9.140625" customWidth="1"/>
    <col min="10" max="10" width="11.85546875" customWidth="1"/>
    <col min="11" max="11" width="9.7109375" bestFit="1" customWidth="1"/>
    <col min="12" max="12" width="10.140625" customWidth="1"/>
    <col min="13" max="13" width="11.28515625" customWidth="1"/>
  </cols>
  <sheetData>
    <row r="2" spans="3:13" ht="23.25" customHeight="1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</row>
    <row r="3" spans="3:13" ht="5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 ht="21.75" customHeight="1">
      <c r="C4" s="1"/>
      <c r="D4" s="1"/>
      <c r="E4" s="11" t="s">
        <v>1</v>
      </c>
      <c r="F4" s="12">
        <v>40023</v>
      </c>
      <c r="G4" s="1"/>
      <c r="H4" s="1"/>
      <c r="I4" s="1"/>
      <c r="J4" s="1"/>
      <c r="K4" s="1"/>
      <c r="L4" s="1"/>
      <c r="M4" s="1"/>
    </row>
    <row r="5" spans="3:13" ht="26.25" customHeight="1">
      <c r="C5" s="1"/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spans="3:13" ht="17.25" customHeight="1">
      <c r="C6" s="1"/>
      <c r="D6" s="3">
        <v>1</v>
      </c>
      <c r="E6" s="3" t="s">
        <v>12</v>
      </c>
      <c r="F6" s="7" t="s">
        <v>13</v>
      </c>
      <c r="G6" s="3" t="s">
        <v>14</v>
      </c>
      <c r="H6" s="3" t="str">
        <f>VLOOKUP(LEFT(E6,3),$D$24:$F$27,2)</f>
        <v>Yogyakarta Jakarta</v>
      </c>
      <c r="I6" s="3">
        <f>VLOOKUP(LEFT(E6,3),$D$24:$F$27,3)</f>
        <v>300000</v>
      </c>
      <c r="J6" s="3" t="str">
        <f>VLOOKUP(MID(E6,4,1),$I$24:$K$26,2)</f>
        <v>BISNIS</v>
      </c>
      <c r="K6" s="3" t="str">
        <f>HLOOKUP(MID(E6,6,2),$E$18:$G$20,2)</f>
        <v>Paket A</v>
      </c>
      <c r="L6" s="4">
        <f>VLOOKUP(MID(E6,4,1),$I$24:$K$26,3)</f>
        <v>0.15</v>
      </c>
      <c r="M6" s="3">
        <f>VLOOKUP(LEFT(E6,3),$D$24:$F$27,3)+HLOOKUP(MID(E6,6,2),$E$18:$G$20,3)*VLOOKUP(MID(E6,4,1),$I$24:$K$26,3)</f>
        <v>303750</v>
      </c>
    </row>
    <row r="7" spans="3:13" ht="17.25" customHeight="1">
      <c r="C7" s="1"/>
      <c r="D7" s="3">
        <v>2</v>
      </c>
      <c r="E7" s="3" t="s">
        <v>15</v>
      </c>
      <c r="F7" s="7" t="s">
        <v>16</v>
      </c>
      <c r="G7" s="3" t="s">
        <v>17</v>
      </c>
      <c r="H7" s="3" t="str">
        <f t="shared" ref="H7:H15" si="0">VLOOKUP(LEFT(E7,3),$D$24:$F$27,2)</f>
        <v>Solo Jakarta</v>
      </c>
      <c r="I7" s="3">
        <f>VLOOKUP(LEFT(E7,3),$D$24:$F$27,3)</f>
        <v>325000</v>
      </c>
      <c r="J7" s="3" t="str">
        <f>VLOOKUP(MID(E7,4,1),$I$24:$K$26,2)</f>
        <v>EKONOMI</v>
      </c>
      <c r="K7" s="3" t="str">
        <f t="shared" ref="K7:K15" si="1">HLOOKUP(MID(E7,6,2),$E$18:$G$20,2)</f>
        <v>Paket C</v>
      </c>
      <c r="L7" s="4">
        <f>VLOOKUP(MID(E7,4,1),$I$24:$K$26,3)</f>
        <v>0.1</v>
      </c>
      <c r="M7" s="3">
        <f t="shared" ref="M7:M15" si="2">VLOOKUP(LEFT(E7,3),$D$24:$F$27,3)+HLOOKUP(MID(E7,6,2),$E$18:$G$20,3)*VLOOKUP(MID(E7,4,1),$I$24:$K$26,3)</f>
        <v>330000</v>
      </c>
    </row>
    <row r="8" spans="3:13" ht="17.25" customHeight="1">
      <c r="C8" s="1"/>
      <c r="D8" s="3">
        <v>3</v>
      </c>
      <c r="E8" s="3" t="s">
        <v>18</v>
      </c>
      <c r="F8" s="7" t="s">
        <v>19</v>
      </c>
      <c r="G8" s="3" t="s">
        <v>20</v>
      </c>
      <c r="H8" s="3" t="str">
        <f t="shared" si="0"/>
        <v>Jakarta Yogya</v>
      </c>
      <c r="I8" s="3">
        <f>VLOOKUP(LEFT(E8,3),$D$24:$F$27,3)</f>
        <v>350000</v>
      </c>
      <c r="J8" s="3" t="str">
        <f>VLOOKUP(MID(E8,4,1),$I$24:$K$26,2)</f>
        <v>EKONOMI</v>
      </c>
      <c r="K8" s="3" t="str">
        <f t="shared" si="1"/>
        <v>Paket C</v>
      </c>
      <c r="L8" s="4">
        <f>VLOOKUP(MID(E8,4,1),$I$24:$K$26,3)</f>
        <v>0.1</v>
      </c>
      <c r="M8" s="3">
        <f t="shared" si="2"/>
        <v>355000</v>
      </c>
    </row>
    <row r="9" spans="3:13" ht="17.25" customHeight="1">
      <c r="C9" s="1"/>
      <c r="D9" s="3">
        <v>4</v>
      </c>
      <c r="E9" s="3" t="s">
        <v>21</v>
      </c>
      <c r="F9" s="7" t="s">
        <v>22</v>
      </c>
      <c r="G9" s="3" t="s">
        <v>23</v>
      </c>
      <c r="H9" s="3" t="str">
        <f t="shared" si="0"/>
        <v>Jakarta Yogya</v>
      </c>
      <c r="I9" s="3">
        <f>VLOOKUP(LEFT(E9,3),$D$24:$F$27,3)</f>
        <v>350000</v>
      </c>
      <c r="J9" s="3" t="str">
        <f>VLOOKUP(MID(E9,4,1),$I$24:$K$26,2)</f>
        <v>BISNIS</v>
      </c>
      <c r="K9" s="3" t="str">
        <f t="shared" si="1"/>
        <v>Paket B</v>
      </c>
      <c r="L9" s="4">
        <f>VLOOKUP(MID(E9,4,1),$I$24:$K$26,3)</f>
        <v>0.15</v>
      </c>
      <c r="M9" s="3">
        <f t="shared" si="2"/>
        <v>355625</v>
      </c>
    </row>
    <row r="10" spans="3:13" ht="17.25" customHeight="1">
      <c r="C10" s="1"/>
      <c r="D10" s="3">
        <v>5</v>
      </c>
      <c r="E10" s="3" t="s">
        <v>24</v>
      </c>
      <c r="F10" s="7" t="s">
        <v>25</v>
      </c>
      <c r="G10" s="3" t="s">
        <v>26</v>
      </c>
      <c r="H10" s="3" t="str">
        <f t="shared" si="0"/>
        <v>Yogyakarta Jakarta</v>
      </c>
      <c r="I10" s="3">
        <f>VLOOKUP(LEFT(E10,3),$D$24:$F$27,3)</f>
        <v>300000</v>
      </c>
      <c r="J10" s="3" t="str">
        <f>VLOOKUP(MID(E10,4,1),$I$24:$K$26,2)</f>
        <v>VIP</v>
      </c>
      <c r="K10" s="3" t="str">
        <f t="shared" si="1"/>
        <v>Paket A</v>
      </c>
      <c r="L10" s="4">
        <f>VLOOKUP(MID(E10,4,1),$I$24:$K$26,3)</f>
        <v>0.2</v>
      </c>
      <c r="M10" s="3">
        <f t="shared" si="2"/>
        <v>305000</v>
      </c>
    </row>
    <row r="11" spans="3:13" ht="17.25" customHeight="1">
      <c r="C11" s="1"/>
      <c r="D11" s="3">
        <v>6</v>
      </c>
      <c r="E11" s="3" t="s">
        <v>27</v>
      </c>
      <c r="F11" s="7" t="s">
        <v>28</v>
      </c>
      <c r="G11" s="3" t="s">
        <v>29</v>
      </c>
      <c r="H11" s="3" t="str">
        <f t="shared" si="0"/>
        <v>Yogyakarta Jakarta</v>
      </c>
      <c r="I11" s="3">
        <f>VLOOKUP(LEFT(E11,3),$D$24:$F$27,3)</f>
        <v>300000</v>
      </c>
      <c r="J11" s="3" t="str">
        <f>VLOOKUP(MID(E11,4,1),$I$24:$K$26,2)</f>
        <v>VIP</v>
      </c>
      <c r="K11" s="3" t="str">
        <f t="shared" si="1"/>
        <v>Paket B</v>
      </c>
      <c r="L11" s="4">
        <f>VLOOKUP(MID(E11,4,1),$I$24:$K$26,3)</f>
        <v>0.2</v>
      </c>
      <c r="M11" s="3">
        <f t="shared" si="2"/>
        <v>307500</v>
      </c>
    </row>
    <row r="12" spans="3:13" ht="17.25" customHeight="1">
      <c r="C12" s="1"/>
      <c r="D12" s="3">
        <v>7</v>
      </c>
      <c r="E12" s="3" t="s">
        <v>30</v>
      </c>
      <c r="F12" s="7" t="s">
        <v>31</v>
      </c>
      <c r="G12" s="3" t="s">
        <v>32</v>
      </c>
      <c r="H12" s="3" t="str">
        <f t="shared" si="0"/>
        <v>Solo Jakarta</v>
      </c>
      <c r="I12" s="3">
        <f>VLOOKUP(LEFT(E12,3),$D$24:$F$27,3)</f>
        <v>325000</v>
      </c>
      <c r="J12" s="3" t="str">
        <f>VLOOKUP(MID(E12,4,1),$I$24:$K$26,2)</f>
        <v>BISNIS</v>
      </c>
      <c r="K12" s="3" t="str">
        <f t="shared" si="1"/>
        <v>Paket A</v>
      </c>
      <c r="L12" s="4">
        <f>VLOOKUP(MID(E12,4,1),$I$24:$K$26,3)</f>
        <v>0.15</v>
      </c>
      <c r="M12" s="3">
        <f t="shared" si="2"/>
        <v>328750</v>
      </c>
    </row>
    <row r="13" spans="3:13" ht="17.25" customHeight="1">
      <c r="C13" s="1"/>
      <c r="D13" s="3">
        <v>8</v>
      </c>
      <c r="E13" s="3" t="s">
        <v>33</v>
      </c>
      <c r="F13" s="7" t="s">
        <v>34</v>
      </c>
      <c r="G13" s="3" t="s">
        <v>32</v>
      </c>
      <c r="H13" s="3" t="str">
        <f t="shared" si="0"/>
        <v>Solo Jakarta</v>
      </c>
      <c r="I13" s="3">
        <f>VLOOKUP(LEFT(E13,3),$D$24:$F$27,3)</f>
        <v>325000</v>
      </c>
      <c r="J13" s="3" t="str">
        <f>VLOOKUP(MID(E13,4,1),$I$24:$K$26,2)</f>
        <v>BISNIS</v>
      </c>
      <c r="K13" s="3" t="str">
        <f t="shared" si="1"/>
        <v>Paket C</v>
      </c>
      <c r="L13" s="4">
        <f>VLOOKUP(MID(E13,4,1),$I$24:$K$26,3)</f>
        <v>0.15</v>
      </c>
      <c r="M13" s="3">
        <f t="shared" si="2"/>
        <v>332500</v>
      </c>
    </row>
    <row r="14" spans="3:13" ht="17.25" customHeight="1">
      <c r="C14" s="1"/>
      <c r="D14" s="3">
        <v>9</v>
      </c>
      <c r="E14" s="3" t="s">
        <v>35</v>
      </c>
      <c r="F14" s="7" t="s">
        <v>36</v>
      </c>
      <c r="G14" s="3" t="s">
        <v>37</v>
      </c>
      <c r="H14" s="3" t="str">
        <f t="shared" si="0"/>
        <v>Jakarta Solo</v>
      </c>
      <c r="I14" s="3">
        <f>VLOOKUP(LEFT(E14,3),$D$24:$F$27,3)</f>
        <v>375000</v>
      </c>
      <c r="J14" s="3" t="str">
        <f>VLOOKUP(MID(E14,4,1),$I$24:$K$26,2)</f>
        <v>VIP</v>
      </c>
      <c r="K14" s="3" t="str">
        <f t="shared" si="1"/>
        <v>Paket A</v>
      </c>
      <c r="L14" s="4">
        <f>VLOOKUP(MID(E14,4,1),$I$24:$K$26,3)</f>
        <v>0.2</v>
      </c>
      <c r="M14" s="3">
        <f t="shared" si="2"/>
        <v>380000</v>
      </c>
    </row>
    <row r="15" spans="3:13" ht="17.25" customHeight="1">
      <c r="C15" s="1"/>
      <c r="D15" s="3">
        <v>10</v>
      </c>
      <c r="E15" s="3" t="s">
        <v>38</v>
      </c>
      <c r="F15" s="7" t="s">
        <v>39</v>
      </c>
      <c r="G15" s="3" t="s">
        <v>40</v>
      </c>
      <c r="H15" s="3" t="str">
        <f t="shared" si="0"/>
        <v>Jakarta Solo</v>
      </c>
      <c r="I15" s="3">
        <f>VLOOKUP(LEFT(E15,3),$D$24:$F$27,3)</f>
        <v>375000</v>
      </c>
      <c r="J15" s="3" t="str">
        <f>VLOOKUP(MID(E15,4,1),$I$24:$K$26,2)</f>
        <v>VIP</v>
      </c>
      <c r="K15" s="3" t="str">
        <f t="shared" si="1"/>
        <v>Paket C</v>
      </c>
      <c r="L15" s="4">
        <f>VLOOKUP(MID(E15,4,1),$I$24:$K$26,3)</f>
        <v>0.2</v>
      </c>
      <c r="M15" s="3">
        <f t="shared" si="2"/>
        <v>385000</v>
      </c>
    </row>
    <row r="16" spans="3:13" ht="15.75">
      <c r="C16" s="1"/>
      <c r="D16" s="5"/>
      <c r="E16" s="5"/>
      <c r="F16" s="5"/>
      <c r="G16" s="5"/>
      <c r="H16" s="5"/>
      <c r="I16" s="5"/>
      <c r="J16" s="8" t="s">
        <v>41</v>
      </c>
      <c r="K16" s="8"/>
      <c r="L16" s="8"/>
      <c r="M16" s="9">
        <f>SUM(M6:M15)</f>
        <v>3383125</v>
      </c>
    </row>
    <row r="17" spans="3:13" ht="15.75">
      <c r="C17" s="1"/>
      <c r="D17" s="6" t="s">
        <v>42</v>
      </c>
      <c r="E17" s="6"/>
      <c r="F17" s="5"/>
      <c r="G17" s="5"/>
      <c r="H17" s="5"/>
      <c r="I17" s="5"/>
      <c r="J17" s="8" t="s">
        <v>43</v>
      </c>
      <c r="K17" s="8"/>
      <c r="L17" s="8"/>
      <c r="M17" s="9">
        <f>COUNTIF(J6:J15,"VIP")</f>
        <v>4</v>
      </c>
    </row>
    <row r="18" spans="3:13" ht="19.5" customHeight="1">
      <c r="C18" s="1"/>
      <c r="D18" s="3" t="s">
        <v>44</v>
      </c>
      <c r="E18" s="3" t="s">
        <v>45</v>
      </c>
      <c r="F18" s="3" t="s">
        <v>46</v>
      </c>
      <c r="G18" s="3" t="s">
        <v>47</v>
      </c>
      <c r="H18" s="5"/>
      <c r="I18" s="5"/>
      <c r="J18" s="5"/>
      <c r="K18" s="5"/>
      <c r="L18" s="5"/>
      <c r="M18" s="5"/>
    </row>
    <row r="19" spans="3:13" ht="19.5" customHeight="1">
      <c r="C19" s="1"/>
      <c r="D19" s="3" t="s">
        <v>9</v>
      </c>
      <c r="E19" s="3" t="s">
        <v>48</v>
      </c>
      <c r="F19" s="3" t="s">
        <v>49</v>
      </c>
      <c r="G19" s="3" t="s">
        <v>50</v>
      </c>
      <c r="H19" s="5"/>
      <c r="I19" s="5"/>
      <c r="J19" s="5"/>
      <c r="K19" s="5"/>
      <c r="L19" s="5"/>
      <c r="M19" s="5"/>
    </row>
    <row r="20" spans="3:13" ht="19.5" customHeight="1">
      <c r="C20" s="1"/>
      <c r="D20" s="3" t="s">
        <v>7</v>
      </c>
      <c r="E20" s="3">
        <v>25000</v>
      </c>
      <c r="F20" s="3">
        <v>37500</v>
      </c>
      <c r="G20" s="3">
        <v>50000</v>
      </c>
      <c r="H20" s="5"/>
      <c r="I20" s="5"/>
      <c r="J20" s="5"/>
      <c r="K20" s="5"/>
      <c r="L20" s="5"/>
      <c r="M20" s="5"/>
    </row>
    <row r="21" spans="3:13" ht="15.75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ht="15.75">
      <c r="C22" s="1"/>
      <c r="D22" s="6" t="s">
        <v>51</v>
      </c>
      <c r="E22" s="6"/>
      <c r="F22" s="5"/>
      <c r="G22" s="5"/>
      <c r="H22" s="5"/>
      <c r="I22" s="6" t="s">
        <v>52</v>
      </c>
      <c r="J22" s="6"/>
      <c r="K22" s="5"/>
      <c r="L22" s="5"/>
      <c r="M22" s="5"/>
    </row>
    <row r="23" spans="3:13" ht="17.25" customHeight="1">
      <c r="C23" s="1"/>
      <c r="D23" s="3" t="s">
        <v>44</v>
      </c>
      <c r="E23" s="3" t="s">
        <v>6</v>
      </c>
      <c r="F23" s="3" t="s">
        <v>7</v>
      </c>
      <c r="G23" s="5"/>
      <c r="H23" s="5"/>
      <c r="I23" s="3" t="s">
        <v>44</v>
      </c>
      <c r="J23" s="3" t="s">
        <v>8</v>
      </c>
      <c r="K23" s="3" t="s">
        <v>10</v>
      </c>
      <c r="L23" s="5"/>
      <c r="M23" s="5"/>
    </row>
    <row r="24" spans="3:13" ht="17.25" customHeight="1">
      <c r="C24" s="1"/>
      <c r="D24" s="3" t="s">
        <v>53</v>
      </c>
      <c r="E24" s="3" t="s">
        <v>54</v>
      </c>
      <c r="F24" s="3">
        <v>350000</v>
      </c>
      <c r="G24" s="5"/>
      <c r="H24" s="5"/>
      <c r="I24" s="3" t="s">
        <v>55</v>
      </c>
      <c r="J24" s="3" t="s">
        <v>56</v>
      </c>
      <c r="K24" s="4">
        <v>0.2</v>
      </c>
      <c r="L24" s="5"/>
      <c r="M24" s="5"/>
    </row>
    <row r="25" spans="3:13" ht="17.25" customHeight="1">
      <c r="C25" s="1"/>
      <c r="D25" s="3" t="s">
        <v>57</v>
      </c>
      <c r="E25" s="3" t="s">
        <v>58</v>
      </c>
      <c r="F25" s="3">
        <v>300000</v>
      </c>
      <c r="G25" s="5"/>
      <c r="H25" s="5"/>
      <c r="I25" s="3" t="s">
        <v>59</v>
      </c>
      <c r="J25" s="3" t="s">
        <v>60</v>
      </c>
      <c r="K25" s="4">
        <v>0.15</v>
      </c>
      <c r="L25" s="5"/>
      <c r="M25" s="5"/>
    </row>
    <row r="26" spans="3:13" ht="17.25" customHeight="1">
      <c r="C26" s="1"/>
      <c r="D26" s="3" t="s">
        <v>61</v>
      </c>
      <c r="E26" s="3" t="s">
        <v>62</v>
      </c>
      <c r="F26" s="3">
        <v>375000</v>
      </c>
      <c r="G26" s="5"/>
      <c r="H26" s="5"/>
      <c r="I26" s="3" t="s">
        <v>63</v>
      </c>
      <c r="J26" s="3" t="s">
        <v>64</v>
      </c>
      <c r="K26" s="4">
        <v>0.1</v>
      </c>
      <c r="L26" s="5"/>
      <c r="M26" s="5"/>
    </row>
    <row r="27" spans="3:13" ht="17.25" customHeight="1">
      <c r="C27" s="1"/>
      <c r="D27" s="3" t="s">
        <v>65</v>
      </c>
      <c r="E27" s="3" t="s">
        <v>66</v>
      </c>
      <c r="F27" s="3">
        <v>325000</v>
      </c>
      <c r="G27" s="5"/>
      <c r="H27" s="5"/>
      <c r="I27" s="5"/>
      <c r="J27" s="5"/>
      <c r="K27" s="5"/>
      <c r="L27" s="5"/>
      <c r="M27" s="5"/>
    </row>
  </sheetData>
  <mergeCells count="6">
    <mergeCell ref="D2:M2"/>
    <mergeCell ref="J16:L16"/>
    <mergeCell ref="D17:E17"/>
    <mergeCell ref="J17:L17"/>
    <mergeCell ref="D22:E22"/>
    <mergeCell ref="I22:J22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M27"/>
  <sheetViews>
    <sheetView tabSelected="1" topLeftCell="G1" zoomScale="80" zoomScaleNormal="80" workbookViewId="0">
      <selection activeCell="Q10" sqref="Q10"/>
    </sheetView>
  </sheetViews>
  <sheetFormatPr defaultRowHeight="15"/>
  <cols>
    <col min="4" max="4" width="6.28515625" customWidth="1"/>
    <col min="5" max="5" width="19.28515625" customWidth="1"/>
    <col min="6" max="6" width="23.5703125" customWidth="1"/>
    <col min="7" max="7" width="16.140625" customWidth="1"/>
    <col min="8" max="8" width="19.42578125" customWidth="1"/>
    <col min="10" max="10" width="11.85546875" customWidth="1"/>
    <col min="11" max="11" width="9.7109375" bestFit="1" customWidth="1"/>
    <col min="12" max="12" width="10.140625" customWidth="1"/>
    <col min="13" max="13" width="15.42578125" customWidth="1"/>
  </cols>
  <sheetData>
    <row r="2" spans="3:13" ht="23.25" customHeight="1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</row>
    <row r="3" spans="3:13" ht="5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 ht="21.75" customHeight="1">
      <c r="C4" s="1"/>
      <c r="D4" s="1"/>
      <c r="E4" s="11" t="s">
        <v>1</v>
      </c>
      <c r="F4" s="12">
        <v>40023</v>
      </c>
      <c r="G4" s="1"/>
      <c r="H4" s="1"/>
      <c r="I4" s="1"/>
      <c r="J4" s="1"/>
      <c r="K4" s="1"/>
      <c r="L4" s="1"/>
      <c r="M4" s="1"/>
    </row>
    <row r="5" spans="3:13" ht="26.25" customHeight="1">
      <c r="C5" s="1"/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spans="3:13" ht="17.25" customHeight="1">
      <c r="C6" s="1"/>
      <c r="D6" s="3">
        <v>1</v>
      </c>
      <c r="E6" s="3" t="s">
        <v>12</v>
      </c>
      <c r="F6" s="7" t="s">
        <v>13</v>
      </c>
      <c r="G6" s="3" t="s">
        <v>14</v>
      </c>
      <c r="H6" s="3" t="str">
        <f>VLOOKUP(LEFT(E6,3),$D$24:$F$27,2)</f>
        <v>Yogyakarta Jakarta</v>
      </c>
      <c r="I6" s="3">
        <f>VLOOKUP(LEFT(E6,3),$D$24:$F$27,3)</f>
        <v>300000</v>
      </c>
      <c r="J6" s="3" t="str">
        <f>VLOOKUP(MID(E6,4,1),$I$24:$K$26,2)</f>
        <v>BISNIS</v>
      </c>
      <c r="K6" s="3" t="str">
        <f>HLOOKUP(MID(E6,6,2),$E$18:$G$20,2)</f>
        <v>Paket A</v>
      </c>
      <c r="L6" s="4">
        <f>VLOOKUP(MID(E6,4,1),$I$24:$K$26,3)</f>
        <v>0.15</v>
      </c>
      <c r="M6" s="3">
        <f>(VLOOKUP(LEFT(E6,3),$D$24:$F$27,3)+HLOOKUP(MID(E6,6,2),$E$18:$G$20,3))-(VLOOKUP(LEFT(E6,3),$D$24:$F$27,3)+HLOOKUP(MID(E6,6,2),$E$18:$G$20,3))*VLOOKUP(MID(E6,4,1),$I$24:$K$26,3)</f>
        <v>276250</v>
      </c>
    </row>
    <row r="7" spans="3:13" ht="17.25" customHeight="1">
      <c r="C7" s="1"/>
      <c r="D7" s="3">
        <v>2</v>
      </c>
      <c r="E7" s="3" t="s">
        <v>15</v>
      </c>
      <c r="F7" s="7" t="s">
        <v>16</v>
      </c>
      <c r="G7" s="3" t="s">
        <v>17</v>
      </c>
      <c r="H7" s="3" t="str">
        <f t="shared" ref="H7:H15" si="0">VLOOKUP(LEFT(E7,3),$D$24:$F$27,2)</f>
        <v>Solo Jakarta</v>
      </c>
      <c r="I7" s="3">
        <f>VLOOKUP(LEFT(E7,3),$D$24:$F$27,3)</f>
        <v>325000</v>
      </c>
      <c r="J7" s="3" t="str">
        <f>VLOOKUP(MID(E7,4,1),$I$24:$K$26,2)</f>
        <v>EKONOMI</v>
      </c>
      <c r="K7" s="3" t="str">
        <f t="shared" ref="K7:K15" si="1">HLOOKUP(MID(E7,6,2),$E$18:$G$20,2)</f>
        <v>Paket C</v>
      </c>
      <c r="L7" s="4">
        <f>VLOOKUP(MID(E7,4,1),$I$24:$K$26,3)</f>
        <v>0.1</v>
      </c>
      <c r="M7" s="3">
        <f t="shared" ref="M7:M15" si="2">(VLOOKUP(LEFT(E7,3),$D$24:$F$27,3)+HLOOKUP(MID(E7,6,2),$E$18:$G$20,3))-(VLOOKUP(LEFT(E7,3),$D$24:$F$27,3)+HLOOKUP(MID(E7,6,2),$E$18:$G$20,3))*VLOOKUP(MID(E7,4,1),$I$24:$K$26,3)</f>
        <v>337500</v>
      </c>
    </row>
    <row r="8" spans="3:13" ht="17.25" customHeight="1">
      <c r="C8" s="1"/>
      <c r="D8" s="3">
        <v>3</v>
      </c>
      <c r="E8" s="3" t="s">
        <v>18</v>
      </c>
      <c r="F8" s="7" t="s">
        <v>19</v>
      </c>
      <c r="G8" s="3" t="s">
        <v>20</v>
      </c>
      <c r="H8" s="3" t="str">
        <f t="shared" si="0"/>
        <v>Jakarta Yogya</v>
      </c>
      <c r="I8" s="3">
        <f>VLOOKUP(LEFT(E8,3),$D$24:$F$27,3)</f>
        <v>350000</v>
      </c>
      <c r="J8" s="3" t="str">
        <f>VLOOKUP(MID(E8,4,1),$I$24:$K$26,2)</f>
        <v>EKONOMI</v>
      </c>
      <c r="K8" s="3" t="str">
        <f t="shared" si="1"/>
        <v>Paket C</v>
      </c>
      <c r="L8" s="4">
        <f>VLOOKUP(MID(E8,4,1),$I$24:$K$26,3)</f>
        <v>0.1</v>
      </c>
      <c r="M8" s="3">
        <f t="shared" si="2"/>
        <v>360000</v>
      </c>
    </row>
    <row r="9" spans="3:13" ht="17.25" customHeight="1">
      <c r="C9" s="1"/>
      <c r="D9" s="3">
        <v>4</v>
      </c>
      <c r="E9" s="3" t="s">
        <v>21</v>
      </c>
      <c r="F9" s="7" t="s">
        <v>22</v>
      </c>
      <c r="G9" s="3" t="s">
        <v>23</v>
      </c>
      <c r="H9" s="3" t="str">
        <f t="shared" si="0"/>
        <v>Jakarta Yogya</v>
      </c>
      <c r="I9" s="3">
        <f>VLOOKUP(LEFT(E9,3),$D$24:$F$27,3)</f>
        <v>350000</v>
      </c>
      <c r="J9" s="3" t="str">
        <f>VLOOKUP(MID(E9,4,1),$I$24:$K$26,2)</f>
        <v>BISNIS</v>
      </c>
      <c r="K9" s="3" t="str">
        <f t="shared" si="1"/>
        <v>Paket B</v>
      </c>
      <c r="L9" s="4">
        <f>VLOOKUP(MID(E9,4,1),$I$24:$K$26,3)</f>
        <v>0.15</v>
      </c>
      <c r="M9" s="3">
        <f t="shared" si="2"/>
        <v>329375</v>
      </c>
    </row>
    <row r="10" spans="3:13" ht="17.25" customHeight="1">
      <c r="C10" s="1"/>
      <c r="D10" s="3">
        <v>5</v>
      </c>
      <c r="E10" s="3" t="s">
        <v>24</v>
      </c>
      <c r="F10" s="7" t="s">
        <v>25</v>
      </c>
      <c r="G10" s="3" t="s">
        <v>26</v>
      </c>
      <c r="H10" s="3" t="str">
        <f t="shared" si="0"/>
        <v>Yogyakarta Jakarta</v>
      </c>
      <c r="I10" s="3">
        <f>VLOOKUP(LEFT(E10,3),$D$24:$F$27,3)</f>
        <v>300000</v>
      </c>
      <c r="J10" s="3" t="str">
        <f>VLOOKUP(MID(E10,4,1),$I$24:$K$26,2)</f>
        <v>VIP</v>
      </c>
      <c r="K10" s="3" t="str">
        <f t="shared" si="1"/>
        <v>Paket A</v>
      </c>
      <c r="L10" s="4">
        <f>VLOOKUP(MID(E10,4,1),$I$24:$K$26,3)</f>
        <v>0.2</v>
      </c>
      <c r="M10" s="3">
        <f t="shared" si="2"/>
        <v>260000</v>
      </c>
    </row>
    <row r="11" spans="3:13" ht="17.25" customHeight="1">
      <c r="C11" s="1"/>
      <c r="D11" s="3">
        <v>6</v>
      </c>
      <c r="E11" s="3" t="s">
        <v>27</v>
      </c>
      <c r="F11" s="7" t="s">
        <v>28</v>
      </c>
      <c r="G11" s="3" t="s">
        <v>29</v>
      </c>
      <c r="H11" s="3" t="str">
        <f t="shared" si="0"/>
        <v>Yogyakarta Jakarta</v>
      </c>
      <c r="I11" s="3">
        <f>VLOOKUP(LEFT(E11,3),$D$24:$F$27,3)</f>
        <v>300000</v>
      </c>
      <c r="J11" s="3" t="str">
        <f>VLOOKUP(MID(E11,4,1),$I$24:$K$26,2)</f>
        <v>VIP</v>
      </c>
      <c r="K11" s="3" t="str">
        <f t="shared" si="1"/>
        <v>Paket B</v>
      </c>
      <c r="L11" s="4">
        <f>VLOOKUP(MID(E11,4,1),$I$24:$K$26,3)</f>
        <v>0.2</v>
      </c>
      <c r="M11" s="3">
        <f t="shared" si="2"/>
        <v>270000</v>
      </c>
    </row>
    <row r="12" spans="3:13" ht="17.25" customHeight="1">
      <c r="C12" s="1"/>
      <c r="D12" s="3">
        <v>7</v>
      </c>
      <c r="E12" s="3" t="s">
        <v>30</v>
      </c>
      <c r="F12" s="7" t="s">
        <v>31</v>
      </c>
      <c r="G12" s="3" t="s">
        <v>32</v>
      </c>
      <c r="H12" s="3" t="str">
        <f t="shared" si="0"/>
        <v>Solo Jakarta</v>
      </c>
      <c r="I12" s="3">
        <f>VLOOKUP(LEFT(E12,3),$D$24:$F$27,3)</f>
        <v>325000</v>
      </c>
      <c r="J12" s="3" t="str">
        <f>VLOOKUP(MID(E12,4,1),$I$24:$K$26,2)</f>
        <v>BISNIS</v>
      </c>
      <c r="K12" s="3" t="str">
        <f t="shared" si="1"/>
        <v>Paket A</v>
      </c>
      <c r="L12" s="4">
        <f>VLOOKUP(MID(E12,4,1),$I$24:$K$26,3)</f>
        <v>0.15</v>
      </c>
      <c r="M12" s="3">
        <f t="shared" si="2"/>
        <v>297500</v>
      </c>
    </row>
    <row r="13" spans="3:13" ht="17.25" customHeight="1">
      <c r="C13" s="1"/>
      <c r="D13" s="3">
        <v>8</v>
      </c>
      <c r="E13" s="3" t="s">
        <v>33</v>
      </c>
      <c r="F13" s="7" t="s">
        <v>34</v>
      </c>
      <c r="G13" s="3" t="s">
        <v>32</v>
      </c>
      <c r="H13" s="3" t="str">
        <f t="shared" si="0"/>
        <v>Solo Jakarta</v>
      </c>
      <c r="I13" s="3">
        <f>VLOOKUP(LEFT(E13,3),$D$24:$F$27,3)</f>
        <v>325000</v>
      </c>
      <c r="J13" s="3" t="str">
        <f>VLOOKUP(MID(E13,4,1),$I$24:$K$26,2)</f>
        <v>BISNIS</v>
      </c>
      <c r="K13" s="3" t="str">
        <f t="shared" si="1"/>
        <v>Paket C</v>
      </c>
      <c r="L13" s="4">
        <f>VLOOKUP(MID(E13,4,1),$I$24:$K$26,3)</f>
        <v>0.15</v>
      </c>
      <c r="M13" s="3">
        <f t="shared" si="2"/>
        <v>318750</v>
      </c>
    </row>
    <row r="14" spans="3:13" ht="17.25" customHeight="1">
      <c r="C14" s="1"/>
      <c r="D14" s="3">
        <v>9</v>
      </c>
      <c r="E14" s="3" t="s">
        <v>35</v>
      </c>
      <c r="F14" s="7" t="s">
        <v>36</v>
      </c>
      <c r="G14" s="3" t="s">
        <v>37</v>
      </c>
      <c r="H14" s="3" t="str">
        <f t="shared" si="0"/>
        <v>Jakarta Solo</v>
      </c>
      <c r="I14" s="3">
        <f>VLOOKUP(LEFT(E14,3),$D$24:$F$27,3)</f>
        <v>375000</v>
      </c>
      <c r="J14" s="3" t="str">
        <f>VLOOKUP(MID(E14,4,1),$I$24:$K$26,2)</f>
        <v>VIP</v>
      </c>
      <c r="K14" s="3" t="str">
        <f t="shared" si="1"/>
        <v>Paket A</v>
      </c>
      <c r="L14" s="4">
        <f>VLOOKUP(MID(E14,4,1),$I$24:$K$26,3)</f>
        <v>0.2</v>
      </c>
      <c r="M14" s="3">
        <f t="shared" si="2"/>
        <v>320000</v>
      </c>
    </row>
    <row r="15" spans="3:13" ht="17.25" customHeight="1">
      <c r="C15" s="1"/>
      <c r="D15" s="3">
        <v>10</v>
      </c>
      <c r="E15" s="3" t="s">
        <v>38</v>
      </c>
      <c r="F15" s="7" t="s">
        <v>39</v>
      </c>
      <c r="G15" s="3" t="s">
        <v>40</v>
      </c>
      <c r="H15" s="3" t="str">
        <f t="shared" si="0"/>
        <v>Jakarta Solo</v>
      </c>
      <c r="I15" s="3">
        <f>VLOOKUP(LEFT(E15,3),$D$24:$F$27,3)</f>
        <v>375000</v>
      </c>
      <c r="J15" s="3" t="str">
        <f>VLOOKUP(MID(E15,4,1),$I$24:$K$26,2)</f>
        <v>VIP</v>
      </c>
      <c r="K15" s="3" t="str">
        <f t="shared" si="1"/>
        <v>Paket C</v>
      </c>
      <c r="L15" s="4">
        <f>VLOOKUP(MID(E15,4,1),$I$24:$K$26,3)</f>
        <v>0.2</v>
      </c>
      <c r="M15" s="3">
        <f t="shared" si="2"/>
        <v>340000</v>
      </c>
    </row>
    <row r="16" spans="3:13" ht="15.75">
      <c r="C16" s="1"/>
      <c r="D16" s="5"/>
      <c r="E16" s="5"/>
      <c r="F16" s="5"/>
      <c r="G16" s="5"/>
      <c r="H16" s="5"/>
      <c r="I16" s="5"/>
      <c r="J16" s="8" t="s">
        <v>41</v>
      </c>
      <c r="K16" s="8"/>
      <c r="L16" s="8"/>
      <c r="M16" s="9">
        <f>SUM(M6:M15)</f>
        <v>3109375</v>
      </c>
    </row>
    <row r="17" spans="3:13" ht="15.75">
      <c r="C17" s="1"/>
      <c r="D17" s="6" t="s">
        <v>42</v>
      </c>
      <c r="E17" s="6"/>
      <c r="F17" s="5"/>
      <c r="G17" s="5"/>
      <c r="H17" s="5"/>
      <c r="I17" s="5"/>
      <c r="J17" s="8" t="s">
        <v>43</v>
      </c>
      <c r="K17" s="8"/>
      <c r="L17" s="8"/>
      <c r="M17" s="9">
        <f>COUNTIF(J6:J15,"VIP")</f>
        <v>4</v>
      </c>
    </row>
    <row r="18" spans="3:13" ht="19.5" customHeight="1">
      <c r="C18" s="1"/>
      <c r="D18" s="3" t="s">
        <v>44</v>
      </c>
      <c r="E18" s="3" t="s">
        <v>45</v>
      </c>
      <c r="F18" s="3" t="s">
        <v>46</v>
      </c>
      <c r="G18" s="3" t="s">
        <v>47</v>
      </c>
      <c r="H18" s="5"/>
      <c r="I18" s="5"/>
      <c r="J18" s="5"/>
      <c r="K18" s="5"/>
      <c r="L18" s="5"/>
      <c r="M18" s="5"/>
    </row>
    <row r="19" spans="3:13" ht="19.5" customHeight="1">
      <c r="C19" s="1"/>
      <c r="D19" s="3" t="s">
        <v>9</v>
      </c>
      <c r="E19" s="3" t="s">
        <v>48</v>
      </c>
      <c r="F19" s="3" t="s">
        <v>49</v>
      </c>
      <c r="G19" s="3" t="s">
        <v>50</v>
      </c>
      <c r="H19" s="5"/>
      <c r="I19" s="5"/>
      <c r="J19" s="5"/>
      <c r="K19" s="5"/>
      <c r="L19" s="5"/>
      <c r="M19" s="5"/>
    </row>
    <row r="20" spans="3:13" ht="19.5" customHeight="1">
      <c r="C20" s="1"/>
      <c r="D20" s="3" t="s">
        <v>7</v>
      </c>
      <c r="E20" s="3">
        <v>25000</v>
      </c>
      <c r="F20" s="3">
        <v>37500</v>
      </c>
      <c r="G20" s="3">
        <v>50000</v>
      </c>
      <c r="H20" s="5"/>
      <c r="I20" s="5"/>
      <c r="J20" s="5"/>
      <c r="K20" s="5"/>
      <c r="L20" s="5"/>
      <c r="M20" s="5"/>
    </row>
    <row r="21" spans="3:13" ht="15.75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ht="15.75">
      <c r="C22" s="1"/>
      <c r="D22" s="6" t="s">
        <v>51</v>
      </c>
      <c r="E22" s="6"/>
      <c r="F22" s="5"/>
      <c r="G22" s="5"/>
      <c r="H22" s="5"/>
      <c r="I22" s="6" t="s">
        <v>52</v>
      </c>
      <c r="J22" s="6"/>
      <c r="K22" s="5"/>
      <c r="L22" s="5"/>
      <c r="M22" s="5"/>
    </row>
    <row r="23" spans="3:13" ht="17.25" customHeight="1">
      <c r="C23" s="1"/>
      <c r="D23" s="3" t="s">
        <v>44</v>
      </c>
      <c r="E23" s="3" t="s">
        <v>6</v>
      </c>
      <c r="F23" s="3" t="s">
        <v>7</v>
      </c>
      <c r="G23" s="5"/>
      <c r="H23" s="5"/>
      <c r="I23" s="3" t="s">
        <v>44</v>
      </c>
      <c r="J23" s="3" t="s">
        <v>8</v>
      </c>
      <c r="K23" s="3" t="s">
        <v>10</v>
      </c>
      <c r="L23" s="5"/>
      <c r="M23" s="5"/>
    </row>
    <row r="24" spans="3:13" ht="17.25" customHeight="1">
      <c r="C24" s="1"/>
      <c r="D24" s="3" t="s">
        <v>53</v>
      </c>
      <c r="E24" s="3" t="s">
        <v>54</v>
      </c>
      <c r="F24" s="3">
        <v>350000</v>
      </c>
      <c r="G24" s="5"/>
      <c r="H24" s="5"/>
      <c r="I24" s="3" t="s">
        <v>55</v>
      </c>
      <c r="J24" s="3" t="s">
        <v>56</v>
      </c>
      <c r="K24" s="4">
        <v>0.2</v>
      </c>
      <c r="L24" s="5"/>
      <c r="M24" s="5"/>
    </row>
    <row r="25" spans="3:13" ht="17.25" customHeight="1">
      <c r="C25" s="1"/>
      <c r="D25" s="3" t="s">
        <v>57</v>
      </c>
      <c r="E25" s="3" t="s">
        <v>58</v>
      </c>
      <c r="F25" s="3">
        <v>300000</v>
      </c>
      <c r="G25" s="5"/>
      <c r="H25" s="5"/>
      <c r="I25" s="3" t="s">
        <v>59</v>
      </c>
      <c r="J25" s="3" t="s">
        <v>60</v>
      </c>
      <c r="K25" s="4">
        <v>0.15</v>
      </c>
      <c r="L25" s="5"/>
      <c r="M25" s="5"/>
    </row>
    <row r="26" spans="3:13" ht="17.25" customHeight="1">
      <c r="C26" s="1"/>
      <c r="D26" s="3" t="s">
        <v>61</v>
      </c>
      <c r="E26" s="3" t="s">
        <v>62</v>
      </c>
      <c r="F26" s="3">
        <v>375000</v>
      </c>
      <c r="G26" s="5"/>
      <c r="H26" s="5"/>
      <c r="I26" s="3" t="s">
        <v>63</v>
      </c>
      <c r="J26" s="3" t="s">
        <v>64</v>
      </c>
      <c r="K26" s="4">
        <v>0.1</v>
      </c>
      <c r="L26" s="5"/>
      <c r="M26" s="5"/>
    </row>
    <row r="27" spans="3:13" ht="17.25" customHeight="1">
      <c r="C27" s="1"/>
      <c r="D27" s="3" t="s">
        <v>65</v>
      </c>
      <c r="E27" s="3" t="s">
        <v>66</v>
      </c>
      <c r="F27" s="3">
        <v>325000</v>
      </c>
      <c r="G27" s="5"/>
      <c r="H27" s="5"/>
      <c r="I27" s="5"/>
      <c r="J27" s="5"/>
      <c r="K27" s="5"/>
      <c r="L27" s="5"/>
      <c r="M27" s="5"/>
    </row>
  </sheetData>
  <mergeCells count="6">
    <mergeCell ref="D2:M2"/>
    <mergeCell ref="J16:L16"/>
    <mergeCell ref="D17:E17"/>
    <mergeCell ref="J17:L17"/>
    <mergeCell ref="D22:E22"/>
    <mergeCell ref="I22:J22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 8</vt:lpstr>
      <vt:lpstr>Lat 8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tuk53</dc:creator>
  <cp:lastModifiedBy>tuk53</cp:lastModifiedBy>
  <dcterms:created xsi:type="dcterms:W3CDTF">2018-11-06T05:15:33Z</dcterms:created>
  <dcterms:modified xsi:type="dcterms:W3CDTF">2018-11-06T06:11:55Z</dcterms:modified>
</cp:coreProperties>
</file>