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Lat 5" sheetId="1" r:id="rId1"/>
    <sheet name="Lat 6" sheetId="2" r:id="rId2"/>
    <sheet name="Lat 7" sheetId="3" r:id="rId3"/>
  </sheets>
  <externalReferences>
    <externalReference r:id="rId4"/>
    <externalReference r:id="rId5"/>
  </externalReferences>
  <definedNames>
    <definedName name="bantu">'Lat 7'!$C$25:$E$29</definedName>
    <definedName name="bantu2">'[1]Lat. 7'!$B$25:$D$28</definedName>
    <definedName name="divisi">'[1]Lat. 7'!$B$25:$C$28</definedName>
    <definedName name="jurusan" localSheetId="2">'[1]Lat. 6'!$C$18:$D$23</definedName>
    <definedName name="jurusan">'[2]Lat 6'!$C$18:$D$23</definedName>
  </definedNames>
  <calcPr calcId="145621"/>
</workbook>
</file>

<file path=xl/calcChain.xml><?xml version="1.0" encoding="utf-8"?>
<calcChain xmlns="http://schemas.openxmlformats.org/spreadsheetml/2006/main">
  <c r="I17" i="3" l="1"/>
  <c r="H17" i="3"/>
  <c r="G17" i="3"/>
  <c r="K17" i="3" s="1"/>
  <c r="F17" i="3"/>
  <c r="I16" i="3"/>
  <c r="H16" i="3"/>
  <c r="G16" i="3"/>
  <c r="K16" i="3" s="1"/>
  <c r="F16" i="3"/>
  <c r="I15" i="3"/>
  <c r="H15" i="3"/>
  <c r="G15" i="3"/>
  <c r="K15" i="3" s="1"/>
  <c r="F15" i="3"/>
  <c r="I14" i="3"/>
  <c r="H14" i="3"/>
  <c r="G14" i="3"/>
  <c r="K14" i="3" s="1"/>
  <c r="F14" i="3"/>
  <c r="I13" i="3"/>
  <c r="H13" i="3"/>
  <c r="G13" i="3"/>
  <c r="K13" i="3" s="1"/>
  <c r="F13" i="3"/>
  <c r="I12" i="3"/>
  <c r="H12" i="3"/>
  <c r="G12" i="3"/>
  <c r="K12" i="3" s="1"/>
  <c r="F12" i="3"/>
  <c r="K11" i="3"/>
  <c r="I11" i="3"/>
  <c r="L11" i="3" s="1"/>
  <c r="H11" i="3"/>
  <c r="G11" i="3"/>
  <c r="F11" i="3"/>
  <c r="K10" i="3"/>
  <c r="L10" i="3" s="1"/>
  <c r="I10" i="3"/>
  <c r="H10" i="3"/>
  <c r="G10" i="3"/>
  <c r="F10" i="3"/>
  <c r="K9" i="3"/>
  <c r="I9" i="3"/>
  <c r="L9" i="3" s="1"/>
  <c r="H9" i="3"/>
  <c r="G9" i="3"/>
  <c r="F9" i="3"/>
  <c r="K8" i="3"/>
  <c r="L8" i="3" s="1"/>
  <c r="I8" i="3"/>
  <c r="H8" i="3"/>
  <c r="G8" i="3"/>
  <c r="F8" i="3"/>
  <c r="I16" i="2"/>
  <c r="G16" i="2"/>
  <c r="F16" i="2"/>
  <c r="J16" i="2" s="1"/>
  <c r="E16" i="2"/>
  <c r="J15" i="2"/>
  <c r="I15" i="2"/>
  <c r="G15" i="2"/>
  <c r="K15" i="2" s="1"/>
  <c r="F15" i="2"/>
  <c r="E15" i="2"/>
  <c r="J14" i="2"/>
  <c r="I14" i="2"/>
  <c r="G14" i="2"/>
  <c r="K14" i="2" s="1"/>
  <c r="F14" i="2"/>
  <c r="E14" i="2"/>
  <c r="J13" i="2"/>
  <c r="I13" i="2"/>
  <c r="G13" i="2"/>
  <c r="F13" i="2"/>
  <c r="E13" i="2"/>
  <c r="J12" i="2"/>
  <c r="I12" i="2"/>
  <c r="G12" i="2"/>
  <c r="K12" i="2" s="1"/>
  <c r="F12" i="2"/>
  <c r="E12" i="2"/>
  <c r="J11" i="2"/>
  <c r="I11" i="2"/>
  <c r="G11" i="2"/>
  <c r="F11" i="2"/>
  <c r="E11" i="2"/>
  <c r="J10" i="2"/>
  <c r="I10" i="2"/>
  <c r="G10" i="2"/>
  <c r="K10" i="2" s="1"/>
  <c r="F10" i="2"/>
  <c r="E10" i="2"/>
  <c r="J9" i="2"/>
  <c r="I9" i="2"/>
  <c r="G9" i="2"/>
  <c r="K9" i="2" s="1"/>
  <c r="F9" i="2"/>
  <c r="E9" i="2"/>
  <c r="J8" i="2"/>
  <c r="I8" i="2"/>
  <c r="G8" i="2"/>
  <c r="F8" i="2"/>
  <c r="E8" i="2"/>
  <c r="J7" i="2"/>
  <c r="I7" i="2"/>
  <c r="G7" i="2"/>
  <c r="K16" i="2" s="1"/>
  <c r="F7" i="2"/>
  <c r="E7" i="2"/>
  <c r="G15" i="1"/>
  <c r="E15" i="1"/>
  <c r="H15" i="1" s="1"/>
  <c r="I15" i="1" s="1"/>
  <c r="D15" i="1"/>
  <c r="C15" i="1"/>
  <c r="G14" i="1"/>
  <c r="E14" i="1"/>
  <c r="H14" i="1" s="1"/>
  <c r="I14" i="1" s="1"/>
  <c r="D14" i="1"/>
  <c r="C14" i="1"/>
  <c r="G13" i="1"/>
  <c r="E13" i="1"/>
  <c r="H13" i="1" s="1"/>
  <c r="I13" i="1" s="1"/>
  <c r="D13" i="1"/>
  <c r="C13" i="1"/>
  <c r="G12" i="1"/>
  <c r="E12" i="1"/>
  <c r="H12" i="1" s="1"/>
  <c r="I12" i="1" s="1"/>
  <c r="D12" i="1"/>
  <c r="C12" i="1"/>
  <c r="G11" i="1"/>
  <c r="E11" i="1"/>
  <c r="H11" i="1" s="1"/>
  <c r="I11" i="1" s="1"/>
  <c r="D11" i="1"/>
  <c r="C11" i="1"/>
  <c r="I10" i="1"/>
  <c r="H10" i="1"/>
  <c r="G10" i="1"/>
  <c r="E10" i="1"/>
  <c r="D10" i="1"/>
  <c r="C10" i="1"/>
  <c r="G9" i="1"/>
  <c r="E9" i="1"/>
  <c r="H9" i="1" s="1"/>
  <c r="I9" i="1" s="1"/>
  <c r="D9" i="1"/>
  <c r="C9" i="1"/>
  <c r="I8" i="1"/>
  <c r="H8" i="1"/>
  <c r="G8" i="1"/>
  <c r="E8" i="1"/>
  <c r="D8" i="1"/>
  <c r="C8" i="1"/>
  <c r="G7" i="1"/>
  <c r="E7" i="1"/>
  <c r="H7" i="1" s="1"/>
  <c r="I7" i="1" s="1"/>
  <c r="D7" i="1"/>
  <c r="C7" i="1"/>
  <c r="I6" i="1"/>
  <c r="H6" i="1"/>
  <c r="G6" i="1"/>
  <c r="E6" i="1"/>
  <c r="D6" i="1"/>
  <c r="C6" i="1"/>
  <c r="L12" i="3" l="1"/>
  <c r="L18" i="3" s="1"/>
  <c r="L22" i="3" s="1"/>
  <c r="L13" i="3"/>
  <c r="L21" i="3" s="1"/>
  <c r="L14" i="3"/>
  <c r="L15" i="3"/>
  <c r="L16" i="3"/>
  <c r="L17" i="3"/>
  <c r="K7" i="2"/>
  <c r="K11" i="2"/>
  <c r="K13" i="2"/>
  <c r="K8" i="2"/>
  <c r="I20" i="1"/>
  <c r="I18" i="1"/>
  <c r="I17" i="1"/>
  <c r="I19" i="1"/>
  <c r="I16" i="1"/>
  <c r="L19" i="3" l="1"/>
  <c r="L20" i="3"/>
</calcChain>
</file>

<file path=xl/sharedStrings.xml><?xml version="1.0" encoding="utf-8"?>
<sst xmlns="http://schemas.openxmlformats.org/spreadsheetml/2006/main" count="171" uniqueCount="157">
  <si>
    <t>No Tiket</t>
  </si>
  <si>
    <t>Nama Kereta</t>
  </si>
  <si>
    <t>Jurusan</t>
  </si>
  <si>
    <t>Kelas</t>
  </si>
  <si>
    <t>Jam Berangkat</t>
  </si>
  <si>
    <t>Jumlah Tiket</t>
  </si>
  <si>
    <t>Harga (Rp.)</t>
  </si>
  <si>
    <t>Total Bayar (Rp.)</t>
  </si>
  <si>
    <t>3ABC</t>
  </si>
  <si>
    <t>2AGB</t>
  </si>
  <si>
    <t>1ALC</t>
  </si>
  <si>
    <t>2AGE</t>
  </si>
  <si>
    <t>3SUC</t>
  </si>
  <si>
    <t>2ABC</t>
  </si>
  <si>
    <t>2ALB</t>
  </si>
  <si>
    <t>1AGE</t>
  </si>
  <si>
    <t>2ABB</t>
  </si>
  <si>
    <t>Total</t>
  </si>
  <si>
    <t>Maksimum</t>
  </si>
  <si>
    <t>Minimum</t>
  </si>
  <si>
    <t>Rata-rata</t>
  </si>
  <si>
    <t>Jumlah Transaksi</t>
  </si>
  <si>
    <t>Tabel Referensi</t>
  </si>
  <si>
    <t>Kode Tiket</t>
  </si>
  <si>
    <t>Kode</t>
  </si>
  <si>
    <t>Harga</t>
  </si>
  <si>
    <t>AB</t>
  </si>
  <si>
    <t>Argo Bromo</t>
  </si>
  <si>
    <t>Gambir - Gubeng</t>
  </si>
  <si>
    <t>B</t>
  </si>
  <si>
    <t>Bisnis</t>
  </si>
  <si>
    <t>AG</t>
  </si>
  <si>
    <t>Argo Gede</t>
  </si>
  <si>
    <t>Gambir - Bandung</t>
  </si>
  <si>
    <t>C</t>
  </si>
  <si>
    <t>Ekonomi</t>
  </si>
  <si>
    <t>AL</t>
  </si>
  <si>
    <t>Agro Lawu</t>
  </si>
  <si>
    <t>Kota - Pasar Turi</t>
  </si>
  <si>
    <t>E</t>
  </si>
  <si>
    <t>Eksekutif</t>
  </si>
  <si>
    <t>SU</t>
  </si>
  <si>
    <t>Senja Utama</t>
  </si>
  <si>
    <t>Gambir - Solo Balapan</t>
  </si>
  <si>
    <t>NO</t>
  </si>
  <si>
    <t>NIM</t>
  </si>
  <si>
    <t>NAMA MAHASISWA</t>
  </si>
  <si>
    <t>KAMPUS CABANG</t>
  </si>
  <si>
    <t>ANGKATAN</t>
  </si>
  <si>
    <t>JURUSAN</t>
  </si>
  <si>
    <t>IPK</t>
  </si>
  <si>
    <t>JUMLAH SKS</t>
  </si>
  <si>
    <t>UANG KULIAH</t>
  </si>
  <si>
    <t>BIAYA SELURUHNYA</t>
  </si>
  <si>
    <t xml:space="preserve">HK89105 </t>
  </si>
  <si>
    <t xml:space="preserve">Abraham Laborial </t>
  </si>
  <si>
    <t>3.2</t>
  </si>
  <si>
    <t xml:space="preserve">TS87001 </t>
  </si>
  <si>
    <t xml:space="preserve">Joan Osborne </t>
  </si>
  <si>
    <t xml:space="preserve">HK88289 </t>
  </si>
  <si>
    <t xml:space="preserve">Ozzy Osborne </t>
  </si>
  <si>
    <t xml:space="preserve">EK89378 </t>
  </si>
  <si>
    <t xml:space="preserve">Richie Sambora </t>
  </si>
  <si>
    <t xml:space="preserve">TA87074 </t>
  </si>
  <si>
    <t xml:space="preserve">Marie Fredriksson </t>
  </si>
  <si>
    <t>1.9</t>
  </si>
  <si>
    <t xml:space="preserve">SP89152 </t>
  </si>
  <si>
    <t xml:space="preserve">Laura Pausini </t>
  </si>
  <si>
    <t>2.2</t>
  </si>
  <si>
    <t xml:space="preserve">TS88335 </t>
  </si>
  <si>
    <t xml:space="preserve">Joseph Williams </t>
  </si>
  <si>
    <t>2.8</t>
  </si>
  <si>
    <t xml:space="preserve">EK87325 </t>
  </si>
  <si>
    <t xml:space="preserve">Bob James </t>
  </si>
  <si>
    <t>3.8</t>
  </si>
  <si>
    <t xml:space="preserve">HK88256 </t>
  </si>
  <si>
    <t xml:space="preserve">Lee Ritenour </t>
  </si>
  <si>
    <t xml:space="preserve">TA89173 </t>
  </si>
  <si>
    <t xml:space="preserve">David Bryan </t>
  </si>
  <si>
    <t>2.7</t>
  </si>
  <si>
    <t>KODE JURUSAN</t>
  </si>
  <si>
    <t>BIAYA PER SKS</t>
  </si>
  <si>
    <t>Ketentuan Soal :</t>
  </si>
  <si>
    <t xml:space="preserve">EK </t>
  </si>
  <si>
    <t>1. Angkatan diambil 2 karakter ditengah Nomor Induk Mahasiswa</t>
  </si>
  <si>
    <t xml:space="preserve">HK </t>
  </si>
  <si>
    <t>Hukum</t>
  </si>
  <si>
    <t>(karakter ke 3 &amp; 4) menggunakan Fungsi MID</t>
  </si>
  <si>
    <t xml:space="preserve">TA </t>
  </si>
  <si>
    <t xml:space="preserve">Tek. Arsitek </t>
  </si>
  <si>
    <t>2. Jurusan diambil dar I Tabel dengan Fungsi VLOOKUP</t>
  </si>
  <si>
    <t xml:space="preserve">TS </t>
  </si>
  <si>
    <t xml:space="preserve">Tek. Sipil </t>
  </si>
  <si>
    <t>(Dua karakter dari kiri Nomor induk Mahasiswa)</t>
  </si>
  <si>
    <t xml:space="preserve">SP </t>
  </si>
  <si>
    <t xml:space="preserve">Sosial&amp;Politik </t>
  </si>
  <si>
    <t>3. Kampus Cabang, Jumlah SKS, Uang Kuliah menggunakan Fungsi IF dengan ketentuan Sbb.</t>
  </si>
  <si>
    <t>* Jika karakter ke 4 = 9, maka Cabang Bekasi           * Jika IPK&lt;2, maka Jum.SKS=16           *Jika Angkatan 87, U.kuliah = 500.000</t>
  </si>
  <si>
    <t>* Jika karakter ke 4 = 8, maka Cabang Salemba           * Jika IPK 2-2.5, maka Jum.SKS=20           *Jika Angkatan 88, U.kuliah = 600.000</t>
  </si>
  <si>
    <t>* Jika karakter ke 4 = 7, maka Cabang Depok           * Jika IPK 2.5-3, maka Jum.SKS=22           *Jika Angkatan 89, U.kuliah = 700.000</t>
  </si>
  <si>
    <t>* Jika karakter ke 4 = 6, maka Cabang Fatmawati           * Jika IPK&gt;3, maka Jum.SKS=24</t>
  </si>
  <si>
    <t>7. Biaya Seluruhnya=Jumlah SKS dikalikan dg Biaya Per SKS (diambil dari Tabel) + Uang Kuliah</t>
  </si>
  <si>
    <t>KODE</t>
  </si>
  <si>
    <t>NAMA</t>
  </si>
  <si>
    <t>JABATAN</t>
  </si>
  <si>
    <t>STATUS</t>
  </si>
  <si>
    <t>DIVISI</t>
  </si>
  <si>
    <t>GAJI POKOK</t>
  </si>
  <si>
    <t>JUMLAH ANAK</t>
  </si>
  <si>
    <t>TUNJ. ANAK</t>
  </si>
  <si>
    <t>TOTAL GAJI</t>
  </si>
  <si>
    <t>A-1-M</t>
  </si>
  <si>
    <t xml:space="preserve">DEWIK </t>
  </si>
  <si>
    <t>A-2-M</t>
  </si>
  <si>
    <t xml:space="preserve">ANTON </t>
  </si>
  <si>
    <t>B-1-S</t>
  </si>
  <si>
    <t xml:space="preserve">WULAN </t>
  </si>
  <si>
    <t>B-3-M</t>
  </si>
  <si>
    <t xml:space="preserve">TONI </t>
  </si>
  <si>
    <t>A-3-S</t>
  </si>
  <si>
    <t xml:space="preserve">DIDIK </t>
  </si>
  <si>
    <t>D-3-M</t>
  </si>
  <si>
    <t xml:space="preserve">TOTOK </t>
  </si>
  <si>
    <t>D-2-S</t>
  </si>
  <si>
    <t xml:space="preserve">BAYU </t>
  </si>
  <si>
    <t>B-2-S</t>
  </si>
  <si>
    <t xml:space="preserve">ANDO </t>
  </si>
  <si>
    <t>C-2-M</t>
  </si>
  <si>
    <t xml:space="preserve">ANANDA </t>
  </si>
  <si>
    <t>C-1-M</t>
  </si>
  <si>
    <t xml:space="preserve">RINA </t>
  </si>
  <si>
    <t>Total seluruh gaji</t>
  </si>
  <si>
    <t>Gaji terbesar</t>
  </si>
  <si>
    <t>Gaji terendah</t>
  </si>
  <si>
    <t>Gaji rata-rata</t>
  </si>
  <si>
    <t>Jumlah data</t>
  </si>
  <si>
    <t>TABEL BANTU :</t>
  </si>
  <si>
    <t>Keterangan Proses</t>
  </si>
  <si>
    <t>A</t>
  </si>
  <si>
    <t>DISTRIBU</t>
  </si>
  <si>
    <t>* Jabatan : Diambil 1 karakter dari karakter ke-3,</t>
  </si>
  <si>
    <t>ENGINEE</t>
  </si>
  <si>
    <t>Jika : Kode = "1", maka "Kepala"</t>
  </si>
  <si>
    <t>PRODKSI</t>
  </si>
  <si>
    <t>Kode="2", maka "Staff"</t>
  </si>
  <si>
    <t>D</t>
  </si>
  <si>
    <t xml:space="preserve">QUALITY </t>
  </si>
  <si>
    <t>Kode="3", maka "Operator"</t>
  </si>
  <si>
    <t>* Status : Diambil 1 karakter terakhir. (if dan right)</t>
  </si>
  <si>
    <t>Jika Kode="S", maka "Single"; Kode="M", "Married"</t>
  </si>
  <si>
    <t>* Divisi : Diambil 1 Karakter pertama dan Divisi berdasarkan Table Bantu (vlookup dan left)</t>
  </si>
  <si>
    <t>* Gaji Pokok : Dicari berdasarkan Table Bantu (vlookup dan left)</t>
  </si>
  <si>
    <t>* Tunj. Anak : Jika Status = Menikah dan mempunyai anak,</t>
  </si>
  <si>
    <t>maka masing-masing anak mendapat Rp. 25,000</t>
  </si>
  <si>
    <t>jika tidak maka Rp. 0</t>
  </si>
  <si>
    <t>* Total Gaji: Berdasarkan Gaji Pokok dan Tunj. Anak</t>
  </si>
  <si>
    <t>* Total Seluruh Gaji, Gaji Terbesar, Gaji Terendah, Gaji Rata-rata dan Jumlah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</si>
</sst>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[$-409]h:mm\ AM/PM;@"/>
    <numFmt numFmtId="165" formatCode="_(* #,##0.000_);_(* \(#,##0.000\);_(* &quot;-&quot;???_);_(@_)"/>
    <numFmt numFmtId="166" formatCode="_(&quot;Rp&quot;* #,##0.00_);_(&quot;Rp&quot;* \(#,##0.00\);_(&quot;Rp&quot;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gency FB"/>
      <family val="2"/>
    </font>
    <font>
      <sz val="12"/>
      <color theme="1"/>
      <name val="Agency FB"/>
      <family val="2"/>
    </font>
    <font>
      <u/>
      <sz val="12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164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165" fontId="3" fillId="0" borderId="2" xfId="1" applyNumberFormat="1" applyFont="1" applyBorder="1"/>
    <xf numFmtId="166" fontId="3" fillId="0" borderId="2" xfId="0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/>
    <xf numFmtId="0" fontId="0" fillId="0" borderId="4" xfId="0" applyBorder="1"/>
    <xf numFmtId="164" fontId="0" fillId="0" borderId="0" xfId="0" applyNumberFormat="1"/>
    <xf numFmtId="166" fontId="0" fillId="0" borderId="3" xfId="0" applyNumberFormat="1" applyBorder="1"/>
    <xf numFmtId="0" fontId="0" fillId="0" borderId="3" xfId="0" applyBorder="1"/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/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3" fontId="7" fillId="0" borderId="3" xfId="0" applyNumberFormat="1" applyFont="1" applyBorder="1" applyAlignment="1">
      <alignment horizontal="left" vertical="top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3" fontId="9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gas%20e%20tuan%20Frank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tihan%20Excel%20Muhamad%20Fikri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. 5"/>
      <sheetName val="Lat. 6"/>
      <sheetName val="Lat. 7"/>
    </sheetNames>
    <sheetDataSet>
      <sheetData sheetId="0" refreshError="1"/>
      <sheetData sheetId="1">
        <row r="18">
          <cell r="C18" t="str">
            <v>KODE JURUSAN</v>
          </cell>
          <cell r="D18" t="str">
            <v>JURUSAN</v>
          </cell>
        </row>
        <row r="19">
          <cell r="C19" t="str">
            <v xml:space="preserve">EK </v>
          </cell>
          <cell r="D19" t="str">
            <v>Ekonomi</v>
          </cell>
        </row>
        <row r="20">
          <cell r="C20" t="str">
            <v xml:space="preserve">HK </v>
          </cell>
          <cell r="D20" t="str">
            <v>Hukum</v>
          </cell>
        </row>
        <row r="21">
          <cell r="C21" t="str">
            <v xml:space="preserve">TA </v>
          </cell>
          <cell r="D21" t="str">
            <v xml:space="preserve">Tek. Arsitek </v>
          </cell>
        </row>
        <row r="22">
          <cell r="C22" t="str">
            <v xml:space="preserve">TS </v>
          </cell>
          <cell r="D22" t="str">
            <v xml:space="preserve">Tek. Sipil </v>
          </cell>
        </row>
        <row r="23">
          <cell r="C23" t="str">
            <v xml:space="preserve">SP </v>
          </cell>
          <cell r="D23" t="str">
            <v xml:space="preserve">Sosial&amp;Politik </v>
          </cell>
        </row>
      </sheetData>
      <sheetData sheetId="2">
        <row r="25">
          <cell r="B25" t="str">
            <v>A</v>
          </cell>
          <cell r="C25" t="str">
            <v>DISTRIBU</v>
          </cell>
          <cell r="D25">
            <v>2500000</v>
          </cell>
        </row>
        <row r="26">
          <cell r="B26" t="str">
            <v>B</v>
          </cell>
          <cell r="C26" t="str">
            <v>ENGINEE</v>
          </cell>
          <cell r="D26">
            <v>2300000</v>
          </cell>
        </row>
        <row r="27">
          <cell r="B27" t="str">
            <v>C</v>
          </cell>
          <cell r="C27" t="str">
            <v>PRODKSI</v>
          </cell>
          <cell r="D27">
            <v>2000000</v>
          </cell>
        </row>
        <row r="28">
          <cell r="B28" t="str">
            <v>D</v>
          </cell>
          <cell r="C28" t="str">
            <v xml:space="preserve">QUALITY </v>
          </cell>
          <cell r="D28">
            <v>2600000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 1"/>
      <sheetName val="Lat 2"/>
      <sheetName val="Lat 3"/>
      <sheetName val="Lat 4"/>
      <sheetName val="Lat 5"/>
      <sheetName val="Lat 6"/>
      <sheetName val="Lat 7"/>
    </sheetNames>
    <sheetDataSet>
      <sheetData sheetId="0"/>
      <sheetData sheetId="1"/>
      <sheetData sheetId="2"/>
      <sheetData sheetId="3"/>
      <sheetData sheetId="4"/>
      <sheetData sheetId="5">
        <row r="18">
          <cell r="C18" t="str">
            <v>KODE JURUSAN</v>
          </cell>
          <cell r="D18" t="str">
            <v>JURUSAN</v>
          </cell>
        </row>
        <row r="19">
          <cell r="C19" t="str">
            <v xml:space="preserve">EK </v>
          </cell>
          <cell r="D19" t="str">
            <v>Ekonomi</v>
          </cell>
        </row>
        <row r="20">
          <cell r="C20" t="str">
            <v xml:space="preserve">HK </v>
          </cell>
          <cell r="D20" t="str">
            <v>Hukum</v>
          </cell>
        </row>
        <row r="21">
          <cell r="C21" t="str">
            <v xml:space="preserve">TA </v>
          </cell>
          <cell r="D21" t="str">
            <v xml:space="preserve">Tek. Arsitek </v>
          </cell>
        </row>
        <row r="22">
          <cell r="C22" t="str">
            <v xml:space="preserve">TS </v>
          </cell>
          <cell r="D22" t="str">
            <v xml:space="preserve">Tek. Sipil </v>
          </cell>
        </row>
        <row r="23">
          <cell r="C23" t="str">
            <v xml:space="preserve">SP </v>
          </cell>
          <cell r="D23" t="str">
            <v xml:space="preserve">Sosial&amp;Politik 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8"/>
  <sheetViews>
    <sheetView tabSelected="1" topLeftCell="A2" zoomScale="80" zoomScaleNormal="80" workbookViewId="0">
      <selection activeCell="I16" sqref="I16"/>
    </sheetView>
  </sheetViews>
  <sheetFormatPr defaultRowHeight="15" x14ac:dyDescent="0.25"/>
  <cols>
    <col min="2" max="2" width="13.42578125" customWidth="1"/>
    <col min="3" max="3" width="19.28515625" customWidth="1"/>
    <col min="4" max="4" width="25.140625" customWidth="1"/>
    <col min="5" max="5" width="14.5703125" customWidth="1"/>
    <col min="6" max="6" width="12" customWidth="1"/>
    <col min="7" max="7" width="15" customWidth="1"/>
    <col min="8" max="8" width="16.5703125" customWidth="1"/>
    <col min="9" max="9" width="18" customWidth="1"/>
  </cols>
  <sheetData>
    <row r="5" spans="1:10" ht="32.25" customHeight="1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3" t="s">
        <v>4</v>
      </c>
      <c r="G5" s="3" t="s">
        <v>5</v>
      </c>
      <c r="H5" s="2" t="s">
        <v>6</v>
      </c>
      <c r="I5" s="2" t="s">
        <v>7</v>
      </c>
    </row>
    <row r="6" spans="1:10" ht="17.25" customHeight="1" x14ac:dyDescent="0.25">
      <c r="B6" s="4" t="s">
        <v>8</v>
      </c>
      <c r="C6" s="5" t="str">
        <f>IF(MID(B6,2,2)="AB",C24,IF(MID(B6,2,2)="AG",C25,IF(MID(B6,2,2)="AL",C26,C27)))</f>
        <v>Argo Bromo</v>
      </c>
      <c r="D6" s="5" t="str">
        <f>IF(MID(B6,2,2)="AB","Gambir - Gubeng",IF(MID(B6,2,2)="AG","Gambir - Bandung",IF(MID(B6,2,2)="AL","Kota - Pasar Turi","Gambir - Solo Balapan")))</f>
        <v>Gambir - Gubeng</v>
      </c>
      <c r="E6" s="5" t="str">
        <f>IF(RIGHT(B6,1)="B","Bisnis",IF(RIGHT(B6,1)="C","Ekonomi","Eksekutif"))</f>
        <v>Ekonomi</v>
      </c>
      <c r="F6" s="6">
        <v>0.375</v>
      </c>
      <c r="G6" s="7" t="str">
        <f>LEFT(B6,1)</f>
        <v>3</v>
      </c>
      <c r="H6" s="8" t="str">
        <f>IF(E6="Bisnis","210.000",IF(E6="Ekonomi","37.000","320.000"))</f>
        <v>37.000</v>
      </c>
      <c r="I6" s="9">
        <f>H6*G6</f>
        <v>111000</v>
      </c>
    </row>
    <row r="7" spans="1:10" ht="17.25" customHeight="1" x14ac:dyDescent="0.25">
      <c r="B7" s="10" t="s">
        <v>9</v>
      </c>
      <c r="C7" s="5" t="str">
        <f>IF(MID(B7,2,2)="AB","Argo Bromo",IF(MID(B7,2,2)="AG","Argo Gede",IF(MID(B7,2,2)="AL","Argo Lawu","Senja Utama")))</f>
        <v>Argo Gede</v>
      </c>
      <c r="D7" s="5" t="str">
        <f t="shared" ref="D7:D15" si="0">IF(MID(B7,2,2)="AB","Gambir - Gubeng",IF(MID(B7,2,2)="AG","Gambir - Bandung",IF(MID(B7,2,2)="AL","Kota - Pasar Turi","Gambir - Solo Balapan")))</f>
        <v>Gambir - Bandung</v>
      </c>
      <c r="E7" s="5" t="str">
        <f t="shared" ref="E7:E15" si="1">IF(RIGHT(B7,1)="B","Bisnis",IF(RIGHT(B7,1)="C","Ekonomi","Eksekutif"))</f>
        <v>Bisnis</v>
      </c>
      <c r="F7" s="11">
        <v>0.41666666666666669</v>
      </c>
      <c r="G7" s="7" t="str">
        <f t="shared" ref="G7:G15" si="2">LEFT(B7,1)</f>
        <v>2</v>
      </c>
      <c r="H7" s="8" t="str">
        <f t="shared" ref="H7:H15" si="3">IF(E7="Bisnis","210.000",IF(E7="Ekonomi","37.000","320.000"))</f>
        <v>210.000</v>
      </c>
      <c r="I7" s="9">
        <f t="shared" ref="I7:I15" si="4">H7*G7</f>
        <v>420000</v>
      </c>
      <c r="J7" s="12"/>
    </row>
    <row r="8" spans="1:10" ht="17.25" customHeight="1" x14ac:dyDescent="0.25">
      <c r="B8" s="10" t="s">
        <v>10</v>
      </c>
      <c r="C8" s="5" t="str">
        <f t="shared" ref="C8:C15" si="5">IF(MID(B8,2,2)="AB","Argo Bromo",IF(MID(B8,2,2)="AG","Argo Gede",IF(MID(B8,2,2)="AL","Argo Lawu","Senja Utama")))</f>
        <v>Argo Lawu</v>
      </c>
      <c r="D8" s="5" t="str">
        <f t="shared" si="0"/>
        <v>Kota - Pasar Turi</v>
      </c>
      <c r="E8" s="5" t="str">
        <f t="shared" si="1"/>
        <v>Ekonomi</v>
      </c>
      <c r="F8" s="11">
        <v>0.45833333333333331</v>
      </c>
      <c r="G8" s="7" t="str">
        <f t="shared" si="2"/>
        <v>1</v>
      </c>
      <c r="H8" s="8" t="str">
        <f t="shared" si="3"/>
        <v>37.000</v>
      </c>
      <c r="I8" s="9">
        <f t="shared" si="4"/>
        <v>37000</v>
      </c>
    </row>
    <row r="9" spans="1:10" ht="17.25" customHeight="1" x14ac:dyDescent="0.25">
      <c r="B9" s="10" t="s">
        <v>11</v>
      </c>
      <c r="C9" s="5" t="str">
        <f t="shared" si="5"/>
        <v>Argo Gede</v>
      </c>
      <c r="D9" s="5" t="str">
        <f t="shared" si="0"/>
        <v>Gambir - Bandung</v>
      </c>
      <c r="E9" s="5" t="str">
        <f t="shared" si="1"/>
        <v>Eksekutif</v>
      </c>
      <c r="F9" s="11">
        <v>0.5</v>
      </c>
      <c r="G9" s="7" t="str">
        <f t="shared" si="2"/>
        <v>2</v>
      </c>
      <c r="H9" s="8" t="str">
        <f t="shared" si="3"/>
        <v>320.000</v>
      </c>
      <c r="I9" s="9">
        <f t="shared" si="4"/>
        <v>640000</v>
      </c>
    </row>
    <row r="10" spans="1:10" ht="17.25" customHeight="1" x14ac:dyDescent="0.25">
      <c r="B10" s="10" t="s">
        <v>12</v>
      </c>
      <c r="C10" s="5" t="str">
        <f t="shared" si="5"/>
        <v>Senja Utama</v>
      </c>
      <c r="D10" s="5" t="str">
        <f t="shared" si="0"/>
        <v>Gambir - Solo Balapan</v>
      </c>
      <c r="E10" s="5" t="str">
        <f t="shared" si="1"/>
        <v>Ekonomi</v>
      </c>
      <c r="F10" s="11">
        <v>0.54166666666666663</v>
      </c>
      <c r="G10" s="7" t="str">
        <f t="shared" si="2"/>
        <v>3</v>
      </c>
      <c r="H10" s="8" t="str">
        <f t="shared" si="3"/>
        <v>37.000</v>
      </c>
      <c r="I10" s="9">
        <f t="shared" si="4"/>
        <v>111000</v>
      </c>
    </row>
    <row r="11" spans="1:10" ht="17.25" customHeight="1" x14ac:dyDescent="0.25">
      <c r="B11" s="10" t="s">
        <v>13</v>
      </c>
      <c r="C11" s="5" t="str">
        <f t="shared" si="5"/>
        <v>Argo Bromo</v>
      </c>
      <c r="D11" s="5" t="str">
        <f t="shared" si="0"/>
        <v>Gambir - Gubeng</v>
      </c>
      <c r="E11" s="5" t="str">
        <f t="shared" si="1"/>
        <v>Ekonomi</v>
      </c>
      <c r="F11" s="11">
        <v>0.58333333333333337</v>
      </c>
      <c r="G11" s="7" t="str">
        <f t="shared" si="2"/>
        <v>2</v>
      </c>
      <c r="H11" s="8" t="str">
        <f t="shared" si="3"/>
        <v>37.000</v>
      </c>
      <c r="I11" s="9">
        <f t="shared" si="4"/>
        <v>74000</v>
      </c>
    </row>
    <row r="12" spans="1:10" ht="17.25" customHeight="1" x14ac:dyDescent="0.25">
      <c r="B12" s="10" t="s">
        <v>14</v>
      </c>
      <c r="C12" s="5" t="str">
        <f t="shared" si="5"/>
        <v>Argo Lawu</v>
      </c>
      <c r="D12" s="5" t="str">
        <f t="shared" si="0"/>
        <v>Kota - Pasar Turi</v>
      </c>
      <c r="E12" s="5" t="str">
        <f t="shared" si="1"/>
        <v>Bisnis</v>
      </c>
      <c r="F12" s="11">
        <v>0.625</v>
      </c>
      <c r="G12" s="7" t="str">
        <f t="shared" si="2"/>
        <v>2</v>
      </c>
      <c r="H12" s="8" t="str">
        <f t="shared" si="3"/>
        <v>210.000</v>
      </c>
      <c r="I12" s="9">
        <f t="shared" si="4"/>
        <v>420000</v>
      </c>
    </row>
    <row r="13" spans="1:10" ht="17.25" customHeight="1" x14ac:dyDescent="0.25">
      <c r="B13" s="10" t="s">
        <v>15</v>
      </c>
      <c r="C13" s="5" t="str">
        <f t="shared" si="5"/>
        <v>Argo Gede</v>
      </c>
      <c r="D13" s="5" t="str">
        <f t="shared" si="0"/>
        <v>Gambir - Bandung</v>
      </c>
      <c r="E13" s="5" t="str">
        <f t="shared" si="1"/>
        <v>Eksekutif</v>
      </c>
      <c r="F13" s="11">
        <v>0.66666666666666663</v>
      </c>
      <c r="G13" s="7" t="str">
        <f t="shared" si="2"/>
        <v>1</v>
      </c>
      <c r="H13" s="8" t="str">
        <f t="shared" si="3"/>
        <v>320.000</v>
      </c>
      <c r="I13" s="9">
        <f t="shared" si="4"/>
        <v>320000</v>
      </c>
    </row>
    <row r="14" spans="1:10" ht="17.25" customHeight="1" x14ac:dyDescent="0.25">
      <c r="B14" s="10" t="s">
        <v>12</v>
      </c>
      <c r="C14" s="5" t="str">
        <f t="shared" si="5"/>
        <v>Senja Utama</v>
      </c>
      <c r="D14" s="5" t="str">
        <f t="shared" si="0"/>
        <v>Gambir - Solo Balapan</v>
      </c>
      <c r="E14" s="5" t="str">
        <f t="shared" si="1"/>
        <v>Ekonomi</v>
      </c>
      <c r="F14" s="11">
        <v>0.70833333333333337</v>
      </c>
      <c r="G14" s="7" t="str">
        <f t="shared" si="2"/>
        <v>3</v>
      </c>
      <c r="H14" s="8" t="str">
        <f t="shared" si="3"/>
        <v>37.000</v>
      </c>
      <c r="I14" s="9">
        <f t="shared" si="4"/>
        <v>111000</v>
      </c>
    </row>
    <row r="15" spans="1:10" ht="17.25" customHeight="1" x14ac:dyDescent="0.25">
      <c r="B15" s="10" t="s">
        <v>16</v>
      </c>
      <c r="C15" s="5" t="str">
        <f t="shared" si="5"/>
        <v>Argo Bromo</v>
      </c>
      <c r="D15" s="5" t="str">
        <f t="shared" si="0"/>
        <v>Gambir - Gubeng</v>
      </c>
      <c r="E15" s="5" t="str">
        <f t="shared" si="1"/>
        <v>Bisnis</v>
      </c>
      <c r="F15" s="11">
        <v>0.75</v>
      </c>
      <c r="G15" s="7" t="str">
        <f t="shared" si="2"/>
        <v>2</v>
      </c>
      <c r="H15" s="8" t="str">
        <f t="shared" si="3"/>
        <v>210.000</v>
      </c>
      <c r="I15" s="9">
        <f t="shared" si="4"/>
        <v>420000</v>
      </c>
    </row>
    <row r="16" spans="1:10" x14ac:dyDescent="0.25">
      <c r="F16" s="13"/>
      <c r="G16" s="36" t="s">
        <v>17</v>
      </c>
      <c r="H16" s="36"/>
      <c r="I16" s="14">
        <f>SUM(I6:I15)</f>
        <v>2664000</v>
      </c>
    </row>
    <row r="17" spans="2:9" x14ac:dyDescent="0.25">
      <c r="F17" s="13"/>
      <c r="G17" s="36" t="s">
        <v>18</v>
      </c>
      <c r="H17" s="36"/>
      <c r="I17" s="14">
        <f>MAX(I6:I15)</f>
        <v>640000</v>
      </c>
    </row>
    <row r="18" spans="2:9" x14ac:dyDescent="0.25">
      <c r="F18" s="13"/>
      <c r="G18" s="36" t="s">
        <v>19</v>
      </c>
      <c r="H18" s="36"/>
      <c r="I18" s="14">
        <f>MIN(I6:I15)</f>
        <v>37000</v>
      </c>
    </row>
    <row r="19" spans="2:9" x14ac:dyDescent="0.25">
      <c r="F19" s="13"/>
      <c r="G19" s="36" t="s">
        <v>20</v>
      </c>
      <c r="H19" s="36"/>
      <c r="I19" s="14">
        <f>AVERAGE(I6:I15)</f>
        <v>266400</v>
      </c>
    </row>
    <row r="20" spans="2:9" x14ac:dyDescent="0.25">
      <c r="G20" s="36" t="s">
        <v>21</v>
      </c>
      <c r="H20" s="36"/>
      <c r="I20" s="15">
        <f>COUNT(I6:I15)</f>
        <v>10</v>
      </c>
    </row>
    <row r="22" spans="2:9" x14ac:dyDescent="0.25">
      <c r="B22" s="37" t="s">
        <v>22</v>
      </c>
      <c r="C22" s="37"/>
    </row>
    <row r="23" spans="2:9" ht="25.5" customHeight="1" x14ac:dyDescent="0.25">
      <c r="B23" s="16" t="s">
        <v>23</v>
      </c>
      <c r="C23" s="16" t="s">
        <v>1</v>
      </c>
      <c r="D23" s="16" t="s">
        <v>2</v>
      </c>
      <c r="F23" s="17" t="s">
        <v>24</v>
      </c>
      <c r="G23" s="17" t="s">
        <v>3</v>
      </c>
      <c r="H23" s="17" t="s">
        <v>25</v>
      </c>
    </row>
    <row r="24" spans="2:9" x14ac:dyDescent="0.25">
      <c r="B24" s="15" t="s">
        <v>26</v>
      </c>
      <c r="C24" s="15" t="s">
        <v>27</v>
      </c>
      <c r="D24" s="15" t="s">
        <v>28</v>
      </c>
      <c r="F24" s="15" t="s">
        <v>29</v>
      </c>
      <c r="G24" s="15" t="s">
        <v>30</v>
      </c>
      <c r="H24" s="14">
        <v>210000</v>
      </c>
    </row>
    <row r="25" spans="2:9" x14ac:dyDescent="0.25">
      <c r="B25" s="15" t="s">
        <v>31</v>
      </c>
      <c r="C25" s="15" t="s">
        <v>32</v>
      </c>
      <c r="D25" s="15" t="s">
        <v>33</v>
      </c>
      <c r="F25" s="15" t="s">
        <v>34</v>
      </c>
      <c r="G25" s="15" t="s">
        <v>35</v>
      </c>
      <c r="H25" s="14">
        <v>37000</v>
      </c>
    </row>
    <row r="26" spans="2:9" x14ac:dyDescent="0.25">
      <c r="B26" s="15" t="s">
        <v>36</v>
      </c>
      <c r="C26" s="15" t="s">
        <v>37</v>
      </c>
      <c r="D26" s="15" t="s">
        <v>38</v>
      </c>
      <c r="F26" s="15" t="s">
        <v>39</v>
      </c>
      <c r="G26" s="15" t="s">
        <v>40</v>
      </c>
      <c r="H26" s="14">
        <v>320000</v>
      </c>
    </row>
    <row r="27" spans="2:9" ht="15.75" thickBot="1" x14ac:dyDescent="0.3">
      <c r="B27" s="18" t="s">
        <v>41</v>
      </c>
      <c r="C27" s="18" t="s">
        <v>42</v>
      </c>
      <c r="D27" s="18" t="s">
        <v>43</v>
      </c>
    </row>
    <row r="28" spans="2:9" ht="15.75" thickTop="1" x14ac:dyDescent="0.25"/>
  </sheetData>
  <mergeCells count="6">
    <mergeCell ref="B22:C22"/>
    <mergeCell ref="G16:H16"/>
    <mergeCell ref="G17:H17"/>
    <mergeCell ref="G18:H18"/>
    <mergeCell ref="G19:H19"/>
    <mergeCell ref="G20:H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1"/>
  <sheetViews>
    <sheetView workbookViewId="0">
      <selection activeCell="C18" sqref="C18:E18"/>
    </sheetView>
  </sheetViews>
  <sheetFormatPr defaultRowHeight="15" x14ac:dyDescent="0.25"/>
  <cols>
    <col min="1" max="2" width="9.140625" style="21"/>
    <col min="3" max="3" width="20" style="21" customWidth="1"/>
    <col min="4" max="4" width="25" style="21" customWidth="1"/>
    <col min="5" max="5" width="21.5703125" style="21" customWidth="1"/>
    <col min="6" max="6" width="14.42578125" style="21" customWidth="1"/>
    <col min="7" max="7" width="19.140625" style="21" customWidth="1"/>
    <col min="8" max="8" width="9.140625" style="21"/>
    <col min="9" max="9" width="12" style="21" customWidth="1"/>
    <col min="10" max="10" width="12.140625" style="21" customWidth="1"/>
    <col min="11" max="11" width="25.5703125" style="21" customWidth="1"/>
    <col min="12" max="12" width="9.140625" style="21" customWidth="1"/>
    <col min="13" max="16384" width="9.140625" style="21"/>
  </cols>
  <sheetData>
    <row r="6" spans="2:11" ht="30" x14ac:dyDescent="0.25">
      <c r="B6" s="19" t="s">
        <v>44</v>
      </c>
      <c r="C6" s="19" t="s">
        <v>45</v>
      </c>
      <c r="D6" s="19" t="s">
        <v>46</v>
      </c>
      <c r="E6" s="19" t="s">
        <v>47</v>
      </c>
      <c r="F6" s="19" t="s">
        <v>48</v>
      </c>
      <c r="G6" s="19" t="s">
        <v>49</v>
      </c>
      <c r="H6" s="19" t="s">
        <v>50</v>
      </c>
      <c r="I6" s="20" t="s">
        <v>51</v>
      </c>
      <c r="J6" s="20" t="s">
        <v>52</v>
      </c>
      <c r="K6" s="19" t="s">
        <v>53</v>
      </c>
    </row>
    <row r="7" spans="2:11" ht="19.5" customHeight="1" x14ac:dyDescent="0.25">
      <c r="B7" s="22">
        <v>1</v>
      </c>
      <c r="C7" s="22" t="s">
        <v>54</v>
      </c>
      <c r="D7" s="22" t="s">
        <v>55</v>
      </c>
      <c r="E7" s="22" t="str">
        <f>IF(MID(C7,4,1)="9","Bekasi",IF(MID(C7,4,1)="8","Salemba",IF(MID(C7,4,1)="7","Depok",IF(MID(C7,4,1)="6","Fatmawati"))))</f>
        <v>Bekasi</v>
      </c>
      <c r="F7" s="22" t="str">
        <f>MID(C7,3,2)</f>
        <v>89</v>
      </c>
      <c r="G7" s="22" t="str">
        <f>VLOOKUP(C7,jurusan,2)</f>
        <v>Hukum</v>
      </c>
      <c r="H7" s="22" t="s">
        <v>56</v>
      </c>
      <c r="I7" s="22">
        <f>IF(H7&lt;=2,16,IF(H7=2-2.5,20,IF(H7=2.5-3,22,IF(H7&gt;=3,24))))</f>
        <v>24</v>
      </c>
      <c r="J7" s="22">
        <f>IF(F7="87",500000,IF(F7="88",600000,IF(F7="89",700000)))</f>
        <v>700000</v>
      </c>
      <c r="K7" s="22">
        <f>IF(G7="Hukum",I7*E20+J7,IF(G7="Ekonomi",I7*E19+J7,IF(G7="Tek. Arsitek",I7*E21+J7,IF(G7="Tek. Sipil",I7*E22+J7,IF(G7="Sosial&amp;Politik",I7*E23+J7)))))</f>
        <v>964000</v>
      </c>
    </row>
    <row r="8" spans="2:11" ht="19.5" customHeight="1" x14ac:dyDescent="0.25">
      <c r="B8" s="22">
        <v>2</v>
      </c>
      <c r="C8" s="22" t="s">
        <v>57</v>
      </c>
      <c r="D8" s="22" t="s">
        <v>58</v>
      </c>
      <c r="E8" s="22" t="str">
        <f t="shared" ref="E8:E16" si="0">IF(MID(C8,4,1)="9","Bekasi",IF(MID(C8,4,1)="8","Salemba",IF(MID(C8,4,1)="7","Depok",IF(MID(C8,4,1)="6","Fatmawati"))))</f>
        <v>Depok</v>
      </c>
      <c r="F8" s="22" t="str">
        <f t="shared" ref="F8:F16" si="1">MID(C8,3,2)</f>
        <v>87</v>
      </c>
      <c r="G8" s="22" t="str">
        <f>VLOOKUP(C8,jurusan,2)</f>
        <v xml:space="preserve">Sosial&amp;Politik </v>
      </c>
      <c r="H8" s="22" t="s">
        <v>56</v>
      </c>
      <c r="I8" s="22">
        <f t="shared" ref="I8:I16" si="2">IF(H8&lt;=2,16,IF(H8=2-2.5,20,IF(H8=2.5-3,22,IF(H8&gt;=3,24))))</f>
        <v>24</v>
      </c>
      <c r="J8" s="22">
        <f t="shared" ref="J8:J16" si="3">IF(F8="87",500000,IF(F8="88",600000,IF(F8="89",700000)))</f>
        <v>500000</v>
      </c>
      <c r="K8" s="22">
        <f>IF(G7="Hukum",I7*E20+J7,IF(G7="Ekonomi",I7*E19+J7,IF(G7="Tek. Arsitek",I7*E21+J7,IF(G7="Tek. Sipil",I7*E22+J7,IF(G7="Sosial&amp;Politik",I7*E23+J7)))))</f>
        <v>964000</v>
      </c>
    </row>
    <row r="9" spans="2:11" ht="19.5" customHeight="1" x14ac:dyDescent="0.25">
      <c r="B9" s="22">
        <v>3</v>
      </c>
      <c r="C9" s="22" t="s">
        <v>59</v>
      </c>
      <c r="D9" s="22" t="s">
        <v>60</v>
      </c>
      <c r="E9" s="22" t="str">
        <f t="shared" si="0"/>
        <v>Salemba</v>
      </c>
      <c r="F9" s="22" t="str">
        <f t="shared" si="1"/>
        <v>88</v>
      </c>
      <c r="G9" s="22" t="str">
        <f>VLOOKUP(C9,jurusan,2)</f>
        <v>Hukum</v>
      </c>
      <c r="H9" s="22">
        <v>4</v>
      </c>
      <c r="I9" s="22">
        <f t="shared" si="2"/>
        <v>24</v>
      </c>
      <c r="J9" s="22">
        <f t="shared" si="3"/>
        <v>600000</v>
      </c>
      <c r="K9" s="22">
        <f t="shared" ref="K9:K15" si="4">IF(G9="Hukum",I9*E22+J9,IF(G9="Ekonomi",I9*E21+J9,IF(G9="Tek. Arsitek",I9*E23+J9,IF(G9="Tek. Sipil",I9*E24+J9,IF(G9="Sosial&amp;Politik",I9*E25+J9)))))</f>
        <v>948000</v>
      </c>
    </row>
    <row r="10" spans="2:11" ht="19.5" customHeight="1" x14ac:dyDescent="0.25">
      <c r="B10" s="22">
        <v>4</v>
      </c>
      <c r="C10" s="22" t="s">
        <v>61</v>
      </c>
      <c r="D10" s="22" t="s">
        <v>62</v>
      </c>
      <c r="E10" s="22" t="str">
        <f t="shared" si="0"/>
        <v>Bekasi</v>
      </c>
      <c r="F10" s="22" t="str">
        <f t="shared" si="1"/>
        <v>89</v>
      </c>
      <c r="G10" s="22" t="str">
        <f>VLOOKUP(C10,C19:D23,2)</f>
        <v>Ekonomi</v>
      </c>
      <c r="H10" s="22">
        <v>2</v>
      </c>
      <c r="I10" s="22">
        <f t="shared" si="2"/>
        <v>16</v>
      </c>
      <c r="J10" s="22">
        <f t="shared" si="3"/>
        <v>700000</v>
      </c>
      <c r="K10" s="22">
        <f t="shared" si="4"/>
        <v>932000</v>
      </c>
    </row>
    <row r="11" spans="2:11" ht="19.5" customHeight="1" x14ac:dyDescent="0.25">
      <c r="B11" s="22">
        <v>5</v>
      </c>
      <c r="C11" s="22" t="s">
        <v>63</v>
      </c>
      <c r="D11" s="22" t="s">
        <v>64</v>
      </c>
      <c r="E11" s="22" t="str">
        <f t="shared" si="0"/>
        <v>Depok</v>
      </c>
      <c r="F11" s="22" t="str">
        <f t="shared" si="1"/>
        <v>87</v>
      </c>
      <c r="G11" s="22" t="str">
        <f>VLOOKUP(C11,jurusan,2)</f>
        <v xml:space="preserve">Tek. Arsitek </v>
      </c>
      <c r="H11" s="22" t="s">
        <v>65</v>
      </c>
      <c r="I11" s="22">
        <f t="shared" si="2"/>
        <v>24</v>
      </c>
      <c r="J11" s="22">
        <f t="shared" si="3"/>
        <v>500000</v>
      </c>
      <c r="K11" s="22">
        <f>IF(G7="Hukum",I7*E20+J7,IF(G7="Ekonomi",I7*E19+J7,IF(G7="Tek. Arsitek",I7*E21+J7,IF(G7="Tek. Sipil",I7*E22+J7,IF(G7="Sosial&amp;Politik",I7*E23+J7)))))</f>
        <v>964000</v>
      </c>
    </row>
    <row r="12" spans="2:11" ht="19.5" customHeight="1" x14ac:dyDescent="0.25">
      <c r="B12" s="22">
        <v>6</v>
      </c>
      <c r="C12" s="22" t="s">
        <v>66</v>
      </c>
      <c r="D12" s="22" t="s">
        <v>67</v>
      </c>
      <c r="E12" s="22" t="str">
        <f t="shared" si="0"/>
        <v>Bekasi</v>
      </c>
      <c r="F12" s="22" t="str">
        <f t="shared" si="1"/>
        <v>89</v>
      </c>
      <c r="G12" s="22" t="str">
        <f>VLOOKUP(C12,jurusan,2)</f>
        <v>Hukum</v>
      </c>
      <c r="H12" s="22" t="s">
        <v>68</v>
      </c>
      <c r="I12" s="22">
        <f t="shared" si="2"/>
        <v>24</v>
      </c>
      <c r="J12" s="22">
        <f t="shared" si="3"/>
        <v>700000</v>
      </c>
      <c r="K12" s="22">
        <f t="shared" si="4"/>
        <v>700000</v>
      </c>
    </row>
    <row r="13" spans="2:11" ht="19.5" customHeight="1" x14ac:dyDescent="0.25">
      <c r="B13" s="22">
        <v>7</v>
      </c>
      <c r="C13" s="22" t="s">
        <v>69</v>
      </c>
      <c r="D13" s="22" t="s">
        <v>70</v>
      </c>
      <c r="E13" s="22" t="str">
        <f t="shared" si="0"/>
        <v>Salemba</v>
      </c>
      <c r="F13" s="22" t="str">
        <f t="shared" si="1"/>
        <v>88</v>
      </c>
      <c r="G13" s="22" t="str">
        <f>VLOOKUP(C13,jurusan,2)</f>
        <v xml:space="preserve">Sosial&amp;Politik </v>
      </c>
      <c r="H13" s="22" t="s">
        <v>71</v>
      </c>
      <c r="I13" s="22">
        <f t="shared" si="2"/>
        <v>24</v>
      </c>
      <c r="J13" s="22">
        <f t="shared" si="3"/>
        <v>600000</v>
      </c>
      <c r="K13" s="22">
        <f>IF(G7="Hukum",I7*E20+J7,IF(G7="Ekonomi",I7*E19+J7,IF(G7="Tek. Arsitek",I7*E21+J7,IF(G7="Tek. Sipil",I7*E22+J7,IF(G7="Sosial&amp;Politik",I7*E23+J7)))))</f>
        <v>964000</v>
      </c>
    </row>
    <row r="14" spans="2:11" ht="19.5" customHeight="1" x14ac:dyDescent="0.25">
      <c r="B14" s="22">
        <v>8</v>
      </c>
      <c r="C14" s="22" t="s">
        <v>72</v>
      </c>
      <c r="D14" s="22" t="s">
        <v>73</v>
      </c>
      <c r="E14" s="22" t="str">
        <f t="shared" si="0"/>
        <v>Depok</v>
      </c>
      <c r="F14" s="22" t="str">
        <f t="shared" si="1"/>
        <v>87</v>
      </c>
      <c r="G14" s="22" t="str">
        <f>VLOOKUP(C14,C19:D23,2)</f>
        <v>Ekonomi</v>
      </c>
      <c r="H14" s="22" t="s">
        <v>74</v>
      </c>
      <c r="I14" s="22">
        <f t="shared" si="2"/>
        <v>24</v>
      </c>
      <c r="J14" s="22">
        <f t="shared" si="3"/>
        <v>500000</v>
      </c>
      <c r="K14" s="22">
        <f t="shared" si="4"/>
        <v>500000</v>
      </c>
    </row>
    <row r="15" spans="2:11" ht="19.5" customHeight="1" x14ac:dyDescent="0.25">
      <c r="B15" s="22">
        <v>9</v>
      </c>
      <c r="C15" s="22" t="s">
        <v>75</v>
      </c>
      <c r="D15" s="22" t="s">
        <v>76</v>
      </c>
      <c r="E15" s="22" t="str">
        <f t="shared" si="0"/>
        <v>Salemba</v>
      </c>
      <c r="F15" s="22" t="str">
        <f t="shared" si="1"/>
        <v>88</v>
      </c>
      <c r="G15" s="22" t="str">
        <f>VLOOKUP(C15,jurusan,2)</f>
        <v>Hukum</v>
      </c>
      <c r="H15" s="22" t="s">
        <v>74</v>
      </c>
      <c r="I15" s="22">
        <f t="shared" si="2"/>
        <v>24</v>
      </c>
      <c r="J15" s="22">
        <f t="shared" si="3"/>
        <v>600000</v>
      </c>
      <c r="K15" s="22">
        <f t="shared" si="4"/>
        <v>600000</v>
      </c>
    </row>
    <row r="16" spans="2:11" ht="19.5" customHeight="1" x14ac:dyDescent="0.25">
      <c r="B16" s="22">
        <v>10</v>
      </c>
      <c r="C16" s="22" t="s">
        <v>77</v>
      </c>
      <c r="D16" s="22" t="s">
        <v>78</v>
      </c>
      <c r="E16" s="22" t="str">
        <f t="shared" si="0"/>
        <v>Bekasi</v>
      </c>
      <c r="F16" s="22" t="str">
        <f t="shared" si="1"/>
        <v>89</v>
      </c>
      <c r="G16" s="22" t="str">
        <f>VLOOKUP(C16,jurusan,2)</f>
        <v xml:space="preserve">Tek. Arsitek </v>
      </c>
      <c r="H16" s="22" t="s">
        <v>79</v>
      </c>
      <c r="I16" s="22">
        <f t="shared" si="2"/>
        <v>24</v>
      </c>
      <c r="J16" s="22">
        <f t="shared" si="3"/>
        <v>700000</v>
      </c>
      <c r="K16" s="22">
        <f>IF(G7="Hukum",I7*E20+J7,IF(G7="Ekonomi",I7*E19+J7,IF(G7="Tek. Arsitek",I7*E21+J7,IF(G7="Tek. Sipil",I7*E22+J7,IF(G7="Sosial&amp;Politik",I7*E23+J7)))))</f>
        <v>964000</v>
      </c>
    </row>
    <row r="18" spans="3:7" ht="28.5" customHeight="1" x14ac:dyDescent="0.25">
      <c r="C18" s="23" t="s">
        <v>80</v>
      </c>
      <c r="D18" s="23" t="s">
        <v>49</v>
      </c>
      <c r="E18" s="23" t="s">
        <v>81</v>
      </c>
      <c r="G18" s="21" t="s">
        <v>82</v>
      </c>
    </row>
    <row r="19" spans="3:7" x14ac:dyDescent="0.25">
      <c r="C19" s="24" t="s">
        <v>83</v>
      </c>
      <c r="D19" s="22" t="s">
        <v>35</v>
      </c>
      <c r="E19" s="25">
        <v>13000</v>
      </c>
      <c r="G19" s="21" t="s">
        <v>84</v>
      </c>
    </row>
    <row r="20" spans="3:7" x14ac:dyDescent="0.25">
      <c r="C20" s="24" t="s">
        <v>85</v>
      </c>
      <c r="D20" s="22" t="s">
        <v>86</v>
      </c>
      <c r="E20" s="25">
        <v>11000</v>
      </c>
      <c r="G20" s="21" t="s">
        <v>87</v>
      </c>
    </row>
    <row r="21" spans="3:7" x14ac:dyDescent="0.25">
      <c r="C21" s="24" t="s">
        <v>88</v>
      </c>
      <c r="D21" s="22" t="s">
        <v>89</v>
      </c>
      <c r="E21" s="25">
        <v>15000</v>
      </c>
      <c r="G21" s="21" t="s">
        <v>90</v>
      </c>
    </row>
    <row r="22" spans="3:7" x14ac:dyDescent="0.25">
      <c r="C22" s="24" t="s">
        <v>91</v>
      </c>
      <c r="D22" s="22" t="s">
        <v>92</v>
      </c>
      <c r="E22" s="25">
        <v>14500</v>
      </c>
      <c r="G22" s="21" t="s">
        <v>93</v>
      </c>
    </row>
    <row r="23" spans="3:7" x14ac:dyDescent="0.25">
      <c r="C23" s="24" t="s">
        <v>94</v>
      </c>
      <c r="D23" s="22" t="s">
        <v>95</v>
      </c>
      <c r="E23" s="25">
        <v>12000</v>
      </c>
    </row>
    <row r="25" spans="3:7" x14ac:dyDescent="0.25">
      <c r="C25" s="21" t="s">
        <v>96</v>
      </c>
    </row>
    <row r="26" spans="3:7" x14ac:dyDescent="0.25">
      <c r="C26" s="21" t="s">
        <v>97</v>
      </c>
    </row>
    <row r="27" spans="3:7" x14ac:dyDescent="0.25">
      <c r="C27" s="21" t="s">
        <v>98</v>
      </c>
    </row>
    <row r="28" spans="3:7" x14ac:dyDescent="0.25">
      <c r="C28" s="21" t="s">
        <v>99</v>
      </c>
    </row>
    <row r="29" spans="3:7" x14ac:dyDescent="0.25">
      <c r="C29" s="21" t="s">
        <v>100</v>
      </c>
    </row>
    <row r="31" spans="3:7" x14ac:dyDescent="0.25">
      <c r="C31" s="21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38"/>
  <sheetViews>
    <sheetView workbookViewId="0">
      <selection activeCell="O10" sqref="O10"/>
    </sheetView>
  </sheetViews>
  <sheetFormatPr defaultRowHeight="15.75" x14ac:dyDescent="0.25"/>
  <cols>
    <col min="1" max="3" width="9.140625" style="28"/>
    <col min="4" max="4" width="11" style="28" customWidth="1"/>
    <col min="5" max="5" width="14.85546875" style="28" customWidth="1"/>
    <col min="6" max="6" width="12.42578125" style="28" customWidth="1"/>
    <col min="7" max="7" width="10.140625" style="28" bestFit="1" customWidth="1"/>
    <col min="8" max="8" width="13.5703125" style="28" customWidth="1"/>
    <col min="9" max="9" width="10.85546875" style="28" customWidth="1"/>
    <col min="10" max="10" width="13.140625" style="28" customWidth="1"/>
    <col min="11" max="11" width="14.42578125" style="28" customWidth="1"/>
    <col min="12" max="12" width="12.140625" style="28" customWidth="1"/>
    <col min="13" max="16384" width="9.140625" style="28"/>
  </cols>
  <sheetData>
    <row r="7" spans="3:12" ht="30.75" customHeight="1" x14ac:dyDescent="0.25">
      <c r="C7" s="26" t="s">
        <v>44</v>
      </c>
      <c r="D7" s="26" t="s">
        <v>102</v>
      </c>
      <c r="E7" s="26" t="s">
        <v>103</v>
      </c>
      <c r="F7" s="26" t="s">
        <v>104</v>
      </c>
      <c r="G7" s="26" t="s">
        <v>105</v>
      </c>
      <c r="H7" s="26" t="s">
        <v>106</v>
      </c>
      <c r="I7" s="27" t="s">
        <v>107</v>
      </c>
      <c r="J7" s="27" t="s">
        <v>108</v>
      </c>
      <c r="K7" s="26" t="s">
        <v>109</v>
      </c>
      <c r="L7" s="27" t="s">
        <v>110</v>
      </c>
    </row>
    <row r="8" spans="3:12" x14ac:dyDescent="0.25">
      <c r="C8" s="29">
        <v>1</v>
      </c>
      <c r="D8" s="29" t="s">
        <v>111</v>
      </c>
      <c r="E8" s="29" t="s">
        <v>112</v>
      </c>
      <c r="F8" s="29" t="str">
        <f>IF(MID(D8,3,1)="1","Kepala",IF(MID(D8,3,1)="2","Staff",IF(MID(D8,3,1)="3","Operator")))</f>
        <v>Kepala</v>
      </c>
      <c r="G8" s="29" t="str">
        <f>IF(RIGHT(D8,1)="M","Married",IF(RIGHT(D8,1)="S","Single"))</f>
        <v>Married</v>
      </c>
      <c r="H8" s="29" t="str">
        <f t="shared" ref="H8:H17" si="0">VLOOKUP(LEFT(D8,1),divisi,2)</f>
        <v>DISTRIBU</v>
      </c>
      <c r="I8" s="29">
        <f t="shared" ref="I8:I17" si="1">VLOOKUP(LEFT(D8,1),bantu2,3)</f>
        <v>2500000</v>
      </c>
      <c r="J8" s="29">
        <v>2</v>
      </c>
      <c r="K8" s="29">
        <f>IF(G8="Married",J8*25000,IF(G8="Single",0))</f>
        <v>50000</v>
      </c>
      <c r="L8" s="29">
        <f>I8+K8</f>
        <v>2550000</v>
      </c>
    </row>
    <row r="9" spans="3:12" x14ac:dyDescent="0.25">
      <c r="C9" s="29">
        <v>2</v>
      </c>
      <c r="D9" s="29" t="s">
        <v>113</v>
      </c>
      <c r="E9" s="29" t="s">
        <v>114</v>
      </c>
      <c r="F9" s="29" t="str">
        <f t="shared" ref="F9:F17" si="2">IF(MID(D9,3,1)="1","Kepala",IF(MID(D9,3,1)="2","Staff",IF(MID(D9,3,1)="3","Operator")))</f>
        <v>Staff</v>
      </c>
      <c r="G9" s="29" t="str">
        <f t="shared" ref="G9:G17" si="3">IF(RIGHT(D9,1)="M","Married",IF(RIGHT(D9,1)="S","Single"))</f>
        <v>Married</v>
      </c>
      <c r="H9" s="29" t="str">
        <f t="shared" si="0"/>
        <v>DISTRIBU</v>
      </c>
      <c r="I9" s="29">
        <f t="shared" si="1"/>
        <v>2500000</v>
      </c>
      <c r="J9" s="29">
        <v>3</v>
      </c>
      <c r="K9" s="29">
        <f t="shared" ref="K9:K16" si="4">IF(G9="Married",J9*25000,IF(G9="Single",0))</f>
        <v>75000</v>
      </c>
      <c r="L9" s="29">
        <f t="shared" ref="L9:L17" si="5">I9+K9</f>
        <v>2575000</v>
      </c>
    </row>
    <row r="10" spans="3:12" x14ac:dyDescent="0.25">
      <c r="C10" s="29">
        <v>3</v>
      </c>
      <c r="D10" s="29" t="s">
        <v>115</v>
      </c>
      <c r="E10" s="29" t="s">
        <v>116</v>
      </c>
      <c r="F10" s="29" t="str">
        <f t="shared" si="2"/>
        <v>Kepala</v>
      </c>
      <c r="G10" s="29" t="str">
        <f t="shared" si="3"/>
        <v>Single</v>
      </c>
      <c r="H10" s="29" t="str">
        <f t="shared" si="0"/>
        <v>ENGINEE</v>
      </c>
      <c r="I10" s="29">
        <f t="shared" si="1"/>
        <v>2300000</v>
      </c>
      <c r="J10" s="29">
        <v>0</v>
      </c>
      <c r="K10" s="29">
        <f t="shared" si="4"/>
        <v>0</v>
      </c>
      <c r="L10" s="29">
        <f t="shared" si="5"/>
        <v>2300000</v>
      </c>
    </row>
    <row r="11" spans="3:12" x14ac:dyDescent="0.25">
      <c r="C11" s="29">
        <v>4</v>
      </c>
      <c r="D11" s="29" t="s">
        <v>117</v>
      </c>
      <c r="E11" s="29" t="s">
        <v>118</v>
      </c>
      <c r="F11" s="29" t="str">
        <f t="shared" si="2"/>
        <v>Operator</v>
      </c>
      <c r="G11" s="29" t="str">
        <f t="shared" si="3"/>
        <v>Married</v>
      </c>
      <c r="H11" s="29" t="str">
        <f t="shared" si="0"/>
        <v>ENGINEE</v>
      </c>
      <c r="I11" s="29">
        <f t="shared" si="1"/>
        <v>2300000</v>
      </c>
      <c r="J11" s="29">
        <v>1</v>
      </c>
      <c r="K11" s="29">
        <f t="shared" si="4"/>
        <v>25000</v>
      </c>
      <c r="L11" s="29">
        <f t="shared" si="5"/>
        <v>2325000</v>
      </c>
    </row>
    <row r="12" spans="3:12" x14ac:dyDescent="0.25">
      <c r="C12" s="29">
        <v>5</v>
      </c>
      <c r="D12" s="29" t="s">
        <v>119</v>
      </c>
      <c r="E12" s="29" t="s">
        <v>120</v>
      </c>
      <c r="F12" s="29" t="str">
        <f t="shared" si="2"/>
        <v>Operator</v>
      </c>
      <c r="G12" s="29" t="str">
        <f t="shared" si="3"/>
        <v>Single</v>
      </c>
      <c r="H12" s="29" t="str">
        <f t="shared" si="0"/>
        <v>DISTRIBU</v>
      </c>
      <c r="I12" s="29">
        <f t="shared" si="1"/>
        <v>2500000</v>
      </c>
      <c r="J12" s="29">
        <v>0</v>
      </c>
      <c r="K12" s="29">
        <f t="shared" si="4"/>
        <v>0</v>
      </c>
      <c r="L12" s="29">
        <f t="shared" si="5"/>
        <v>2500000</v>
      </c>
    </row>
    <row r="13" spans="3:12" x14ac:dyDescent="0.25">
      <c r="C13" s="29">
        <v>6</v>
      </c>
      <c r="D13" s="29" t="s">
        <v>121</v>
      </c>
      <c r="E13" s="29" t="s">
        <v>122</v>
      </c>
      <c r="F13" s="29" t="str">
        <f t="shared" si="2"/>
        <v>Operator</v>
      </c>
      <c r="G13" s="29" t="str">
        <f t="shared" si="3"/>
        <v>Married</v>
      </c>
      <c r="H13" s="29" t="str">
        <f t="shared" si="0"/>
        <v xml:space="preserve">QUALITY </v>
      </c>
      <c r="I13" s="29">
        <f t="shared" si="1"/>
        <v>2600000</v>
      </c>
      <c r="J13" s="29">
        <v>3</v>
      </c>
      <c r="K13" s="29">
        <f t="shared" si="4"/>
        <v>75000</v>
      </c>
      <c r="L13" s="29">
        <f t="shared" si="5"/>
        <v>2675000</v>
      </c>
    </row>
    <row r="14" spans="3:12" x14ac:dyDescent="0.25">
      <c r="C14" s="29">
        <v>7</v>
      </c>
      <c r="D14" s="29" t="s">
        <v>123</v>
      </c>
      <c r="E14" s="29" t="s">
        <v>124</v>
      </c>
      <c r="F14" s="29" t="str">
        <f t="shared" si="2"/>
        <v>Staff</v>
      </c>
      <c r="G14" s="29" t="str">
        <f t="shared" si="3"/>
        <v>Single</v>
      </c>
      <c r="H14" s="29" t="str">
        <f t="shared" si="0"/>
        <v xml:space="preserve">QUALITY </v>
      </c>
      <c r="I14" s="29">
        <f t="shared" si="1"/>
        <v>2600000</v>
      </c>
      <c r="J14" s="29">
        <v>0</v>
      </c>
      <c r="K14" s="29">
        <f t="shared" si="4"/>
        <v>0</v>
      </c>
      <c r="L14" s="29">
        <f t="shared" si="5"/>
        <v>2600000</v>
      </c>
    </row>
    <row r="15" spans="3:12" x14ac:dyDescent="0.25">
      <c r="C15" s="29">
        <v>8</v>
      </c>
      <c r="D15" s="29" t="s">
        <v>125</v>
      </c>
      <c r="E15" s="29" t="s">
        <v>126</v>
      </c>
      <c r="F15" s="29" t="str">
        <f t="shared" si="2"/>
        <v>Staff</v>
      </c>
      <c r="G15" s="29" t="str">
        <f t="shared" si="3"/>
        <v>Single</v>
      </c>
      <c r="H15" s="29" t="str">
        <f t="shared" si="0"/>
        <v>ENGINEE</v>
      </c>
      <c r="I15" s="29">
        <f t="shared" si="1"/>
        <v>2300000</v>
      </c>
      <c r="J15" s="29">
        <v>0</v>
      </c>
      <c r="K15" s="29">
        <f t="shared" si="4"/>
        <v>0</v>
      </c>
      <c r="L15" s="29">
        <f t="shared" si="5"/>
        <v>2300000</v>
      </c>
    </row>
    <row r="16" spans="3:12" x14ac:dyDescent="0.25">
      <c r="C16" s="29">
        <v>9</v>
      </c>
      <c r="D16" s="29" t="s">
        <v>127</v>
      </c>
      <c r="E16" s="29" t="s">
        <v>128</v>
      </c>
      <c r="F16" s="29" t="str">
        <f t="shared" si="2"/>
        <v>Staff</v>
      </c>
      <c r="G16" s="29" t="str">
        <f t="shared" si="3"/>
        <v>Married</v>
      </c>
      <c r="H16" s="29" t="str">
        <f t="shared" si="0"/>
        <v>PRODKSI</v>
      </c>
      <c r="I16" s="29">
        <f t="shared" si="1"/>
        <v>2000000</v>
      </c>
      <c r="J16" s="29">
        <v>1</v>
      </c>
      <c r="K16" s="29">
        <f t="shared" si="4"/>
        <v>25000</v>
      </c>
      <c r="L16" s="29">
        <f t="shared" si="5"/>
        <v>2025000</v>
      </c>
    </row>
    <row r="17" spans="3:12" x14ac:dyDescent="0.25">
      <c r="C17" s="29">
        <v>10</v>
      </c>
      <c r="D17" s="29" t="s">
        <v>129</v>
      </c>
      <c r="E17" s="29" t="s">
        <v>130</v>
      </c>
      <c r="F17" s="29" t="str">
        <f t="shared" si="2"/>
        <v>Kepala</v>
      </c>
      <c r="G17" s="29" t="str">
        <f t="shared" si="3"/>
        <v>Married</v>
      </c>
      <c r="H17" s="29" t="str">
        <f t="shared" si="0"/>
        <v>PRODKSI</v>
      </c>
      <c r="I17" s="29">
        <f t="shared" si="1"/>
        <v>2000000</v>
      </c>
      <c r="J17" s="29">
        <v>0</v>
      </c>
      <c r="K17" s="29">
        <f>IF(G17="Married",J17*25000,IF(G17="Single",0))</f>
        <v>0</v>
      </c>
      <c r="L17" s="29">
        <f t="shared" si="5"/>
        <v>2000000</v>
      </c>
    </row>
    <row r="18" spans="3:12" x14ac:dyDescent="0.25">
      <c r="C18" s="38" t="s">
        <v>131</v>
      </c>
      <c r="D18" s="39"/>
      <c r="E18" s="40"/>
      <c r="F18" s="40"/>
      <c r="G18" s="40"/>
      <c r="H18" s="40"/>
      <c r="I18" s="40"/>
      <c r="J18" s="40"/>
      <c r="K18" s="40"/>
      <c r="L18" s="30">
        <f>SUM(L8:L17)</f>
        <v>23850000</v>
      </c>
    </row>
    <row r="19" spans="3:12" x14ac:dyDescent="0.25">
      <c r="C19" s="38" t="s">
        <v>132</v>
      </c>
      <c r="D19" s="39"/>
      <c r="E19" s="40"/>
      <c r="F19" s="40"/>
      <c r="G19" s="40"/>
      <c r="H19" s="40"/>
      <c r="I19" s="40"/>
      <c r="J19" s="40"/>
      <c r="K19" s="40"/>
      <c r="L19" s="30">
        <f>MAX(L8:L17)</f>
        <v>2675000</v>
      </c>
    </row>
    <row r="20" spans="3:12" x14ac:dyDescent="0.25">
      <c r="C20" s="38" t="s">
        <v>133</v>
      </c>
      <c r="D20" s="39"/>
      <c r="E20" s="40"/>
      <c r="F20" s="40"/>
      <c r="G20" s="40"/>
      <c r="H20" s="40"/>
      <c r="I20" s="40"/>
      <c r="J20" s="40"/>
      <c r="K20" s="40"/>
      <c r="L20" s="30">
        <f>MIN(L8:L17)</f>
        <v>2000000</v>
      </c>
    </row>
    <row r="21" spans="3:12" x14ac:dyDescent="0.25">
      <c r="C21" s="38" t="s">
        <v>134</v>
      </c>
      <c r="D21" s="39"/>
      <c r="E21" s="40"/>
      <c r="F21" s="40"/>
      <c r="G21" s="40"/>
      <c r="H21" s="40"/>
      <c r="I21" s="40"/>
      <c r="J21" s="40"/>
      <c r="K21" s="40"/>
      <c r="L21" s="30">
        <f>AVERAGE(L8:L17,L17)</f>
        <v>2350000</v>
      </c>
    </row>
    <row r="22" spans="3:12" x14ac:dyDescent="0.25">
      <c r="C22" s="38" t="s">
        <v>135</v>
      </c>
      <c r="D22" s="39"/>
      <c r="E22" s="40"/>
      <c r="F22" s="40"/>
      <c r="G22" s="40"/>
      <c r="H22" s="40"/>
      <c r="I22" s="40"/>
      <c r="J22" s="40"/>
      <c r="K22" s="40"/>
      <c r="L22" s="30">
        <f>L18</f>
        <v>23850000</v>
      </c>
    </row>
    <row r="24" spans="3:12" x14ac:dyDescent="0.25">
      <c r="C24" s="28" t="s">
        <v>136</v>
      </c>
    </row>
    <row r="25" spans="3:12" x14ac:dyDescent="0.25">
      <c r="C25" s="26" t="s">
        <v>102</v>
      </c>
      <c r="D25" s="26" t="s">
        <v>106</v>
      </c>
      <c r="E25" s="26" t="s">
        <v>107</v>
      </c>
      <c r="I25" s="31" t="s">
        <v>137</v>
      </c>
      <c r="J25" s="32"/>
    </row>
    <row r="26" spans="3:12" x14ac:dyDescent="0.25">
      <c r="C26" s="29" t="s">
        <v>138</v>
      </c>
      <c r="D26" s="29" t="s">
        <v>139</v>
      </c>
      <c r="E26" s="33">
        <v>2500000</v>
      </c>
      <c r="I26" s="31" t="s">
        <v>140</v>
      </c>
    </row>
    <row r="27" spans="3:12" x14ac:dyDescent="0.25">
      <c r="C27" s="29" t="s">
        <v>29</v>
      </c>
      <c r="D27" s="29" t="s">
        <v>141</v>
      </c>
      <c r="E27" s="33">
        <v>2300000</v>
      </c>
      <c r="I27" s="31" t="s">
        <v>142</v>
      </c>
    </row>
    <row r="28" spans="3:12" x14ac:dyDescent="0.25">
      <c r="C28" s="29" t="s">
        <v>34</v>
      </c>
      <c r="D28" s="29" t="s">
        <v>143</v>
      </c>
      <c r="E28" s="33">
        <v>2000000</v>
      </c>
      <c r="I28" s="31" t="s">
        <v>144</v>
      </c>
    </row>
    <row r="29" spans="3:12" x14ac:dyDescent="0.25">
      <c r="C29" s="29" t="s">
        <v>145</v>
      </c>
      <c r="D29" s="29" t="s">
        <v>146</v>
      </c>
      <c r="E29" s="33">
        <v>2600000</v>
      </c>
      <c r="I29" s="31" t="s">
        <v>147</v>
      </c>
    </row>
    <row r="30" spans="3:12" x14ac:dyDescent="0.25">
      <c r="I30" s="31" t="s">
        <v>148</v>
      </c>
    </row>
    <row r="31" spans="3:12" x14ac:dyDescent="0.25">
      <c r="C31" s="34"/>
      <c r="I31" s="31" t="s">
        <v>149</v>
      </c>
    </row>
    <row r="32" spans="3:12" x14ac:dyDescent="0.25">
      <c r="C32" s="35"/>
      <c r="I32" s="31" t="s">
        <v>150</v>
      </c>
    </row>
    <row r="33" spans="3:9" x14ac:dyDescent="0.25">
      <c r="C33" s="32"/>
      <c r="I33" s="31" t="s">
        <v>151</v>
      </c>
    </row>
    <row r="34" spans="3:9" x14ac:dyDescent="0.25">
      <c r="C34" s="32"/>
      <c r="I34" s="31" t="s">
        <v>152</v>
      </c>
    </row>
    <row r="35" spans="3:9" x14ac:dyDescent="0.25">
      <c r="C35" s="32"/>
      <c r="I35" s="31" t="s">
        <v>153</v>
      </c>
    </row>
    <row r="36" spans="3:9" x14ac:dyDescent="0.25">
      <c r="C36" s="32"/>
      <c r="I36" s="31" t="s">
        <v>154</v>
      </c>
    </row>
    <row r="37" spans="3:9" x14ac:dyDescent="0.25">
      <c r="I37" s="31" t="s">
        <v>155</v>
      </c>
    </row>
    <row r="38" spans="3:9" x14ac:dyDescent="0.25">
      <c r="I38" s="31" t="s">
        <v>156</v>
      </c>
    </row>
  </sheetData>
  <mergeCells count="10">
    <mergeCell ref="C21:D21"/>
    <mergeCell ref="E21:K21"/>
    <mergeCell ref="C22:D22"/>
    <mergeCell ref="E22:K22"/>
    <mergeCell ref="C18:D18"/>
    <mergeCell ref="E18:K18"/>
    <mergeCell ref="C19:D19"/>
    <mergeCell ref="E19:K19"/>
    <mergeCell ref="C20:D20"/>
    <mergeCell ref="E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Lat 5</vt:lpstr>
      <vt:lpstr>Lat 6</vt:lpstr>
      <vt:lpstr>Lat 7</vt:lpstr>
      <vt:lpstr>bantu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dcterms:created xsi:type="dcterms:W3CDTF">2018-11-05T08:31:50Z</dcterms:created>
  <dcterms:modified xsi:type="dcterms:W3CDTF">2018-11-05T08:36:43Z</dcterms:modified>
</cp:coreProperties>
</file>