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3"/>
  </bookViews>
  <sheets>
    <sheet name="Lat 1" sheetId="1" r:id="rId1"/>
    <sheet name="Lat 2" sheetId="2" r:id="rId2"/>
    <sheet name="Lat 3" sheetId="6" r:id="rId3"/>
    <sheet name="Lat 4" sheetId="7" r:id="rId4"/>
  </sheets>
  <calcPr calcId="124519"/>
</workbook>
</file>

<file path=xl/calcChain.xml><?xml version="1.0" encoding="utf-8"?>
<calcChain xmlns="http://schemas.openxmlformats.org/spreadsheetml/2006/main">
  <c r="Q10" i="6"/>
  <c r="Q9"/>
  <c r="Q8"/>
  <c r="J8" l="1"/>
  <c r="M4" i="7"/>
  <c r="M5"/>
  <c r="M6"/>
  <c r="M7"/>
  <c r="M8"/>
  <c r="M9"/>
  <c r="M10"/>
  <c r="M11"/>
  <c r="M12"/>
  <c r="M13"/>
  <c r="M14"/>
  <c r="M3"/>
  <c r="L4"/>
  <c r="L5"/>
  <c r="L6"/>
  <c r="L7"/>
  <c r="L8"/>
  <c r="L9"/>
  <c r="L10"/>
  <c r="L11"/>
  <c r="L12"/>
  <c r="L13"/>
  <c r="L14"/>
  <c r="L3"/>
  <c r="M8" i="1"/>
  <c r="M9"/>
  <c r="M10"/>
  <c r="M11"/>
  <c r="M12"/>
  <c r="M13"/>
  <c r="M14"/>
  <c r="M15"/>
  <c r="M16"/>
  <c r="M7"/>
  <c r="L8"/>
  <c r="L9"/>
  <c r="L10"/>
  <c r="L11"/>
  <c r="L12"/>
  <c r="L13"/>
  <c r="L14"/>
  <c r="L15"/>
  <c r="L16"/>
  <c r="L7"/>
  <c r="K14" i="7" l="1"/>
  <c r="G14"/>
  <c r="F14"/>
  <c r="D14"/>
  <c r="K13"/>
  <c r="G13"/>
  <c r="F13"/>
  <c r="D13"/>
  <c r="K12"/>
  <c r="G12"/>
  <c r="F12"/>
  <c r="D12"/>
  <c r="K11"/>
  <c r="G11"/>
  <c r="F11"/>
  <c r="D11"/>
  <c r="K10"/>
  <c r="G10"/>
  <c r="F10"/>
  <c r="D10"/>
  <c r="K9"/>
  <c r="G9"/>
  <c r="F9"/>
  <c r="D9"/>
  <c r="K8"/>
  <c r="G8"/>
  <c r="F8"/>
  <c r="D8"/>
  <c r="K7"/>
  <c r="G7"/>
  <c r="F7"/>
  <c r="D7"/>
  <c r="K6"/>
  <c r="G6"/>
  <c r="F6"/>
  <c r="D6"/>
  <c r="K5"/>
  <c r="G5"/>
  <c r="F5"/>
  <c r="D5"/>
  <c r="K4"/>
  <c r="G4"/>
  <c r="F4"/>
  <c r="D4"/>
  <c r="K3"/>
  <c r="K18" s="1"/>
  <c r="G3"/>
  <c r="F3"/>
  <c r="D3"/>
  <c r="I15" i="6"/>
  <c r="G15"/>
  <c r="F15"/>
  <c r="I14"/>
  <c r="G14"/>
  <c r="F14"/>
  <c r="I13"/>
  <c r="G13"/>
  <c r="F13"/>
  <c r="I12"/>
  <c r="G12"/>
  <c r="F12"/>
  <c r="I11"/>
  <c r="G11"/>
  <c r="F11"/>
  <c r="I10"/>
  <c r="G10"/>
  <c r="F10"/>
  <c r="I9"/>
  <c r="G9"/>
  <c r="F9"/>
  <c r="I8"/>
  <c r="G8"/>
  <c r="F8"/>
  <c r="K15" i="7" l="1"/>
  <c r="K17"/>
  <c r="K16"/>
  <c r="J10" i="6"/>
  <c r="J9"/>
  <c r="J11"/>
  <c r="J12"/>
  <c r="J13"/>
  <c r="J14"/>
  <c r="J15"/>
  <c r="L14" l="1"/>
  <c r="N14" s="1"/>
  <c r="K14"/>
  <c r="M14" s="1"/>
  <c r="L12"/>
  <c r="N12" s="1"/>
  <c r="K12"/>
  <c r="M12" s="1"/>
  <c r="L9"/>
  <c r="N9" s="1"/>
  <c r="K9"/>
  <c r="M9" s="1"/>
  <c r="L8"/>
  <c r="N8" s="1"/>
  <c r="K8"/>
  <c r="M8" s="1"/>
  <c r="L15"/>
  <c r="N15" s="1"/>
  <c r="K15"/>
  <c r="M15" s="1"/>
  <c r="L13"/>
  <c r="N13" s="1"/>
  <c r="K13"/>
  <c r="M13" s="1"/>
  <c r="L11"/>
  <c r="N11" s="1"/>
  <c r="K11"/>
  <c r="M11" s="1"/>
  <c r="K10"/>
  <c r="M10" s="1"/>
  <c r="L10"/>
  <c r="N10" s="1"/>
  <c r="M19" l="1"/>
  <c r="M18"/>
  <c r="M17"/>
  <c r="M16"/>
  <c r="N19"/>
  <c r="N18"/>
  <c r="N17"/>
  <c r="N16"/>
  <c r="H9" i="2" l="1"/>
  <c r="H8"/>
  <c r="H7"/>
  <c r="H6"/>
  <c r="H5"/>
  <c r="H4"/>
  <c r="G9"/>
  <c r="G8"/>
  <c r="G7"/>
  <c r="G6"/>
  <c r="G5"/>
  <c r="G4"/>
  <c r="F4"/>
  <c r="I4" s="1"/>
  <c r="F9"/>
  <c r="I9" s="1"/>
  <c r="F8"/>
  <c r="I8" s="1"/>
  <c r="F7"/>
  <c r="I7" s="1"/>
  <c r="F6"/>
  <c r="I6" s="1"/>
  <c r="F5"/>
  <c r="I5" s="1"/>
  <c r="F24" i="1"/>
  <c r="F23"/>
  <c r="F22"/>
  <c r="F21"/>
  <c r="E24"/>
  <c r="E23"/>
  <c r="E22"/>
  <c r="E21"/>
  <c r="F20"/>
  <c r="E20"/>
  <c r="K8"/>
  <c r="K9"/>
  <c r="K10"/>
  <c r="K11"/>
  <c r="K12"/>
  <c r="K13"/>
  <c r="K14"/>
  <c r="K15"/>
  <c r="K16"/>
  <c r="K7"/>
  <c r="E27" s="1"/>
  <c r="J8"/>
  <c r="J9"/>
  <c r="J10"/>
  <c r="J11"/>
  <c r="J12"/>
  <c r="J13"/>
  <c r="J14"/>
  <c r="J15"/>
  <c r="J16"/>
  <c r="J7"/>
  <c r="E26" s="1"/>
</calcChain>
</file>

<file path=xl/sharedStrings.xml><?xml version="1.0" encoding="utf-8"?>
<sst xmlns="http://schemas.openxmlformats.org/spreadsheetml/2006/main" count="210" uniqueCount="139">
  <si>
    <t>LAPORAN NILAI SISWA</t>
  </si>
  <si>
    <t>Disusun Oleh : Muhamad Fikri</t>
  </si>
  <si>
    <t>No</t>
  </si>
  <si>
    <t>Nama</t>
  </si>
  <si>
    <t>Matematika</t>
  </si>
  <si>
    <t>Biology</t>
  </si>
  <si>
    <t>Kimia</t>
  </si>
  <si>
    <t>Fisika</t>
  </si>
  <si>
    <t>Inggris</t>
  </si>
  <si>
    <t>Total</t>
  </si>
  <si>
    <t>Rata-Rata</t>
  </si>
  <si>
    <t>Nilai Huruf</t>
  </si>
  <si>
    <t>Keterangan</t>
  </si>
  <si>
    <t>Yohanes</t>
  </si>
  <si>
    <t>Umar</t>
  </si>
  <si>
    <t>Mamat</t>
  </si>
  <si>
    <t>Budiman</t>
  </si>
  <si>
    <t>Ratna</t>
  </si>
  <si>
    <t>Charlie</t>
  </si>
  <si>
    <t>Tanto</t>
  </si>
  <si>
    <t>Danie</t>
  </si>
  <si>
    <t>Gugun</t>
  </si>
  <si>
    <t>Susi</t>
  </si>
  <si>
    <t>Mata Pelajaran</t>
  </si>
  <si>
    <t>Nilai Tertinggi</t>
  </si>
  <si>
    <t>Nilai Terendah</t>
  </si>
  <si>
    <t>Biologi</t>
  </si>
  <si>
    <t>Total Nilai Kelas :</t>
  </si>
  <si>
    <t>Nama Pasien</t>
  </si>
  <si>
    <t>Kelas</t>
  </si>
  <si>
    <t>Penanganan</t>
  </si>
  <si>
    <t>Lama Inap</t>
  </si>
  <si>
    <t>Biaya</t>
  </si>
  <si>
    <t>Inap</t>
  </si>
  <si>
    <t>Layanan</t>
  </si>
  <si>
    <t>Persalinan</t>
  </si>
  <si>
    <t>Total Bayar</t>
  </si>
  <si>
    <t>Mulan Jamila</t>
  </si>
  <si>
    <t>Ayu Ashari</t>
  </si>
  <si>
    <t>Asmirandah</t>
  </si>
  <si>
    <t>Desi R.</t>
  </si>
  <si>
    <t>Maia</t>
  </si>
  <si>
    <t>Titi DJ</t>
  </si>
  <si>
    <t>A</t>
  </si>
  <si>
    <t>C</t>
  </si>
  <si>
    <t>B</t>
  </si>
  <si>
    <t>Bidan</t>
  </si>
  <si>
    <t>Dokter</t>
  </si>
  <si>
    <t>Biaya Inap</t>
  </si>
  <si>
    <t>Biaya Layanan</t>
  </si>
  <si>
    <t>Tabel 1</t>
  </si>
  <si>
    <t>Keterangan:</t>
  </si>
  <si>
    <t>1. Biaya Inap (Berdasarkan Kelas (Lihat Tabel 1 Kolom Inap)*Lama Inap</t>
  </si>
  <si>
    <t>2. Biaya Inap (Berdasarkan Kelas (Lihat Tabel 1 Kolom Layanan)*lama Inap</t>
  </si>
  <si>
    <t>3. Biaya Persalinan :</t>
  </si>
  <si>
    <t>Jika Bidan  =</t>
  </si>
  <si>
    <t>Jika Dokter=</t>
  </si>
  <si>
    <t>Nilai Rata-rata   :</t>
  </si>
  <si>
    <t>Nama Sopir</t>
  </si>
  <si>
    <t>Kode</t>
  </si>
  <si>
    <t>Angkutan</t>
  </si>
  <si>
    <t>Setoran Wajib</t>
  </si>
  <si>
    <t>Jumlah Setoran</t>
  </si>
  <si>
    <t>Upah Sopir</t>
  </si>
  <si>
    <t>Kelebihan</t>
  </si>
  <si>
    <t>Bonus</t>
  </si>
  <si>
    <t>Penghasilan</t>
  </si>
  <si>
    <t>Sopir</t>
  </si>
  <si>
    <t>Perusahaan</t>
  </si>
  <si>
    <t>Rajunaidi</t>
  </si>
  <si>
    <t>Fahmi</t>
  </si>
  <si>
    <t>Hilal</t>
  </si>
  <si>
    <t>Ardi</t>
  </si>
  <si>
    <t>Ansari</t>
  </si>
  <si>
    <t>Deni</t>
  </si>
  <si>
    <t>Feri</t>
  </si>
  <si>
    <t>MI</t>
  </si>
  <si>
    <t>TX</t>
  </si>
  <si>
    <t>MB</t>
  </si>
  <si>
    <t>Total Penghasilan</t>
  </si>
  <si>
    <t>Penghasilan Tertinggi</t>
  </si>
  <si>
    <t>Penghasilan Terendah</t>
  </si>
  <si>
    <t>Penghasilan Rata-rata</t>
  </si>
  <si>
    <t>Tabel Bantu</t>
  </si>
  <si>
    <t>Mini Bus</t>
  </si>
  <si>
    <t>Mikrolet</t>
  </si>
  <si>
    <t>Taxi</t>
  </si>
  <si>
    <t>Kode Kota</t>
  </si>
  <si>
    <t>Nama Lengkap</t>
  </si>
  <si>
    <t>Asal Kota</t>
  </si>
  <si>
    <t>Kode Lomba</t>
  </si>
  <si>
    <t>Bidang Lomba</t>
  </si>
  <si>
    <t>Tempat Ujian</t>
  </si>
  <si>
    <t>Nilai</t>
  </si>
  <si>
    <t>Juri 1</t>
  </si>
  <si>
    <t>Juri 2</t>
  </si>
  <si>
    <t>Juri 3</t>
  </si>
  <si>
    <t>Nilai Akhir</t>
  </si>
  <si>
    <t>Grade</t>
  </si>
  <si>
    <t>SB</t>
  </si>
  <si>
    <t>BD</t>
  </si>
  <si>
    <t>JK</t>
  </si>
  <si>
    <t>JG</t>
  </si>
  <si>
    <t>MD</t>
  </si>
  <si>
    <t>Dhea Padmala</t>
  </si>
  <si>
    <t>Fredy Susanto</t>
  </si>
  <si>
    <t>Indra Gunawan</t>
  </si>
  <si>
    <t>Nova Febrianti</t>
  </si>
  <si>
    <t>Novan Ramanda</t>
  </si>
  <si>
    <t>Noviany Angelin</t>
  </si>
  <si>
    <t>Priangga Opviapta</t>
  </si>
  <si>
    <t>Roy Gumilang</t>
  </si>
  <si>
    <t>IT</t>
  </si>
  <si>
    <t>DW</t>
  </si>
  <si>
    <t>AN</t>
  </si>
  <si>
    <t>AC</t>
  </si>
  <si>
    <t>Tabel 1. Tempat Ujian</t>
  </si>
  <si>
    <t>Auto Cad</t>
  </si>
  <si>
    <t>Animasi</t>
  </si>
  <si>
    <t>Desain Web</t>
  </si>
  <si>
    <t>Lp3i Glugur</t>
  </si>
  <si>
    <t>Webmedia</t>
  </si>
  <si>
    <t>SLC Jakarta</t>
  </si>
  <si>
    <t>Tabel 2. Asal Kota</t>
  </si>
  <si>
    <t>Surabaya</t>
  </si>
  <si>
    <t>Bandung</t>
  </si>
  <si>
    <t>Jakarta</t>
  </si>
  <si>
    <t>Jogjakarta</t>
  </si>
  <si>
    <t>Medan</t>
  </si>
  <si>
    <t>Muhlis Fazi</t>
  </si>
  <si>
    <t xml:space="preserve">Boby Setiawan </t>
  </si>
  <si>
    <t>Muthia Audia Mutiara</t>
  </si>
  <si>
    <t>Radit Manata</t>
  </si>
  <si>
    <t>Rizky Amalia Siregar</t>
  </si>
  <si>
    <t>Rata-Rata Nilai</t>
  </si>
  <si>
    <t>Nilai Terrendah</t>
  </si>
  <si>
    <t>Total Nilai</t>
  </si>
  <si>
    <t>IT Software</t>
  </si>
  <si>
    <t>Jumlah</t>
  </si>
</sst>
</file>

<file path=xl/styles.xml><?xml version="1.0" encoding="utf-8"?>
<styleSheet xmlns="http://schemas.openxmlformats.org/spreadsheetml/2006/main">
  <numFmts count="2">
    <numFmt numFmtId="41" formatCode="_(* #,##0_);_(* \(#,##0\);_(* &quot;-&quot;_);_(@_)"/>
    <numFmt numFmtId="164" formatCode="0.0"/>
  </numFmts>
  <fonts count="5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charset val="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6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3" fontId="0" fillId="0" borderId="0" xfId="0" applyNumberFormat="1"/>
    <xf numFmtId="3" fontId="0" fillId="0" borderId="1" xfId="0" applyNumberFormat="1" applyBorder="1"/>
    <xf numFmtId="0" fontId="0" fillId="3" borderId="1" xfId="0" applyFill="1" applyBorder="1" applyAlignment="1">
      <alignment horizontal="center"/>
    </xf>
    <xf numFmtId="3" fontId="0" fillId="0" borderId="2" xfId="0" applyNumberFormat="1" applyBorder="1"/>
    <xf numFmtId="3" fontId="0" fillId="0" borderId="3" xfId="0" applyNumberFormat="1" applyBorder="1"/>
    <xf numFmtId="3" fontId="0" fillId="0" borderId="4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4" borderId="0" xfId="0" applyFont="1" applyFill="1"/>
    <xf numFmtId="0" fontId="3" fillId="0" borderId="0" xfId="1" applyAlignment="1">
      <alignment horizontal="center" vertical="center"/>
    </xf>
    <xf numFmtId="0" fontId="3" fillId="0" borderId="0" xfId="1" applyAlignment="1">
      <alignment horizontal="center" vertical="center" wrapText="1"/>
    </xf>
    <xf numFmtId="0" fontId="1" fillId="0" borderId="0" xfId="1" applyFont="1" applyFill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3" fillId="0" borderId="1" xfId="1" applyBorder="1" applyAlignment="1">
      <alignment horizontal="center" vertical="center" wrapText="1"/>
    </xf>
    <xf numFmtId="41" fontId="3" fillId="0" borderId="1" xfId="1" applyNumberFormat="1" applyBorder="1" applyAlignment="1">
      <alignment horizontal="center" vertical="center" wrapText="1"/>
    </xf>
    <xf numFmtId="41" fontId="3" fillId="0" borderId="1" xfId="1" applyNumberFormat="1" applyBorder="1" applyAlignment="1">
      <alignment horizontal="center" vertical="center"/>
    </xf>
    <xf numFmtId="41" fontId="3" fillId="0" borderId="0" xfId="1" applyNumberFormat="1" applyBorder="1" applyAlignment="1">
      <alignment horizontal="center" vertical="center"/>
    </xf>
    <xf numFmtId="0" fontId="3" fillId="0" borderId="11" xfId="1" applyBorder="1" applyAlignment="1">
      <alignment horizontal="center" vertical="center" wrapText="1"/>
    </xf>
    <xf numFmtId="0" fontId="3" fillId="0" borderId="9" xfId="1" applyBorder="1" applyAlignment="1">
      <alignment vertical="center"/>
    </xf>
    <xf numFmtId="0" fontId="3" fillId="0" borderId="10" xfId="1" applyBorder="1" applyAlignment="1">
      <alignment vertical="center"/>
    </xf>
    <xf numFmtId="0" fontId="3" fillId="0" borderId="0" xfId="1" applyBorder="1" applyAlignment="1">
      <alignment vertical="center"/>
    </xf>
    <xf numFmtId="0" fontId="3" fillId="0" borderId="11" xfId="1" applyBorder="1" applyAlignment="1">
      <alignment vertical="center"/>
    </xf>
    <xf numFmtId="9" fontId="3" fillId="0" borderId="1" xfId="1" applyNumberFormat="1" applyBorder="1" applyAlignment="1">
      <alignment horizontal="right" vertical="center" wrapText="1"/>
    </xf>
    <xf numFmtId="0" fontId="1" fillId="5" borderId="1" xfId="1" applyFont="1" applyFill="1" applyBorder="1" applyAlignment="1">
      <alignment horizontal="center" vertical="center"/>
    </xf>
    <xf numFmtId="0" fontId="1" fillId="5" borderId="1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1" xfId="1" applyBorder="1" applyAlignment="1">
      <alignment horizontal="left" vertical="center"/>
    </xf>
    <xf numFmtId="0" fontId="0" fillId="0" borderId="0" xfId="0" applyAlignment="1">
      <alignment horizontal="center"/>
    </xf>
    <xf numFmtId="0" fontId="1" fillId="4" borderId="0" xfId="0" applyFont="1" applyFill="1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1" fillId="5" borderId="2" xfId="1" applyFont="1" applyFill="1" applyBorder="1" applyAlignment="1">
      <alignment horizontal="center" vertical="center" wrapText="1"/>
    </xf>
    <xf numFmtId="0" fontId="1" fillId="5" borderId="4" xfId="1" applyFont="1" applyFill="1" applyBorder="1" applyAlignment="1">
      <alignment horizontal="center" vertical="center" wrapText="1"/>
    </xf>
    <xf numFmtId="0" fontId="1" fillId="5" borderId="5" xfId="1" applyFont="1" applyFill="1" applyBorder="1" applyAlignment="1">
      <alignment horizontal="center" vertical="center"/>
    </xf>
    <xf numFmtId="0" fontId="1" fillId="5" borderId="6" xfId="1" applyFont="1" applyFill="1" applyBorder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5" borderId="4" xfId="1" applyFont="1" applyFill="1" applyBorder="1" applyAlignment="1">
      <alignment horizontal="center" vertical="center"/>
    </xf>
    <xf numFmtId="0" fontId="3" fillId="6" borderId="5" xfId="1" applyFill="1" applyBorder="1" applyAlignment="1">
      <alignment horizontal="left" vertical="center"/>
    </xf>
    <xf numFmtId="0" fontId="3" fillId="6" borderId="6" xfId="1" applyFill="1" applyBorder="1" applyAlignment="1">
      <alignment horizontal="left" vertical="center"/>
    </xf>
    <xf numFmtId="0" fontId="1" fillId="0" borderId="8" xfId="1" applyFont="1" applyBorder="1" applyAlignment="1">
      <alignment horizontal="left" vertical="center" wrapText="1"/>
    </xf>
    <xf numFmtId="0" fontId="1" fillId="5" borderId="5" xfId="1" applyFont="1" applyFill="1" applyBorder="1" applyAlignment="1">
      <alignment horizontal="center" vertical="center" wrapText="1"/>
    </xf>
    <xf numFmtId="0" fontId="1" fillId="5" borderId="6" xfId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T27"/>
  <sheetViews>
    <sheetView topLeftCell="A3" zoomScale="80" zoomScaleNormal="80" workbookViewId="0">
      <selection activeCell="R10" sqref="R10"/>
    </sheetView>
  </sheetViews>
  <sheetFormatPr defaultRowHeight="15"/>
  <cols>
    <col min="3" max="3" width="4" customWidth="1"/>
    <col min="4" max="4" width="16.7109375" customWidth="1"/>
    <col min="5" max="5" width="14.28515625" customWidth="1"/>
    <col min="6" max="6" width="10.42578125" customWidth="1"/>
    <col min="8" max="8" width="9.7109375" customWidth="1"/>
    <col min="9" max="9" width="9.28515625" customWidth="1"/>
    <col min="11" max="11" width="11" customWidth="1"/>
    <col min="12" max="12" width="12.140625" customWidth="1"/>
    <col min="13" max="13" width="12" customWidth="1"/>
  </cols>
  <sheetData>
    <row r="3" spans="3:13">
      <c r="C3" s="46" t="s">
        <v>0</v>
      </c>
      <c r="D3" s="46"/>
      <c r="E3" s="46"/>
      <c r="F3" s="46"/>
      <c r="G3" s="46"/>
      <c r="H3" s="46"/>
      <c r="I3" s="46"/>
      <c r="J3" s="46"/>
      <c r="K3" s="46"/>
      <c r="L3" s="46"/>
      <c r="M3" s="46"/>
    </row>
    <row r="4" spans="3:13">
      <c r="C4" s="46" t="s">
        <v>1</v>
      </c>
      <c r="D4" s="46"/>
      <c r="E4" s="46"/>
      <c r="F4" s="46"/>
      <c r="G4" s="46"/>
      <c r="H4" s="46"/>
      <c r="I4" s="46"/>
      <c r="J4" s="46"/>
      <c r="K4" s="46"/>
      <c r="L4" s="46"/>
      <c r="M4" s="46"/>
    </row>
    <row r="5" spans="3:13"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3:13" ht="28.5" customHeight="1">
      <c r="C6" s="4" t="s">
        <v>2</v>
      </c>
      <c r="D6" s="4" t="s">
        <v>3</v>
      </c>
      <c r="E6" s="4" t="s">
        <v>4</v>
      </c>
      <c r="F6" s="4" t="s">
        <v>5</v>
      </c>
      <c r="G6" s="4" t="s">
        <v>6</v>
      </c>
      <c r="H6" s="4" t="s">
        <v>7</v>
      </c>
      <c r="I6" s="4" t="s">
        <v>8</v>
      </c>
      <c r="J6" s="4" t="s">
        <v>9</v>
      </c>
      <c r="K6" s="4" t="s">
        <v>10</v>
      </c>
      <c r="L6" s="4" t="s">
        <v>11</v>
      </c>
      <c r="M6" s="4" t="s">
        <v>12</v>
      </c>
    </row>
    <row r="7" spans="3:13">
      <c r="C7" s="3">
        <v>1</v>
      </c>
      <c r="D7" s="3" t="s">
        <v>13</v>
      </c>
      <c r="E7" s="9">
        <v>100</v>
      </c>
      <c r="F7" s="9">
        <v>70</v>
      </c>
      <c r="G7" s="9">
        <v>75</v>
      </c>
      <c r="H7" s="9">
        <v>90</v>
      </c>
      <c r="I7" s="9">
        <v>96</v>
      </c>
      <c r="J7" s="14">
        <f>SUM(E7:I7)</f>
        <v>431</v>
      </c>
      <c r="K7" s="14">
        <f>AVERAGE(E7:I7)</f>
        <v>86.2</v>
      </c>
      <c r="L7" s="14" t="str">
        <f>IF(K7&gt;=90,"A",IF(K7&gt;=80,"B",IF(K7&gt;=70,"C",IF(K7&gt;=60,"D","E"))))</f>
        <v>B</v>
      </c>
      <c r="M7" s="14" t="str">
        <f>IF(L7="A","Sangat Baik",IF(L7="B","Baik",IF(L7="C","Cukup",IF(L7="D","Kurang",IF(L7="E","Sangat Kurang")))))</f>
        <v>Baik</v>
      </c>
    </row>
    <row r="8" spans="3:13">
      <c r="C8" s="3">
        <v>2</v>
      </c>
      <c r="D8" s="3" t="s">
        <v>14</v>
      </c>
      <c r="E8" s="9">
        <v>75</v>
      </c>
      <c r="F8" s="9">
        <v>90</v>
      </c>
      <c r="G8" s="9">
        <v>80</v>
      </c>
      <c r="H8" s="9">
        <v>73</v>
      </c>
      <c r="I8" s="9">
        <v>85</v>
      </c>
      <c r="J8" s="14">
        <f t="shared" ref="J8:J16" si="0">SUM(E8:I8)</f>
        <v>403</v>
      </c>
      <c r="K8" s="14">
        <f t="shared" ref="K8:K16" si="1">AVERAGE(E8:I8)</f>
        <v>80.599999999999994</v>
      </c>
      <c r="L8" s="14" t="str">
        <f t="shared" ref="L8:L16" si="2">IF(K8&gt;=90,"A",IF(K8&gt;=80,"B",IF(K8&gt;=70,"C",IF(K8&gt;=60,"D","E"))))</f>
        <v>B</v>
      </c>
      <c r="M8" s="14" t="str">
        <f t="shared" ref="M8:M16" si="3">IF(L8="A","Sangat Baik",IF(L8="B","Baik",IF(L8="C","Cukup",IF(L8="D","Kurang",IF(L8="E","Sangat Kurang")))))</f>
        <v>Baik</v>
      </c>
    </row>
    <row r="9" spans="3:13">
      <c r="C9" s="3">
        <v>3</v>
      </c>
      <c r="D9" s="3" t="s">
        <v>15</v>
      </c>
      <c r="E9" s="9">
        <v>75</v>
      </c>
      <c r="F9" s="9">
        <v>45</v>
      </c>
      <c r="G9" s="9">
        <v>70</v>
      </c>
      <c r="H9" s="9">
        <v>78</v>
      </c>
      <c r="I9" s="9">
        <v>70</v>
      </c>
      <c r="J9" s="14">
        <f t="shared" si="0"/>
        <v>338</v>
      </c>
      <c r="K9" s="14">
        <f t="shared" si="1"/>
        <v>67.599999999999994</v>
      </c>
      <c r="L9" s="14" t="str">
        <f t="shared" si="2"/>
        <v>D</v>
      </c>
      <c r="M9" s="14" t="str">
        <f t="shared" si="3"/>
        <v>Kurang</v>
      </c>
    </row>
    <row r="10" spans="3:13">
      <c r="C10" s="3">
        <v>4</v>
      </c>
      <c r="D10" s="3" t="s">
        <v>16</v>
      </c>
      <c r="E10" s="9">
        <v>92</v>
      </c>
      <c r="F10" s="9">
        <v>78</v>
      </c>
      <c r="G10" s="9">
        <v>90</v>
      </c>
      <c r="H10" s="9">
        <v>75</v>
      </c>
      <c r="I10" s="9">
        <v>50</v>
      </c>
      <c r="J10" s="14">
        <f t="shared" si="0"/>
        <v>385</v>
      </c>
      <c r="K10" s="14">
        <f t="shared" si="1"/>
        <v>77</v>
      </c>
      <c r="L10" s="14" t="str">
        <f t="shared" si="2"/>
        <v>C</v>
      </c>
      <c r="M10" s="14" t="str">
        <f t="shared" si="3"/>
        <v>Cukup</v>
      </c>
    </row>
    <row r="11" spans="3:13">
      <c r="C11" s="3">
        <v>5</v>
      </c>
      <c r="D11" s="3" t="s">
        <v>17</v>
      </c>
      <c r="E11" s="9">
        <v>75</v>
      </c>
      <c r="F11" s="9">
        <v>75</v>
      </c>
      <c r="G11" s="9">
        <v>89</v>
      </c>
      <c r="H11" s="9">
        <v>70</v>
      </c>
      <c r="I11" s="9">
        <v>97</v>
      </c>
      <c r="J11" s="14">
        <f t="shared" si="0"/>
        <v>406</v>
      </c>
      <c r="K11" s="14">
        <f t="shared" si="1"/>
        <v>81.2</v>
      </c>
      <c r="L11" s="14" t="str">
        <f t="shared" si="2"/>
        <v>B</v>
      </c>
      <c r="M11" s="14" t="str">
        <f t="shared" si="3"/>
        <v>Baik</v>
      </c>
    </row>
    <row r="12" spans="3:13">
      <c r="C12" s="3">
        <v>6</v>
      </c>
      <c r="D12" s="3" t="s">
        <v>18</v>
      </c>
      <c r="E12" s="9">
        <v>75</v>
      </c>
      <c r="F12" s="9">
        <v>70</v>
      </c>
      <c r="G12" s="9">
        <v>78</v>
      </c>
      <c r="H12" s="9">
        <v>89</v>
      </c>
      <c r="I12" s="9">
        <v>70</v>
      </c>
      <c r="J12" s="14">
        <f t="shared" si="0"/>
        <v>382</v>
      </c>
      <c r="K12" s="14">
        <f t="shared" si="1"/>
        <v>76.400000000000006</v>
      </c>
      <c r="L12" s="14" t="str">
        <f t="shared" si="2"/>
        <v>C</v>
      </c>
      <c r="M12" s="14" t="str">
        <f t="shared" si="3"/>
        <v>Cukup</v>
      </c>
    </row>
    <row r="13" spans="3:13">
      <c r="C13" s="3">
        <v>7</v>
      </c>
      <c r="D13" s="3" t="s">
        <v>19</v>
      </c>
      <c r="E13" s="9">
        <v>84</v>
      </c>
      <c r="F13" s="9">
        <v>50</v>
      </c>
      <c r="G13" s="9">
        <v>75</v>
      </c>
      <c r="H13" s="9">
        <v>50</v>
      </c>
      <c r="I13" s="9">
        <v>90</v>
      </c>
      <c r="J13" s="14">
        <f t="shared" si="0"/>
        <v>349</v>
      </c>
      <c r="K13" s="14">
        <f t="shared" si="1"/>
        <v>69.8</v>
      </c>
      <c r="L13" s="14" t="str">
        <f t="shared" si="2"/>
        <v>D</v>
      </c>
      <c r="M13" s="14" t="str">
        <f t="shared" si="3"/>
        <v>Kurang</v>
      </c>
    </row>
    <row r="14" spans="3:13">
      <c r="C14" s="3">
        <v>8</v>
      </c>
      <c r="D14" s="3" t="s">
        <v>20</v>
      </c>
      <c r="E14" s="9">
        <v>75</v>
      </c>
      <c r="F14" s="9">
        <v>97</v>
      </c>
      <c r="G14" s="9">
        <v>99</v>
      </c>
      <c r="H14" s="9">
        <v>99</v>
      </c>
      <c r="I14" s="9">
        <v>45</v>
      </c>
      <c r="J14" s="14">
        <f t="shared" si="0"/>
        <v>415</v>
      </c>
      <c r="K14" s="14">
        <f t="shared" si="1"/>
        <v>83</v>
      </c>
      <c r="L14" s="14" t="str">
        <f t="shared" si="2"/>
        <v>B</v>
      </c>
      <c r="M14" s="14" t="str">
        <f t="shared" si="3"/>
        <v>Baik</v>
      </c>
    </row>
    <row r="15" spans="3:13">
      <c r="C15" s="3">
        <v>9</v>
      </c>
      <c r="D15" s="3" t="s">
        <v>21</v>
      </c>
      <c r="E15" s="9">
        <v>100</v>
      </c>
      <c r="F15" s="9">
        <v>89</v>
      </c>
      <c r="G15" s="9">
        <v>90</v>
      </c>
      <c r="H15" s="9">
        <v>89</v>
      </c>
      <c r="I15" s="9">
        <v>78</v>
      </c>
      <c r="J15" s="14">
        <f t="shared" si="0"/>
        <v>446</v>
      </c>
      <c r="K15" s="14">
        <f t="shared" si="1"/>
        <v>89.2</v>
      </c>
      <c r="L15" s="14" t="str">
        <f t="shared" si="2"/>
        <v>B</v>
      </c>
      <c r="M15" s="14" t="str">
        <f t="shared" si="3"/>
        <v>Baik</v>
      </c>
    </row>
    <row r="16" spans="3:13">
      <c r="C16" s="3">
        <v>10</v>
      </c>
      <c r="D16" s="3" t="s">
        <v>22</v>
      </c>
      <c r="E16" s="9">
        <v>84</v>
      </c>
      <c r="F16" s="9">
        <v>55</v>
      </c>
      <c r="G16" s="9">
        <v>60</v>
      </c>
      <c r="H16" s="9">
        <v>50</v>
      </c>
      <c r="I16" s="9">
        <v>75</v>
      </c>
      <c r="J16" s="14">
        <f t="shared" si="0"/>
        <v>324</v>
      </c>
      <c r="K16" s="14">
        <f t="shared" si="1"/>
        <v>64.8</v>
      </c>
      <c r="L16" s="14" t="str">
        <f t="shared" si="2"/>
        <v>D</v>
      </c>
      <c r="M16" s="14" t="str">
        <f t="shared" si="3"/>
        <v>Kurang</v>
      </c>
    </row>
    <row r="19" spans="3:20" ht="34.5" customHeight="1">
      <c r="C19" s="4" t="s">
        <v>2</v>
      </c>
      <c r="D19" s="4" t="s">
        <v>23</v>
      </c>
      <c r="E19" s="4" t="s">
        <v>24</v>
      </c>
      <c r="F19" s="5" t="s">
        <v>25</v>
      </c>
      <c r="K19" s="68"/>
      <c r="L19" s="68"/>
      <c r="M19" s="68"/>
      <c r="N19" s="68"/>
      <c r="O19" s="68"/>
      <c r="P19" s="68"/>
      <c r="Q19" s="68"/>
      <c r="R19" s="68"/>
      <c r="S19" s="68"/>
      <c r="T19" s="68"/>
    </row>
    <row r="20" spans="3:20">
      <c r="C20" s="3">
        <v>1</v>
      </c>
      <c r="D20" s="3" t="s">
        <v>4</v>
      </c>
      <c r="E20" s="9">
        <f>MAX(E7:E16)</f>
        <v>100</v>
      </c>
      <c r="F20" s="9">
        <f>MIN(E7:E16)</f>
        <v>75</v>
      </c>
    </row>
    <row r="21" spans="3:20">
      <c r="C21" s="3">
        <v>2</v>
      </c>
      <c r="D21" s="3" t="s">
        <v>26</v>
      </c>
      <c r="E21" s="9">
        <f>MAX(F7:F16)</f>
        <v>97</v>
      </c>
      <c r="F21" s="9">
        <f>MIN(F7:F16)</f>
        <v>45</v>
      </c>
    </row>
    <row r="22" spans="3:20">
      <c r="C22" s="3">
        <v>3</v>
      </c>
      <c r="D22" s="3" t="s">
        <v>6</v>
      </c>
      <c r="E22" s="9">
        <f>MAX(G7:G16)</f>
        <v>99</v>
      </c>
      <c r="F22" s="9">
        <f>MIN(G7:G16)</f>
        <v>60</v>
      </c>
    </row>
    <row r="23" spans="3:20">
      <c r="C23" s="3">
        <v>4</v>
      </c>
      <c r="D23" s="3" t="s">
        <v>7</v>
      </c>
      <c r="E23" s="9">
        <f>MAX(H7:H16)</f>
        <v>99</v>
      </c>
      <c r="F23" s="9">
        <f>MIN(H7:H16)</f>
        <v>50</v>
      </c>
    </row>
    <row r="24" spans="3:20">
      <c r="C24" s="3">
        <v>5</v>
      </c>
      <c r="D24" s="3" t="s">
        <v>8</v>
      </c>
      <c r="E24" s="9">
        <f>MAX(I7:I16)</f>
        <v>97</v>
      </c>
      <c r="F24" s="9">
        <f>MIN(I7:I16)</f>
        <v>45</v>
      </c>
    </row>
    <row r="26" spans="3:20">
      <c r="C26" s="47" t="s">
        <v>27</v>
      </c>
      <c r="D26" s="47"/>
      <c r="E26" s="21">
        <f>SUM(J7:J16)</f>
        <v>3879</v>
      </c>
    </row>
    <row r="27" spans="3:20">
      <c r="C27" s="47" t="s">
        <v>57</v>
      </c>
      <c r="D27" s="47"/>
      <c r="E27" s="21">
        <f>AVERAGE(K7:K16)</f>
        <v>77.58</v>
      </c>
    </row>
  </sheetData>
  <mergeCells count="4">
    <mergeCell ref="C3:M3"/>
    <mergeCell ref="C4:M4"/>
    <mergeCell ref="C26:D26"/>
    <mergeCell ref="C27:D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I24"/>
  <sheetViews>
    <sheetView workbookViewId="0">
      <selection activeCell="G4" sqref="G4"/>
    </sheetView>
  </sheetViews>
  <sheetFormatPr defaultRowHeight="15"/>
  <cols>
    <col min="2" max="2" width="14" customWidth="1"/>
    <col min="3" max="3" width="11.28515625" customWidth="1"/>
    <col min="4" max="4" width="15.140625" customWidth="1"/>
    <col min="5" max="5" width="10.140625" customWidth="1"/>
    <col min="6" max="6" width="10.28515625" customWidth="1"/>
    <col min="7" max="7" width="10" customWidth="1"/>
    <col min="8" max="8" width="11.42578125" customWidth="1"/>
    <col min="9" max="9" width="10.42578125" customWidth="1"/>
  </cols>
  <sheetData>
    <row r="2" spans="2:9">
      <c r="B2" s="48" t="s">
        <v>28</v>
      </c>
      <c r="C2" s="48" t="s">
        <v>29</v>
      </c>
      <c r="D2" s="48" t="s">
        <v>30</v>
      </c>
      <c r="E2" s="48" t="s">
        <v>31</v>
      </c>
      <c r="F2" s="48" t="s">
        <v>32</v>
      </c>
      <c r="G2" s="48"/>
      <c r="H2" s="48"/>
      <c r="I2" s="48" t="s">
        <v>36</v>
      </c>
    </row>
    <row r="3" spans="2:9">
      <c r="B3" s="48"/>
      <c r="C3" s="48"/>
      <c r="D3" s="48"/>
      <c r="E3" s="48"/>
      <c r="F3" s="20" t="s">
        <v>33</v>
      </c>
      <c r="G3" s="8" t="s">
        <v>34</v>
      </c>
      <c r="H3" s="8" t="s">
        <v>35</v>
      </c>
      <c r="I3" s="48"/>
    </row>
    <row r="4" spans="2:9">
      <c r="B4" s="6" t="s">
        <v>37</v>
      </c>
      <c r="C4" s="6" t="s">
        <v>43</v>
      </c>
      <c r="D4" s="6" t="s">
        <v>46</v>
      </c>
      <c r="E4" s="18">
        <v>3</v>
      </c>
      <c r="F4" s="15">
        <f>IF(C4="A",C14*E4,IF(C4="B",C15*E4,IF(C4="C",C16*E4)))</f>
        <v>1800000</v>
      </c>
      <c r="G4" s="15">
        <f>IF(C4="A",D14*E4,IF(C4="B",D15*E4,IF(C4="C",D16*E4)))</f>
        <v>1500000</v>
      </c>
      <c r="H4" s="15">
        <f>IF(D4="BIDAN",D24,IF(D4="dokter",D23))</f>
        <v>500000</v>
      </c>
      <c r="I4" s="15">
        <f>SUM(F4:H4)</f>
        <v>3800000</v>
      </c>
    </row>
    <row r="5" spans="2:9">
      <c r="B5" s="6" t="s">
        <v>38</v>
      </c>
      <c r="C5" s="6" t="s">
        <v>44</v>
      </c>
      <c r="D5" s="6" t="s">
        <v>46</v>
      </c>
      <c r="E5" s="18">
        <v>4</v>
      </c>
      <c r="F5" s="16">
        <f>IF(C5="A",C14*E5,IF(C5="B",C15*E5,IF(C5="C",C16*E5)))</f>
        <v>1200000</v>
      </c>
      <c r="G5" s="16">
        <f>IF(C5="A",D14*E5,IF(C5="B",D15*E5,IF(C5="C",D16*E5)))</f>
        <v>800000</v>
      </c>
      <c r="H5" s="16">
        <f>IF(D5="BIDAN",D24,IF(D5="dokter",D23))</f>
        <v>500000</v>
      </c>
      <c r="I5" s="16">
        <f t="shared" ref="I5:I9" si="0">SUM(F5:H5)</f>
        <v>2500000</v>
      </c>
    </row>
    <row r="6" spans="2:9">
      <c r="B6" s="6" t="s">
        <v>39</v>
      </c>
      <c r="C6" s="6" t="s">
        <v>45</v>
      </c>
      <c r="D6" s="6" t="s">
        <v>47</v>
      </c>
      <c r="E6" s="18">
        <v>5</v>
      </c>
      <c r="F6" s="16">
        <f>IF(C6="A",C14*E6,IF(C6="B",C15*E6,IF(C6="C",C16*E6)))</f>
        <v>2000000</v>
      </c>
      <c r="G6" s="16">
        <f>IF(C6="A",D14*E6,IF(C6="B",D15*E6,IF(C6="C",D16*E6)))</f>
        <v>1250000</v>
      </c>
      <c r="H6" s="16">
        <f>IF(D6="BIDAN",D24,IF(D6="dokter",D23))</f>
        <v>1000000</v>
      </c>
      <c r="I6" s="16">
        <f t="shared" si="0"/>
        <v>4250000</v>
      </c>
    </row>
    <row r="7" spans="2:9">
      <c r="B7" s="6" t="s">
        <v>40</v>
      </c>
      <c r="C7" s="6" t="s">
        <v>43</v>
      </c>
      <c r="D7" s="6" t="s">
        <v>46</v>
      </c>
      <c r="E7" s="18">
        <v>4</v>
      </c>
      <c r="F7" s="16">
        <f>IF(C7="A",C14*E7,IF(C7="B",C15*E7,IF(C7="C",C16*E7)))</f>
        <v>2400000</v>
      </c>
      <c r="G7" s="16">
        <f>IF(C7="A",D14*E7,IF(C7="B",D15*E7,IF(C7="C",D16*E7)))</f>
        <v>2000000</v>
      </c>
      <c r="H7" s="16">
        <f>IF(D7="BIDAN",D24,IF(D7="dokter",D23))</f>
        <v>500000</v>
      </c>
      <c r="I7" s="16">
        <f t="shared" si="0"/>
        <v>4900000</v>
      </c>
    </row>
    <row r="8" spans="2:9">
      <c r="B8" s="6" t="s">
        <v>41</v>
      </c>
      <c r="C8" s="6" t="s">
        <v>44</v>
      </c>
      <c r="D8" s="6" t="s">
        <v>47</v>
      </c>
      <c r="E8" s="18">
        <v>5</v>
      </c>
      <c r="F8" s="16">
        <f>IF(C8="A",C14*E8,IF(C8="B",C15*E8,IF(C8="C",C16*E8)))</f>
        <v>1500000</v>
      </c>
      <c r="G8" s="16">
        <f>IF(C8="A",D14*E8,IF(C8="B",D15*E8,IF(C8="C",D16*E8)))</f>
        <v>1000000</v>
      </c>
      <c r="H8" s="16">
        <f>IF(D8="BIDAN",D24,IF(D8="dokter",D23))</f>
        <v>1000000</v>
      </c>
      <c r="I8" s="16">
        <f t="shared" si="0"/>
        <v>3500000</v>
      </c>
    </row>
    <row r="9" spans="2:9">
      <c r="B9" s="7" t="s">
        <v>42</v>
      </c>
      <c r="C9" s="7" t="s">
        <v>45</v>
      </c>
      <c r="D9" s="7" t="s">
        <v>47</v>
      </c>
      <c r="E9" s="19">
        <v>2</v>
      </c>
      <c r="F9" s="17">
        <f>IF(C9="A",C14*E9,IF(C9="B",C15*E9,IF(C9="C",C16*E9)))</f>
        <v>800000</v>
      </c>
      <c r="G9" s="17">
        <f>IF(C9="A",D14*E9,IF(C9="B",D15*E9,IF(C9="C",D16*E9)))</f>
        <v>500000</v>
      </c>
      <c r="H9" s="17">
        <f>IF(D9="BIDAN",D24,IF(D9="dokter",D23))</f>
        <v>1000000</v>
      </c>
      <c r="I9" s="17">
        <f t="shared" si="0"/>
        <v>2300000</v>
      </c>
    </row>
    <row r="12" spans="2:9">
      <c r="B12" t="s">
        <v>50</v>
      </c>
    </row>
    <row r="13" spans="2:9">
      <c r="B13" s="9" t="s">
        <v>29</v>
      </c>
      <c r="C13" s="9" t="s">
        <v>48</v>
      </c>
      <c r="D13" s="9" t="s">
        <v>49</v>
      </c>
    </row>
    <row r="14" spans="2:9">
      <c r="B14" s="2" t="s">
        <v>43</v>
      </c>
      <c r="C14" s="13">
        <v>600000</v>
      </c>
      <c r="D14" s="13">
        <v>500000</v>
      </c>
    </row>
    <row r="15" spans="2:9">
      <c r="B15" s="2" t="s">
        <v>45</v>
      </c>
      <c r="C15" s="13">
        <v>400000</v>
      </c>
      <c r="D15" s="13">
        <v>250000</v>
      </c>
    </row>
    <row r="16" spans="2:9">
      <c r="B16" s="2" t="s">
        <v>44</v>
      </c>
      <c r="C16" s="13">
        <v>300000</v>
      </c>
      <c r="D16" s="13">
        <v>200000</v>
      </c>
    </row>
    <row r="19" spans="2:7">
      <c r="B19" s="10" t="s">
        <v>51</v>
      </c>
    </row>
    <row r="20" spans="2:7">
      <c r="B20" s="11" t="s">
        <v>52</v>
      </c>
      <c r="C20" s="11"/>
      <c r="D20" s="11"/>
      <c r="E20" s="11"/>
      <c r="F20" s="11"/>
      <c r="G20" s="11"/>
    </row>
    <row r="21" spans="2:7">
      <c r="B21" s="49" t="s">
        <v>53</v>
      </c>
      <c r="C21" s="49"/>
      <c r="D21" s="49"/>
      <c r="E21" s="49"/>
      <c r="F21" s="49"/>
      <c r="G21" s="49"/>
    </row>
    <row r="22" spans="2:7">
      <c r="B22" s="49" t="s">
        <v>54</v>
      </c>
      <c r="C22" s="49"/>
      <c r="D22" s="49"/>
      <c r="E22" s="49"/>
      <c r="F22" s="49"/>
      <c r="G22" s="49"/>
    </row>
    <row r="23" spans="2:7">
      <c r="C23" t="s">
        <v>56</v>
      </c>
      <c r="D23" s="12">
        <v>1000000</v>
      </c>
    </row>
    <row r="24" spans="2:7">
      <c r="C24" t="s">
        <v>55</v>
      </c>
      <c r="D24" s="12">
        <v>500000</v>
      </c>
    </row>
  </sheetData>
  <mergeCells count="8">
    <mergeCell ref="I2:I3"/>
    <mergeCell ref="B21:G21"/>
    <mergeCell ref="B22:G22"/>
    <mergeCell ref="B2:B3"/>
    <mergeCell ref="C2:C3"/>
    <mergeCell ref="D2:D3"/>
    <mergeCell ref="E2:E3"/>
    <mergeCell ref="F2:H2"/>
  </mergeCells>
  <pageMargins left="0.7" right="0.7" top="0.75" bottom="0.75" header="0.3" footer="0.3"/>
  <ignoredErrors>
    <ignoredError sqref="F6 G5:H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C6:Q25"/>
  <sheetViews>
    <sheetView topLeftCell="A4" workbookViewId="0">
      <selection activeCell="O16" sqref="O16"/>
    </sheetView>
  </sheetViews>
  <sheetFormatPr defaultRowHeight="15"/>
  <cols>
    <col min="1" max="2" width="9.140625" style="22"/>
    <col min="3" max="3" width="3.5703125" style="22" bestFit="1" customWidth="1"/>
    <col min="4" max="4" width="11.42578125" style="23" customWidth="1"/>
    <col min="5" max="7" width="10.28515625" style="23" customWidth="1"/>
    <col min="8" max="8" width="10.7109375" style="23" customWidth="1"/>
    <col min="9" max="9" width="10.28515625" style="23" customWidth="1"/>
    <col min="10" max="10" width="11.140625" style="23" customWidth="1"/>
    <col min="11" max="15" width="10.85546875" style="22" customWidth="1"/>
    <col min="16" max="16384" width="9.140625" style="22"/>
  </cols>
  <sheetData>
    <row r="6" spans="3:17">
      <c r="C6" s="54" t="s">
        <v>2</v>
      </c>
      <c r="D6" s="50" t="s">
        <v>58</v>
      </c>
      <c r="E6" s="50" t="s">
        <v>59</v>
      </c>
      <c r="F6" s="50" t="s">
        <v>60</v>
      </c>
      <c r="G6" s="50" t="s">
        <v>61</v>
      </c>
      <c r="H6" s="50" t="s">
        <v>62</v>
      </c>
      <c r="I6" s="50" t="s">
        <v>63</v>
      </c>
      <c r="J6" s="50" t="s">
        <v>64</v>
      </c>
      <c r="K6" s="52" t="s">
        <v>65</v>
      </c>
      <c r="L6" s="53"/>
      <c r="M6" s="52" t="s">
        <v>66</v>
      </c>
      <c r="N6" s="53"/>
      <c r="O6" s="24"/>
      <c r="P6" s="50" t="s">
        <v>60</v>
      </c>
      <c r="Q6" s="50" t="s">
        <v>138</v>
      </c>
    </row>
    <row r="7" spans="3:17">
      <c r="C7" s="55"/>
      <c r="D7" s="51"/>
      <c r="E7" s="51"/>
      <c r="F7" s="51"/>
      <c r="G7" s="51"/>
      <c r="H7" s="51"/>
      <c r="I7" s="51"/>
      <c r="J7" s="51"/>
      <c r="K7" s="36" t="s">
        <v>67</v>
      </c>
      <c r="L7" s="36" t="s">
        <v>68</v>
      </c>
      <c r="M7" s="36" t="s">
        <v>67</v>
      </c>
      <c r="N7" s="36" t="s">
        <v>68</v>
      </c>
      <c r="O7" s="24"/>
      <c r="P7" s="51"/>
      <c r="Q7" s="51"/>
    </row>
    <row r="8" spans="3:17" ht="15" customHeight="1">
      <c r="C8" s="25">
        <v>1</v>
      </c>
      <c r="D8" s="26" t="s">
        <v>69</v>
      </c>
      <c r="E8" s="26" t="s">
        <v>76</v>
      </c>
      <c r="F8" s="27" t="str">
        <f>VLOOKUP(E8,$E$23:$F$25,2,0)</f>
        <v>Mikrolet</v>
      </c>
      <c r="G8" s="27">
        <f>VLOOKUP(E8,$E$23:$G$25,3,0)</f>
        <v>40000</v>
      </c>
      <c r="H8" s="27">
        <v>90000</v>
      </c>
      <c r="I8" s="27">
        <f>VLOOKUP(E8,$E$23:$H$25,4,0)</f>
        <v>20000</v>
      </c>
      <c r="J8" s="27">
        <f>IF(H8-G8+I8&gt;0,H8-G8+I8)</f>
        <v>70000</v>
      </c>
      <c r="K8" s="28">
        <f>VLOOKUP(E8,$E$23:$I$25,5,0)*J8</f>
        <v>49000</v>
      </c>
      <c r="L8" s="28">
        <f>VLOOKUP(E8,$E$23:$J$25,6,0)*J8</f>
        <v>21000</v>
      </c>
      <c r="M8" s="28">
        <f>I8+K8</f>
        <v>69000</v>
      </c>
      <c r="N8" s="28">
        <f>G8+L8</f>
        <v>61000</v>
      </c>
      <c r="O8" s="29"/>
      <c r="P8" s="45" t="s">
        <v>85</v>
      </c>
      <c r="Q8" s="25">
        <f>COUNTIF(E8:E15,E8)</f>
        <v>2</v>
      </c>
    </row>
    <row r="9" spans="3:17" ht="15" customHeight="1">
      <c r="C9" s="25">
        <v>2</v>
      </c>
      <c r="D9" s="26" t="s">
        <v>70</v>
      </c>
      <c r="E9" s="26" t="s">
        <v>77</v>
      </c>
      <c r="F9" s="27" t="str">
        <f t="shared" ref="F9:F15" si="0">VLOOKUP(E9,$E$23:$F$25,2,0)</f>
        <v>Taxi</v>
      </c>
      <c r="G9" s="27">
        <f t="shared" ref="G9:G15" si="1">VLOOKUP(E9,$E$23:$G$25,3,0)</f>
        <v>70000</v>
      </c>
      <c r="H9" s="27">
        <v>110000</v>
      </c>
      <c r="I9" s="27">
        <f t="shared" ref="I9:I15" si="2">VLOOKUP(E9,$E$23:$H$25,4,0)</f>
        <v>30000</v>
      </c>
      <c r="J9" s="27">
        <f t="shared" ref="J9:J15" si="3">IF(H9-G9+I9&gt;0,H9-G9+I9)</f>
        <v>70000</v>
      </c>
      <c r="K9" s="28">
        <f t="shared" ref="K9:K15" si="4">VLOOKUP(E9,$E$23:$I$25,5,0)*J9</f>
        <v>42000</v>
      </c>
      <c r="L9" s="28">
        <f t="shared" ref="L9:L15" si="5">VLOOKUP(E9,$E$23:$J$25,6,0)*J9</f>
        <v>28000</v>
      </c>
      <c r="M9" s="28">
        <f t="shared" ref="M9:M15" si="6">I9+K9</f>
        <v>72000</v>
      </c>
      <c r="N9" s="28">
        <f t="shared" ref="N9:N15" si="7">G9+L9</f>
        <v>98000</v>
      </c>
      <c r="O9" s="29"/>
      <c r="P9" s="45" t="s">
        <v>86</v>
      </c>
      <c r="Q9" s="25">
        <f>COUNTIF(E8:E15,E9)</f>
        <v>3</v>
      </c>
    </row>
    <row r="10" spans="3:17" ht="15" customHeight="1">
      <c r="C10" s="25">
        <v>3</v>
      </c>
      <c r="D10" s="26" t="s">
        <v>129</v>
      </c>
      <c r="E10" s="26" t="s">
        <v>78</v>
      </c>
      <c r="F10" s="27" t="str">
        <f t="shared" si="0"/>
        <v>Mini Bus</v>
      </c>
      <c r="G10" s="27">
        <f t="shared" si="1"/>
        <v>50000</v>
      </c>
      <c r="H10" s="27">
        <v>450000</v>
      </c>
      <c r="I10" s="27">
        <f t="shared" si="2"/>
        <v>25000</v>
      </c>
      <c r="J10" s="27">
        <f t="shared" si="3"/>
        <v>425000</v>
      </c>
      <c r="K10" s="28">
        <f t="shared" si="4"/>
        <v>212500</v>
      </c>
      <c r="L10" s="28">
        <f t="shared" si="5"/>
        <v>212500</v>
      </c>
      <c r="M10" s="28">
        <f t="shared" si="6"/>
        <v>237500</v>
      </c>
      <c r="N10" s="28">
        <f t="shared" si="7"/>
        <v>262500</v>
      </c>
      <c r="O10" s="29"/>
      <c r="P10" s="45" t="s">
        <v>84</v>
      </c>
      <c r="Q10" s="25">
        <f>COUNTIF(E8:E15,E13)</f>
        <v>3</v>
      </c>
    </row>
    <row r="11" spans="3:17" ht="15" customHeight="1">
      <c r="C11" s="25">
        <v>4</v>
      </c>
      <c r="D11" s="26" t="s">
        <v>71</v>
      </c>
      <c r="E11" s="26" t="s">
        <v>78</v>
      </c>
      <c r="F11" s="27" t="str">
        <f t="shared" si="0"/>
        <v>Mini Bus</v>
      </c>
      <c r="G11" s="27">
        <f t="shared" si="1"/>
        <v>50000</v>
      </c>
      <c r="H11" s="27">
        <v>110000</v>
      </c>
      <c r="I11" s="27">
        <f t="shared" si="2"/>
        <v>25000</v>
      </c>
      <c r="J11" s="27">
        <f t="shared" si="3"/>
        <v>85000</v>
      </c>
      <c r="K11" s="28">
        <f t="shared" si="4"/>
        <v>42500</v>
      </c>
      <c r="L11" s="28">
        <f t="shared" si="5"/>
        <v>42500</v>
      </c>
      <c r="M11" s="28">
        <f t="shared" si="6"/>
        <v>67500</v>
      </c>
      <c r="N11" s="28">
        <f t="shared" si="7"/>
        <v>92500</v>
      </c>
      <c r="O11" s="29"/>
    </row>
    <row r="12" spans="3:17" ht="15" customHeight="1">
      <c r="C12" s="25">
        <v>5</v>
      </c>
      <c r="D12" s="26" t="s">
        <v>72</v>
      </c>
      <c r="E12" s="26" t="s">
        <v>77</v>
      </c>
      <c r="F12" s="27" t="str">
        <f t="shared" si="0"/>
        <v>Taxi</v>
      </c>
      <c r="G12" s="27">
        <f t="shared" si="1"/>
        <v>70000</v>
      </c>
      <c r="H12" s="27">
        <v>100000</v>
      </c>
      <c r="I12" s="27">
        <f t="shared" si="2"/>
        <v>30000</v>
      </c>
      <c r="J12" s="27">
        <f t="shared" si="3"/>
        <v>60000</v>
      </c>
      <c r="K12" s="28">
        <f t="shared" si="4"/>
        <v>36000</v>
      </c>
      <c r="L12" s="28">
        <f t="shared" si="5"/>
        <v>24000</v>
      </c>
      <c r="M12" s="28">
        <f t="shared" si="6"/>
        <v>66000</v>
      </c>
      <c r="N12" s="28">
        <f t="shared" si="7"/>
        <v>94000</v>
      </c>
      <c r="O12" s="29"/>
    </row>
    <row r="13" spans="3:17" ht="15" customHeight="1">
      <c r="C13" s="25">
        <v>6</v>
      </c>
      <c r="D13" s="26" t="s">
        <v>73</v>
      </c>
      <c r="E13" s="26" t="s">
        <v>78</v>
      </c>
      <c r="F13" s="27" t="str">
        <f t="shared" si="0"/>
        <v>Mini Bus</v>
      </c>
      <c r="G13" s="27">
        <f t="shared" si="1"/>
        <v>50000</v>
      </c>
      <c r="H13" s="27">
        <v>250000</v>
      </c>
      <c r="I13" s="27">
        <f t="shared" si="2"/>
        <v>25000</v>
      </c>
      <c r="J13" s="27">
        <f t="shared" si="3"/>
        <v>225000</v>
      </c>
      <c r="K13" s="28">
        <f t="shared" si="4"/>
        <v>112500</v>
      </c>
      <c r="L13" s="28">
        <f t="shared" si="5"/>
        <v>112500</v>
      </c>
      <c r="M13" s="28">
        <f t="shared" si="6"/>
        <v>137500</v>
      </c>
      <c r="N13" s="28">
        <f t="shared" si="7"/>
        <v>162500</v>
      </c>
      <c r="O13" s="29"/>
    </row>
    <row r="14" spans="3:17" ht="15" customHeight="1">
      <c r="C14" s="25">
        <v>7</v>
      </c>
      <c r="D14" s="26" t="s">
        <v>74</v>
      </c>
      <c r="E14" s="26" t="s">
        <v>77</v>
      </c>
      <c r="F14" s="27" t="str">
        <f t="shared" si="0"/>
        <v>Taxi</v>
      </c>
      <c r="G14" s="27">
        <f t="shared" si="1"/>
        <v>70000</v>
      </c>
      <c r="H14" s="27">
        <v>170000</v>
      </c>
      <c r="I14" s="27">
        <f t="shared" si="2"/>
        <v>30000</v>
      </c>
      <c r="J14" s="27">
        <f t="shared" si="3"/>
        <v>130000</v>
      </c>
      <c r="K14" s="28">
        <f t="shared" si="4"/>
        <v>78000</v>
      </c>
      <c r="L14" s="28">
        <f t="shared" si="5"/>
        <v>52000</v>
      </c>
      <c r="M14" s="28">
        <f t="shared" si="6"/>
        <v>108000</v>
      </c>
      <c r="N14" s="28">
        <f t="shared" si="7"/>
        <v>122000</v>
      </c>
      <c r="O14" s="29"/>
    </row>
    <row r="15" spans="3:17" ht="15" customHeight="1">
      <c r="C15" s="25">
        <v>8</v>
      </c>
      <c r="D15" s="26" t="s">
        <v>75</v>
      </c>
      <c r="E15" s="26" t="s">
        <v>76</v>
      </c>
      <c r="F15" s="27" t="str">
        <f t="shared" si="0"/>
        <v>Mikrolet</v>
      </c>
      <c r="G15" s="27">
        <f t="shared" si="1"/>
        <v>40000</v>
      </c>
      <c r="H15" s="27">
        <v>240000</v>
      </c>
      <c r="I15" s="27">
        <f t="shared" si="2"/>
        <v>20000</v>
      </c>
      <c r="J15" s="27">
        <f t="shared" si="3"/>
        <v>220000</v>
      </c>
      <c r="K15" s="28">
        <f t="shared" si="4"/>
        <v>154000</v>
      </c>
      <c r="L15" s="28">
        <f t="shared" si="5"/>
        <v>66000</v>
      </c>
      <c r="M15" s="28">
        <f t="shared" si="6"/>
        <v>174000</v>
      </c>
      <c r="N15" s="28">
        <f t="shared" si="7"/>
        <v>106000</v>
      </c>
      <c r="O15" s="29"/>
    </row>
    <row r="16" spans="3:17">
      <c r="C16" s="31"/>
      <c r="D16" s="31"/>
      <c r="E16" s="31"/>
      <c r="F16" s="31"/>
      <c r="G16" s="31"/>
      <c r="H16" s="31"/>
      <c r="I16" s="31"/>
      <c r="J16" s="32"/>
      <c r="K16" s="56" t="s">
        <v>79</v>
      </c>
      <c r="L16" s="57"/>
      <c r="M16" s="28">
        <f>SUM(M8:M15)</f>
        <v>931500</v>
      </c>
      <c r="N16" s="28">
        <f>SUM(N8:N15)</f>
        <v>998500</v>
      </c>
      <c r="O16" s="29"/>
    </row>
    <row r="17" spans="3:15">
      <c r="C17" s="33"/>
      <c r="D17" s="33"/>
      <c r="E17" s="33"/>
      <c r="F17" s="33"/>
      <c r="G17" s="33"/>
      <c r="H17" s="33"/>
      <c r="I17" s="33"/>
      <c r="J17" s="34"/>
      <c r="K17" s="56" t="s">
        <v>80</v>
      </c>
      <c r="L17" s="57"/>
      <c r="M17" s="28">
        <f>MAX(M8:M15)</f>
        <v>237500</v>
      </c>
      <c r="N17" s="28">
        <f>MAX(N8:N15)</f>
        <v>262500</v>
      </c>
      <c r="O17" s="29"/>
    </row>
    <row r="18" spans="3:15">
      <c r="C18" s="33"/>
      <c r="D18" s="33"/>
      <c r="E18" s="33"/>
      <c r="F18" s="33"/>
      <c r="G18" s="33"/>
      <c r="H18" s="33"/>
      <c r="I18" s="33"/>
      <c r="J18" s="34"/>
      <c r="K18" s="56" t="s">
        <v>81</v>
      </c>
      <c r="L18" s="57"/>
      <c r="M18" s="28">
        <f>MIN(M8:M15)</f>
        <v>66000</v>
      </c>
      <c r="N18" s="28">
        <f>MIN(N8:N15)</f>
        <v>61000</v>
      </c>
      <c r="O18" s="29"/>
    </row>
    <row r="19" spans="3:15">
      <c r="C19" s="33"/>
      <c r="D19" s="33"/>
      <c r="E19" s="33"/>
      <c r="F19" s="33"/>
      <c r="G19" s="33"/>
      <c r="H19" s="33"/>
      <c r="I19" s="33"/>
      <c r="J19" s="34"/>
      <c r="K19" s="56" t="s">
        <v>82</v>
      </c>
      <c r="L19" s="57"/>
      <c r="M19" s="28">
        <f>AVERAGE(M8:M15)</f>
        <v>116437.5</v>
      </c>
      <c r="N19" s="28">
        <f>AVERAGE(N8:N15)</f>
        <v>124812.5</v>
      </c>
      <c r="O19" s="29"/>
    </row>
    <row r="20" spans="3:15">
      <c r="E20" s="58" t="s">
        <v>83</v>
      </c>
      <c r="F20" s="58"/>
    </row>
    <row r="21" spans="3:15">
      <c r="D21" s="30"/>
      <c r="E21" s="50" t="s">
        <v>59</v>
      </c>
      <c r="F21" s="50" t="s">
        <v>60</v>
      </c>
      <c r="G21" s="50" t="s">
        <v>61</v>
      </c>
      <c r="H21" s="50" t="s">
        <v>63</v>
      </c>
      <c r="I21" s="59" t="s">
        <v>65</v>
      </c>
      <c r="J21" s="60"/>
    </row>
    <row r="22" spans="3:15" ht="19.5" customHeight="1">
      <c r="D22" s="30"/>
      <c r="E22" s="51"/>
      <c r="F22" s="51"/>
      <c r="G22" s="51"/>
      <c r="H22" s="51"/>
      <c r="I22" s="37" t="s">
        <v>67</v>
      </c>
      <c r="J22" s="37" t="s">
        <v>68</v>
      </c>
    </row>
    <row r="23" spans="3:15">
      <c r="D23" s="30"/>
      <c r="E23" s="26" t="s">
        <v>78</v>
      </c>
      <c r="F23" s="26" t="s">
        <v>84</v>
      </c>
      <c r="G23" s="26">
        <v>50000</v>
      </c>
      <c r="H23" s="26">
        <v>25000</v>
      </c>
      <c r="I23" s="35">
        <v>0.5</v>
      </c>
      <c r="J23" s="35">
        <v>0.5</v>
      </c>
    </row>
    <row r="24" spans="3:15">
      <c r="D24" s="30"/>
      <c r="E24" s="26" t="s">
        <v>76</v>
      </c>
      <c r="F24" s="26" t="s">
        <v>85</v>
      </c>
      <c r="G24" s="26">
        <v>40000</v>
      </c>
      <c r="H24" s="26">
        <v>20000</v>
      </c>
      <c r="I24" s="35">
        <v>0.7</v>
      </c>
      <c r="J24" s="35">
        <v>0.3</v>
      </c>
    </row>
    <row r="25" spans="3:15">
      <c r="D25" s="30"/>
      <c r="E25" s="26" t="s">
        <v>77</v>
      </c>
      <c r="F25" s="26" t="s">
        <v>86</v>
      </c>
      <c r="G25" s="26">
        <v>70000</v>
      </c>
      <c r="H25" s="26">
        <v>30000</v>
      </c>
      <c r="I25" s="35">
        <v>0.6</v>
      </c>
      <c r="J25" s="35">
        <v>0.4</v>
      </c>
    </row>
  </sheetData>
  <mergeCells count="22">
    <mergeCell ref="I21:J21"/>
    <mergeCell ref="E20:F20"/>
    <mergeCell ref="E21:E22"/>
    <mergeCell ref="F21:F22"/>
    <mergeCell ref="G21:G22"/>
    <mergeCell ref="H21:H22"/>
    <mergeCell ref="H6:H7"/>
    <mergeCell ref="K16:L16"/>
    <mergeCell ref="K17:L17"/>
    <mergeCell ref="K18:L18"/>
    <mergeCell ref="K19:L19"/>
    <mergeCell ref="C6:C7"/>
    <mergeCell ref="D6:D7"/>
    <mergeCell ref="E6:E7"/>
    <mergeCell ref="F6:F7"/>
    <mergeCell ref="G6:G7"/>
    <mergeCell ref="Q6:Q7"/>
    <mergeCell ref="P6:P7"/>
    <mergeCell ref="I6:I7"/>
    <mergeCell ref="J6:J7"/>
    <mergeCell ref="K6:L6"/>
    <mergeCell ref="M6:N6"/>
  </mergeCells>
  <pageMargins left="0.7" right="0.7" top="0.75" bottom="0.75" header="0.3" footer="0.3"/>
  <pageSetup orientation="portrait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6"/>
  <sheetViews>
    <sheetView tabSelected="1" zoomScale="80" zoomScaleNormal="80" workbookViewId="0">
      <selection activeCell="Q12" sqref="Q12"/>
    </sheetView>
  </sheetViews>
  <sheetFormatPr defaultRowHeight="15"/>
  <cols>
    <col min="1" max="1" width="3.5703125" bestFit="1" customWidth="1"/>
    <col min="2" max="2" width="20.28515625" bestFit="1" customWidth="1"/>
    <col min="3" max="3" width="20.42578125" bestFit="1" customWidth="1"/>
    <col min="4" max="4" width="12.7109375" bestFit="1" customWidth="1"/>
    <col min="5" max="5" width="8.5703125" customWidth="1"/>
    <col min="6" max="6" width="13.42578125" bestFit="1" customWidth="1"/>
    <col min="7" max="7" width="12.7109375" bestFit="1" customWidth="1"/>
    <col min="8" max="8" width="11.7109375" customWidth="1"/>
    <col min="9" max="9" width="10.28515625" customWidth="1"/>
    <col min="11" max="12" width="12.85546875" customWidth="1"/>
    <col min="13" max="13" width="13.5703125" customWidth="1"/>
  </cols>
  <sheetData>
    <row r="1" spans="1:14">
      <c r="A1" s="61" t="s">
        <v>2</v>
      </c>
      <c r="B1" s="61" t="s">
        <v>87</v>
      </c>
      <c r="C1" s="61" t="s">
        <v>88</v>
      </c>
      <c r="D1" s="61" t="s">
        <v>89</v>
      </c>
      <c r="E1" s="65" t="s">
        <v>90</v>
      </c>
      <c r="F1" s="65" t="s">
        <v>91</v>
      </c>
      <c r="G1" s="65" t="s">
        <v>92</v>
      </c>
      <c r="H1" s="61" t="s">
        <v>93</v>
      </c>
      <c r="I1" s="61"/>
      <c r="J1" s="61"/>
      <c r="K1" s="61" t="s">
        <v>97</v>
      </c>
      <c r="L1" s="66" t="s">
        <v>10</v>
      </c>
      <c r="M1" s="61" t="s">
        <v>98</v>
      </c>
      <c r="N1" s="38"/>
    </row>
    <row r="2" spans="1:14">
      <c r="A2" s="61"/>
      <c r="B2" s="61"/>
      <c r="C2" s="61"/>
      <c r="D2" s="61"/>
      <c r="E2" s="65"/>
      <c r="F2" s="65"/>
      <c r="G2" s="65"/>
      <c r="H2" s="39" t="s">
        <v>94</v>
      </c>
      <c r="I2" s="39" t="s">
        <v>95</v>
      </c>
      <c r="J2" s="39" t="s">
        <v>96</v>
      </c>
      <c r="K2" s="61"/>
      <c r="L2" s="67"/>
      <c r="M2" s="61"/>
      <c r="N2" s="38"/>
    </row>
    <row r="3" spans="1:14">
      <c r="A3" s="2">
        <v>1</v>
      </c>
      <c r="B3" s="2" t="s">
        <v>99</v>
      </c>
      <c r="C3" s="40" t="s">
        <v>130</v>
      </c>
      <c r="D3" s="2" t="str">
        <f>IF(B3="SB","Surabaya",IF(B3="BD","Bandung",IF(B3="JK","Jakarta",IF(B3="JG","Jogjakarta",IF(B3="MD","Medan")))))</f>
        <v>Surabaya</v>
      </c>
      <c r="E3" s="2" t="s">
        <v>112</v>
      </c>
      <c r="F3" s="2" t="str">
        <f>IF(E3="IT","IT Software",IF(E3="AC","Auto Cad",IF(E3="AN","Animasi",IF(E3="DW","Design Web"))))</f>
        <v>IT Software</v>
      </c>
      <c r="G3" s="2" t="str">
        <f>IF(E3="IT","SLC Jakata",IF(E3="AC","Lp3i Glugur",IF(E3="AN","Webmedia",IF(E3="DW","Webmedia"))))</f>
        <v>SLC Jakata</v>
      </c>
      <c r="H3" s="2">
        <v>70</v>
      </c>
      <c r="I3" s="2">
        <v>73</v>
      </c>
      <c r="J3" s="2">
        <v>72</v>
      </c>
      <c r="K3" s="2">
        <f>SUM(H3:J3)</f>
        <v>215</v>
      </c>
      <c r="L3" s="42">
        <f>AVERAGE(H3:J3)</f>
        <v>71.666666666666671</v>
      </c>
      <c r="M3" s="2" t="str">
        <f>IF(L3&gt;=90,"A",IF(L3&gt;=80,"B",IF(L3&gt;=70,"C",IF(L3&gt;=60,"D","E"))))</f>
        <v>C</v>
      </c>
      <c r="N3" s="38"/>
    </row>
    <row r="4" spans="1:14">
      <c r="A4" s="2">
        <v>2</v>
      </c>
      <c r="B4" s="2" t="s">
        <v>100</v>
      </c>
      <c r="C4" s="40" t="s">
        <v>104</v>
      </c>
      <c r="D4" s="2" t="str">
        <f t="shared" ref="D4:D14" si="0">IF(B4="SB","Surabaya",IF(B4="BD","Bandung",IF(B4="JK","Jakarta",IF(B4="JG","Jogjakarta",IF(B4="MD","Medan")))))</f>
        <v>Bandung</v>
      </c>
      <c r="E4" s="2" t="s">
        <v>113</v>
      </c>
      <c r="F4" s="2" t="str">
        <f t="shared" ref="F4:F14" si="1">IF(E4="IT","IT Software",IF(E4="AC","Auto Cad",IF(E4="AN","Animasi",IF(E4="DW","Design Web"))))</f>
        <v>Design Web</v>
      </c>
      <c r="G4" s="2" t="str">
        <f t="shared" ref="G4:G14" si="2">IF(E4="IT","SLC Jakata",IF(E4="AC","Lp3i Glugur",IF(E4="AN","Webmedia",IF(E4="DW","Webmedia"))))</f>
        <v>Webmedia</v>
      </c>
      <c r="H4" s="2">
        <v>80</v>
      </c>
      <c r="I4" s="2">
        <v>82</v>
      </c>
      <c r="J4" s="2">
        <v>83</v>
      </c>
      <c r="K4" s="2">
        <f t="shared" ref="K4:K14" si="3">SUM(H4:J4)</f>
        <v>245</v>
      </c>
      <c r="L4" s="42">
        <f t="shared" ref="L4:L14" si="4">AVERAGE(H4:J4)</f>
        <v>81.666666666666671</v>
      </c>
      <c r="M4" s="2" t="str">
        <f t="shared" ref="M4:M14" si="5">IF(L4&gt;=90,"A",IF(L4&gt;=80,"B",IF(L4&gt;=70,"C",IF(L4&gt;=60,"D","E"))))</f>
        <v>B</v>
      </c>
      <c r="N4" s="38"/>
    </row>
    <row r="5" spans="1:14">
      <c r="A5" s="2">
        <v>3</v>
      </c>
      <c r="B5" s="2" t="s">
        <v>101</v>
      </c>
      <c r="C5" s="40" t="s">
        <v>105</v>
      </c>
      <c r="D5" s="2" t="str">
        <f t="shared" si="0"/>
        <v>Jakarta</v>
      </c>
      <c r="E5" s="2" t="s">
        <v>113</v>
      </c>
      <c r="F5" s="2" t="str">
        <f t="shared" si="1"/>
        <v>Design Web</v>
      </c>
      <c r="G5" s="2" t="str">
        <f t="shared" si="2"/>
        <v>Webmedia</v>
      </c>
      <c r="H5" s="2">
        <v>81</v>
      </c>
      <c r="I5" s="2">
        <v>83</v>
      </c>
      <c r="J5" s="2">
        <v>82</v>
      </c>
      <c r="K5" s="2">
        <f t="shared" si="3"/>
        <v>246</v>
      </c>
      <c r="L5" s="42">
        <f t="shared" si="4"/>
        <v>82</v>
      </c>
      <c r="M5" s="2" t="str">
        <f t="shared" si="5"/>
        <v>B</v>
      </c>
      <c r="N5" s="38"/>
    </row>
    <row r="6" spans="1:14">
      <c r="A6" s="2">
        <v>4</v>
      </c>
      <c r="B6" s="2" t="s">
        <v>99</v>
      </c>
      <c r="C6" s="40" t="s">
        <v>106</v>
      </c>
      <c r="D6" s="2" t="str">
        <f t="shared" si="0"/>
        <v>Surabaya</v>
      </c>
      <c r="E6" s="2" t="s">
        <v>114</v>
      </c>
      <c r="F6" s="2" t="str">
        <f t="shared" si="1"/>
        <v>Animasi</v>
      </c>
      <c r="G6" s="2" t="str">
        <f t="shared" si="2"/>
        <v>Webmedia</v>
      </c>
      <c r="H6" s="2">
        <v>80</v>
      </c>
      <c r="I6" s="2">
        <v>82</v>
      </c>
      <c r="J6" s="2">
        <v>81</v>
      </c>
      <c r="K6" s="2">
        <f t="shared" si="3"/>
        <v>243</v>
      </c>
      <c r="L6" s="42">
        <f t="shared" si="4"/>
        <v>81</v>
      </c>
      <c r="M6" s="2" t="str">
        <f t="shared" si="5"/>
        <v>B</v>
      </c>
      <c r="N6" s="38"/>
    </row>
    <row r="7" spans="1:14">
      <c r="A7" s="2">
        <v>5</v>
      </c>
      <c r="B7" s="2" t="s">
        <v>100</v>
      </c>
      <c r="C7" s="40" t="s">
        <v>131</v>
      </c>
      <c r="D7" s="2" t="str">
        <f t="shared" si="0"/>
        <v>Bandung</v>
      </c>
      <c r="E7" s="2" t="s">
        <v>112</v>
      </c>
      <c r="F7" s="2" t="str">
        <f t="shared" si="1"/>
        <v>IT Software</v>
      </c>
      <c r="G7" s="2" t="str">
        <f t="shared" si="2"/>
        <v>SLC Jakata</v>
      </c>
      <c r="H7" s="2">
        <v>80</v>
      </c>
      <c r="I7" s="2">
        <v>80</v>
      </c>
      <c r="J7" s="2">
        <v>82</v>
      </c>
      <c r="K7" s="2">
        <f t="shared" si="3"/>
        <v>242</v>
      </c>
      <c r="L7" s="42">
        <f t="shared" si="4"/>
        <v>80.666666666666671</v>
      </c>
      <c r="M7" s="2" t="str">
        <f t="shared" si="5"/>
        <v>B</v>
      </c>
      <c r="N7" s="38"/>
    </row>
    <row r="8" spans="1:14">
      <c r="A8" s="2">
        <v>6</v>
      </c>
      <c r="B8" s="2" t="s">
        <v>101</v>
      </c>
      <c r="C8" s="40" t="s">
        <v>107</v>
      </c>
      <c r="D8" s="2" t="str">
        <f t="shared" si="0"/>
        <v>Jakarta</v>
      </c>
      <c r="E8" s="2" t="s">
        <v>115</v>
      </c>
      <c r="F8" s="2" t="str">
        <f t="shared" si="1"/>
        <v>Auto Cad</v>
      </c>
      <c r="G8" s="2" t="str">
        <f t="shared" si="2"/>
        <v>Lp3i Glugur</v>
      </c>
      <c r="H8" s="2">
        <v>79</v>
      </c>
      <c r="I8" s="2">
        <v>80</v>
      </c>
      <c r="J8" s="2">
        <v>81</v>
      </c>
      <c r="K8" s="2">
        <f t="shared" si="3"/>
        <v>240</v>
      </c>
      <c r="L8" s="42">
        <f t="shared" si="4"/>
        <v>80</v>
      </c>
      <c r="M8" s="2" t="str">
        <f t="shared" si="5"/>
        <v>B</v>
      </c>
      <c r="N8" s="38"/>
    </row>
    <row r="9" spans="1:14">
      <c r="A9" s="2">
        <v>7</v>
      </c>
      <c r="B9" s="2" t="s">
        <v>100</v>
      </c>
      <c r="C9" s="40" t="s">
        <v>108</v>
      </c>
      <c r="D9" s="2" t="str">
        <f t="shared" si="0"/>
        <v>Bandung</v>
      </c>
      <c r="E9" s="2" t="s">
        <v>114</v>
      </c>
      <c r="F9" s="2" t="str">
        <f t="shared" si="1"/>
        <v>Animasi</v>
      </c>
      <c r="G9" s="2" t="str">
        <f t="shared" si="2"/>
        <v>Webmedia</v>
      </c>
      <c r="H9" s="2">
        <v>80</v>
      </c>
      <c r="I9" s="2">
        <v>80</v>
      </c>
      <c r="J9" s="2">
        <v>82</v>
      </c>
      <c r="K9" s="2">
        <f t="shared" si="3"/>
        <v>242</v>
      </c>
      <c r="L9" s="42">
        <f t="shared" si="4"/>
        <v>80.666666666666671</v>
      </c>
      <c r="M9" s="2" t="str">
        <f t="shared" si="5"/>
        <v>B</v>
      </c>
      <c r="N9" s="38"/>
    </row>
    <row r="10" spans="1:14">
      <c r="A10" s="2">
        <v>8</v>
      </c>
      <c r="B10" s="2" t="s">
        <v>102</v>
      </c>
      <c r="C10" s="40" t="s">
        <v>109</v>
      </c>
      <c r="D10" s="2" t="str">
        <f t="shared" si="0"/>
        <v>Jogjakarta</v>
      </c>
      <c r="E10" s="2" t="s">
        <v>115</v>
      </c>
      <c r="F10" s="2" t="str">
        <f t="shared" si="1"/>
        <v>Auto Cad</v>
      </c>
      <c r="G10" s="2" t="str">
        <f t="shared" si="2"/>
        <v>Lp3i Glugur</v>
      </c>
      <c r="H10" s="2">
        <v>50</v>
      </c>
      <c r="I10" s="2">
        <v>52</v>
      </c>
      <c r="J10" s="2">
        <v>51</v>
      </c>
      <c r="K10" s="2">
        <f t="shared" si="3"/>
        <v>153</v>
      </c>
      <c r="L10" s="42">
        <f t="shared" si="4"/>
        <v>51</v>
      </c>
      <c r="M10" s="2" t="str">
        <f t="shared" si="5"/>
        <v>E</v>
      </c>
      <c r="N10" s="38"/>
    </row>
    <row r="11" spans="1:14">
      <c r="A11" s="2">
        <v>9</v>
      </c>
      <c r="B11" s="2" t="s">
        <v>102</v>
      </c>
      <c r="C11" s="40" t="s">
        <v>110</v>
      </c>
      <c r="D11" s="2" t="str">
        <f t="shared" si="0"/>
        <v>Jogjakarta</v>
      </c>
      <c r="E11" s="2" t="s">
        <v>114</v>
      </c>
      <c r="F11" s="2" t="str">
        <f t="shared" si="1"/>
        <v>Animasi</v>
      </c>
      <c r="G11" s="2" t="str">
        <f t="shared" si="2"/>
        <v>Webmedia</v>
      </c>
      <c r="H11" s="2">
        <v>60</v>
      </c>
      <c r="I11" s="2">
        <v>61</v>
      </c>
      <c r="J11" s="2">
        <v>63</v>
      </c>
      <c r="K11" s="2">
        <f t="shared" si="3"/>
        <v>184</v>
      </c>
      <c r="L11" s="42">
        <f t="shared" si="4"/>
        <v>61.333333333333336</v>
      </c>
      <c r="M11" s="2" t="str">
        <f t="shared" si="5"/>
        <v>D</v>
      </c>
      <c r="N11" s="38"/>
    </row>
    <row r="12" spans="1:14">
      <c r="A12" s="2">
        <v>10</v>
      </c>
      <c r="B12" s="2" t="s">
        <v>100</v>
      </c>
      <c r="C12" s="40" t="s">
        <v>132</v>
      </c>
      <c r="D12" s="2" t="str">
        <f t="shared" si="0"/>
        <v>Bandung</v>
      </c>
      <c r="E12" s="2" t="s">
        <v>112</v>
      </c>
      <c r="F12" s="2" t="str">
        <f t="shared" si="1"/>
        <v>IT Software</v>
      </c>
      <c r="G12" s="2" t="str">
        <f t="shared" si="2"/>
        <v>SLC Jakata</v>
      </c>
      <c r="H12" s="2">
        <v>80</v>
      </c>
      <c r="I12" s="2">
        <v>83</v>
      </c>
      <c r="J12" s="2">
        <v>82</v>
      </c>
      <c r="K12" s="2">
        <f t="shared" si="3"/>
        <v>245</v>
      </c>
      <c r="L12" s="42">
        <f t="shared" si="4"/>
        <v>81.666666666666671</v>
      </c>
      <c r="M12" s="2" t="str">
        <f t="shared" si="5"/>
        <v>B</v>
      </c>
      <c r="N12" s="38"/>
    </row>
    <row r="13" spans="1:14">
      <c r="A13" s="2">
        <v>11</v>
      </c>
      <c r="B13" s="2" t="s">
        <v>103</v>
      </c>
      <c r="C13" s="40" t="s">
        <v>133</v>
      </c>
      <c r="D13" s="2" t="str">
        <f t="shared" si="0"/>
        <v>Medan</v>
      </c>
      <c r="E13" s="2" t="s">
        <v>115</v>
      </c>
      <c r="F13" s="2" t="str">
        <f t="shared" si="1"/>
        <v>Auto Cad</v>
      </c>
      <c r="G13" s="2" t="str">
        <f t="shared" si="2"/>
        <v>Lp3i Glugur</v>
      </c>
      <c r="H13" s="2">
        <v>70</v>
      </c>
      <c r="I13" s="2">
        <v>71</v>
      </c>
      <c r="J13" s="2">
        <v>72</v>
      </c>
      <c r="K13" s="2">
        <f t="shared" si="3"/>
        <v>213</v>
      </c>
      <c r="L13" s="42">
        <f t="shared" si="4"/>
        <v>71</v>
      </c>
      <c r="M13" s="2" t="str">
        <f t="shared" si="5"/>
        <v>C</v>
      </c>
      <c r="N13" s="38"/>
    </row>
    <row r="14" spans="1:14">
      <c r="A14" s="2">
        <v>12</v>
      </c>
      <c r="B14" s="2" t="s">
        <v>101</v>
      </c>
      <c r="C14" s="40" t="s">
        <v>111</v>
      </c>
      <c r="D14" s="2" t="str">
        <f t="shared" si="0"/>
        <v>Jakarta</v>
      </c>
      <c r="E14" s="2" t="s">
        <v>113</v>
      </c>
      <c r="F14" s="2" t="str">
        <f t="shared" si="1"/>
        <v>Design Web</v>
      </c>
      <c r="G14" s="2" t="str">
        <f t="shared" si="2"/>
        <v>Webmedia</v>
      </c>
      <c r="H14" s="2">
        <v>30</v>
      </c>
      <c r="I14" s="2">
        <v>32</v>
      </c>
      <c r="J14" s="2">
        <v>31</v>
      </c>
      <c r="K14" s="2">
        <f t="shared" si="3"/>
        <v>93</v>
      </c>
      <c r="L14" s="42">
        <f t="shared" si="4"/>
        <v>31</v>
      </c>
      <c r="M14" s="2" t="str">
        <f t="shared" si="5"/>
        <v>E</v>
      </c>
      <c r="N14" s="38"/>
    </row>
    <row r="15" spans="1:14">
      <c r="A15" s="38"/>
      <c r="B15" s="38"/>
      <c r="C15" s="38"/>
      <c r="D15" s="38"/>
      <c r="E15" s="38"/>
      <c r="F15" s="38"/>
      <c r="G15" s="38"/>
      <c r="H15" s="62" t="s">
        <v>134</v>
      </c>
      <c r="I15" s="63"/>
      <c r="J15" s="64"/>
      <c r="K15" s="41">
        <f>AVERAGE(K3:K14)</f>
        <v>213.41666666666666</v>
      </c>
      <c r="L15" s="43"/>
      <c r="M15" s="38"/>
      <c r="N15" s="38"/>
    </row>
    <row r="16" spans="1:14">
      <c r="A16" s="38"/>
      <c r="B16" s="38"/>
      <c r="C16" s="38"/>
      <c r="D16" s="38"/>
      <c r="E16" s="38"/>
      <c r="F16" s="38"/>
      <c r="G16" s="38"/>
      <c r="H16" s="62" t="s">
        <v>24</v>
      </c>
      <c r="I16" s="63"/>
      <c r="J16" s="64"/>
      <c r="K16" s="2">
        <f>MAX(K3:K14)</f>
        <v>246</v>
      </c>
      <c r="L16" s="44"/>
      <c r="M16" s="38"/>
      <c r="N16" s="38"/>
    </row>
    <row r="17" spans="1:14">
      <c r="A17" s="38"/>
      <c r="B17" s="38"/>
      <c r="C17" s="38"/>
      <c r="D17" s="38"/>
      <c r="E17" s="38"/>
      <c r="F17" s="38"/>
      <c r="G17" s="38"/>
      <c r="H17" s="62" t="s">
        <v>135</v>
      </c>
      <c r="I17" s="63"/>
      <c r="J17" s="64"/>
      <c r="K17" s="2">
        <f>MIN(K3:K14)</f>
        <v>93</v>
      </c>
      <c r="L17" s="44"/>
      <c r="M17" s="38"/>
      <c r="N17" s="38"/>
    </row>
    <row r="18" spans="1:14">
      <c r="A18" s="38"/>
      <c r="B18" s="38"/>
      <c r="C18" s="38"/>
      <c r="D18" s="38"/>
      <c r="E18" s="38"/>
      <c r="F18" s="38"/>
      <c r="G18" s="38"/>
      <c r="H18" s="62" t="s">
        <v>136</v>
      </c>
      <c r="I18" s="63"/>
      <c r="J18" s="64"/>
      <c r="K18" s="41">
        <f>SUM(K3:M14)</f>
        <v>3414.6666666666665</v>
      </c>
      <c r="L18" s="44"/>
      <c r="M18" s="38"/>
      <c r="N18" s="38"/>
    </row>
    <row r="19" spans="1:14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</row>
    <row r="20" spans="1:14">
      <c r="A20" s="38"/>
      <c r="B20" s="38" t="s">
        <v>116</v>
      </c>
      <c r="C20" s="38"/>
      <c r="D20" s="38"/>
      <c r="E20" s="38"/>
      <c r="F20" s="38"/>
      <c r="G20" s="38"/>
      <c r="H20" s="38" t="s">
        <v>123</v>
      </c>
      <c r="I20" s="38"/>
      <c r="J20" s="38"/>
      <c r="K20" s="38"/>
      <c r="L20" s="38"/>
      <c r="M20" s="38"/>
      <c r="N20" s="38"/>
    </row>
    <row r="21" spans="1:14">
      <c r="A21" s="38"/>
      <c r="B21" s="39" t="s">
        <v>90</v>
      </c>
      <c r="C21" s="39" t="s">
        <v>91</v>
      </c>
      <c r="D21" s="39" t="s">
        <v>92</v>
      </c>
      <c r="E21" s="38"/>
      <c r="F21" s="38"/>
      <c r="G21" s="38"/>
      <c r="H21" s="39" t="s">
        <v>59</v>
      </c>
      <c r="I21" s="39" t="s">
        <v>99</v>
      </c>
      <c r="J21" s="39" t="s">
        <v>100</v>
      </c>
      <c r="K21" s="39" t="s">
        <v>101</v>
      </c>
      <c r="L21" s="39" t="s">
        <v>102</v>
      </c>
      <c r="M21" s="39" t="s">
        <v>103</v>
      </c>
    </row>
    <row r="22" spans="1:14">
      <c r="A22" s="38"/>
      <c r="B22" s="2" t="s">
        <v>115</v>
      </c>
      <c r="C22" s="2" t="s">
        <v>117</v>
      </c>
      <c r="D22" s="2" t="s">
        <v>120</v>
      </c>
      <c r="E22" s="38"/>
      <c r="F22" s="38"/>
      <c r="G22" s="38"/>
      <c r="H22" s="2" t="s">
        <v>89</v>
      </c>
      <c r="I22" s="2" t="s">
        <v>124</v>
      </c>
      <c r="J22" s="2" t="s">
        <v>125</v>
      </c>
      <c r="K22" s="2" t="s">
        <v>126</v>
      </c>
      <c r="L22" s="2" t="s">
        <v>127</v>
      </c>
      <c r="M22" s="2" t="s">
        <v>128</v>
      </c>
    </row>
    <row r="23" spans="1:14">
      <c r="A23" s="38"/>
      <c r="B23" s="2" t="s">
        <v>114</v>
      </c>
      <c r="C23" s="2" t="s">
        <v>118</v>
      </c>
      <c r="D23" s="2" t="s">
        <v>121</v>
      </c>
      <c r="E23" s="38"/>
      <c r="F23" s="38"/>
      <c r="G23" s="38"/>
      <c r="H23" s="38"/>
      <c r="I23" s="38"/>
      <c r="J23" s="38"/>
      <c r="K23" s="38"/>
      <c r="L23" s="38"/>
      <c r="M23" s="38"/>
      <c r="N23" s="38"/>
    </row>
    <row r="24" spans="1:14">
      <c r="A24" s="38"/>
      <c r="B24" s="2" t="s">
        <v>113</v>
      </c>
      <c r="C24" s="2" t="s">
        <v>119</v>
      </c>
      <c r="D24" s="2" t="s">
        <v>121</v>
      </c>
      <c r="E24" s="38"/>
      <c r="F24" s="38"/>
      <c r="G24" s="38"/>
      <c r="H24" s="38"/>
      <c r="I24" s="38"/>
      <c r="J24" s="38"/>
      <c r="K24" s="38"/>
      <c r="L24" s="38"/>
      <c r="M24" s="38"/>
      <c r="N24" s="38"/>
    </row>
    <row r="25" spans="1:14">
      <c r="A25" s="38"/>
      <c r="B25" s="2" t="s">
        <v>112</v>
      </c>
      <c r="C25" s="2" t="s">
        <v>137</v>
      </c>
      <c r="D25" s="2" t="s">
        <v>122</v>
      </c>
      <c r="E25" s="38"/>
      <c r="F25" s="38"/>
      <c r="G25" s="38"/>
      <c r="H25" s="38"/>
      <c r="I25" s="38"/>
      <c r="J25" s="38"/>
      <c r="K25" s="38"/>
      <c r="L25" s="38"/>
      <c r="M25" s="38"/>
      <c r="N25" s="38"/>
    </row>
    <row r="26" spans="1:14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</row>
  </sheetData>
  <mergeCells count="15">
    <mergeCell ref="H17:J17"/>
    <mergeCell ref="H18:J18"/>
    <mergeCell ref="G1:G2"/>
    <mergeCell ref="H1:J1"/>
    <mergeCell ref="K1:K2"/>
    <mergeCell ref="M1:M2"/>
    <mergeCell ref="H15:J15"/>
    <mergeCell ref="H16:J16"/>
    <mergeCell ref="A1:A2"/>
    <mergeCell ref="B1:B2"/>
    <mergeCell ref="C1:C2"/>
    <mergeCell ref="D1:D2"/>
    <mergeCell ref="E1:E2"/>
    <mergeCell ref="F1:F2"/>
    <mergeCell ref="L1:L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Lat 1</vt:lpstr>
      <vt:lpstr>Lat 2</vt:lpstr>
      <vt:lpstr>Lat 3</vt:lpstr>
      <vt:lpstr>Lat 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2018-10-23T04:39:06Z</dcterms:created>
  <dcterms:modified xsi:type="dcterms:W3CDTF">2018-10-26T13:17:05Z</dcterms:modified>
</cp:coreProperties>
</file>