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25" tabRatio="991" activeTab="1"/>
  </bookViews>
  <sheets>
    <sheet name="فهرس" sheetId="2" r:id="rId1"/>
    <sheet name="ميزان المراجعة 2024" sheetId="5" r:id="rId2"/>
    <sheet name="قائمة المركز المال" sheetId="3" r:id="rId3"/>
    <sheet name="الدخل الشامل" sheetId="4" r:id="rId4"/>
    <sheet name="الايرادات " sheetId="19" r:id="rId5"/>
    <sheet name="النقدية" sheetId="11" r:id="rId6"/>
    <sheet name="الاصول الثابتة" sheetId="10" r:id="rId7"/>
    <sheet name="المخزون 2024" sheetId="15" state="hidden" r:id="rId8"/>
    <sheet name="ايضاح 6 ( الدائنون )" sheetId="18" r:id="rId9"/>
    <sheet name="ايضاح رقم 7 حقوق الملكية" sheetId="14" r:id="rId10"/>
    <sheet name="ايضاح 5 ( الموردين )" sheetId="13" state="hidden" r:id="rId11"/>
    <sheet name="أرصدة  دائنة أخري" sheetId="17" r:id="rId12"/>
    <sheet name="ذمم مدينة" sheetId="12" r:id="rId13"/>
    <sheet name="المصاريف " sheetId="9" r:id="rId14"/>
    <sheet name="إيرادات أخري " sheetId="8" r:id="rId15"/>
    <sheet name="حساب الزكاة 2022" sheetId="16" state="hidden" r:id="rId16"/>
  </sheets>
  <externalReferences>
    <externalReference r:id="rId17"/>
    <externalReference r:id="rId18"/>
  </externalReferences>
  <definedNames>
    <definedName name="_A180000" localSheetId="7">'[1]م هنقر الصناعية'!$S$3</definedName>
    <definedName name="_A180000" localSheetId="10">'ايضاح 5 ( الموردين )'!#REF!</definedName>
    <definedName name="_A180000">'[2]م هنقر الصناعية'!$S$3</definedName>
    <definedName name="_A99999" localSheetId="7">'[1]م هنقر الصناعية'!$S$3</definedName>
    <definedName name="_A99999" localSheetId="10">'ايضاح 5 ( الموردين )'!#REF!</definedName>
    <definedName name="_A99999">'[2]م هنقر الصناعية'!$S$3</definedName>
    <definedName name="_A999999" localSheetId="7">'[1]م هنقر الصناعية'!$S$3</definedName>
    <definedName name="_A999999" localSheetId="10">'ايضاح 5 ( الموردين )'!#REF!</definedName>
    <definedName name="_A999999">'[2]م هنقر الصناعية'!$S$3</definedName>
    <definedName name="_xlnm.Print_Area" localSheetId="11">'أرصدة  دائنة أخري'!$A$1:$F$17</definedName>
    <definedName name="_xlnm.Print_Area" localSheetId="3">'الدخل الشامل'!$A$1:$F$44</definedName>
    <definedName name="_xlnm.Print_Area" localSheetId="7">'المخزون 2024'!$A$1:$G$25</definedName>
    <definedName name="_xlnm.Print_Area" localSheetId="5">النقدية!$A$1:$F$19</definedName>
    <definedName name="_xlnm.Print_Area" localSheetId="14">'إيرادات أخري '!$A$1:$F$17</definedName>
    <definedName name="_xlnm.Print_Area" localSheetId="8">'ايضاح 6 ( الدائنون )'!$A$1:$F$17</definedName>
    <definedName name="_xlnm.Print_Area" localSheetId="9">'ايضاح رقم 7 حقوق الملكية'!$A$1:$F$33</definedName>
    <definedName name="_xlnm.Print_Area" localSheetId="15">'حساب الزكاة 2022'!$A$1:$H$24</definedName>
    <definedName name="_xlnm.Print_Area" localSheetId="12">'ذمم مدينة'!$A$1:$F$17</definedName>
    <definedName name="_xlnm.Print_Area" localSheetId="0">فهرس!$B$1:$I$12</definedName>
    <definedName name="_xlnm.Print_Area" localSheetId="2">'قائمة المركز المال'!$A$1:$D$46</definedName>
    <definedName name="_xlnm.Print_Area" localSheetId="1">'ميزان المراجعة 2024'!$E$2:$N$220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26" i="3"/>
  <c r="E9" i="12"/>
  <c r="D23" i="3"/>
  <c r="D25" i="3"/>
  <c r="G30" i="10"/>
  <c r="E11" i="14"/>
  <c r="E12" i="14"/>
  <c r="D11" i="3"/>
  <c r="F25" i="15"/>
  <c r="F5" i="15"/>
  <c r="F6" i="15"/>
  <c r="F7" i="15"/>
  <c r="F8" i="15"/>
  <c r="F9" i="15"/>
  <c r="F4" i="15"/>
  <c r="D5" i="15"/>
  <c r="D6" i="15"/>
  <c r="D7" i="15"/>
  <c r="D8" i="15"/>
  <c r="D9" i="15"/>
  <c r="D4" i="15"/>
  <c r="E9" i="18"/>
  <c r="E8" i="18"/>
  <c r="E7" i="18"/>
  <c r="B8" i="18"/>
  <c r="B9" i="18"/>
  <c r="B7" i="18"/>
  <c r="E9" i="14"/>
  <c r="G41" i="13"/>
  <c r="E8" i="17"/>
  <c r="E7" i="17"/>
  <c r="E10" i="17"/>
  <c r="E9" i="17"/>
  <c r="E7" i="12"/>
  <c r="E8" i="12"/>
  <c r="I8" i="10"/>
  <c r="I9" i="10"/>
  <c r="I10" i="10"/>
  <c r="I11" i="10"/>
  <c r="I12" i="10"/>
  <c r="I13" i="10"/>
  <c r="I14" i="10"/>
  <c r="I7" i="10"/>
  <c r="G15" i="10"/>
  <c r="G8" i="10"/>
  <c r="G9" i="10"/>
  <c r="G10" i="10"/>
  <c r="G11" i="10"/>
  <c r="G12" i="10"/>
  <c r="G13" i="10"/>
  <c r="G14" i="10"/>
  <c r="G7" i="10"/>
  <c r="F15" i="10"/>
  <c r="F8" i="10"/>
  <c r="F9" i="10"/>
  <c r="F10" i="10"/>
  <c r="F11" i="10"/>
  <c r="F12" i="10"/>
  <c r="F13" i="10"/>
  <c r="F14" i="10"/>
  <c r="F7" i="10"/>
  <c r="E7" i="10"/>
  <c r="E8" i="10"/>
  <c r="E9" i="10"/>
  <c r="E10" i="10"/>
  <c r="E11" i="10"/>
  <c r="E12" i="10"/>
  <c r="E13" i="10"/>
  <c r="E6" i="10"/>
  <c r="C7" i="10"/>
  <c r="C8" i="10"/>
  <c r="C9" i="10"/>
  <c r="C10" i="10"/>
  <c r="C11" i="10"/>
  <c r="C12" i="10"/>
  <c r="C13" i="10"/>
  <c r="C14" i="10"/>
  <c r="B14" i="10"/>
  <c r="B7" i="10"/>
  <c r="B8" i="10"/>
  <c r="B9" i="10"/>
  <c r="B10" i="10"/>
  <c r="B11" i="10"/>
  <c r="B12" i="10"/>
  <c r="B13" i="10"/>
  <c r="B6" i="10"/>
  <c r="A7" i="10"/>
  <c r="A8" i="10"/>
  <c r="A9" i="10"/>
  <c r="A10" i="10"/>
  <c r="A11" i="10"/>
  <c r="A12" i="10"/>
  <c r="A13" i="10"/>
  <c r="A6" i="10"/>
  <c r="E8" i="19"/>
  <c r="E10" i="19"/>
  <c r="E9" i="19"/>
  <c r="E72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43" i="9"/>
  <c r="B70" i="9"/>
  <c r="B71" i="9"/>
  <c r="B72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43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8" i="9"/>
  <c r="B33" i="9"/>
  <c r="B34" i="9"/>
  <c r="B35" i="9"/>
  <c r="B36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8" i="9"/>
  <c r="E177" i="5"/>
  <c r="F119" i="5"/>
  <c r="F118" i="5"/>
  <c r="F123" i="5"/>
  <c r="E152" i="5"/>
  <c r="E170" i="5"/>
  <c r="E144" i="5"/>
  <c r="E142" i="5"/>
  <c r="E140" i="5"/>
  <c r="E138" i="5"/>
  <c r="F125" i="5"/>
  <c r="F92" i="5"/>
  <c r="F102" i="5"/>
  <c r="F91" i="5"/>
  <c r="F90" i="5"/>
  <c r="F19" i="5"/>
  <c r="F18" i="5"/>
  <c r="F14" i="5"/>
  <c r="F13" i="5"/>
  <c r="J218" i="5"/>
  <c r="I218" i="5"/>
  <c r="E37" i="9" l="1"/>
  <c r="E139" i="5"/>
  <c r="E10" i="14"/>
  <c r="E13" i="14"/>
  <c r="B10" i="14"/>
  <c r="B11" i="14"/>
  <c r="B12" i="14"/>
  <c r="E8" i="14"/>
  <c r="E7" i="14"/>
  <c r="B8" i="14"/>
  <c r="B9" i="14"/>
  <c r="B7" i="14"/>
  <c r="E8" i="8"/>
  <c r="E9" i="8"/>
  <c r="E10" i="8"/>
  <c r="E7" i="8"/>
  <c r="B8" i="8"/>
  <c r="B9" i="8"/>
  <c r="B10" i="8"/>
  <c r="B7" i="8"/>
  <c r="E7" i="19"/>
  <c r="E11" i="19" s="1"/>
  <c r="B8" i="19"/>
  <c r="B9" i="19"/>
  <c r="B10" i="19"/>
  <c r="B7" i="19"/>
  <c r="E14" i="10"/>
  <c r="C6" i="10"/>
  <c r="A14" i="10"/>
  <c r="F20" i="4"/>
  <c r="F22" i="4"/>
  <c r="F18" i="4"/>
  <c r="E151" i="5"/>
  <c r="E143" i="5"/>
  <c r="E141" i="5"/>
  <c r="F126" i="5"/>
  <c r="F122" i="5"/>
  <c r="F103" i="5"/>
  <c r="F13" i="4" l="1"/>
  <c r="E15" i="10"/>
  <c r="C15" i="10"/>
  <c r="B15" i="10"/>
  <c r="F12" i="5" l="1"/>
  <c r="D9" i="3" s="1"/>
  <c r="F7" i="5"/>
  <c r="G218" i="5"/>
  <c r="H218" i="5"/>
  <c r="K218" i="5"/>
  <c r="L218" i="5"/>
  <c r="D18" i="16" l="1"/>
  <c r="K15" i="10"/>
  <c r="H15" i="10"/>
  <c r="D15" i="10"/>
  <c r="E41" i="13"/>
  <c r="F41" i="13"/>
  <c r="D41" i="13"/>
  <c r="E218" i="5" l="1"/>
  <c r="E220" i="5" s="1"/>
  <c r="I15" i="10"/>
  <c r="J15" i="10" l="1"/>
  <c r="K219" i="5"/>
  <c r="G219" i="5"/>
  <c r="D16" i="3" l="1"/>
  <c r="F5" i="5"/>
  <c r="F218" i="5" s="1"/>
  <c r="E219" i="5" l="1"/>
  <c r="D19" i="16"/>
  <c r="D20" i="16" s="1"/>
  <c r="F11" i="4" l="1"/>
  <c r="E12" i="18" l="1"/>
  <c r="E12" i="17"/>
  <c r="D12" i="16" l="1"/>
  <c r="D14" i="16" s="1"/>
  <c r="E15" i="14"/>
  <c r="E13" i="11"/>
  <c r="D8" i="3" s="1"/>
  <c r="E12" i="8"/>
  <c r="F28" i="4" s="1"/>
  <c r="D38" i="3" l="1"/>
  <c r="D40" i="3" s="1"/>
  <c r="E12" i="12" l="1"/>
  <c r="D10" i="3" s="1"/>
  <c r="F14" i="4"/>
  <c r="F24" i="4"/>
  <c r="F32" i="4" l="1"/>
  <c r="F36" i="4" s="1"/>
  <c r="D33" i="3"/>
  <c r="D17" i="3"/>
  <c r="D12" i="3"/>
  <c r="F41" i="4" l="1"/>
  <c r="D41" i="3"/>
  <c r="D18" i="3"/>
  <c r="D46" i="3" l="1"/>
  <c r="I219" i="5" l="1"/>
</calcChain>
</file>

<file path=xl/sharedStrings.xml><?xml version="1.0" encoding="utf-8"?>
<sst xmlns="http://schemas.openxmlformats.org/spreadsheetml/2006/main" count="538" uniqueCount="453">
  <si>
    <t>الدخل</t>
  </si>
  <si>
    <t>الميزانية</t>
  </si>
  <si>
    <t xml:space="preserve">ميزان المراجعة العام </t>
  </si>
  <si>
    <t>الى</t>
  </si>
  <si>
    <t>خلال الفترة من</t>
  </si>
  <si>
    <t>الرصيد دائن</t>
  </si>
  <si>
    <t>الرصيد مدين</t>
  </si>
  <si>
    <t>الحركة داين</t>
  </si>
  <si>
    <t>الحركة مدين</t>
  </si>
  <si>
    <t>اول المدة دائن</t>
  </si>
  <si>
    <t>اول المدة مدين</t>
  </si>
  <si>
    <t xml:space="preserve">  الحساب</t>
  </si>
  <si>
    <t>كود الحساب</t>
  </si>
  <si>
    <t>الصندوق الرئيسي</t>
  </si>
  <si>
    <t>صندوق نقاط البيع</t>
  </si>
  <si>
    <t>البنك الاهلي  104</t>
  </si>
  <si>
    <t>البنك الاهلي607</t>
  </si>
  <si>
    <t>ذمم العملاء</t>
  </si>
  <si>
    <t>عهدة حمدي حامد عثمان</t>
  </si>
  <si>
    <t>عهدة راج محمد كاجا - راج محمد محي الدين</t>
  </si>
  <si>
    <t>عهدة عبدالجليل اليمنى - مقاول المحطة الجديد</t>
  </si>
  <si>
    <t>عهدة خالد احمد عبدالحكم</t>
  </si>
  <si>
    <t>سلفة مصطفى عبدالحكم مجاور</t>
  </si>
  <si>
    <t>سلفة احمد الصفتى ابراهيم</t>
  </si>
  <si>
    <t>سلفة اعجاز خان يوسف</t>
  </si>
  <si>
    <t>سلفة بوران باراساد باداف</t>
  </si>
  <si>
    <t>سلفة  محمد حسن خان -هندي</t>
  </si>
  <si>
    <t>سلفة خالد السيد محمد</t>
  </si>
  <si>
    <t>سلفة جاسيكار جاسيكار</t>
  </si>
  <si>
    <t>سلفة عبدالحميد حسن احمد شحاتة</t>
  </si>
  <si>
    <t>سلفة نصار على</t>
  </si>
  <si>
    <t>سلفة</t>
  </si>
  <si>
    <t>سلفة راجا كادار باتنشا</t>
  </si>
  <si>
    <t>سلفة عوض محمد المين عوض</t>
  </si>
  <si>
    <t>سلفة يسري سمير الطيب</t>
  </si>
  <si>
    <t>سلفة مافوجل ساليقى</t>
  </si>
  <si>
    <t>سلفة رحمن شيخ</t>
  </si>
  <si>
    <t>سلفة كامرول السالم محمد</t>
  </si>
  <si>
    <t>سلفة اختر حسين</t>
  </si>
  <si>
    <t>سلفة على ادريس حميدة</t>
  </si>
  <si>
    <t>سلفة وتريول رنجنزن - فيتريفل</t>
  </si>
  <si>
    <t>سلفة موتو سسوامى</t>
  </si>
  <si>
    <t>سلفة محمد اصف عبدالغفار خان</t>
  </si>
  <si>
    <t>سلفة فيصل وقيع الله الشيخ</t>
  </si>
  <si>
    <t>سلفة خالد احمد عبدالحكم</t>
  </si>
  <si>
    <t>سلفة ايمن شحتة</t>
  </si>
  <si>
    <t>سلفة تاميل ماني</t>
  </si>
  <si>
    <t>سلفة راجو مانو حاران</t>
  </si>
  <si>
    <t>سلفة عمران خان</t>
  </si>
  <si>
    <t>سلفة كالاي ياراسان</t>
  </si>
  <si>
    <t>مخزن مواد خام - مصنع المنتجات الاسمنتية</t>
  </si>
  <si>
    <t>مخزن انتاج تام تحت التشغيل</t>
  </si>
  <si>
    <t>مخزن منتجات تامة بلوك بيع</t>
  </si>
  <si>
    <t>مخزن مواد خام - مصنع نجران</t>
  </si>
  <si>
    <t>(مبنى الإدارة)</t>
  </si>
  <si>
    <t>السيارات</t>
  </si>
  <si>
    <t>الات و معدات</t>
  </si>
  <si>
    <t>شاحنات</t>
  </si>
  <si>
    <t>اصول اخري كهربائية</t>
  </si>
  <si>
    <t>أجهزة حاسب الى</t>
  </si>
  <si>
    <t>مجمع اهلاك مبنى الإدارة</t>
  </si>
  <si>
    <t>مجمع اهلاك  سيارات</t>
  </si>
  <si>
    <t>مجمع اهلاك  الات و معدات</t>
  </si>
  <si>
    <t>مجمع اهلاك  شاحنات</t>
  </si>
  <si>
    <t>مجمع اهلاك  اجهزة كهربائية</t>
  </si>
  <si>
    <t>مجمع اهلاك  أجهزة حاسب الى</t>
  </si>
  <si>
    <t>مجمع اهلاك مصاريف التاسيس</t>
  </si>
  <si>
    <t>الموردين</t>
  </si>
  <si>
    <t>مصروف اجور و رواتب مستحقة</t>
  </si>
  <si>
    <t>مستحقات ضريبة القيمة المضافة</t>
  </si>
  <si>
    <t>الأرباح  والخساير المرحله</t>
  </si>
  <si>
    <t>مؤسسه محمد مهدى فرع الحديد</t>
  </si>
  <si>
    <t>مؤسسه محمد مهدى فرع المقاولات</t>
  </si>
  <si>
    <t>مؤسسه محمد مهدى فرع النقليات</t>
  </si>
  <si>
    <t>شركة تمويل الاولى</t>
  </si>
  <si>
    <t>تكلفة المبيعات</t>
  </si>
  <si>
    <t>فروق التسويات الجرديه</t>
  </si>
  <si>
    <t>مبيعات الخرسانة الجاهزة</t>
  </si>
  <si>
    <t>خصم مسموح به على مبيعات الخرسانة الجاهزة</t>
  </si>
  <si>
    <t>مبيعات البلوك الاسمنتى</t>
  </si>
  <si>
    <t>خصم مسموح به على مبيعات البلوك الاسمنتى</t>
  </si>
  <si>
    <t>خصم مكتسب</t>
  </si>
  <si>
    <t>ايرادات اخرى</t>
  </si>
  <si>
    <t>حسابات مراقبة المبيعات</t>
  </si>
  <si>
    <t>حسابات مراقبة العملاء</t>
  </si>
  <si>
    <t>حسابات مراقبة المشتريات</t>
  </si>
  <si>
    <t>مصاريف اجور عمال</t>
  </si>
  <si>
    <t>مصاريف اجور نقل</t>
  </si>
  <si>
    <t>مصاريف بدل اجازه مدفوعه الاجر تشغيل</t>
  </si>
  <si>
    <t>مصاريف بدل تذاكر سفر العاملين تشغيل</t>
  </si>
  <si>
    <t>مصاريف ديزل</t>
  </si>
  <si>
    <t>مصاريف بنزين</t>
  </si>
  <si>
    <t>مصاريف كهرباء</t>
  </si>
  <si>
    <t>مصاريف صيانه واصلاح المعدات والسيارات</t>
  </si>
  <si>
    <t>مصاريف زيوت وتشحيم</t>
  </si>
  <si>
    <t>مصاريف سيارة</t>
  </si>
  <si>
    <t>مصاريف مخالفات مرورية وحوادث تشغيل</t>
  </si>
  <si>
    <t>مصاريف ايجار المصنع</t>
  </si>
  <si>
    <t>مصاريف مياه</t>
  </si>
  <si>
    <t>مصاريف شريط ربط بلك وانترلوك</t>
  </si>
  <si>
    <t>مصاريف كفرات</t>
  </si>
  <si>
    <t>مصاريف قطع غيار</t>
  </si>
  <si>
    <t>مصاريف فلاتر</t>
  </si>
  <si>
    <t>مصاريف بطاريات</t>
  </si>
  <si>
    <t>مصاريف بنشر</t>
  </si>
  <si>
    <t>مصاريف استهلاك مباني وهناجر</t>
  </si>
  <si>
    <t>مصاريف استهلاك الات ومعدات</t>
  </si>
  <si>
    <t>مصاريف استهلاك شاحنات</t>
  </si>
  <si>
    <t>مصاريف استهلاك وسائل نقل وانتقال - سيارات</t>
  </si>
  <si>
    <t>مصاريف استهلاك حاسبات</t>
  </si>
  <si>
    <t>مصاريف استهلاك  اجهزة كهربيه</t>
  </si>
  <si>
    <t>مصاريف استهلاك مصاريف التاسيس</t>
  </si>
  <si>
    <t>مصاريف هاتف و جوال</t>
  </si>
  <si>
    <t>مصاريف ضيافة اداره</t>
  </si>
  <si>
    <t>مصاريف علاج</t>
  </si>
  <si>
    <t>مصاريف تأمينات اجتماعية</t>
  </si>
  <si>
    <t>مصاريف تجديد إقامات</t>
  </si>
  <si>
    <t>مصاريف تجديد استمارات السيارات</t>
  </si>
  <si>
    <t>مصاريف قرطاسية ومطبوعات</t>
  </si>
  <si>
    <t>مصاريف متنوعة</t>
  </si>
  <si>
    <t>مصاريف مخالفات مرورية وحوادث -اداريه</t>
  </si>
  <si>
    <t>مصاريف رسوم حكومية</t>
  </si>
  <si>
    <t>مصاريف التامين الطبى للمصنع</t>
  </si>
  <si>
    <t>مصاريف سكن الادارة</t>
  </si>
  <si>
    <t>مصاريف بدل تذاكر سفر الاداريين</t>
  </si>
  <si>
    <t>مصاريف بدل اجازات مدفوعة الاجر اداريه</t>
  </si>
  <si>
    <t>مصاريف رسوم بنكيه</t>
  </si>
  <si>
    <t>مصاريف اكل للعمال</t>
  </si>
  <si>
    <t>مصاريف اجور ورواتب العاملين</t>
  </si>
  <si>
    <t>الاجمالي</t>
  </si>
  <si>
    <t>فهرس المحتويات</t>
  </si>
  <si>
    <t>المحتويات</t>
  </si>
  <si>
    <t>جدول " أ "</t>
  </si>
  <si>
    <t>ديسمبر 2021م 31</t>
  </si>
  <si>
    <t>إيضاح</t>
  </si>
  <si>
    <t>ريال سعودي</t>
  </si>
  <si>
    <t xml:space="preserve">ذمم العملاء </t>
  </si>
  <si>
    <t xml:space="preserve">المخزون </t>
  </si>
  <si>
    <t>الموجودات غير المتداولة:</t>
  </si>
  <si>
    <t xml:space="preserve">المودرين  </t>
  </si>
  <si>
    <t>المطلوبات غيرالمتداولة:</t>
  </si>
  <si>
    <t xml:space="preserve"> مخصص منافع وإلتزامات الموظفين</t>
  </si>
  <si>
    <t xml:space="preserve">مخصص الزكاة </t>
  </si>
  <si>
    <t xml:space="preserve"> إجمالي المطلوبات غير المتداولة</t>
  </si>
  <si>
    <t>حقوق المالك</t>
  </si>
  <si>
    <t>رأس المال</t>
  </si>
  <si>
    <t>جدول " ب "</t>
  </si>
  <si>
    <t>مصنع بن حامد للمنتجات الأسمنتية</t>
  </si>
  <si>
    <t xml:space="preserve">مؤسسة فردية سعودية </t>
  </si>
  <si>
    <t>مجمل  الربح</t>
  </si>
  <si>
    <t>يخصم:</t>
  </si>
  <si>
    <t>مجموع  المصروفات</t>
  </si>
  <si>
    <t>يضاف :</t>
  </si>
  <si>
    <t xml:space="preserve">                      -</t>
  </si>
  <si>
    <t xml:space="preserve">  مصروفات أخرى</t>
  </si>
  <si>
    <t xml:space="preserve">  الزكاة الشرعية</t>
  </si>
  <si>
    <t>الدخل الشامل الاخر</t>
  </si>
  <si>
    <t xml:space="preserve">  بنود سيعاد تصنيفها لاحقا ضمن الربح أو الخسارة</t>
  </si>
  <si>
    <t xml:space="preserve">  بنود لن يعاد تصنيفها لاحقا ضمن الربح أو الخسارة</t>
  </si>
  <si>
    <t>مجم وع ربح الدخل الشامل للسنة</t>
  </si>
  <si>
    <t>ص 6</t>
  </si>
  <si>
    <t>6- الممتلكات والمعدات واستهلاكاتها :</t>
  </si>
  <si>
    <t>صافي القيمة الدفترية</t>
  </si>
  <si>
    <t>الاستهلاكات</t>
  </si>
  <si>
    <t xml:space="preserve">التكلفة  </t>
  </si>
  <si>
    <t>البيان</t>
  </si>
  <si>
    <t>مجمع الاهلاك اخر العام</t>
  </si>
  <si>
    <t>الاستبعادات</t>
  </si>
  <si>
    <t>اهلاك العام</t>
  </si>
  <si>
    <t>مجمع الاهلاك اول العام</t>
  </si>
  <si>
    <t>التكلفة اخر العام</t>
  </si>
  <si>
    <t>اضافات خلال العام</t>
  </si>
  <si>
    <t>التكلفة اول العام</t>
  </si>
  <si>
    <t xml:space="preserve">  الاجمالي  </t>
  </si>
  <si>
    <t xml:space="preserve"> سلف العاملين الدائنة</t>
  </si>
  <si>
    <t>مصاريف تجديد استمارات المضخات والخلاطات و اوناش</t>
  </si>
  <si>
    <t>نجران  -المملكة العربية السعودية</t>
  </si>
  <si>
    <t xml:space="preserve">مصنع بن حامد للمنتجات الأسمنتية مؤسسة فردية سعودية </t>
  </si>
  <si>
    <t xml:space="preserve"> الموجودات المتداولة:</t>
  </si>
  <si>
    <t>الموجودات</t>
  </si>
  <si>
    <t>تشكل الإيضاحات المرفقة من رقم (1) إلى رقم(17) جزءاً لا يتجزأ من هذه القوائم المالية</t>
  </si>
  <si>
    <t>إجمالي المطلوبات وحقوق المالك</t>
  </si>
  <si>
    <t xml:space="preserve">نقد بالصندوق و بالبنوك </t>
  </si>
  <si>
    <t xml:space="preserve">ارصدة  مدينة أخرى </t>
  </si>
  <si>
    <t>إجمالي الموجودات المتداولة</t>
  </si>
  <si>
    <t>ممتلكات وألات ومعدات ، بالصافي</t>
  </si>
  <si>
    <t>إجمالي الموجودات غيرالمتداولة</t>
  </si>
  <si>
    <t xml:space="preserve"> إجمالي الموجودات</t>
  </si>
  <si>
    <t>المطلوبات المتداولة:</t>
  </si>
  <si>
    <t>المطلوبات وحقوق المالك</t>
  </si>
  <si>
    <t>ذمم دائنة أخري</t>
  </si>
  <si>
    <t>إجمالي المطلوبات المتداولة</t>
  </si>
  <si>
    <t>اجمالى المطلوبات</t>
  </si>
  <si>
    <t xml:space="preserve">راس مال اضافي </t>
  </si>
  <si>
    <t>الأرباح الخسائر ( المبقاه)</t>
  </si>
  <si>
    <t xml:space="preserve">إجمالي حقو ق المالك </t>
  </si>
  <si>
    <t xml:space="preserve">مصنع بن حامد للمنتجات الأسمنتية
 مؤسسة فردية سعودية </t>
  </si>
  <si>
    <t>المصر وفات الإدارية والعمومية</t>
  </si>
  <si>
    <t>استهلا ك ممتلكات والات ومعدات</t>
  </si>
  <si>
    <t xml:space="preserve"> يخصم :</t>
  </si>
  <si>
    <t>إيرادات اخري</t>
  </si>
  <si>
    <t>صافى الدخل</t>
  </si>
  <si>
    <t>صافي ربح السنة</t>
  </si>
  <si>
    <t>مصنع محمد مهدي عبد الله ال حامد للبلك والخرسانة الجاهزة</t>
  </si>
  <si>
    <t>(منشأة فردية )</t>
  </si>
  <si>
    <t xml:space="preserve"> ايضاح (1) : ايرادات متنوعة : </t>
  </si>
  <si>
    <t>الاجمـــــــــــــــــــــــــــــــالي</t>
  </si>
  <si>
    <t>(مؤسسة فردية سعودية )</t>
  </si>
  <si>
    <t xml:space="preserve">ايضاح رقم (2) </t>
  </si>
  <si>
    <t>بيــــــــــــــــــــــــــــــــــــــــــــان</t>
  </si>
  <si>
    <t>ايضاح</t>
  </si>
  <si>
    <t xml:space="preserve"> ايضاح (1) : نقدية بالصندوق ولدى البنوك : </t>
  </si>
  <si>
    <t xml:space="preserve"> ايضاح (3) : ذمم مدينة اخرى : </t>
  </si>
  <si>
    <t>الكــــود</t>
  </si>
  <si>
    <t>اســـــم المـــــــــــــــــورد</t>
  </si>
  <si>
    <t>مصنع اسمنت نجران</t>
  </si>
  <si>
    <t>كسارة بن هركيل</t>
  </si>
  <si>
    <t>الاجمالــــــــــي</t>
  </si>
  <si>
    <t>م</t>
  </si>
  <si>
    <t>بيــــــــــــــــــــان</t>
  </si>
  <si>
    <t>نقدية بالبنوك والصندوق</t>
  </si>
  <si>
    <t>ذمم العاملين</t>
  </si>
  <si>
    <t>العملاء</t>
  </si>
  <si>
    <t>(يخصــم)</t>
  </si>
  <si>
    <t>الموردون</t>
  </si>
  <si>
    <t>المقاولات</t>
  </si>
  <si>
    <t>صافي المبلغ يقسم على 40
 (ربع العشر)</t>
  </si>
  <si>
    <t>العهد الدائنة</t>
  </si>
  <si>
    <t>العهد المدينة</t>
  </si>
  <si>
    <t xml:space="preserve"> سلف العاملين المدينة</t>
  </si>
  <si>
    <t xml:space="preserve"> ايضاح (7) : ذمم دائنة اخرى : </t>
  </si>
  <si>
    <t>البنك الراجحى فرع (2) الرئيسي</t>
  </si>
  <si>
    <t>مصروف مقدم تامين طبى على العاملين مصنع الخرسانة الجاهزة</t>
  </si>
  <si>
    <t>مصروف مقدم ايجار اراضى مصنع الخرسانة الجاهزة</t>
  </si>
  <si>
    <t xml:space="preserve">مصروفات التشغيل </t>
  </si>
  <si>
    <t xml:space="preserve">التزامات قصيرة الأجل </t>
  </si>
  <si>
    <t>الإيرادات(صافي المبيعات)</t>
  </si>
  <si>
    <t>تكلفة الإيرادات (تكلفة المبيعات)</t>
  </si>
  <si>
    <t xml:space="preserve"> ايضاح (6) : حقوق الملكية  : </t>
  </si>
  <si>
    <t xml:space="preserve"> ايضاح (6) : الدائنون  : </t>
  </si>
  <si>
    <t>40003</t>
  </si>
  <si>
    <t>40004</t>
  </si>
  <si>
    <t>كسارة حسن سنان ) بحص (</t>
  </si>
  <si>
    <t>40005</t>
  </si>
  <si>
    <t>مؤسسة معين مهدي آل مليح ) بطحا (</t>
  </si>
  <si>
    <t>40006</t>
  </si>
  <si>
    <t>مصنع أصالة الجزيرة</t>
  </si>
  <si>
    <t>40007</t>
  </si>
  <si>
    <t>40008</t>
  </si>
  <si>
    <t>مصنع كيماويات مواد البناء</t>
  </si>
  <si>
    <t>40011</t>
  </si>
  <si>
    <t>مصنع الخياط للطوب االحمر</t>
  </si>
  <si>
    <t>40012</t>
  </si>
  <si>
    <t xml:space="preserve"> شركة فال الحنوب للصناعة (مؤسسة ابراهيم محمد فلقي التجاريه سابقاً)</t>
  </si>
  <si>
    <t>40013</t>
  </si>
  <si>
    <t>شركة راشد عبد الرحمن الراشد</t>
  </si>
  <si>
    <t>40015</t>
  </si>
  <si>
    <t>مبارك علي الهمامي اسمنت سايب</t>
  </si>
  <si>
    <t>40022</t>
  </si>
  <si>
    <t>مؤسسة علي مبارك علي الهمامي التجاريه</t>
  </si>
  <si>
    <t>40023</t>
  </si>
  <si>
    <t>مورد مياة  راج</t>
  </si>
  <si>
    <t>40026</t>
  </si>
  <si>
    <t>مؤسسة عبدالله ابراهيم الفوزان للتجارة</t>
  </si>
  <si>
    <t>40028</t>
  </si>
  <si>
    <t>مؤسسة قاسيون الشرق للتجارة</t>
  </si>
  <si>
    <t>40029</t>
  </si>
  <si>
    <t>شركة عبد الرازق محمد الانصاري</t>
  </si>
  <si>
    <t>40030</t>
  </si>
  <si>
    <t>مؤسسة العملاق التجارية</t>
  </si>
  <si>
    <t>40033</t>
  </si>
  <si>
    <t>كسارة الوادعي</t>
  </si>
  <si>
    <t>40034</t>
  </si>
  <si>
    <t>شركة نور المتحده للخدمات البتروليه</t>
  </si>
  <si>
    <t>40035</t>
  </si>
  <si>
    <t>مؤسسة الفتح للمقاولات لصاحبها مانع حمد (كسارة الفتح)</t>
  </si>
  <si>
    <t>40036</t>
  </si>
  <si>
    <t>شركة جبال الشرق الصناعية - بطحاء (جديد)</t>
  </si>
  <si>
    <t>40037</t>
  </si>
  <si>
    <t>شركة الحويل للتجاره والمقاولات</t>
  </si>
  <si>
    <t>40038</t>
  </si>
  <si>
    <t>كسارة ركائز القمه</t>
  </si>
  <si>
    <t>40040</t>
  </si>
  <si>
    <t>ركائز الرمال</t>
  </si>
  <si>
    <t>40041</t>
  </si>
  <si>
    <t>شركة قلب المحيط للتجاره / 0531824662</t>
  </si>
  <si>
    <t xml:space="preserve"> ايضاح (8) : الإيرادات(صافي المبيعات) : </t>
  </si>
  <si>
    <t xml:space="preserve">ميزان المراجعة </t>
  </si>
  <si>
    <t>الرئيسية</t>
  </si>
  <si>
    <t>قائمة المركز المالى</t>
  </si>
  <si>
    <t xml:space="preserve">قائمة الدخل الشامل </t>
  </si>
  <si>
    <t xml:space="preserve">إيضاحات النقدية </t>
  </si>
  <si>
    <t xml:space="preserve">إيضاحات الإيرادات </t>
  </si>
  <si>
    <t xml:space="preserve">إيضاحات الأصول الثابتة </t>
  </si>
  <si>
    <t xml:space="preserve">إيضاحات الأرصدة الدائة </t>
  </si>
  <si>
    <t xml:space="preserve">إيضاحات الأرصدة المدينة </t>
  </si>
  <si>
    <t xml:space="preserve">إيضاحات المخزون </t>
  </si>
  <si>
    <t>إيضاحات الدائنون</t>
  </si>
  <si>
    <t>إيضاحات حقوق الملكية</t>
  </si>
  <si>
    <t>إيضاحات الموردون</t>
  </si>
  <si>
    <t xml:space="preserve">إيضاحات الذمم المدينة </t>
  </si>
  <si>
    <t xml:space="preserve">إيضاحات المصاريف </t>
  </si>
  <si>
    <t>إيرادات أخري</t>
  </si>
  <si>
    <t>مصاريف بدل اضافى مؤقت</t>
  </si>
  <si>
    <t>مصروف مقدم</t>
  </si>
  <si>
    <t>عهدة خالد السيد محمد</t>
  </si>
  <si>
    <t>عهدة على ادريس حميدة</t>
  </si>
  <si>
    <t>عهدة ايمن شحتة</t>
  </si>
  <si>
    <t xml:space="preserve"> عهدة المهندس ناجح</t>
  </si>
  <si>
    <t>حسين حسن الحرازي</t>
  </si>
  <si>
    <t>سلفة بورامورتى بورامورتى</t>
  </si>
  <si>
    <t>سلفة انبو انبو غوابال</t>
  </si>
  <si>
    <t>سلفة محمد امينو اسالم</t>
  </si>
  <si>
    <t>سلفة دايل شنكر</t>
  </si>
  <si>
    <t>سلفة محمد نيشان</t>
  </si>
  <si>
    <t>سلفة ستالين كليا بيرمل كليا بيرمل</t>
  </si>
  <si>
    <t>سلفة ساسي كومار سدييان سدييان</t>
  </si>
  <si>
    <t>سلفة سوغانو عبدالرحيم</t>
  </si>
  <si>
    <t>سلفة كثرفن مروكسن مروكسن</t>
  </si>
  <si>
    <t>سلفة سثيراج بنير سلوم</t>
  </si>
  <si>
    <t>سلفة سوريش خالدوس خالدوس</t>
  </si>
  <si>
    <t>سلفة شيفا شنكر</t>
  </si>
  <si>
    <t>سلفة حسانين عارف</t>
  </si>
  <si>
    <t>سلفة موبين ياسين</t>
  </si>
  <si>
    <t>سلفة سباراتينم سيكارن سغونتالا</t>
  </si>
  <si>
    <t>سلفة زهيب</t>
  </si>
  <si>
    <t xml:space="preserve"> سلفة خارثيك سوندار ام</t>
  </si>
  <si>
    <t>سلفة شاندرا سار يتار</t>
  </si>
  <si>
    <t>سلفة احمد حامد عثمان</t>
  </si>
  <si>
    <t>سلفة بالانشامي</t>
  </si>
  <si>
    <t>سلفة ابراهيم علي عزمت - البنغالي الحديد</t>
  </si>
  <si>
    <t>سلفة اجاز عباس علي</t>
  </si>
  <si>
    <t>وسيط فروقات جرد الخزينة</t>
  </si>
  <si>
    <t>مستحقات ( فندق لامبرت)  مصروفات خاصة بالفنادق</t>
  </si>
  <si>
    <t>برامج حاسب الى</t>
  </si>
  <si>
    <t>شركة تمويل الاولى معدات الكسارة</t>
  </si>
  <si>
    <t>ايراد تاجير اوناش</t>
  </si>
  <si>
    <t>مراقبة مخزن التحويلات</t>
  </si>
  <si>
    <t>مصاريف بدل منح و مكافات</t>
  </si>
  <si>
    <t>مصاريف رواتب واجور الادارة العليا(مسحوبات العم مهدي)</t>
  </si>
  <si>
    <t>مصاريف رسوم بنكيه ( نقاط البيع )</t>
  </si>
  <si>
    <t>سلفة جانسن كبريال ( جنيش )</t>
  </si>
  <si>
    <t>مصاريف اصلاح وصيانة عامة</t>
  </si>
  <si>
    <t xml:space="preserve">المصروفات المستحقة </t>
  </si>
  <si>
    <t xml:space="preserve">الضريبة المستحقة </t>
  </si>
  <si>
    <t>مدين</t>
  </si>
  <si>
    <t>ادائن</t>
  </si>
  <si>
    <t xml:space="preserve"> الرصيد</t>
  </si>
  <si>
    <t xml:space="preserve">اول المدة </t>
  </si>
  <si>
    <t>زكاة مستحقة 2022</t>
  </si>
  <si>
    <t xml:space="preserve">صافى الربح </t>
  </si>
  <si>
    <t xml:space="preserve">الرئيسية </t>
  </si>
  <si>
    <t>عهدة يسري سمير الطيب</t>
  </si>
  <si>
    <t>عهدة نيشان محمد</t>
  </si>
  <si>
    <t>عهدة سوريش خالدوس خالدوس</t>
  </si>
  <si>
    <t>سلفة نافب جوهان ابراهيم</t>
  </si>
  <si>
    <t>سلفة حمدي حامد عثمان</t>
  </si>
  <si>
    <t>سلفة سعود مبارك ال عوض</t>
  </si>
  <si>
    <t>سلفة قرشي محمد الامين</t>
  </si>
  <si>
    <t>سلفة راسبان بانير ( سواق )</t>
  </si>
  <si>
    <t>مصروف مقدم ايجار شاحنات مصنع الخرسانة الجاهزة</t>
  </si>
  <si>
    <t>مصروف مقدم ضريبة القيمة المضافة  مصنع الخرسانة الجاهزة</t>
  </si>
  <si>
    <t>مجمع اهلاك الكسارة</t>
  </si>
  <si>
    <t>أصول شركات شقيقه (ما يخص الكسارة)</t>
  </si>
  <si>
    <t>جارى محمد مهدي (المدفوع)</t>
  </si>
  <si>
    <t>جارى  مهدي عبدالله حامد ال حامد</t>
  </si>
  <si>
    <t>شركة تمويل الراجحي تمويل التريلات الثلاثه الملونه</t>
  </si>
  <si>
    <t>ايراد الاستقطاع من الرواتب غياب - جزاءات - مخالفات العمال</t>
  </si>
  <si>
    <t>مصاريف استهلاك اصول شركات تابعة (الكسارة)</t>
  </si>
  <si>
    <t>مصاريف سفر وانتقالات</t>
  </si>
  <si>
    <t>مصاريف زكاة</t>
  </si>
  <si>
    <t>وسيط  رواتب سعودة</t>
  </si>
  <si>
    <t>كود المورد</t>
  </si>
  <si>
    <t>المورد</t>
  </si>
  <si>
    <t>اول المدة</t>
  </si>
  <si>
    <t>40019</t>
  </si>
  <si>
    <t>شركة هامكو العطفين للتجارة والصناعة</t>
  </si>
  <si>
    <t>40042</t>
  </si>
  <si>
    <t>مؤسسة الدقه والتقنيه للتجارة</t>
  </si>
  <si>
    <t>40043</t>
  </si>
  <si>
    <t>مؤسسة عبدالله ابراهيم الفوزان ( الباكستاني )</t>
  </si>
  <si>
    <t>40044</t>
  </si>
  <si>
    <t>شركة عبدالإله عبدالرحمن الحسين وشريكة للنقليات ( اسمنت اليمامه )</t>
  </si>
  <si>
    <t>40045</t>
  </si>
  <si>
    <t>اضاءات الجنوب</t>
  </si>
  <si>
    <t>الايضاحات حول القوائم المالية كما في   31/12/2023 م</t>
  </si>
  <si>
    <t xml:space="preserve">جاري المالك </t>
  </si>
  <si>
    <t>راس المال</t>
  </si>
  <si>
    <t>صافي الدخل</t>
  </si>
  <si>
    <t>صافي الأصول الثابتة</t>
  </si>
  <si>
    <t xml:space="preserve">الصافي الخاضع للزكاة </t>
  </si>
  <si>
    <t xml:space="preserve">الزكاة </t>
  </si>
  <si>
    <t>الحالة الاولي</t>
  </si>
  <si>
    <t xml:space="preserve">الحالة الثانية </t>
  </si>
  <si>
    <t>حساب الزكاة للسنة المنتهية فى 31/12/2024</t>
  </si>
  <si>
    <t>الايضاحات حول القوائم المالية كما في   31/12/2024 م</t>
  </si>
  <si>
    <t xml:space="preserve">القوائم المالية للسنة المنتهية في 31 ديسمبر 2024م </t>
  </si>
  <si>
    <t>قائمة المركز المالي في 2024/12/31م</t>
  </si>
  <si>
    <t>قائمة الدخل الشامل للسنة المالية المنتهية في 2024/12/31م</t>
  </si>
  <si>
    <t>الايضاحات حول القوائم المالية كما في  31/12/2024 م</t>
  </si>
  <si>
    <t>مصنع بن حامد للمنتجات الأسمنتيةمؤسسة فردية سعودية الإيضاحات المتممة للقوائم المالية للسنة المالية المنتهية في 31/12/2024</t>
  </si>
  <si>
    <t>كما في 2024/12/31م</t>
  </si>
  <si>
    <t>كما في 31/12/2023</t>
  </si>
  <si>
    <t>مخزون اخر المدة 2024</t>
  </si>
  <si>
    <t>الايضاحات حول القوائم المالية كما في 2024/12/31 م</t>
  </si>
  <si>
    <t>الايضاحات حول القوائم المالية كما في 31/12/2024 م</t>
  </si>
  <si>
    <t>ارصدة الموردين كما فى 31-12-2024 م</t>
  </si>
  <si>
    <t xml:space="preserve">الايضاحات حول القوائم المالية كما في    13/12/2024 م </t>
  </si>
  <si>
    <t>مصاريف نقل النفايات الخطرة</t>
  </si>
  <si>
    <t>مصاريف التشغيل الخاصة بالصين</t>
  </si>
  <si>
    <t>مصاريف رواتب الادارة</t>
  </si>
  <si>
    <t>مصاريف كهرباء ـ عمومية</t>
  </si>
  <si>
    <t>مصاريف عمولة مبيعات الخرسانة</t>
  </si>
  <si>
    <t>مصاريف رواتب عاملة منزليه ( عم مهدي )</t>
  </si>
  <si>
    <t>مصاريف تامين سيارات المصنع</t>
  </si>
  <si>
    <t>مصاريف عماله تشغيل</t>
  </si>
  <si>
    <t>مصاريف اكراميات</t>
  </si>
  <si>
    <t>البنك الاهلى نقاط البيع 107</t>
  </si>
  <si>
    <t>عهدة</t>
  </si>
  <si>
    <t>عهدة راجو مانو حاران</t>
  </si>
  <si>
    <t>عهدة احمد حامد عثمان</t>
  </si>
  <si>
    <t>سلفة راج محمد كاجا</t>
  </si>
  <si>
    <t>سلفة عبدالله شمس</t>
  </si>
  <si>
    <t>سلفة فيرا باتران</t>
  </si>
  <si>
    <t>سلفة حسن بدر ابو احمد</t>
  </si>
  <si>
    <t>سلفة محمد عوض احمد ( كسارة سواق بوكلين )</t>
  </si>
  <si>
    <t>سلفة علي مبارك يمني سواق تريلا</t>
  </si>
  <si>
    <t>سلفة سيف ال اسلام شيكدر -SAIFUL ISLAM SHIKER</t>
  </si>
  <si>
    <t>سلفة علي سواق البمب</t>
  </si>
  <si>
    <t>سلفة احمد الرشيد السوداني</t>
  </si>
  <si>
    <t>مخزن قطع غيار - مصنع المنتجات الاسمنتية</t>
  </si>
  <si>
    <t>مخزن زيوت تشحيم - مصنع المنتجات الاسمنتية</t>
  </si>
  <si>
    <t>مصروف مقدم تامين على الشاحنات مصنع الخرسانة الجاهزة</t>
  </si>
  <si>
    <t>مقدم متنوع فلاتر</t>
  </si>
  <si>
    <t>مقدم مخزن الزيوت والشحم</t>
  </si>
  <si>
    <t>مقدم مخزن الكفرات</t>
  </si>
  <si>
    <t>مصاريف تاسيس النشاط</t>
  </si>
  <si>
    <t>مستحقات مصلحة الزكاة و الدخل</t>
  </si>
  <si>
    <t>مصاريف بدل اضافى نقل</t>
  </si>
  <si>
    <t>مصاريف ضيافة-تشغيل-اعاشة</t>
  </si>
  <si>
    <t>مصاريف نظافه-تشغيل</t>
  </si>
  <si>
    <t>مصاريف كهرباء سيارات ( شغل يد )</t>
  </si>
  <si>
    <t xml:space="preserve">الاجمالى </t>
  </si>
  <si>
    <t xml:space="preserve">مصروفات عمومية وإدارية </t>
  </si>
  <si>
    <t>مصروفات التشغيل</t>
  </si>
  <si>
    <t xml:space="preserve">الايضاحات حول القوائم المالية كما في    31/12/2024 م </t>
  </si>
  <si>
    <t>مبانى و هناجر</t>
  </si>
  <si>
    <t>سيارات</t>
  </si>
  <si>
    <t>اجهزة كهربائية</t>
  </si>
  <si>
    <t>مصاريف التاسيس</t>
  </si>
  <si>
    <t>أصول شركات شقيقه (الكسارة)</t>
  </si>
  <si>
    <t>مجمع اهلاك  مبانى و هناجر</t>
  </si>
  <si>
    <t>مجمع أهلاك  الكسارة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</si>
</sst>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ر_._س_._‏_-;\-* #,##0.00\ _ر_._س_._‏_-;_-* &quot;-&quot;??\ _ر_._س_._‏_-;_-@_-"/>
    <numFmt numFmtId="164" formatCode="_-* #,##0.00_-;_-* #,##0.00\-;_-* &quot;-&quot;??_-;_-@_-"/>
    <numFmt numFmtId="165" formatCode="[$-F800]dddd\,\ mmmm\ dd\,\ yyyy"/>
    <numFmt numFmtId="166" formatCode="_-* #,##0_-;_-* #,##0\-;_-* &quot;-&quot;??_-;_-@_-"/>
    <numFmt numFmtId="167" formatCode="yyyy\/mm\/dd"/>
    <numFmt numFmtId="168" formatCode="_-* #,##0.000_-;_-* #,##0.000\-;_-* &quot;-&quot;??_-;_-@_-"/>
    <numFmt numFmtId="169" formatCode="_-* #,##0.0_-;_-* #,##0.0\-;_-* &quot;-&quot;??_-;_-@_-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000000"/>
      <name val="Calibri"/>
      <family val="2"/>
    </font>
    <font>
      <b/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b/>
      <sz val="13.5"/>
      <color rgb="FF000000"/>
      <name val="Arabic Transparent"/>
      <charset val="178"/>
    </font>
    <font>
      <sz val="13.5"/>
      <color rgb="FF000000"/>
      <name val="Arabic Transparent"/>
      <charset val="178"/>
    </font>
    <font>
      <sz val="14"/>
      <color rgb="FF000000"/>
      <name val="Times New Roman"/>
      <family val="1"/>
    </font>
    <font>
      <b/>
      <u/>
      <sz val="10"/>
      <color rgb="FF000000"/>
      <name val="Times New Roman"/>
      <family val="1"/>
    </font>
    <font>
      <b/>
      <u/>
      <sz val="9"/>
      <color rgb="FF000000"/>
      <name val="Times New Roman"/>
      <family val="1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rgb="FFFF00FF"/>
      <name val="Calibri"/>
      <family val="2"/>
      <charset val="178"/>
      <scheme val="minor"/>
    </font>
    <font>
      <sz val="14"/>
      <color rgb="FFFF00FF"/>
      <name val="Calibri"/>
      <family val="2"/>
      <scheme val="minor"/>
    </font>
    <font>
      <b/>
      <sz val="16"/>
      <color theme="5" tint="-0.499984740745262"/>
      <name val="Adobe Arabic"/>
      <family val="1"/>
    </font>
    <font>
      <sz val="14"/>
      <name val="Calibri"/>
      <family val="2"/>
      <scheme val="minor"/>
    </font>
    <font>
      <u/>
      <sz val="11"/>
      <color theme="10"/>
      <name val="Arial"/>
      <family val="2"/>
      <charset val="178"/>
    </font>
    <font>
      <sz val="11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6"/>
      <color theme="9" tint="-0.499984740745262"/>
      <name val="Calibri Light"/>
      <family val="1"/>
      <scheme val="major"/>
    </font>
    <font>
      <sz val="11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u/>
      <sz val="14"/>
      <color rgb="FFFF0000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Calibri"/>
      <family val="2"/>
    </font>
    <font>
      <b/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Adobe Arabic"/>
      <family val="1"/>
    </font>
    <font>
      <b/>
      <sz val="11"/>
      <color theme="1"/>
      <name val="Calibri"/>
      <family val="2"/>
    </font>
    <font>
      <b/>
      <sz val="7"/>
      <color rgb="FF000000"/>
      <name val="Times New Roman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rgb="FF86612A"/>
      </right>
      <top/>
      <bottom/>
      <diagonal/>
    </border>
    <border>
      <left style="double">
        <color rgb="FF86612A"/>
      </left>
      <right/>
      <top style="double">
        <color rgb="FF86612A"/>
      </top>
      <bottom style="double">
        <color rgb="FF86612A"/>
      </bottom>
      <diagonal/>
    </border>
    <border>
      <left/>
      <right/>
      <top style="double">
        <color rgb="FF86612A"/>
      </top>
      <bottom style="double">
        <color rgb="FF86612A"/>
      </bottom>
      <diagonal/>
    </border>
    <border>
      <left/>
      <right style="double">
        <color rgb="FF86612A"/>
      </right>
      <top style="double">
        <color rgb="FF86612A"/>
      </top>
      <bottom style="double">
        <color rgb="FF86612A"/>
      </bottom>
      <diagonal/>
    </border>
    <border>
      <left style="double">
        <color rgb="FF86612A"/>
      </left>
      <right style="double">
        <color rgb="FF86612A"/>
      </right>
      <top style="double">
        <color rgb="FF86612A"/>
      </top>
      <bottom style="double">
        <color rgb="FF86612A"/>
      </bottom>
      <diagonal/>
    </border>
    <border>
      <left style="double">
        <color rgb="FF86612A"/>
      </left>
      <right style="double">
        <color rgb="FF86612A"/>
      </right>
      <top/>
      <bottom/>
      <diagonal/>
    </border>
    <border>
      <left/>
      <right style="double">
        <color theme="9" tint="-0.499984740745262"/>
      </right>
      <top/>
      <bottom/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/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double">
        <color theme="9" tint="-0.249977111117893"/>
      </left>
      <right/>
      <top style="double">
        <color theme="9" tint="-0.249977111117893"/>
      </top>
      <bottom style="double">
        <color theme="9" tint="-0.249977111117893"/>
      </bottom>
      <diagonal/>
    </border>
    <border>
      <left/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9" fillId="0" borderId="0"/>
    <xf numFmtId="164" fontId="19" fillId="0" borderId="0" applyFont="0" applyFill="0" applyBorder="0" applyAlignment="0" applyProtection="0"/>
    <xf numFmtId="0" fontId="50" fillId="0" borderId="0" applyNumberFormat="0" applyFill="0" applyBorder="0" applyAlignment="0" applyProtection="0"/>
  </cellStyleXfs>
  <cellXfs count="269">
    <xf numFmtId="0" fontId="0" fillId="0" borderId="0" xfId="0"/>
    <xf numFmtId="4" fontId="0" fillId="0" borderId="0" xfId="0" applyNumberFormat="1"/>
    <xf numFmtId="0" fontId="0" fillId="0" borderId="0" xfId="0" applyAlignment="1"/>
    <xf numFmtId="0" fontId="0" fillId="0" borderId="0" xfId="0" applyAlignment="1">
      <alignment horizontal="right" vertical="top"/>
    </xf>
    <xf numFmtId="4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0" fontId="0" fillId="0" borderId="0" xfId="0" applyNumberFormat="1" applyAlignment="1">
      <alignment horizontal="centerContinuous"/>
    </xf>
    <xf numFmtId="0" fontId="6" fillId="0" borderId="0" xfId="0" applyNumberFormat="1" applyFont="1" applyAlignment="1">
      <alignment horizontal="centerContinuous" vertical="center" readingOrder="2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Continuous" vertical="center" readingOrder="2"/>
    </xf>
    <xf numFmtId="0" fontId="7" fillId="0" borderId="0" xfId="0" applyFont="1" applyAlignment="1">
      <alignment horizontal="centerContinuous" vertical="center" wrapText="1" readingOrder="2"/>
    </xf>
    <xf numFmtId="0" fontId="6" fillId="0" borderId="0" xfId="0" applyFont="1" applyAlignment="1">
      <alignment horizontal="right" vertical="center" shrinkToFit="1" readingOrder="2"/>
    </xf>
    <xf numFmtId="0" fontId="0" fillId="0" borderId="0" xfId="0" applyAlignment="1">
      <alignment horizontal="centerContinuous" shrinkToFit="1"/>
    </xf>
    <xf numFmtId="0" fontId="0" fillId="0" borderId="0" xfId="0" applyAlignment="1">
      <alignment horizontal="centerContinuous" vertical="center" shrinkToFit="1"/>
    </xf>
    <xf numFmtId="0" fontId="0" fillId="0" borderId="0" xfId="0" applyAlignment="1">
      <alignment shrinkToFit="1"/>
    </xf>
    <xf numFmtId="0" fontId="0" fillId="0" borderId="0" xfId="0" applyAlignment="1">
      <alignment horizontal="centerContinuous" vertical="justify" shrinkToFit="1"/>
    </xf>
    <xf numFmtId="0" fontId="0" fillId="0" borderId="0" xfId="0" applyAlignment="1">
      <alignment horizontal="centerContinuous" vertical="justify"/>
    </xf>
    <xf numFmtId="0" fontId="11" fillId="0" borderId="0" xfId="0" applyFont="1" applyAlignment="1">
      <alignment horizontal="centerContinuous"/>
    </xf>
    <xf numFmtId="0" fontId="11" fillId="0" borderId="0" xfId="0" applyFont="1" applyAlignment="1">
      <alignment horizontal="centerContinuous" vertical="justify" shrinkToFit="1"/>
    </xf>
    <xf numFmtId="0" fontId="14" fillId="0" borderId="0" xfId="0" applyFont="1" applyAlignment="1">
      <alignment horizontal="centerContinuous" vertical="justify" shrinkToFit="1"/>
    </xf>
    <xf numFmtId="0" fontId="12" fillId="0" borderId="0" xfId="0" applyFont="1"/>
    <xf numFmtId="0" fontId="15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horizontal="centerContinuous" vertical="justify" wrapText="1" shrinkToFit="1"/>
    </xf>
    <xf numFmtId="0" fontId="16" fillId="0" borderId="0" xfId="0" applyFont="1"/>
    <xf numFmtId="4" fontId="13" fillId="0" borderId="2" xfId="0" applyNumberFormat="1" applyFont="1" applyBorder="1"/>
    <xf numFmtId="0" fontId="17" fillId="0" borderId="0" xfId="0" applyFont="1" applyAlignment="1">
      <alignment horizontal="centerContinuous"/>
    </xf>
    <xf numFmtId="0" fontId="17" fillId="0" borderId="0" xfId="0" applyFont="1"/>
    <xf numFmtId="0" fontId="18" fillId="0" borderId="0" xfId="0" applyFont="1"/>
    <xf numFmtId="0" fontId="21" fillId="0" borderId="0" xfId="1" applyFont="1"/>
    <xf numFmtId="0" fontId="22" fillId="0" borderId="0" xfId="1" applyFont="1" applyAlignment="1">
      <alignment horizontal="center" vertical="center"/>
    </xf>
    <xf numFmtId="165" fontId="22" fillId="0" borderId="0" xfId="1" applyNumberFormat="1" applyFont="1" applyAlignment="1">
      <alignment horizontal="center" vertical="center"/>
    </xf>
    <xf numFmtId="0" fontId="22" fillId="2" borderId="3" xfId="1" applyFont="1" applyFill="1" applyBorder="1" applyAlignment="1">
      <alignment vertical="center"/>
    </xf>
    <xf numFmtId="0" fontId="21" fillId="2" borderId="4" xfId="1" applyFont="1" applyFill="1" applyBorder="1"/>
    <xf numFmtId="0" fontId="21" fillId="2" borderId="5" xfId="1" applyFont="1" applyFill="1" applyBorder="1"/>
    <xf numFmtId="0" fontId="22" fillId="2" borderId="6" xfId="1" applyFont="1" applyFill="1" applyBorder="1" applyAlignment="1">
      <alignment horizontal="center" vertical="center"/>
    </xf>
    <xf numFmtId="0" fontId="21" fillId="0" borderId="0" xfId="1" applyFont="1" applyBorder="1"/>
    <xf numFmtId="164" fontId="21" fillId="0" borderId="0" xfId="2" applyFont="1"/>
    <xf numFmtId="164" fontId="21" fillId="0" borderId="0" xfId="1" applyNumberFormat="1" applyFont="1"/>
    <xf numFmtId="166" fontId="21" fillId="0" borderId="10" xfId="2" applyNumberFormat="1" applyFont="1" applyBorder="1"/>
    <xf numFmtId="166" fontId="21" fillId="0" borderId="14" xfId="2" applyNumberFormat="1" applyFont="1" applyBorder="1"/>
    <xf numFmtId="166" fontId="21" fillId="0" borderId="15" xfId="2" applyNumberFormat="1" applyFont="1" applyBorder="1"/>
    <xf numFmtId="164" fontId="21" fillId="0" borderId="19" xfId="2" applyNumberFormat="1" applyFont="1" applyBorder="1"/>
    <xf numFmtId="0" fontId="22" fillId="2" borderId="20" xfId="1" applyFont="1" applyFill="1" applyBorder="1" applyAlignment="1">
      <alignment horizontal="center" vertical="center"/>
    </xf>
    <xf numFmtId="0" fontId="21" fillId="2" borderId="21" xfId="1" applyFont="1" applyFill="1" applyBorder="1"/>
    <xf numFmtId="164" fontId="21" fillId="2" borderId="22" xfId="2" applyFont="1" applyFill="1" applyBorder="1"/>
    <xf numFmtId="164" fontId="22" fillId="2" borderId="19" xfId="2" applyFont="1" applyFill="1" applyBorder="1" applyAlignment="1">
      <alignment vertical="center"/>
    </xf>
    <xf numFmtId="166" fontId="21" fillId="0" borderId="0" xfId="1" applyNumberFormat="1" applyFont="1"/>
    <xf numFmtId="0" fontId="21" fillId="0" borderId="0" xfId="1" applyFont="1" applyAlignment="1">
      <alignment horizontal="center" vertical="center"/>
    </xf>
    <xf numFmtId="164" fontId="21" fillId="0" borderId="0" xfId="2" applyFont="1" applyBorder="1"/>
    <xf numFmtId="164" fontId="21" fillId="0" borderId="0" xfId="1" applyNumberFormat="1" applyFont="1" applyBorder="1"/>
    <xf numFmtId="0" fontId="24" fillId="0" borderId="0" xfId="1" applyFont="1" applyAlignment="1">
      <alignment horizontal="center" vertical="center"/>
    </xf>
    <xf numFmtId="166" fontId="21" fillId="0" borderId="0" xfId="2" applyNumberFormat="1" applyFont="1"/>
    <xf numFmtId="164" fontId="21" fillId="0" borderId="0" xfId="2" applyFont="1" applyAlignment="1">
      <alignment horizontal="center" vertical="center"/>
    </xf>
    <xf numFmtId="164" fontId="21" fillId="0" borderId="0" xfId="2" applyNumberFormat="1" applyFont="1" applyBorder="1"/>
    <xf numFmtId="166" fontId="21" fillId="0" borderId="0" xfId="2" applyNumberFormat="1" applyFont="1" applyBorder="1"/>
    <xf numFmtId="0" fontId="9" fillId="0" borderId="0" xfId="0" applyFont="1" applyAlignment="1">
      <alignment horizontal="right" vertical="top" readingOrder="2"/>
    </xf>
    <xf numFmtId="0" fontId="0" fillId="0" borderId="0" xfId="0" applyAlignment="1">
      <alignment horizontal="right" vertical="top" readingOrder="2"/>
    </xf>
    <xf numFmtId="0" fontId="0" fillId="0" borderId="0" xfId="0" applyAlignment="1">
      <alignment readingOrder="2"/>
    </xf>
    <xf numFmtId="164" fontId="21" fillId="0" borderId="10" xfId="2" applyFont="1" applyBorder="1"/>
    <xf numFmtId="166" fontId="26" fillId="0" borderId="0" xfId="2" applyNumberFormat="1" applyFont="1" applyAlignment="1">
      <alignment readingOrder="1"/>
    </xf>
    <xf numFmtId="166" fontId="26" fillId="0" borderId="0" xfId="2" applyNumberFormat="1" applyFont="1" applyAlignment="1">
      <alignment horizontal="right" vertical="top" readingOrder="1"/>
    </xf>
    <xf numFmtId="49" fontId="26" fillId="0" borderId="0" xfId="2" applyNumberFormat="1" applyFont="1" applyAlignment="1">
      <alignment readingOrder="1"/>
    </xf>
    <xf numFmtId="49" fontId="27" fillId="0" borderId="0" xfId="2" applyNumberFormat="1" applyFont="1" applyBorder="1" applyAlignment="1">
      <alignment readingOrder="1"/>
    </xf>
    <xf numFmtId="166" fontId="27" fillId="0" borderId="0" xfId="2" applyNumberFormat="1" applyFont="1" applyBorder="1" applyAlignment="1">
      <alignment readingOrder="1"/>
    </xf>
    <xf numFmtId="166" fontId="26" fillId="0" borderId="0" xfId="2" applyNumberFormat="1" applyFont="1" applyBorder="1" applyAlignment="1">
      <alignment readingOrder="1"/>
    </xf>
    <xf numFmtId="166" fontId="28" fillId="0" borderId="0" xfId="2" applyNumberFormat="1" applyFont="1" applyBorder="1" applyAlignment="1">
      <alignment horizontal="center" vertical="center" readingOrder="1"/>
    </xf>
    <xf numFmtId="166" fontId="26" fillId="0" borderId="0" xfId="2" applyNumberFormat="1" applyFont="1" applyBorder="1" applyAlignment="1">
      <alignment horizontal="right" vertical="top" readingOrder="1"/>
    </xf>
    <xf numFmtId="166" fontId="30" fillId="0" borderId="0" xfId="2" applyNumberFormat="1" applyFont="1" applyBorder="1" applyAlignment="1">
      <alignment horizontal="center" vertical="center" readingOrder="1"/>
    </xf>
    <xf numFmtId="0" fontId="19" fillId="0" borderId="0" xfId="4" applyAlignment="1">
      <alignment horizontal="center" vertical="center"/>
    </xf>
    <xf numFmtId="164" fontId="19" fillId="0" borderId="0" xfId="2" applyFont="1" applyAlignment="1">
      <alignment horizontal="center" vertical="center"/>
    </xf>
    <xf numFmtId="0" fontId="2" fillId="0" borderId="23" xfId="1" applyBorder="1"/>
    <xf numFmtId="0" fontId="22" fillId="0" borderId="0" xfId="1" applyFont="1" applyBorder="1" applyAlignment="1">
      <alignment horizontal="center" vertical="center"/>
    </xf>
    <xf numFmtId="0" fontId="2" fillId="0" borderId="0" xfId="1"/>
    <xf numFmtId="0" fontId="2" fillId="0" borderId="0" xfId="1" applyBorder="1"/>
    <xf numFmtId="0" fontId="2" fillId="0" borderId="0" xfId="1" applyBorder="1" applyAlignment="1">
      <alignment horizontal="center" vertical="center"/>
    </xf>
    <xf numFmtId="0" fontId="34" fillId="0" borderId="27" xfId="1" applyFont="1" applyBorder="1" applyAlignment="1">
      <alignment horizontal="center" vertical="center"/>
    </xf>
    <xf numFmtId="0" fontId="35" fillId="0" borderId="27" xfId="1" applyFont="1" applyBorder="1" applyAlignment="1">
      <alignment horizontal="center" vertical="center"/>
    </xf>
    <xf numFmtId="0" fontId="35" fillId="0" borderId="26" xfId="1" applyFont="1" applyBorder="1" applyAlignment="1">
      <alignment horizontal="center" vertical="center"/>
    </xf>
    <xf numFmtId="0" fontId="36" fillId="0" borderId="28" xfId="1" applyFont="1" applyBorder="1" applyAlignment="1">
      <alignment horizontal="center" vertical="center"/>
    </xf>
    <xf numFmtId="0" fontId="37" fillId="0" borderId="28" xfId="1" applyFont="1" applyBorder="1" applyAlignment="1">
      <alignment horizontal="center" vertical="center"/>
    </xf>
    <xf numFmtId="166" fontId="38" fillId="0" borderId="23" xfId="2" applyNumberFormat="1" applyFont="1" applyBorder="1" applyAlignment="1">
      <alignment horizontal="center" vertical="center"/>
    </xf>
    <xf numFmtId="166" fontId="22" fillId="0" borderId="0" xfId="1" applyNumberFormat="1" applyFont="1" applyBorder="1" applyAlignment="1">
      <alignment horizontal="center" vertical="center"/>
    </xf>
    <xf numFmtId="164" fontId="38" fillId="0" borderId="23" xfId="2" applyFont="1" applyBorder="1" applyAlignment="1">
      <alignment horizontal="center" vertical="center"/>
    </xf>
    <xf numFmtId="164" fontId="22" fillId="0" borderId="0" xfId="1" applyNumberFormat="1" applyFont="1" applyBorder="1" applyAlignment="1">
      <alignment horizontal="center" vertical="center"/>
    </xf>
    <xf numFmtId="0" fontId="2" fillId="0" borderId="0" xfId="1" applyFill="1" applyBorder="1"/>
    <xf numFmtId="0" fontId="19" fillId="0" borderId="28" xfId="1" applyFont="1" applyBorder="1" applyAlignment="1">
      <alignment horizontal="center" vertical="center"/>
    </xf>
    <xf numFmtId="0" fontId="39" fillId="0" borderId="28" xfId="1" applyFont="1" applyBorder="1" applyAlignment="1">
      <alignment horizontal="center" vertical="center"/>
    </xf>
    <xf numFmtId="166" fontId="18" fillId="0" borderId="23" xfId="2" applyNumberFormat="1" applyFont="1" applyBorder="1" applyAlignment="1">
      <alignment horizontal="center" vertical="center"/>
    </xf>
    <xf numFmtId="0" fontId="32" fillId="0" borderId="28" xfId="1" applyFont="1" applyBorder="1" applyAlignment="1">
      <alignment horizontal="center" vertical="center"/>
    </xf>
    <xf numFmtId="38" fontId="40" fillId="0" borderId="23" xfId="2" applyNumberFormat="1" applyFont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166" fontId="2" fillId="0" borderId="0" xfId="1" applyNumberFormat="1"/>
    <xf numFmtId="166" fontId="2" fillId="0" borderId="0" xfId="1" applyNumberFormat="1" applyFill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2" fillId="0" borderId="29" xfId="1" applyBorder="1"/>
    <xf numFmtId="0" fontId="2" fillId="0" borderId="30" xfId="1" applyBorder="1"/>
    <xf numFmtId="0" fontId="15" fillId="0" borderId="31" xfId="1" applyFont="1" applyBorder="1" applyAlignment="1">
      <alignment vertical="center"/>
    </xf>
    <xf numFmtId="166" fontId="41" fillId="0" borderId="31" xfId="2" applyNumberFormat="1" applyFont="1" applyBorder="1" applyAlignment="1">
      <alignment vertical="center"/>
    </xf>
    <xf numFmtId="0" fontId="21" fillId="0" borderId="0" xfId="1" applyFont="1" applyBorder="1" applyAlignment="1">
      <alignment vertical="center"/>
    </xf>
    <xf numFmtId="164" fontId="2" fillId="0" borderId="0" xfId="1" applyNumberFormat="1" applyAlignment="1">
      <alignment horizontal="center" vertical="center"/>
    </xf>
    <xf numFmtId="166" fontId="21" fillId="0" borderId="0" xfId="1" applyNumberFormat="1" applyFont="1" applyBorder="1" applyAlignment="1"/>
    <xf numFmtId="0" fontId="2" fillId="0" borderId="0" xfId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2" fillId="0" borderId="0" xfId="1" applyFont="1" applyFill="1" applyBorder="1" applyAlignment="1">
      <alignment horizontal="center" vertical="center"/>
    </xf>
    <xf numFmtId="166" fontId="42" fillId="0" borderId="32" xfId="2" applyNumberFormat="1" applyFont="1" applyBorder="1" applyAlignment="1">
      <alignment vertical="center"/>
    </xf>
    <xf numFmtId="43" fontId="2" fillId="0" borderId="0" xfId="1" applyNumberFormat="1" applyFill="1" applyBorder="1" applyAlignment="1">
      <alignment vertical="center"/>
    </xf>
    <xf numFmtId="0" fontId="2" fillId="0" borderId="0" xfId="1" applyBorder="1" applyAlignment="1"/>
    <xf numFmtId="166" fontId="2" fillId="0" borderId="0" xfId="1" applyNumberFormat="1" applyBorder="1" applyAlignment="1">
      <alignment horizontal="center" vertical="center"/>
    </xf>
    <xf numFmtId="166" fontId="2" fillId="0" borderId="0" xfId="1" applyNumberFormat="1" applyFill="1" applyBorder="1" applyAlignment="1">
      <alignment vertical="center"/>
    </xf>
    <xf numFmtId="164" fontId="2" fillId="0" borderId="0" xfId="1" applyNumberFormat="1" applyBorder="1" applyAlignment="1">
      <alignment horizontal="center" vertical="center"/>
    </xf>
    <xf numFmtId="0" fontId="43" fillId="0" borderId="0" xfId="1" applyFont="1" applyBorder="1" applyAlignment="1">
      <alignment vertical="center"/>
    </xf>
    <xf numFmtId="164" fontId="2" fillId="0" borderId="0" xfId="1" applyNumberFormat="1" applyFill="1" applyBorder="1" applyAlignment="1">
      <alignment vertical="center"/>
    </xf>
    <xf numFmtId="166" fontId="2" fillId="0" borderId="0" xfId="1" applyNumberFormat="1" applyAlignment="1">
      <alignment horizontal="center" vertical="center"/>
    </xf>
    <xf numFmtId="164" fontId="2" fillId="0" borderId="0" xfId="1" applyNumberFormat="1" applyBorder="1"/>
    <xf numFmtId="0" fontId="44" fillId="0" borderId="0" xfId="1" applyFont="1" applyBorder="1" applyAlignment="1">
      <alignment vertical="center"/>
    </xf>
    <xf numFmtId="0" fontId="22" fillId="0" borderId="0" xfId="1" applyFont="1" applyBorder="1" applyAlignment="1">
      <alignment horizontal="right" vertical="center"/>
    </xf>
    <xf numFmtId="166" fontId="22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Border="1" applyAlignment="1">
      <alignment horizontal="center" vertical="center"/>
    </xf>
    <xf numFmtId="0" fontId="45" fillId="0" borderId="0" xfId="1" applyFont="1" applyBorder="1" applyAlignment="1">
      <alignment horizontal="center" vertical="center" wrapText="1" readingOrder="2"/>
    </xf>
    <xf numFmtId="0" fontId="45" fillId="0" borderId="0" xfId="1" applyFont="1" applyBorder="1" applyAlignment="1">
      <alignment horizontal="center" wrapText="1" readingOrder="2"/>
    </xf>
    <xf numFmtId="0" fontId="2" fillId="0" borderId="0" xfId="1" applyAlignment="1">
      <alignment horizontal="center" vertical="center"/>
    </xf>
    <xf numFmtId="0" fontId="4" fillId="0" borderId="6" xfId="0" applyFont="1" applyBorder="1" applyAlignment="1">
      <alignment horizontal="center" vertical="center" wrapText="1" readingOrder="1"/>
    </xf>
    <xf numFmtId="4" fontId="4" fillId="0" borderId="6" xfId="0" applyNumberFormat="1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4" fontId="14" fillId="0" borderId="2" xfId="0" applyNumberFormat="1" applyFont="1" applyBorder="1"/>
    <xf numFmtId="4" fontId="46" fillId="4" borderId="2" xfId="0" applyNumberFormat="1" applyFont="1" applyFill="1" applyBorder="1"/>
    <xf numFmtId="4" fontId="12" fillId="0" borderId="0" xfId="0" applyNumberFormat="1" applyFont="1" applyBorder="1"/>
    <xf numFmtId="4" fontId="12" fillId="0" borderId="38" xfId="0" applyNumberFormat="1" applyFont="1" applyBorder="1"/>
    <xf numFmtId="0" fontId="13" fillId="0" borderId="0" xfId="0" applyFont="1"/>
    <xf numFmtId="4" fontId="13" fillId="0" borderId="0" xfId="0" applyNumberFormat="1" applyFont="1" applyBorder="1"/>
    <xf numFmtId="4" fontId="14" fillId="0" borderId="0" xfId="0" applyNumberFormat="1" applyFont="1" applyBorder="1"/>
    <xf numFmtId="0" fontId="25" fillId="0" borderId="0" xfId="0" applyFont="1"/>
    <xf numFmtId="0" fontId="50" fillId="0" borderId="0" xfId="6"/>
    <xf numFmtId="0" fontId="50" fillId="0" borderId="0" xfId="6" quotePrefix="1"/>
    <xf numFmtId="0" fontId="50" fillId="0" borderId="0" xfId="6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49" fontId="29" fillId="3" borderId="39" xfId="2" applyNumberFormat="1" applyFont="1" applyFill="1" applyBorder="1" applyAlignment="1">
      <alignment horizontal="center" vertical="center" readingOrder="1"/>
    </xf>
    <xf numFmtId="166" fontId="29" fillId="3" borderId="39" xfId="2" applyNumberFormat="1" applyFont="1" applyFill="1" applyBorder="1" applyAlignment="1">
      <alignment horizontal="center" vertical="center" readingOrder="1"/>
    </xf>
    <xf numFmtId="166" fontId="29" fillId="3" borderId="39" xfId="2" applyNumberFormat="1" applyFont="1" applyFill="1" applyBorder="1" applyAlignment="1">
      <alignment readingOrder="1"/>
    </xf>
    <xf numFmtId="49" fontId="51" fillId="0" borderId="39" xfId="2" applyNumberFormat="1" applyFont="1" applyBorder="1" applyAlignment="1">
      <alignment horizontal="center" vertical="center" readingOrder="1"/>
    </xf>
    <xf numFmtId="166" fontId="15" fillId="0" borderId="39" xfId="2" applyNumberFormat="1" applyFont="1" applyBorder="1" applyAlignment="1">
      <alignment horizontal="center" vertical="center" readingOrder="1"/>
    </xf>
    <xf numFmtId="166" fontId="15" fillId="0" borderId="39" xfId="2" applyNumberFormat="1" applyFont="1" applyBorder="1" applyAlignment="1">
      <alignment readingOrder="1"/>
    </xf>
    <xf numFmtId="166" fontId="1" fillId="0" borderId="39" xfId="2" applyNumberFormat="1" applyFont="1" applyBorder="1" applyAlignment="1">
      <alignment readingOrder="1"/>
    </xf>
    <xf numFmtId="166" fontId="29" fillId="3" borderId="39" xfId="2" applyNumberFormat="1" applyFont="1" applyFill="1" applyBorder="1" applyAlignment="1">
      <alignment vertical="center" readingOrder="1"/>
    </xf>
    <xf numFmtId="4" fontId="21" fillId="0" borderId="0" xfId="1" applyNumberFormat="1" applyFont="1"/>
    <xf numFmtId="4" fontId="4" fillId="4" borderId="6" xfId="0" applyNumberFormat="1" applyFont="1" applyFill="1" applyBorder="1" applyAlignment="1">
      <alignment horizontal="center" vertical="center" wrapText="1" readingOrder="1"/>
    </xf>
    <xf numFmtId="164" fontId="43" fillId="5" borderId="0" xfId="1" applyNumberFormat="1" applyFont="1" applyFill="1" applyBorder="1" applyAlignment="1">
      <alignment vertical="center"/>
    </xf>
    <xf numFmtId="0" fontId="19" fillId="0" borderId="0" xfId="4" applyAlignment="1">
      <alignment horizontal="center" vertical="center"/>
    </xf>
    <xf numFmtId="166" fontId="50" fillId="0" borderId="0" xfId="6" applyNumberFormat="1" applyAlignment="1">
      <alignment readingOrder="1"/>
    </xf>
    <xf numFmtId="0" fontId="21" fillId="0" borderId="2" xfId="1" applyFont="1" applyBorder="1"/>
    <xf numFmtId="0" fontId="22" fillId="0" borderId="2" xfId="1" applyFont="1" applyBorder="1" applyAlignment="1">
      <alignment horizontal="center" vertical="center"/>
    </xf>
    <xf numFmtId="167" fontId="22" fillId="0" borderId="2" xfId="1" applyNumberFormat="1" applyFont="1" applyBorder="1" applyAlignment="1">
      <alignment horizontal="right" vertical="center"/>
    </xf>
    <xf numFmtId="0" fontId="21" fillId="0" borderId="2" xfId="1" applyFont="1" applyBorder="1" applyAlignment="1">
      <alignment horizontal="center" vertical="center"/>
    </xf>
    <xf numFmtId="164" fontId="21" fillId="0" borderId="2" xfId="2" applyFont="1" applyBorder="1" applyAlignment="1">
      <alignment horizontal="center" vertical="center"/>
    </xf>
    <xf numFmtId="4" fontId="53" fillId="0" borderId="42" xfId="0" applyNumberFormat="1" applyFont="1" applyFill="1" applyBorder="1" applyAlignment="1">
      <alignment horizontal="right" vertical="top" shrinkToFit="1"/>
    </xf>
    <xf numFmtId="4" fontId="0" fillId="0" borderId="0" xfId="0" applyNumberFormat="1" applyAlignment="1">
      <alignment horizontal="centerContinuous"/>
    </xf>
    <xf numFmtId="4" fontId="54" fillId="0" borderId="0" xfId="0" applyNumberFormat="1" applyFont="1"/>
    <xf numFmtId="0" fontId="54" fillId="0" borderId="0" xfId="0" applyFont="1"/>
    <xf numFmtId="0" fontId="4" fillId="0" borderId="6" xfId="0" applyFont="1" applyBorder="1" applyAlignment="1">
      <alignment horizontal="center" vertical="center" wrapText="1" readingOrder="1"/>
    </xf>
    <xf numFmtId="0" fontId="19" fillId="0" borderId="0" xfId="4" applyAlignment="1">
      <alignment horizontal="center" vertical="center"/>
    </xf>
    <xf numFmtId="4" fontId="53" fillId="0" borderId="0" xfId="0" applyNumberFormat="1" applyFont="1" applyFill="1" applyBorder="1" applyAlignment="1">
      <alignment horizontal="right" vertical="top" shrinkToFit="1"/>
    </xf>
    <xf numFmtId="4" fontId="0" fillId="5" borderId="0" xfId="0" applyNumberFormat="1" applyFill="1"/>
    <xf numFmtId="0" fontId="25" fillId="0" borderId="2" xfId="0" applyFont="1" applyBorder="1" applyAlignment="1">
      <alignment horizontal="center"/>
    </xf>
    <xf numFmtId="164" fontId="21" fillId="0" borderId="2" xfId="1" applyNumberFormat="1" applyFont="1" applyBorder="1"/>
    <xf numFmtId="0" fontId="25" fillId="0" borderId="2" xfId="0" applyFont="1" applyBorder="1" applyAlignment="1">
      <alignment horizontal="center" vertical="center"/>
    </xf>
    <xf numFmtId="0" fontId="0" fillId="0" borderId="2" xfId="4" applyNumberFormat="1" applyFont="1" applyBorder="1" applyAlignment="1">
      <alignment horizontal="center" vertical="center"/>
    </xf>
    <xf numFmtId="49" fontId="19" fillId="0" borderId="0" xfId="4" applyNumberFormat="1" applyAlignment="1">
      <alignment horizontal="center" vertical="center"/>
    </xf>
    <xf numFmtId="4" fontId="19" fillId="0" borderId="0" xfId="4" applyNumberFormat="1" applyAlignment="1">
      <alignment horizontal="center" vertical="center"/>
    </xf>
    <xf numFmtId="168" fontId="0" fillId="0" borderId="0" xfId="4" applyNumberFormat="1" applyFont="1" applyAlignment="1">
      <alignment horizontal="center" vertical="center"/>
    </xf>
    <xf numFmtId="168" fontId="19" fillId="0" borderId="0" xfId="4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4" borderId="37" xfId="0" applyNumberFormat="1" applyFont="1" applyFill="1" applyBorder="1" applyAlignment="1" applyProtection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" fontId="5" fillId="4" borderId="52" xfId="0" applyNumberFormat="1" applyFont="1" applyFill="1" applyBorder="1" applyAlignment="1" applyProtection="1">
      <alignment horizontal="center" vertical="center" wrapText="1"/>
    </xf>
    <xf numFmtId="4" fontId="47" fillId="0" borderId="53" xfId="0" applyNumberFormat="1" applyFont="1" applyBorder="1" applyAlignment="1">
      <alignment horizontal="center" vertical="center" wrapText="1"/>
    </xf>
    <xf numFmtId="4" fontId="21" fillId="0" borderId="0" xfId="1" applyNumberFormat="1" applyFont="1" applyAlignment="1">
      <alignment horizontal="center" vertical="center"/>
    </xf>
    <xf numFmtId="4" fontId="24" fillId="4" borderId="0" xfId="1" applyNumberFormat="1" applyFont="1" applyFill="1" applyAlignment="1">
      <alignment horizontal="center" vertical="center"/>
    </xf>
    <xf numFmtId="0" fontId="21" fillId="4" borderId="0" xfId="1" applyFont="1" applyFill="1" applyAlignment="1">
      <alignment horizontal="center" vertical="center"/>
    </xf>
    <xf numFmtId="0" fontId="21" fillId="4" borderId="0" xfId="1" applyFont="1" applyFill="1"/>
    <xf numFmtId="0" fontId="4" fillId="0" borderId="6" xfId="0" applyFont="1" applyBorder="1" applyAlignment="1">
      <alignment horizontal="center" vertical="center" wrapText="1" readingOrder="1"/>
    </xf>
    <xf numFmtId="0" fontId="19" fillId="0" borderId="0" xfId="4" applyAlignment="1">
      <alignment horizontal="center" vertical="center"/>
    </xf>
    <xf numFmtId="0" fontId="21" fillId="0" borderId="0" xfId="1" applyFont="1" applyAlignment="1">
      <alignment horizontal="center" vertical="center"/>
    </xf>
    <xf numFmtId="14" fontId="12" fillId="0" borderId="0" xfId="0" applyNumberFormat="1" applyFont="1" applyBorder="1"/>
    <xf numFmtId="0" fontId="47" fillId="0" borderId="45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47" fillId="0" borderId="35" xfId="0" applyNumberFormat="1" applyFont="1" applyBorder="1" applyAlignment="1">
      <alignment horizontal="center" vertical="center" wrapText="1"/>
    </xf>
    <xf numFmtId="14" fontId="47" fillId="0" borderId="36" xfId="0" applyNumberFormat="1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4" fontId="21" fillId="0" borderId="7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2" fillId="2" borderId="16" xfId="1" applyFont="1" applyFill="1" applyBorder="1" applyAlignment="1">
      <alignment horizontal="center" vertical="center"/>
    </xf>
    <xf numFmtId="0" fontId="22" fillId="2" borderId="17" xfId="1" applyFont="1" applyFill="1" applyBorder="1" applyAlignment="1">
      <alignment horizontal="center" vertical="center"/>
    </xf>
    <xf numFmtId="0" fontId="22" fillId="2" borderId="18" xfId="1" applyFont="1" applyFill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3" fillId="0" borderId="11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top" readingOrder="2"/>
    </xf>
    <xf numFmtId="0" fontId="10" fillId="0" borderId="21" xfId="0" applyFont="1" applyBorder="1" applyAlignment="1">
      <alignment horizontal="center" vertical="top" readingOrder="2"/>
    </xf>
    <xf numFmtId="4" fontId="4" fillId="0" borderId="43" xfId="0" applyNumberFormat="1" applyFont="1" applyBorder="1" applyAlignment="1">
      <alignment horizontal="center" vertical="center" wrapText="1" readingOrder="1"/>
    </xf>
    <xf numFmtId="4" fontId="4" fillId="0" borderId="44" xfId="0" applyNumberFormat="1" applyFont="1" applyBorder="1" applyAlignment="1">
      <alignment horizontal="center" vertical="center" wrapText="1" readingOrder="1"/>
    </xf>
    <xf numFmtId="4" fontId="4" fillId="0" borderId="19" xfId="0" applyNumberFormat="1" applyFont="1" applyBorder="1" applyAlignment="1">
      <alignment horizontal="center" vertical="center" wrapText="1" readingOrder="1"/>
    </xf>
    <xf numFmtId="0" fontId="17" fillId="0" borderId="2" xfId="4" applyFont="1" applyBorder="1" applyAlignment="1">
      <alignment horizontal="center" vertical="center"/>
    </xf>
    <xf numFmtId="0" fontId="21" fillId="0" borderId="7" xfId="1" applyFont="1" applyBorder="1" applyAlignment="1">
      <alignment horizontal="right" vertical="top"/>
    </xf>
    <xf numFmtId="0" fontId="21" fillId="0" borderId="8" xfId="1" applyFont="1" applyBorder="1" applyAlignment="1">
      <alignment horizontal="right" vertical="top"/>
    </xf>
    <xf numFmtId="0" fontId="21" fillId="0" borderId="9" xfId="1" applyFont="1" applyBorder="1" applyAlignment="1">
      <alignment horizontal="right" vertical="top"/>
    </xf>
    <xf numFmtId="0" fontId="21" fillId="0" borderId="0" xfId="1" applyFont="1" applyAlignment="1">
      <alignment horizontal="center" vertical="center"/>
    </xf>
    <xf numFmtId="166" fontId="29" fillId="3" borderId="40" xfId="2" applyNumberFormat="1" applyFont="1" applyFill="1" applyBorder="1" applyAlignment="1">
      <alignment horizontal="center" vertical="center" readingOrder="1"/>
    </xf>
    <xf numFmtId="166" fontId="29" fillId="3" borderId="41" xfId="2" applyNumberFormat="1" applyFont="1" applyFill="1" applyBorder="1" applyAlignment="1">
      <alignment horizontal="center" vertical="center" readingOrder="1"/>
    </xf>
    <xf numFmtId="0" fontId="21" fillId="0" borderId="16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42" fillId="0" borderId="33" xfId="2" applyNumberFormat="1" applyFont="1" applyBorder="1" applyAlignment="1">
      <alignment horizontal="center" vertical="center"/>
    </xf>
    <xf numFmtId="166" fontId="42" fillId="0" borderId="34" xfId="2" applyNumberFormat="1" applyFont="1" applyBorder="1" applyAlignment="1">
      <alignment horizontal="center" vertical="center"/>
    </xf>
    <xf numFmtId="0" fontId="33" fillId="0" borderId="24" xfId="1" applyFont="1" applyBorder="1" applyAlignment="1">
      <alignment horizontal="center" vertical="center"/>
    </xf>
    <xf numFmtId="0" fontId="33" fillId="0" borderId="25" xfId="1" applyFont="1" applyBorder="1" applyAlignment="1">
      <alignment horizontal="center" vertical="center"/>
    </xf>
    <xf numFmtId="0" fontId="33" fillId="0" borderId="26" xfId="1" applyFont="1" applyBorder="1" applyAlignment="1">
      <alignment horizontal="center" vertical="center"/>
    </xf>
    <xf numFmtId="0" fontId="37" fillId="0" borderId="32" xfId="1" applyFont="1" applyBorder="1" applyAlignment="1">
      <alignment horizontal="center" vertical="center" wrapText="1"/>
    </xf>
    <xf numFmtId="0" fontId="47" fillId="0" borderId="54" xfId="0" applyFont="1" applyBorder="1" applyAlignment="1">
      <alignment horizontal="center" vertical="center" wrapText="1"/>
    </xf>
    <xf numFmtId="4" fontId="47" fillId="0" borderId="54" xfId="0" applyNumberFormat="1" applyFont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 wrapText="1"/>
    </xf>
    <xf numFmtId="4" fontId="5" fillId="4" borderId="56" xfId="0" applyNumberFormat="1" applyFont="1" applyFill="1" applyBorder="1" applyAlignment="1" applyProtection="1">
      <alignment horizontal="center" vertical="center" wrapText="1"/>
    </xf>
    <xf numFmtId="4" fontId="5" fillId="4" borderId="53" xfId="0" applyNumberFormat="1" applyFont="1" applyFill="1" applyBorder="1" applyAlignment="1" applyProtection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4" fontId="48" fillId="0" borderId="6" xfId="0" applyNumberFormat="1" applyFont="1" applyBorder="1" applyAlignment="1" applyProtection="1">
      <alignment horizontal="center" vertical="center" wrapText="1"/>
    </xf>
    <xf numFmtId="4" fontId="47" fillId="0" borderId="6" xfId="0" applyNumberFormat="1" applyFont="1" applyBorder="1" applyAlignment="1" applyProtection="1">
      <alignment horizontal="center" vertical="center" wrapText="1"/>
    </xf>
    <xf numFmtId="4" fontId="47" fillId="0" borderId="6" xfId="0" applyNumberFormat="1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4" fontId="49" fillId="0" borderId="6" xfId="0" applyNumberFormat="1" applyFont="1" applyBorder="1" applyAlignment="1" applyProtection="1">
      <alignment horizontal="center" vertical="center" wrapText="1"/>
    </xf>
    <xf numFmtId="4" fontId="3" fillId="0" borderId="6" xfId="0" applyNumberFormat="1" applyFont="1" applyBorder="1" applyAlignment="1" applyProtection="1">
      <alignment horizontal="center" vertical="center" wrapText="1"/>
    </xf>
    <xf numFmtId="4" fontId="4" fillId="0" borderId="6" xfId="0" applyNumberFormat="1" applyFont="1" applyBorder="1" applyAlignment="1" applyProtection="1">
      <alignment horizontal="center" vertical="center" wrapText="1"/>
    </xf>
    <xf numFmtId="4" fontId="5" fillId="0" borderId="6" xfId="0" applyNumberFormat="1" applyFont="1" applyBorder="1" applyAlignment="1" applyProtection="1">
      <alignment horizontal="center" vertical="center" wrapText="1"/>
    </xf>
    <xf numFmtId="4" fontId="52" fillId="4" borderId="6" xfId="0" applyNumberFormat="1" applyFont="1" applyFill="1" applyBorder="1" applyAlignment="1" applyProtection="1">
      <alignment horizontal="center" vertical="center" wrapText="1"/>
    </xf>
    <xf numFmtId="4" fontId="3" fillId="4" borderId="6" xfId="0" applyNumberFormat="1" applyFont="1" applyFill="1" applyBorder="1" applyAlignment="1" applyProtection="1">
      <alignment horizontal="center" vertical="center" wrapText="1"/>
    </xf>
    <xf numFmtId="4" fontId="47" fillId="4" borderId="6" xfId="0" applyNumberFormat="1" applyFont="1" applyFill="1" applyBorder="1" applyAlignment="1">
      <alignment horizontal="center" vertical="center" wrapText="1"/>
    </xf>
    <xf numFmtId="0" fontId="47" fillId="4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" fontId="4" fillId="4" borderId="6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/>
    </xf>
    <xf numFmtId="4" fontId="21" fillId="0" borderId="2" xfId="1" applyNumberFormat="1" applyFont="1" applyBorder="1" applyAlignment="1">
      <alignment horizontal="center" vertical="center"/>
    </xf>
    <xf numFmtId="164" fontId="22" fillId="0" borderId="0" xfId="1" applyNumberFormat="1" applyFont="1" applyBorder="1"/>
    <xf numFmtId="4" fontId="21" fillId="4" borderId="2" xfId="1" applyNumberFormat="1" applyFont="1" applyFill="1" applyBorder="1" applyAlignment="1">
      <alignment horizontal="center" vertical="center"/>
    </xf>
    <xf numFmtId="166" fontId="21" fillId="4" borderId="0" xfId="2" applyNumberFormat="1" applyFont="1" applyFill="1" applyBorder="1"/>
    <xf numFmtId="164" fontId="22" fillId="4" borderId="2" xfId="1" applyNumberFormat="1" applyFont="1" applyFill="1" applyBorder="1"/>
    <xf numFmtId="0" fontId="21" fillId="4" borderId="2" xfId="1" applyFont="1" applyFill="1" applyBorder="1" applyAlignment="1">
      <alignment horizontal="center" vertical="center"/>
    </xf>
    <xf numFmtId="166" fontId="21" fillId="4" borderId="0" xfId="2" applyNumberFormat="1" applyFont="1" applyFill="1"/>
    <xf numFmtId="4" fontId="22" fillId="4" borderId="2" xfId="1" applyNumberFormat="1" applyFont="1" applyFill="1" applyBorder="1" applyAlignment="1">
      <alignment horizontal="center" vertical="center"/>
    </xf>
    <xf numFmtId="164" fontId="22" fillId="4" borderId="0" xfId="1" applyNumberFormat="1" applyFont="1" applyFill="1" applyBorder="1"/>
    <xf numFmtId="4" fontId="0" fillId="0" borderId="2" xfId="4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 2" xfId="2"/>
    <cellStyle name="Comma 2 2" xfId="5"/>
    <cellStyle name="Normal" xfId="0" builtinId="0"/>
    <cellStyle name="Normal 2" xfId="1"/>
    <cellStyle name="Normal 3" xfId="4"/>
    <cellStyle name="ارتباط تشعبي" xfId="6" builtinId="8"/>
    <cellStyle name="ارتباط تشعبي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&#1575;&#1604;&#1605;&#1589;&#1575;&#1585;&#1610;&#1601; '!A1"/><Relationship Id="rId2" Type="http://schemas.openxmlformats.org/officeDocument/2006/relationships/hyperlink" Target="#'&#1602;&#1575;&#1574;&#1605;&#1577; &#1575;&#1604;&#1605;&#1585;&#1603;&#1586; &#1575;&#1604;&#1605;&#1575;&#1604;'!A1"/><Relationship Id="rId1" Type="http://schemas.openxmlformats.org/officeDocument/2006/relationships/hyperlink" Target="#'&#1605;&#1610;&#1586;&#1575;&#1606; &#1575;&#1604;&#1605;&#1585;&#1575;&#1580;&#1593;&#1577; 2023'!Print_Area"/><Relationship Id="rId6" Type="http://schemas.openxmlformats.org/officeDocument/2006/relationships/hyperlink" Target="#'&#1575;&#1604;&#1575;&#1610;&#1585;&#1575;&#1583;&#1575;&#1578; '!A1"/><Relationship Id="rId5" Type="http://schemas.openxmlformats.org/officeDocument/2006/relationships/hyperlink" Target="#'&#1575;&#1604;&#1583;&#1582;&#1604; &#1575;&#1604;&#1588;&#1575;&#1605;&#1604;'!A1"/><Relationship Id="rId4" Type="http://schemas.openxmlformats.org/officeDocument/2006/relationships/hyperlink" Target="#'&#1575;&#1610;&#1590;&#1575;&#1581; &#1585;&#1602;&#1605; 7 &#1581;&#1602;&#1608;&#1602; &#1575;&#1604;&#1605;&#1604;&#1603;&#1610;&#1577;'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D3EFC8-EF4F-40CA-8FD9-E2C308599545}" type="doc">
      <dgm:prSet loTypeId="urn:microsoft.com/office/officeart/2005/8/layout/hierarchy4" loCatId="list" qsTypeId="urn:microsoft.com/office/officeart/2005/8/quickstyle/3d5" qsCatId="3D" csTypeId="urn:microsoft.com/office/officeart/2005/8/colors/accent1_2" csCatId="accent1" phldr="1"/>
      <dgm:spPr/>
      <dgm:t>
        <a:bodyPr/>
        <a:lstStyle/>
        <a:p>
          <a:pPr rtl="1"/>
          <a:endParaRPr lang="ar-SA"/>
        </a:p>
      </dgm:t>
    </dgm:pt>
    <dgm:pt modelId="{BB9D5DA7-40B9-4634-B24F-33C1F8C5EDA8}">
      <dgm:prSet phldrT="[نص]"/>
      <dgm:spPr/>
      <dgm:t>
        <a:bodyPr/>
        <a:lstStyle/>
        <a:p>
          <a:pPr rtl="1"/>
          <a:r>
            <a:rPr lang="ar-SA"/>
            <a:t>ميزان المراجعة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3489DC0A-8276-41E6-B258-E3C3CE9593A5}" type="parTrans" cxnId="{B8799E7E-1A64-411B-987C-B89F1C471DB2}">
      <dgm:prSet/>
      <dgm:spPr/>
      <dgm:t>
        <a:bodyPr/>
        <a:lstStyle/>
        <a:p>
          <a:pPr rtl="1"/>
          <a:endParaRPr lang="ar-SA"/>
        </a:p>
      </dgm:t>
    </dgm:pt>
    <dgm:pt modelId="{7A10C1AF-942F-4860-8B08-576AD77FABE3}" type="sibTrans" cxnId="{B8799E7E-1A64-411B-987C-B89F1C471DB2}">
      <dgm:prSet/>
      <dgm:spPr/>
      <dgm:t>
        <a:bodyPr/>
        <a:lstStyle/>
        <a:p>
          <a:pPr rtl="1"/>
          <a:endParaRPr lang="ar-SA"/>
        </a:p>
      </dgm:t>
    </dgm:pt>
    <dgm:pt modelId="{FD3C1FC2-007D-4D19-9700-B97C5D35E983}">
      <dgm:prSet phldrT="[نص]"/>
      <dgm:spPr/>
      <dgm:t>
        <a:bodyPr/>
        <a:lstStyle/>
        <a:p>
          <a:pPr rtl="1"/>
          <a:r>
            <a:rPr lang="ar-SA"/>
            <a:t>قائمة المركز المالي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BAC49445-D004-4C8C-99DC-E5A1AC76C81E}" type="parTrans" cxnId="{E8CC3C66-2242-4A11-80DA-05B89F0E7705}">
      <dgm:prSet/>
      <dgm:spPr/>
      <dgm:t>
        <a:bodyPr/>
        <a:lstStyle/>
        <a:p>
          <a:pPr rtl="1"/>
          <a:endParaRPr lang="ar-SA"/>
        </a:p>
      </dgm:t>
    </dgm:pt>
    <dgm:pt modelId="{27ED8008-E742-4FBC-A288-B0E3384D314B}" type="sibTrans" cxnId="{E8CC3C66-2242-4A11-80DA-05B89F0E7705}">
      <dgm:prSet/>
      <dgm:spPr/>
      <dgm:t>
        <a:bodyPr/>
        <a:lstStyle/>
        <a:p>
          <a:pPr rtl="1"/>
          <a:endParaRPr lang="ar-SA"/>
        </a:p>
      </dgm:t>
    </dgm:pt>
    <dgm:pt modelId="{445CA2A8-3474-4913-8C3B-A1E152CFEB36}">
      <dgm:prSet phldrT="[نص]"/>
      <dgm:spPr/>
      <dgm:t>
        <a:bodyPr/>
        <a:lstStyle/>
        <a:p>
          <a:pPr rtl="1"/>
          <a:r>
            <a:rPr lang="ar-SA"/>
            <a:t>مصاريف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DD56191D-38A8-4887-8857-9A397966E12F}" type="parTrans" cxnId="{B8643478-5702-4A30-BAE3-84BBE23C1ED4}">
      <dgm:prSet/>
      <dgm:spPr/>
      <dgm:t>
        <a:bodyPr/>
        <a:lstStyle/>
        <a:p>
          <a:pPr rtl="1"/>
          <a:endParaRPr lang="ar-SA"/>
        </a:p>
      </dgm:t>
    </dgm:pt>
    <dgm:pt modelId="{A2A60F3D-62BC-4436-B950-E4862AA068F8}" type="sibTrans" cxnId="{B8643478-5702-4A30-BAE3-84BBE23C1ED4}">
      <dgm:prSet/>
      <dgm:spPr/>
      <dgm:t>
        <a:bodyPr/>
        <a:lstStyle/>
        <a:p>
          <a:pPr rtl="1"/>
          <a:endParaRPr lang="ar-SA"/>
        </a:p>
      </dgm:t>
    </dgm:pt>
    <dgm:pt modelId="{EA63CCBA-EEC4-474A-86D3-3F4FE435A36E}">
      <dgm:prSet phldrT="[نص]"/>
      <dgm:spPr/>
      <dgm:t>
        <a:bodyPr/>
        <a:lstStyle/>
        <a:p>
          <a:pPr rtl="1"/>
          <a:r>
            <a:rPr lang="ar-SA"/>
            <a:t>حقوق ملكية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86EC3E24-ECB7-4709-A0CD-F4F26D286636}" type="parTrans" cxnId="{C86C457B-56DD-4965-AC4A-1863BB63135A}">
      <dgm:prSet/>
      <dgm:spPr/>
      <dgm:t>
        <a:bodyPr/>
        <a:lstStyle/>
        <a:p>
          <a:pPr rtl="1"/>
          <a:endParaRPr lang="ar-SA"/>
        </a:p>
      </dgm:t>
    </dgm:pt>
    <dgm:pt modelId="{236CAEDD-ECAB-4EA2-A25C-55B4C2EB45C6}" type="sibTrans" cxnId="{C86C457B-56DD-4965-AC4A-1863BB63135A}">
      <dgm:prSet/>
      <dgm:spPr/>
      <dgm:t>
        <a:bodyPr/>
        <a:lstStyle/>
        <a:p>
          <a:pPr rtl="1"/>
          <a:endParaRPr lang="ar-SA"/>
        </a:p>
      </dgm:t>
    </dgm:pt>
    <dgm:pt modelId="{E5A727E1-7327-4CB8-A277-81A701E20B18}">
      <dgm:prSet phldrT="[نص]"/>
      <dgm:spPr/>
      <dgm:t>
        <a:bodyPr/>
        <a:lstStyle/>
        <a:p>
          <a:pPr rtl="1"/>
          <a:r>
            <a:rPr lang="ar-SA"/>
            <a:t>الدخل الشامل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D6EE7E5-B6AF-4B08-BD05-21651A2E0ACB}" type="parTrans" cxnId="{2DE59256-81C6-4619-AEB4-D68D6F989F02}">
      <dgm:prSet/>
      <dgm:spPr/>
      <dgm:t>
        <a:bodyPr/>
        <a:lstStyle/>
        <a:p>
          <a:pPr rtl="1"/>
          <a:endParaRPr lang="ar-SA"/>
        </a:p>
      </dgm:t>
    </dgm:pt>
    <dgm:pt modelId="{5A16807B-724D-4DF8-951A-D9E551AFCC4F}" type="sibTrans" cxnId="{2DE59256-81C6-4619-AEB4-D68D6F989F02}">
      <dgm:prSet/>
      <dgm:spPr/>
      <dgm:t>
        <a:bodyPr/>
        <a:lstStyle/>
        <a:p>
          <a:pPr rtl="1"/>
          <a:endParaRPr lang="ar-SA"/>
        </a:p>
      </dgm:t>
    </dgm:pt>
    <dgm:pt modelId="{B985D20D-CAFE-4F17-8B73-93FC579FCF78}">
      <dgm:prSet phldrT="[نص]"/>
      <dgm:spPr/>
      <dgm:t>
        <a:bodyPr/>
        <a:lstStyle/>
        <a:p>
          <a:pPr rtl="1"/>
          <a:r>
            <a:rPr lang="ar-SA"/>
            <a:t>إيرادات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99E07DF1-5CFE-4EAF-B1CE-545E1ED8A13D}" type="parTrans" cxnId="{DA459473-AAAA-4278-A53A-ADFDCE7267F5}">
      <dgm:prSet/>
      <dgm:spPr/>
      <dgm:t>
        <a:bodyPr/>
        <a:lstStyle/>
        <a:p>
          <a:pPr rtl="1"/>
          <a:endParaRPr lang="ar-SA"/>
        </a:p>
      </dgm:t>
    </dgm:pt>
    <dgm:pt modelId="{136DFFCA-6AA9-4C10-BEA1-4489A8DBBF3F}" type="sibTrans" cxnId="{DA459473-AAAA-4278-A53A-ADFDCE7267F5}">
      <dgm:prSet/>
      <dgm:spPr/>
      <dgm:t>
        <a:bodyPr/>
        <a:lstStyle/>
        <a:p>
          <a:pPr rtl="1"/>
          <a:endParaRPr lang="ar-SA"/>
        </a:p>
      </dgm:t>
    </dgm:pt>
    <dgm:pt modelId="{6888B0F6-8CDB-4064-943E-F0C2FF7FD7EF}" type="pres">
      <dgm:prSet presAssocID="{0BD3EFC8-EF4F-40CA-8FD9-E2C308599545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pPr rtl="1"/>
          <a:endParaRPr lang="ar-SA"/>
        </a:p>
      </dgm:t>
    </dgm:pt>
    <dgm:pt modelId="{CB7AF1EE-5FF4-4F77-918C-EBA36AEDA06E}" type="pres">
      <dgm:prSet presAssocID="{BB9D5DA7-40B9-4634-B24F-33C1F8C5EDA8}" presName="vertOne" presStyleCnt="0"/>
      <dgm:spPr/>
    </dgm:pt>
    <dgm:pt modelId="{76A69BB5-CDEB-45A5-87F0-EB860F9587F6}" type="pres">
      <dgm:prSet presAssocID="{BB9D5DA7-40B9-4634-B24F-33C1F8C5EDA8}" presName="txOne" presStyleLbl="node0" presStyleIdx="0" presStyleCnt="1" custLinFactNeighborX="-52688" custLinFactNeighborY="-58340">
        <dgm:presLayoutVars>
          <dgm:chPref val="3"/>
        </dgm:presLayoutVars>
      </dgm:prSet>
      <dgm:spPr/>
      <dgm:t>
        <a:bodyPr/>
        <a:lstStyle/>
        <a:p>
          <a:pPr rtl="1"/>
          <a:endParaRPr lang="ar-SA"/>
        </a:p>
      </dgm:t>
    </dgm:pt>
    <dgm:pt modelId="{96CBC02A-FE03-4FD9-B6A4-28C43473F445}" type="pres">
      <dgm:prSet presAssocID="{BB9D5DA7-40B9-4634-B24F-33C1F8C5EDA8}" presName="parTransOne" presStyleCnt="0"/>
      <dgm:spPr/>
    </dgm:pt>
    <dgm:pt modelId="{6E1A0EEB-F1FD-4DD3-AF63-CFACCCE6BEF9}" type="pres">
      <dgm:prSet presAssocID="{BB9D5DA7-40B9-4634-B24F-33C1F8C5EDA8}" presName="horzOne" presStyleCnt="0"/>
      <dgm:spPr/>
    </dgm:pt>
    <dgm:pt modelId="{2D02E765-CC00-46C5-899B-6E620A27C9DD}" type="pres">
      <dgm:prSet presAssocID="{FD3C1FC2-007D-4D19-9700-B97C5D35E983}" presName="vertTwo" presStyleCnt="0"/>
      <dgm:spPr/>
    </dgm:pt>
    <dgm:pt modelId="{343C6B93-AD60-4116-BFC6-6C1212D59689}" type="pres">
      <dgm:prSet presAssocID="{FD3C1FC2-007D-4D19-9700-B97C5D35E983}" presName="txTwo" presStyleLbl="node2" presStyleIdx="0" presStyleCnt="2" custLinFactNeighborX="-331">
        <dgm:presLayoutVars>
          <dgm:chPref val="3"/>
        </dgm:presLayoutVars>
      </dgm:prSet>
      <dgm:spPr/>
      <dgm:t>
        <a:bodyPr/>
        <a:lstStyle/>
        <a:p>
          <a:pPr rtl="1"/>
          <a:endParaRPr lang="ar-SA"/>
        </a:p>
      </dgm:t>
    </dgm:pt>
    <dgm:pt modelId="{9F4F97DE-D05E-4385-9204-B837CE7DD5BB}" type="pres">
      <dgm:prSet presAssocID="{FD3C1FC2-007D-4D19-9700-B97C5D35E983}" presName="parTransTwo" presStyleCnt="0"/>
      <dgm:spPr/>
    </dgm:pt>
    <dgm:pt modelId="{E3589208-0229-42E8-8303-671F4B850252}" type="pres">
      <dgm:prSet presAssocID="{FD3C1FC2-007D-4D19-9700-B97C5D35E983}" presName="horzTwo" presStyleCnt="0"/>
      <dgm:spPr/>
    </dgm:pt>
    <dgm:pt modelId="{7C63E832-A275-4322-B3E9-A01BAF015685}" type="pres">
      <dgm:prSet presAssocID="{445CA2A8-3474-4913-8C3B-A1E152CFEB36}" presName="vertThree" presStyleCnt="0"/>
      <dgm:spPr/>
    </dgm:pt>
    <dgm:pt modelId="{2B764683-FFAB-406A-B461-F4B2CDB55D90}" type="pres">
      <dgm:prSet presAssocID="{445CA2A8-3474-4913-8C3B-A1E152CFEB36}" presName="txThree" presStyleLbl="node3" presStyleIdx="0" presStyleCnt="3" custLinFactNeighborX="-677">
        <dgm:presLayoutVars>
          <dgm:chPref val="3"/>
        </dgm:presLayoutVars>
      </dgm:prSet>
      <dgm:spPr/>
      <dgm:t>
        <a:bodyPr/>
        <a:lstStyle/>
        <a:p>
          <a:pPr rtl="1"/>
          <a:endParaRPr lang="ar-SA"/>
        </a:p>
      </dgm:t>
    </dgm:pt>
    <dgm:pt modelId="{FCFBE683-CD0D-4A75-A5D8-82D6FBCEA75B}" type="pres">
      <dgm:prSet presAssocID="{445CA2A8-3474-4913-8C3B-A1E152CFEB36}" presName="horzThree" presStyleCnt="0"/>
      <dgm:spPr/>
    </dgm:pt>
    <dgm:pt modelId="{108D738A-C2DF-45E7-ACB8-E6997102A525}" type="pres">
      <dgm:prSet presAssocID="{A2A60F3D-62BC-4436-B950-E4862AA068F8}" presName="sibSpaceThree" presStyleCnt="0"/>
      <dgm:spPr/>
    </dgm:pt>
    <dgm:pt modelId="{CCBD14D5-CC48-4EA4-A544-5E3E42A697A9}" type="pres">
      <dgm:prSet presAssocID="{EA63CCBA-EEC4-474A-86D3-3F4FE435A36E}" presName="vertThree" presStyleCnt="0"/>
      <dgm:spPr/>
    </dgm:pt>
    <dgm:pt modelId="{57D58452-990E-4DC8-8C24-D58D758B9B1D}" type="pres">
      <dgm:prSet presAssocID="{EA63CCBA-EEC4-474A-86D3-3F4FE435A36E}" presName="txThree" presStyleLbl="node3" presStyleIdx="1" presStyleCnt="3" custLinFactNeighborX="-3846">
        <dgm:presLayoutVars>
          <dgm:chPref val="3"/>
        </dgm:presLayoutVars>
      </dgm:prSet>
      <dgm:spPr/>
      <dgm:t>
        <a:bodyPr/>
        <a:lstStyle/>
        <a:p>
          <a:pPr rtl="1"/>
          <a:endParaRPr lang="ar-SA"/>
        </a:p>
      </dgm:t>
    </dgm:pt>
    <dgm:pt modelId="{A3536B39-BC9F-4795-BA66-4042A16D636D}" type="pres">
      <dgm:prSet presAssocID="{EA63CCBA-EEC4-474A-86D3-3F4FE435A36E}" presName="horzThree" presStyleCnt="0"/>
      <dgm:spPr/>
    </dgm:pt>
    <dgm:pt modelId="{ED119F02-3986-4D76-89B3-A1679CD387E8}" type="pres">
      <dgm:prSet presAssocID="{27ED8008-E742-4FBC-A288-B0E3384D314B}" presName="sibSpaceTwo" presStyleCnt="0"/>
      <dgm:spPr/>
    </dgm:pt>
    <dgm:pt modelId="{59CCEFFC-9E99-45EA-8C7D-7E1EE0C11C7C}" type="pres">
      <dgm:prSet presAssocID="{E5A727E1-7327-4CB8-A277-81A701E20B18}" presName="vertTwo" presStyleCnt="0"/>
      <dgm:spPr/>
    </dgm:pt>
    <dgm:pt modelId="{F8C442A4-1BCF-438D-B817-A9F73868A523}" type="pres">
      <dgm:prSet presAssocID="{E5A727E1-7327-4CB8-A277-81A701E20B18}" presName="txTwo" presStyleLbl="node2" presStyleIdx="1" presStyleCnt="2" custLinFactNeighborX="-3846">
        <dgm:presLayoutVars>
          <dgm:chPref val="3"/>
        </dgm:presLayoutVars>
      </dgm:prSet>
      <dgm:spPr/>
      <dgm:t>
        <a:bodyPr/>
        <a:lstStyle/>
        <a:p>
          <a:pPr rtl="1"/>
          <a:endParaRPr lang="ar-SA"/>
        </a:p>
      </dgm:t>
    </dgm:pt>
    <dgm:pt modelId="{E8262FF5-37EE-465A-A034-6766F307B8F3}" type="pres">
      <dgm:prSet presAssocID="{E5A727E1-7327-4CB8-A277-81A701E20B18}" presName="parTransTwo" presStyleCnt="0"/>
      <dgm:spPr/>
    </dgm:pt>
    <dgm:pt modelId="{60C598C8-4BDC-4F07-A1EE-243F665B2A15}" type="pres">
      <dgm:prSet presAssocID="{E5A727E1-7327-4CB8-A277-81A701E20B18}" presName="horzTwo" presStyleCnt="0"/>
      <dgm:spPr/>
    </dgm:pt>
    <dgm:pt modelId="{B98C264F-46C3-4A7D-9AE4-B4298FA87E40}" type="pres">
      <dgm:prSet presAssocID="{B985D20D-CAFE-4F17-8B73-93FC579FCF78}" presName="vertThree" presStyleCnt="0"/>
      <dgm:spPr/>
    </dgm:pt>
    <dgm:pt modelId="{A86FF62D-9BFC-4DB7-ADB3-D1BDE26A4828}" type="pres">
      <dgm:prSet presAssocID="{B985D20D-CAFE-4F17-8B73-93FC579FCF78}" presName="txThree" presStyleLbl="node3" presStyleIdx="2" presStyleCnt="3" custLinFactNeighborX="-3846">
        <dgm:presLayoutVars>
          <dgm:chPref val="3"/>
        </dgm:presLayoutVars>
      </dgm:prSet>
      <dgm:spPr/>
      <dgm:t>
        <a:bodyPr/>
        <a:lstStyle/>
        <a:p>
          <a:pPr rtl="1"/>
          <a:endParaRPr lang="ar-SA"/>
        </a:p>
      </dgm:t>
    </dgm:pt>
    <dgm:pt modelId="{F553E0BE-F6CC-4E44-812E-DF80DB668DD7}" type="pres">
      <dgm:prSet presAssocID="{B985D20D-CAFE-4F17-8B73-93FC579FCF78}" presName="horzThree" presStyleCnt="0"/>
      <dgm:spPr/>
    </dgm:pt>
  </dgm:ptLst>
  <dgm:cxnLst>
    <dgm:cxn modelId="{2DE59256-81C6-4619-AEB4-D68D6F989F02}" srcId="{BB9D5DA7-40B9-4634-B24F-33C1F8C5EDA8}" destId="{E5A727E1-7327-4CB8-A277-81A701E20B18}" srcOrd="1" destOrd="0" parTransId="{7D6EE7E5-B6AF-4B08-BD05-21651A2E0ACB}" sibTransId="{5A16807B-724D-4DF8-951A-D9E551AFCC4F}"/>
    <dgm:cxn modelId="{1425F0CF-8A97-4EB6-8E8D-5EE9AFDF4548}" type="presOf" srcId="{B985D20D-CAFE-4F17-8B73-93FC579FCF78}" destId="{A86FF62D-9BFC-4DB7-ADB3-D1BDE26A4828}" srcOrd="0" destOrd="0" presId="urn:microsoft.com/office/officeart/2005/8/layout/hierarchy4"/>
    <dgm:cxn modelId="{3D5FD4F7-B309-4E99-8E03-31E1830E0F96}" type="presOf" srcId="{E5A727E1-7327-4CB8-A277-81A701E20B18}" destId="{F8C442A4-1BCF-438D-B817-A9F73868A523}" srcOrd="0" destOrd="0" presId="urn:microsoft.com/office/officeart/2005/8/layout/hierarchy4"/>
    <dgm:cxn modelId="{E8CC3C66-2242-4A11-80DA-05B89F0E7705}" srcId="{BB9D5DA7-40B9-4634-B24F-33C1F8C5EDA8}" destId="{FD3C1FC2-007D-4D19-9700-B97C5D35E983}" srcOrd="0" destOrd="0" parTransId="{BAC49445-D004-4C8C-99DC-E5A1AC76C81E}" sibTransId="{27ED8008-E742-4FBC-A288-B0E3384D314B}"/>
    <dgm:cxn modelId="{B8643478-5702-4A30-BAE3-84BBE23C1ED4}" srcId="{FD3C1FC2-007D-4D19-9700-B97C5D35E983}" destId="{445CA2A8-3474-4913-8C3B-A1E152CFEB36}" srcOrd="0" destOrd="0" parTransId="{DD56191D-38A8-4887-8857-9A397966E12F}" sibTransId="{A2A60F3D-62BC-4436-B950-E4862AA068F8}"/>
    <dgm:cxn modelId="{DB272893-EC73-4524-A256-C7783387BD2D}" type="presOf" srcId="{0BD3EFC8-EF4F-40CA-8FD9-E2C308599545}" destId="{6888B0F6-8CDB-4064-943E-F0C2FF7FD7EF}" srcOrd="0" destOrd="0" presId="urn:microsoft.com/office/officeart/2005/8/layout/hierarchy4"/>
    <dgm:cxn modelId="{C86C457B-56DD-4965-AC4A-1863BB63135A}" srcId="{FD3C1FC2-007D-4D19-9700-B97C5D35E983}" destId="{EA63CCBA-EEC4-474A-86D3-3F4FE435A36E}" srcOrd="1" destOrd="0" parTransId="{86EC3E24-ECB7-4709-A0CD-F4F26D286636}" sibTransId="{236CAEDD-ECAB-4EA2-A25C-55B4C2EB45C6}"/>
    <dgm:cxn modelId="{C8ED370A-10CE-4914-91E6-2B04F0C22A80}" type="presOf" srcId="{FD3C1FC2-007D-4D19-9700-B97C5D35E983}" destId="{343C6B93-AD60-4116-BFC6-6C1212D59689}" srcOrd="0" destOrd="0" presId="urn:microsoft.com/office/officeart/2005/8/layout/hierarchy4"/>
    <dgm:cxn modelId="{60E1E8E4-E08F-4A28-9CFB-F3F0FDB21AFE}" type="presOf" srcId="{EA63CCBA-EEC4-474A-86D3-3F4FE435A36E}" destId="{57D58452-990E-4DC8-8C24-D58D758B9B1D}" srcOrd="0" destOrd="0" presId="urn:microsoft.com/office/officeart/2005/8/layout/hierarchy4"/>
    <dgm:cxn modelId="{B8799E7E-1A64-411B-987C-B89F1C471DB2}" srcId="{0BD3EFC8-EF4F-40CA-8FD9-E2C308599545}" destId="{BB9D5DA7-40B9-4634-B24F-33C1F8C5EDA8}" srcOrd="0" destOrd="0" parTransId="{3489DC0A-8276-41E6-B258-E3C3CE9593A5}" sibTransId="{7A10C1AF-942F-4860-8B08-576AD77FABE3}"/>
    <dgm:cxn modelId="{DA459473-AAAA-4278-A53A-ADFDCE7267F5}" srcId="{E5A727E1-7327-4CB8-A277-81A701E20B18}" destId="{B985D20D-CAFE-4F17-8B73-93FC579FCF78}" srcOrd="0" destOrd="0" parTransId="{99E07DF1-5CFE-4EAF-B1CE-545E1ED8A13D}" sibTransId="{136DFFCA-6AA9-4C10-BEA1-4489A8DBBF3F}"/>
    <dgm:cxn modelId="{B8F953F0-EFA6-418C-96E3-92706EC007B8}" type="presOf" srcId="{BB9D5DA7-40B9-4634-B24F-33C1F8C5EDA8}" destId="{76A69BB5-CDEB-45A5-87F0-EB860F9587F6}" srcOrd="0" destOrd="0" presId="urn:microsoft.com/office/officeart/2005/8/layout/hierarchy4"/>
    <dgm:cxn modelId="{2A74CA89-359E-4509-8C37-89A9A330FF90}" type="presOf" srcId="{445CA2A8-3474-4913-8C3B-A1E152CFEB36}" destId="{2B764683-FFAB-406A-B461-F4B2CDB55D90}" srcOrd="0" destOrd="0" presId="urn:microsoft.com/office/officeart/2005/8/layout/hierarchy4"/>
    <dgm:cxn modelId="{8B674CCF-310C-43CA-AF07-6B0AD8FA0C02}" type="presParOf" srcId="{6888B0F6-8CDB-4064-943E-F0C2FF7FD7EF}" destId="{CB7AF1EE-5FF4-4F77-918C-EBA36AEDA06E}" srcOrd="0" destOrd="0" presId="urn:microsoft.com/office/officeart/2005/8/layout/hierarchy4"/>
    <dgm:cxn modelId="{72524489-51EA-49A1-A777-0958A3B55E0C}" type="presParOf" srcId="{CB7AF1EE-5FF4-4F77-918C-EBA36AEDA06E}" destId="{76A69BB5-CDEB-45A5-87F0-EB860F9587F6}" srcOrd="0" destOrd="0" presId="urn:microsoft.com/office/officeart/2005/8/layout/hierarchy4"/>
    <dgm:cxn modelId="{B704A231-8C8E-495E-B4BC-26D88518AFC8}" type="presParOf" srcId="{CB7AF1EE-5FF4-4F77-918C-EBA36AEDA06E}" destId="{96CBC02A-FE03-4FD9-B6A4-28C43473F445}" srcOrd="1" destOrd="0" presId="urn:microsoft.com/office/officeart/2005/8/layout/hierarchy4"/>
    <dgm:cxn modelId="{17CAE6B5-CED4-4BCC-B320-C151B1741D93}" type="presParOf" srcId="{CB7AF1EE-5FF4-4F77-918C-EBA36AEDA06E}" destId="{6E1A0EEB-F1FD-4DD3-AF63-CFACCCE6BEF9}" srcOrd="2" destOrd="0" presId="urn:microsoft.com/office/officeart/2005/8/layout/hierarchy4"/>
    <dgm:cxn modelId="{800CDA2F-1E18-467F-B5DD-E1A5CF7911E9}" type="presParOf" srcId="{6E1A0EEB-F1FD-4DD3-AF63-CFACCCE6BEF9}" destId="{2D02E765-CC00-46C5-899B-6E620A27C9DD}" srcOrd="0" destOrd="0" presId="urn:microsoft.com/office/officeart/2005/8/layout/hierarchy4"/>
    <dgm:cxn modelId="{6752E7BF-22D9-4C67-8E11-279A83FC63CE}" type="presParOf" srcId="{2D02E765-CC00-46C5-899B-6E620A27C9DD}" destId="{343C6B93-AD60-4116-BFC6-6C1212D59689}" srcOrd="0" destOrd="0" presId="urn:microsoft.com/office/officeart/2005/8/layout/hierarchy4"/>
    <dgm:cxn modelId="{363712F5-FA3E-46A5-B792-5D948B5867D1}" type="presParOf" srcId="{2D02E765-CC00-46C5-899B-6E620A27C9DD}" destId="{9F4F97DE-D05E-4385-9204-B837CE7DD5BB}" srcOrd="1" destOrd="0" presId="urn:microsoft.com/office/officeart/2005/8/layout/hierarchy4"/>
    <dgm:cxn modelId="{0ED11216-E748-4EE3-9214-B92C72903B28}" type="presParOf" srcId="{2D02E765-CC00-46C5-899B-6E620A27C9DD}" destId="{E3589208-0229-42E8-8303-671F4B850252}" srcOrd="2" destOrd="0" presId="urn:microsoft.com/office/officeart/2005/8/layout/hierarchy4"/>
    <dgm:cxn modelId="{84A358AC-E9C4-4CAD-BDB5-A79FC286B1F4}" type="presParOf" srcId="{E3589208-0229-42E8-8303-671F4B850252}" destId="{7C63E832-A275-4322-B3E9-A01BAF015685}" srcOrd="0" destOrd="0" presId="urn:microsoft.com/office/officeart/2005/8/layout/hierarchy4"/>
    <dgm:cxn modelId="{82EC5B4F-F16D-4DDE-BDDA-64B3EAF3456B}" type="presParOf" srcId="{7C63E832-A275-4322-B3E9-A01BAF015685}" destId="{2B764683-FFAB-406A-B461-F4B2CDB55D90}" srcOrd="0" destOrd="0" presId="urn:microsoft.com/office/officeart/2005/8/layout/hierarchy4"/>
    <dgm:cxn modelId="{5E5E78E6-D648-4C3F-A888-96D97073A959}" type="presParOf" srcId="{7C63E832-A275-4322-B3E9-A01BAF015685}" destId="{FCFBE683-CD0D-4A75-A5D8-82D6FBCEA75B}" srcOrd="1" destOrd="0" presId="urn:microsoft.com/office/officeart/2005/8/layout/hierarchy4"/>
    <dgm:cxn modelId="{E1EED197-9789-4785-ACF2-1490B525790A}" type="presParOf" srcId="{E3589208-0229-42E8-8303-671F4B850252}" destId="{108D738A-C2DF-45E7-ACB8-E6997102A525}" srcOrd="1" destOrd="0" presId="urn:microsoft.com/office/officeart/2005/8/layout/hierarchy4"/>
    <dgm:cxn modelId="{AECA5D13-008C-4E9C-8829-E66B05249BC0}" type="presParOf" srcId="{E3589208-0229-42E8-8303-671F4B850252}" destId="{CCBD14D5-CC48-4EA4-A544-5E3E42A697A9}" srcOrd="2" destOrd="0" presId="urn:microsoft.com/office/officeart/2005/8/layout/hierarchy4"/>
    <dgm:cxn modelId="{ABD8A763-2F42-4CAC-BC93-18AD297ED97E}" type="presParOf" srcId="{CCBD14D5-CC48-4EA4-A544-5E3E42A697A9}" destId="{57D58452-990E-4DC8-8C24-D58D758B9B1D}" srcOrd="0" destOrd="0" presId="urn:microsoft.com/office/officeart/2005/8/layout/hierarchy4"/>
    <dgm:cxn modelId="{1B061389-5514-4683-9443-16E989E0FB0A}" type="presParOf" srcId="{CCBD14D5-CC48-4EA4-A544-5E3E42A697A9}" destId="{A3536B39-BC9F-4795-BA66-4042A16D636D}" srcOrd="1" destOrd="0" presId="urn:microsoft.com/office/officeart/2005/8/layout/hierarchy4"/>
    <dgm:cxn modelId="{C5B8A2ED-A2EE-47DB-930B-C5610128971D}" type="presParOf" srcId="{6E1A0EEB-F1FD-4DD3-AF63-CFACCCE6BEF9}" destId="{ED119F02-3986-4D76-89B3-A1679CD387E8}" srcOrd="1" destOrd="0" presId="urn:microsoft.com/office/officeart/2005/8/layout/hierarchy4"/>
    <dgm:cxn modelId="{F885186D-81C8-46F5-A85B-1478DBA6B896}" type="presParOf" srcId="{6E1A0EEB-F1FD-4DD3-AF63-CFACCCE6BEF9}" destId="{59CCEFFC-9E99-45EA-8C7D-7E1EE0C11C7C}" srcOrd="2" destOrd="0" presId="urn:microsoft.com/office/officeart/2005/8/layout/hierarchy4"/>
    <dgm:cxn modelId="{B5B35321-D2CE-45DE-AAFD-81F1385F0CCE}" type="presParOf" srcId="{59CCEFFC-9E99-45EA-8C7D-7E1EE0C11C7C}" destId="{F8C442A4-1BCF-438D-B817-A9F73868A523}" srcOrd="0" destOrd="0" presId="urn:microsoft.com/office/officeart/2005/8/layout/hierarchy4"/>
    <dgm:cxn modelId="{22870E64-0724-4D8C-A080-A7C3C3FF88E0}" type="presParOf" srcId="{59CCEFFC-9E99-45EA-8C7D-7E1EE0C11C7C}" destId="{E8262FF5-37EE-465A-A034-6766F307B8F3}" srcOrd="1" destOrd="0" presId="urn:microsoft.com/office/officeart/2005/8/layout/hierarchy4"/>
    <dgm:cxn modelId="{5B406DDA-6BF3-4188-B289-4B571DFF818A}" type="presParOf" srcId="{59CCEFFC-9E99-45EA-8C7D-7E1EE0C11C7C}" destId="{60C598C8-4BDC-4F07-A1EE-243F665B2A15}" srcOrd="2" destOrd="0" presId="urn:microsoft.com/office/officeart/2005/8/layout/hierarchy4"/>
    <dgm:cxn modelId="{F4A1D7E6-F51D-4EEA-B5D2-F7909783B9C8}" type="presParOf" srcId="{60C598C8-4BDC-4F07-A1EE-243F665B2A15}" destId="{B98C264F-46C3-4A7D-9AE4-B4298FA87E40}" srcOrd="0" destOrd="0" presId="urn:microsoft.com/office/officeart/2005/8/layout/hierarchy4"/>
    <dgm:cxn modelId="{0AA68BDC-77C0-4911-8BB5-7AEECAB624D4}" type="presParOf" srcId="{B98C264F-46C3-4A7D-9AE4-B4298FA87E40}" destId="{A86FF62D-9BFC-4DB7-ADB3-D1BDE26A4828}" srcOrd="0" destOrd="0" presId="urn:microsoft.com/office/officeart/2005/8/layout/hierarchy4"/>
    <dgm:cxn modelId="{56700F91-6C76-449D-8C0E-0D80CAB7B220}" type="presParOf" srcId="{B98C264F-46C3-4A7D-9AE4-B4298FA87E40}" destId="{F553E0BE-F6CC-4E44-812E-DF80DB668DD7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6A69BB5-CDEB-45A5-87F0-EB860F9587F6}">
      <dsp:nvSpPr>
        <dsp:cNvPr id="0" name=""/>
        <dsp:cNvSpPr/>
      </dsp:nvSpPr>
      <dsp:spPr>
        <a:xfrm>
          <a:off x="0" y="0"/>
          <a:ext cx="2967503" cy="52551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lvl="0" algn="ctr" defTabSz="1022350" rtl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ar-SA" sz="2300" kern="1200"/>
            <a:t>ميزان المراجعة</a:t>
          </a:r>
        </a:p>
      </dsp:txBody>
      <dsp:txXfrm>
        <a:off x="15392" y="15392"/>
        <a:ext cx="2936719" cy="494733"/>
      </dsp:txXfrm>
    </dsp:sp>
    <dsp:sp modelId="{343C6B93-AD60-4116-BFC6-6C1212D59689}">
      <dsp:nvSpPr>
        <dsp:cNvPr id="0" name=""/>
        <dsp:cNvSpPr/>
      </dsp:nvSpPr>
      <dsp:spPr>
        <a:xfrm>
          <a:off x="0" y="578069"/>
          <a:ext cx="1938465" cy="52551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 rtl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ar-SA" sz="1500" kern="1200"/>
            <a:t>قائمة المركز المالي</a:t>
          </a:r>
        </a:p>
      </dsp:txBody>
      <dsp:txXfrm>
        <a:off x="15392" y="593461"/>
        <a:ext cx="1907681" cy="494733"/>
      </dsp:txXfrm>
    </dsp:sp>
    <dsp:sp modelId="{2B764683-FFAB-406A-B461-F4B2CDB55D90}">
      <dsp:nvSpPr>
        <dsp:cNvPr id="0" name=""/>
        <dsp:cNvSpPr/>
      </dsp:nvSpPr>
      <dsp:spPr>
        <a:xfrm>
          <a:off x="0" y="1155530"/>
          <a:ext cx="949297" cy="52551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 rtl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ar-SA" sz="1500" kern="1200"/>
            <a:t>مصاريف</a:t>
          </a:r>
        </a:p>
      </dsp:txBody>
      <dsp:txXfrm>
        <a:off x="15392" y="1170922"/>
        <a:ext cx="918513" cy="494733"/>
      </dsp:txXfrm>
    </dsp:sp>
    <dsp:sp modelId="{57D58452-990E-4DC8-8C24-D58D758B9B1D}">
      <dsp:nvSpPr>
        <dsp:cNvPr id="0" name=""/>
        <dsp:cNvSpPr/>
      </dsp:nvSpPr>
      <dsp:spPr>
        <a:xfrm>
          <a:off x="952998" y="1155530"/>
          <a:ext cx="949297" cy="52551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 rtl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ar-SA" sz="1500" kern="1200"/>
            <a:t>حقوق ملكية</a:t>
          </a:r>
        </a:p>
      </dsp:txBody>
      <dsp:txXfrm>
        <a:off x="968390" y="1170922"/>
        <a:ext cx="918513" cy="494733"/>
      </dsp:txXfrm>
    </dsp:sp>
    <dsp:sp modelId="{F8C442A4-1BCF-438D-B817-A9F73868A523}">
      <dsp:nvSpPr>
        <dsp:cNvPr id="0" name=""/>
        <dsp:cNvSpPr/>
      </dsp:nvSpPr>
      <dsp:spPr>
        <a:xfrm>
          <a:off x="1982036" y="578069"/>
          <a:ext cx="949297" cy="52551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 rtl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ar-SA" sz="1500" kern="1200"/>
            <a:t>الدخل الشامل</a:t>
          </a:r>
        </a:p>
      </dsp:txBody>
      <dsp:txXfrm>
        <a:off x="1997428" y="593461"/>
        <a:ext cx="918513" cy="494733"/>
      </dsp:txXfrm>
    </dsp:sp>
    <dsp:sp modelId="{A86FF62D-9BFC-4DB7-ADB3-D1BDE26A4828}">
      <dsp:nvSpPr>
        <dsp:cNvPr id="0" name=""/>
        <dsp:cNvSpPr/>
      </dsp:nvSpPr>
      <dsp:spPr>
        <a:xfrm>
          <a:off x="1982036" y="1155530"/>
          <a:ext cx="949297" cy="52551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 rtl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ar-SA" sz="1500" kern="1200"/>
            <a:t>إيرادات</a:t>
          </a:r>
        </a:p>
      </dsp:txBody>
      <dsp:txXfrm>
        <a:off x="1997428" y="1170922"/>
        <a:ext cx="918513" cy="4947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601;&#1607;&#1585;&#158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85398</xdr:colOff>
      <xdr:row>3</xdr:row>
      <xdr:rowOff>190498</xdr:rowOff>
    </xdr:from>
    <xdr:to>
      <xdr:col>8</xdr:col>
      <xdr:colOff>676603</xdr:colOff>
      <xdr:row>11</xdr:row>
      <xdr:rowOff>164224</xdr:rowOff>
    </xdr:to>
    <xdr:graphicFrame macro="">
      <xdr:nvGraphicFramePr>
        <xdr:cNvPr id="3" name="رسم تخطيطي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163</xdr:row>
      <xdr:rowOff>0</xdr:rowOff>
    </xdr:from>
    <xdr:to>
      <xdr:col>4</xdr:col>
      <xdr:colOff>38100</xdr:colOff>
      <xdr:row>163</xdr:row>
      <xdr:rowOff>0</xdr:rowOff>
    </xdr:to>
    <xdr:grpSp>
      <xdr:nvGrpSpPr>
        <xdr:cNvPr id="15" name="Group 110654"/>
        <xdr:cNvGrpSpPr/>
      </xdr:nvGrpSpPr>
      <xdr:grpSpPr>
        <a:xfrm flipH="1">
          <a:off x="1800225" y="32594550"/>
          <a:ext cx="876300" cy="0"/>
          <a:chOff x="0" y="0"/>
          <a:chExt cx="725424" cy="12192"/>
        </a:xfrm>
      </xdr:grpSpPr>
      <xdr:sp macro="" textlink="">
        <xdr:nvSpPr>
          <xdr:cNvPr id="16" name="Shape 270707"/>
          <xdr:cNvSpPr/>
        </xdr:nvSpPr>
        <xdr:spPr>
          <a:xfrm>
            <a:off x="0" y="0"/>
            <a:ext cx="725424" cy="12192"/>
          </a:xfrm>
          <a:custGeom>
            <a:avLst/>
            <a:gdLst/>
            <a:ahLst/>
            <a:cxnLst/>
            <a:rect l="0" t="0" r="0" b="0"/>
            <a:pathLst>
              <a:path w="725424" h="12192">
                <a:moveTo>
                  <a:pt x="0" y="0"/>
                </a:moveTo>
                <a:lnTo>
                  <a:pt x="725424" y="0"/>
                </a:lnTo>
                <a:lnTo>
                  <a:pt x="725424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ar-SA"/>
          </a:p>
        </xdr:txBody>
      </xdr:sp>
    </xdr:grpSp>
    <xdr:clientData/>
  </xdr:twoCellAnchor>
  <xdr:twoCellAnchor>
    <xdr:from>
      <xdr:col>14</xdr:col>
      <xdr:colOff>0</xdr:colOff>
      <xdr:row>1</xdr:row>
      <xdr:rowOff>123825</xdr:rowOff>
    </xdr:from>
    <xdr:to>
      <xdr:col>14</xdr:col>
      <xdr:colOff>685800</xdr:colOff>
      <xdr:row>3</xdr:row>
      <xdr:rowOff>95250</xdr:rowOff>
    </xdr:to>
    <xdr:sp macro="" textlink="">
      <xdr:nvSpPr>
        <xdr:cNvPr id="2" name="سهم إلى اليمين 1">
          <a:hlinkClick xmlns:r="http://schemas.openxmlformats.org/officeDocument/2006/relationships" r:id="rId1"/>
        </xdr:cNvPr>
        <xdr:cNvSpPr/>
      </xdr:nvSpPr>
      <xdr:spPr>
        <a:xfrm>
          <a:off x="12915900" y="323850"/>
          <a:ext cx="1466850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endParaRPr lang="ar-SA"/>
        </a:p>
      </xdr:txBody>
    </xdr:sp>
    <xdr:clientData/>
  </xdr:twoCellAnchor>
  <xdr:twoCellAnchor>
    <xdr:from>
      <xdr:col>3</xdr:col>
      <xdr:colOff>0</xdr:colOff>
      <xdr:row>163</xdr:row>
      <xdr:rowOff>0</xdr:rowOff>
    </xdr:from>
    <xdr:to>
      <xdr:col>4</xdr:col>
      <xdr:colOff>38100</xdr:colOff>
      <xdr:row>163</xdr:row>
      <xdr:rowOff>0</xdr:rowOff>
    </xdr:to>
    <xdr:grpSp>
      <xdr:nvGrpSpPr>
        <xdr:cNvPr id="5" name="Group 110654"/>
        <xdr:cNvGrpSpPr/>
      </xdr:nvGrpSpPr>
      <xdr:grpSpPr>
        <a:xfrm flipH="1">
          <a:off x="1800225" y="32594550"/>
          <a:ext cx="876300" cy="0"/>
          <a:chOff x="0" y="0"/>
          <a:chExt cx="725424" cy="12192"/>
        </a:xfrm>
      </xdr:grpSpPr>
      <xdr:sp macro="" textlink="">
        <xdr:nvSpPr>
          <xdr:cNvPr id="6" name="Shape 270707"/>
          <xdr:cNvSpPr/>
        </xdr:nvSpPr>
        <xdr:spPr>
          <a:xfrm>
            <a:off x="0" y="0"/>
            <a:ext cx="725424" cy="12192"/>
          </a:xfrm>
          <a:custGeom>
            <a:avLst/>
            <a:gdLst/>
            <a:ahLst/>
            <a:cxnLst/>
            <a:rect l="0" t="0" r="0" b="0"/>
            <a:pathLst>
              <a:path w="725424" h="12192">
                <a:moveTo>
                  <a:pt x="0" y="0"/>
                </a:moveTo>
                <a:lnTo>
                  <a:pt x="725424" y="0"/>
                </a:lnTo>
                <a:lnTo>
                  <a:pt x="725424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ar-SA"/>
          </a:p>
        </xdr:txBody>
      </xdr:sp>
    </xdr:grpSp>
    <xdr:clientData/>
  </xdr:twoCellAnchor>
  <xdr:twoCellAnchor>
    <xdr:from>
      <xdr:col>3</xdr:col>
      <xdr:colOff>0</xdr:colOff>
      <xdr:row>164</xdr:row>
      <xdr:rowOff>0</xdr:rowOff>
    </xdr:from>
    <xdr:to>
      <xdr:col>4</xdr:col>
      <xdr:colOff>38100</xdr:colOff>
      <xdr:row>164</xdr:row>
      <xdr:rowOff>0</xdr:rowOff>
    </xdr:to>
    <xdr:grpSp>
      <xdr:nvGrpSpPr>
        <xdr:cNvPr id="7" name="Group 110654"/>
        <xdr:cNvGrpSpPr/>
      </xdr:nvGrpSpPr>
      <xdr:grpSpPr>
        <a:xfrm>
          <a:off x="1800225" y="32794575"/>
          <a:ext cx="876300" cy="0"/>
          <a:chOff x="0" y="0"/>
          <a:chExt cx="725424" cy="12192"/>
        </a:xfrm>
      </xdr:grpSpPr>
      <xdr:sp macro="" textlink="">
        <xdr:nvSpPr>
          <xdr:cNvPr id="8" name="Shape 270707"/>
          <xdr:cNvSpPr/>
        </xdr:nvSpPr>
        <xdr:spPr>
          <a:xfrm>
            <a:off x="0" y="0"/>
            <a:ext cx="725424" cy="12192"/>
          </a:xfrm>
          <a:custGeom>
            <a:avLst/>
            <a:gdLst/>
            <a:ahLst/>
            <a:cxnLst/>
            <a:rect l="0" t="0" r="0" b="0"/>
            <a:pathLst>
              <a:path w="725424" h="12192">
                <a:moveTo>
                  <a:pt x="0" y="0"/>
                </a:moveTo>
                <a:lnTo>
                  <a:pt x="725424" y="0"/>
                </a:lnTo>
                <a:lnTo>
                  <a:pt x="725424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ar-SA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880470</xdr:colOff>
      <xdr:row>44</xdr:row>
      <xdr:rowOff>100634</xdr:rowOff>
    </xdr:from>
    <xdr:to>
      <xdr:col>1</xdr:col>
      <xdr:colOff>1833771</xdr:colOff>
      <xdr:row>45</xdr:row>
      <xdr:rowOff>120319</xdr:rowOff>
    </xdr:to>
    <xdr:grpSp>
      <xdr:nvGrpSpPr>
        <xdr:cNvPr id="49" name="Group 118007"/>
        <xdr:cNvGrpSpPr/>
      </xdr:nvGrpSpPr>
      <xdr:grpSpPr>
        <a:xfrm>
          <a:off x="10736981175" y="8874302"/>
          <a:ext cx="1024548" cy="203708"/>
          <a:chOff x="0" y="0"/>
          <a:chExt cx="1323086" cy="201168"/>
        </a:xfrm>
      </xdr:grpSpPr>
      <xdr:sp macro="" textlink="">
        <xdr:nvSpPr>
          <xdr:cNvPr id="50" name="Shape 6397"/>
          <xdr:cNvSpPr/>
        </xdr:nvSpPr>
        <xdr:spPr>
          <a:xfrm>
            <a:off x="762" y="762"/>
            <a:ext cx="1321689" cy="0"/>
          </a:xfrm>
          <a:custGeom>
            <a:avLst/>
            <a:gdLst/>
            <a:ahLst/>
            <a:cxnLst/>
            <a:rect l="0" t="0" r="0" b="0"/>
            <a:pathLst>
              <a:path w="1321689">
                <a:moveTo>
                  <a:pt x="0" y="0"/>
                </a:moveTo>
                <a:lnTo>
                  <a:pt x="1321689" y="0"/>
                </a:lnTo>
              </a:path>
            </a:pathLst>
          </a:custGeom>
          <a:ln w="1778" cap="sq">
            <a:round/>
          </a:ln>
        </xdr:spPr>
        <xdr:style>
          <a:lnRef idx="1">
            <a:srgbClr val="000000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ar-SA"/>
          </a:p>
        </xdr:txBody>
      </xdr:sp>
      <xdr:sp macro="" textlink="">
        <xdr:nvSpPr>
          <xdr:cNvPr id="51" name="Shape 272139"/>
          <xdr:cNvSpPr/>
        </xdr:nvSpPr>
        <xdr:spPr>
          <a:xfrm>
            <a:off x="0" y="0"/>
            <a:ext cx="1323086" cy="12192"/>
          </a:xfrm>
          <a:custGeom>
            <a:avLst/>
            <a:gdLst/>
            <a:ahLst/>
            <a:cxnLst/>
            <a:rect l="0" t="0" r="0" b="0"/>
            <a:pathLst>
              <a:path w="1323086" h="12192">
                <a:moveTo>
                  <a:pt x="0" y="0"/>
                </a:moveTo>
                <a:lnTo>
                  <a:pt x="1323086" y="0"/>
                </a:lnTo>
                <a:lnTo>
                  <a:pt x="1323086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ln w="0" cap="sq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ar-SA"/>
          </a:p>
        </xdr:txBody>
      </xdr:sp>
      <xdr:sp macro="" textlink="">
        <xdr:nvSpPr>
          <xdr:cNvPr id="52" name="Shape 6399"/>
          <xdr:cNvSpPr/>
        </xdr:nvSpPr>
        <xdr:spPr>
          <a:xfrm>
            <a:off x="762" y="189738"/>
            <a:ext cx="1321689" cy="0"/>
          </a:xfrm>
          <a:custGeom>
            <a:avLst/>
            <a:gdLst/>
            <a:ahLst/>
            <a:cxnLst/>
            <a:rect l="0" t="0" r="0" b="0"/>
            <a:pathLst>
              <a:path w="1321689">
                <a:moveTo>
                  <a:pt x="0" y="0"/>
                </a:moveTo>
                <a:lnTo>
                  <a:pt x="1321689" y="0"/>
                </a:lnTo>
              </a:path>
            </a:pathLst>
          </a:custGeom>
          <a:ln w="1778" cap="sq">
            <a:round/>
          </a:ln>
        </xdr:spPr>
        <xdr:style>
          <a:lnRef idx="1">
            <a:srgbClr val="000000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ar-SA"/>
          </a:p>
        </xdr:txBody>
      </xdr:sp>
      <xdr:sp macro="" textlink="">
        <xdr:nvSpPr>
          <xdr:cNvPr id="53" name="Shape 272140"/>
          <xdr:cNvSpPr/>
        </xdr:nvSpPr>
        <xdr:spPr>
          <a:xfrm>
            <a:off x="0" y="188976"/>
            <a:ext cx="1323086" cy="12192"/>
          </a:xfrm>
          <a:custGeom>
            <a:avLst/>
            <a:gdLst/>
            <a:ahLst/>
            <a:cxnLst/>
            <a:rect l="0" t="0" r="0" b="0"/>
            <a:pathLst>
              <a:path w="1323086" h="12192">
                <a:moveTo>
                  <a:pt x="0" y="0"/>
                </a:moveTo>
                <a:lnTo>
                  <a:pt x="1323086" y="0"/>
                </a:lnTo>
                <a:lnTo>
                  <a:pt x="1323086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ln w="0" cap="sq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ar-SA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42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2" name="AutoShape 33" descr="https://lh4.googleusercontent.com/-rBcKQ7LgOqM/AAAAAAAAAAI/AAAAAAAAAEM/46bZnjVWwrQ/s24-c-k-no/phot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88673375" y="45662850"/>
          <a:ext cx="3333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count\&#1587;&#1591;&#1581;%20&#1575;&#1604;&#1605;&#1603;&#1578;&#1576;\&#1607;&#1575;&#160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-najran\Desktop\Documents%20and%20Settings\account\&#1587;&#1591;&#1581;%20&#1575;&#1604;&#1605;&#1603;&#1578;&#1576;\&#1607;&#1575;&#16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مصنع الالمنيوم"/>
      <sheetName val="صالح شامان"/>
      <sheetName val="نما العمران"/>
      <sheetName val="هنقر الصناعية"/>
      <sheetName val="اسعار هنقر الصناعية"/>
      <sheetName val="م هنقر الصناعية"/>
      <sheetName val="بنك الاستثمار (2)"/>
      <sheetName val="بنك الاستثمار"/>
      <sheetName val="العملاء 2014"/>
      <sheetName val="جرد الدهانات"/>
      <sheetName val="الجرد 20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مصنع الالمنيوم"/>
      <sheetName val="صالح شامان"/>
      <sheetName val="نما العمران"/>
      <sheetName val="هنقر الصناعية"/>
      <sheetName val="اسعار هنقر الصناعية"/>
      <sheetName val="م هنقر الصناعية"/>
      <sheetName val="بنك الاستثمار (2)"/>
      <sheetName val="بنك الاستثمار"/>
      <sheetName val="العملاء 2014"/>
      <sheetName val="جرد الدهانات"/>
      <sheetName val="الجرد 20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rightToLeft="1" view="pageBreakPreview" zoomScale="145" zoomScaleNormal="100" zoomScaleSheetLayoutView="145" workbookViewId="0">
      <selection activeCell="C12" sqref="C12"/>
    </sheetView>
  </sheetViews>
  <sheetFormatPr defaultRowHeight="15"/>
  <cols>
    <col min="2" max="2" width="14.85546875" bestFit="1" customWidth="1"/>
    <col min="3" max="3" width="17.42578125" bestFit="1" customWidth="1"/>
  </cols>
  <sheetData>
    <row r="1" spans="1:9" ht="17.25">
      <c r="A1" s="8"/>
      <c r="B1" s="6"/>
      <c r="C1" s="7" t="s">
        <v>177</v>
      </c>
      <c r="D1" s="6"/>
      <c r="E1" s="6"/>
      <c r="F1" s="6"/>
      <c r="G1" s="8"/>
      <c r="H1" s="8"/>
      <c r="I1" s="8"/>
    </row>
    <row r="2" spans="1:9" ht="17.25">
      <c r="A2" s="8"/>
      <c r="B2" s="8"/>
      <c r="C2" s="9" t="s">
        <v>176</v>
      </c>
      <c r="D2" s="8"/>
      <c r="E2" s="8"/>
      <c r="F2" s="8"/>
      <c r="G2" s="8"/>
      <c r="H2" s="8"/>
      <c r="I2" s="8"/>
    </row>
    <row r="3" spans="1:9" ht="17.25">
      <c r="A3" s="8"/>
      <c r="B3" s="8"/>
      <c r="C3" s="9" t="s">
        <v>396</v>
      </c>
      <c r="D3" s="8"/>
      <c r="E3" s="8"/>
      <c r="F3" s="8"/>
      <c r="G3" s="8"/>
      <c r="H3" s="8"/>
      <c r="I3" s="8"/>
    </row>
    <row r="4" spans="1:9" ht="17.25">
      <c r="A4" s="8"/>
      <c r="B4" s="8"/>
      <c r="C4" s="9" t="s">
        <v>130</v>
      </c>
      <c r="D4" s="8"/>
      <c r="E4" s="8"/>
      <c r="F4" s="8"/>
      <c r="G4" s="8"/>
      <c r="H4" s="8"/>
      <c r="I4" s="8"/>
    </row>
    <row r="5" spans="1:9" ht="17.25">
      <c r="C5" s="11"/>
      <c r="D5" s="9" t="s">
        <v>131</v>
      </c>
      <c r="E5" s="8"/>
      <c r="F5" s="8"/>
      <c r="G5" s="8"/>
      <c r="H5" s="8"/>
    </row>
    <row r="6" spans="1:9">
      <c r="B6" s="133" t="s">
        <v>287</v>
      </c>
      <c r="C6" s="133" t="s">
        <v>295</v>
      </c>
      <c r="D6" s="133" t="s">
        <v>302</v>
      </c>
    </row>
    <row r="7" spans="1:9" ht="17.25">
      <c r="B7" s="134" t="s">
        <v>289</v>
      </c>
      <c r="C7" s="133" t="s">
        <v>296</v>
      </c>
      <c r="D7" s="10"/>
      <c r="E7" s="8"/>
      <c r="F7" s="8"/>
      <c r="G7" s="8"/>
      <c r="H7" s="8"/>
      <c r="I7" s="8"/>
    </row>
    <row r="8" spans="1:9" ht="17.25">
      <c r="B8" s="134" t="s">
        <v>290</v>
      </c>
      <c r="C8" s="133" t="s">
        <v>297</v>
      </c>
      <c r="D8" s="10"/>
      <c r="E8" s="8"/>
      <c r="F8" s="8"/>
      <c r="G8" s="8"/>
      <c r="H8" s="8"/>
      <c r="I8" s="8"/>
    </row>
    <row r="9" spans="1:9" ht="17.25">
      <c r="B9" s="133" t="s">
        <v>291</v>
      </c>
      <c r="C9" s="133" t="s">
        <v>298</v>
      </c>
      <c r="D9" s="10"/>
      <c r="E9" s="8"/>
      <c r="F9" s="8"/>
      <c r="G9" s="8"/>
      <c r="H9" s="8"/>
      <c r="I9" s="8"/>
    </row>
    <row r="10" spans="1:9" ht="17.25">
      <c r="B10" s="133" t="s">
        <v>292</v>
      </c>
      <c r="C10" s="133" t="s">
        <v>299</v>
      </c>
      <c r="D10" s="10"/>
      <c r="E10" s="8"/>
      <c r="F10" s="8"/>
      <c r="G10" s="8"/>
      <c r="H10" s="8"/>
      <c r="I10" s="8"/>
    </row>
    <row r="11" spans="1:9" ht="17.25">
      <c r="B11" s="133" t="s">
        <v>293</v>
      </c>
      <c r="C11" s="133" t="s">
        <v>300</v>
      </c>
      <c r="D11" s="10"/>
      <c r="E11" s="8"/>
      <c r="F11" s="8"/>
      <c r="G11" s="8"/>
      <c r="H11" s="8"/>
      <c r="I11" s="8"/>
    </row>
    <row r="12" spans="1:9" ht="17.25">
      <c r="B12" s="133" t="s">
        <v>294</v>
      </c>
      <c r="C12" s="133" t="s">
        <v>301</v>
      </c>
      <c r="D12" s="10"/>
      <c r="E12" s="8"/>
      <c r="F12" s="8"/>
      <c r="G12" s="8"/>
      <c r="H12" s="8"/>
      <c r="I12" s="8"/>
    </row>
    <row r="19" spans="7:7">
      <c r="G19" s="133"/>
    </row>
  </sheetData>
  <hyperlinks>
    <hyperlink ref="B6" location="'ميزان المراجعة 2023'!Print_Area" display="ميزان المراجعة "/>
    <hyperlink ref="B8" location="'الدخل الشامل'!A1" display="'الدخل الشامل'!A1"/>
    <hyperlink ref="B9" location="النقدية!Print_Area" display="إيضاحات النقدية "/>
    <hyperlink ref="B10" location="'الايرادات '!A1" display="إيضاحات الإيرادات "/>
    <hyperlink ref="B11" location="'الاصول الثابتة'!A1" display="إيضاحات الأصول الثابتة "/>
    <hyperlink ref="B12" location="'أرصدة  دائنة أخري'!A1" display="إيضاحات الأرصدة الدائة "/>
    <hyperlink ref="C6" location="'ذمم مدينة'!A1" display="إيضاحات الأرصدة المدينة "/>
    <hyperlink ref="C7" location="'المخزون 2022'!A1" display="إيضاحات المخزون "/>
    <hyperlink ref="C8" location="'ايضاح 6 ( الدائنون )'!A1" display="إيضاحات الدائنون"/>
    <hyperlink ref="C9" location="'ايضاح رقم 7 حقوق الملكية'!A1" display="إيضاحات حقوق الملكية"/>
    <hyperlink ref="C10" location="'ايضاح 5 ( الموردين )'!A1" display="إيضاحات الموردون"/>
    <hyperlink ref="C11" location="'ذمم مدينة'!A1" display="إيضاحات الذمم المدينة "/>
    <hyperlink ref="C12" location="'المصاريف '!A1" display="إيضاحات المصاريف "/>
    <hyperlink ref="D6" location="'إيرادات أخري '!A1" display="إيرادات أخري"/>
    <hyperlink ref="B7" location="'قائمة المركز المال'!A1" display="قائمة المركز المالى"/>
  </hyperlinks>
  <pageMargins left="0.7" right="0.7" top="0.75" bottom="0.75" header="0.3" footer="0.3"/>
  <pageSetup paperSize="9" scale="9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34"/>
  <sheetViews>
    <sheetView rightToLeft="1" view="pageBreakPreview" zoomScaleNormal="100" zoomScaleSheetLayoutView="100" workbookViewId="0">
      <selection activeCell="I11" sqref="I11"/>
    </sheetView>
  </sheetViews>
  <sheetFormatPr defaultColWidth="9" defaultRowHeight="24.95" customHeight="1"/>
  <cols>
    <col min="1" max="1" width="9" style="29"/>
    <col min="2" max="2" width="36.42578125" style="48" customWidth="1"/>
    <col min="3" max="3" width="11.85546875" style="29" customWidth="1"/>
    <col min="4" max="4" width="3.140625" style="29" customWidth="1"/>
    <col min="5" max="5" width="25.7109375" style="29" customWidth="1"/>
    <col min="6" max="6" width="13.7109375" style="29" customWidth="1"/>
    <col min="7" max="7" width="22.42578125" style="29" customWidth="1"/>
    <col min="8" max="8" width="17.85546875" style="29" bestFit="1" customWidth="1"/>
    <col min="9" max="9" width="20.7109375" style="29" customWidth="1"/>
    <col min="10" max="10" width="20.5703125" style="29" customWidth="1"/>
    <col min="11" max="16384" width="9" style="29"/>
  </cols>
  <sheetData>
    <row r="1" spans="1:9" ht="24.95" customHeight="1">
      <c r="A1" s="205" t="s">
        <v>203</v>
      </c>
      <c r="B1" s="205"/>
      <c r="C1" s="205"/>
      <c r="D1" s="205"/>
      <c r="E1" s="205"/>
      <c r="F1" s="205"/>
    </row>
    <row r="2" spans="1:9" ht="24.95" customHeight="1">
      <c r="A2" s="205" t="s">
        <v>204</v>
      </c>
      <c r="B2" s="205"/>
      <c r="C2" s="205"/>
      <c r="D2" s="205"/>
      <c r="E2" s="205"/>
      <c r="F2" s="205"/>
    </row>
    <row r="3" spans="1:9" ht="24.95" customHeight="1">
      <c r="A3" s="205" t="s">
        <v>405</v>
      </c>
      <c r="B3" s="205"/>
      <c r="C3" s="205"/>
      <c r="D3" s="205"/>
      <c r="E3" s="205"/>
      <c r="F3" s="205"/>
    </row>
    <row r="5" spans="1:9" ht="24.95" customHeight="1" thickBot="1">
      <c r="B5" s="30"/>
      <c r="C5" s="30"/>
      <c r="D5" s="31"/>
      <c r="E5" s="31"/>
      <c r="F5" s="135" t="s">
        <v>288</v>
      </c>
    </row>
    <row r="6" spans="1:9" ht="33.75" customHeight="1" thickBot="1">
      <c r="B6" s="32" t="s">
        <v>238</v>
      </c>
      <c r="C6" s="33"/>
      <c r="D6" s="34"/>
      <c r="E6" s="35" t="s">
        <v>135</v>
      </c>
      <c r="F6" s="36"/>
      <c r="H6" s="37"/>
      <c r="I6" s="38"/>
    </row>
    <row r="7" spans="1:9" ht="24.95" customHeight="1" thickBot="1">
      <c r="B7" s="217" t="str">
        <f>'ميزان المراجعة 2024'!M129</f>
        <v>جارى محمد مهدي (المدفوع)</v>
      </c>
      <c r="C7" s="218"/>
      <c r="D7" s="219"/>
      <c r="E7" s="39">
        <f>'ميزان المراجعة 2024'!G129</f>
        <v>13112803.119999999</v>
      </c>
      <c r="F7" s="36"/>
      <c r="I7" s="38"/>
    </row>
    <row r="8" spans="1:9" ht="24.95" customHeight="1" thickBot="1">
      <c r="B8" s="217" t="str">
        <f>'ميزان المراجعة 2024'!M130</f>
        <v>جارى  مهدي عبدالله حامد ال حامد</v>
      </c>
      <c r="C8" s="218"/>
      <c r="D8" s="219"/>
      <c r="E8" s="39">
        <f>-'ميزان المراجعة 2024'!H130</f>
        <v>-185722.34</v>
      </c>
      <c r="F8" s="36"/>
    </row>
    <row r="9" spans="1:9" ht="24.95" customHeight="1" thickBot="1">
      <c r="B9" s="217" t="str">
        <f>'ميزان المراجعة 2024'!M131</f>
        <v>الأرباح  والخساير المرحله</v>
      </c>
      <c r="C9" s="218"/>
      <c r="D9" s="219"/>
      <c r="E9" s="39">
        <f>-'ميزان المراجعة 2024'!H131</f>
        <v>-296349.19</v>
      </c>
      <c r="F9" s="36"/>
    </row>
    <row r="10" spans="1:9" ht="24.95" customHeight="1" thickBot="1">
      <c r="B10" s="217" t="str">
        <f>'ميزان المراجعة 2024'!M132</f>
        <v>مؤسسه محمد مهدى فرع الحديد</v>
      </c>
      <c r="C10" s="218"/>
      <c r="D10" s="219"/>
      <c r="E10" s="39">
        <f>-'ميزان المراجعة 2024'!H132</f>
        <v>-41596.080000000002</v>
      </c>
      <c r="F10" s="36"/>
    </row>
    <row r="11" spans="1:9" ht="24.95" customHeight="1" thickBot="1">
      <c r="B11" s="217" t="str">
        <f>'ميزان المراجعة 2024'!M133</f>
        <v>مؤسسه محمد مهدى فرع المقاولات</v>
      </c>
      <c r="C11" s="218"/>
      <c r="D11" s="219"/>
      <c r="E11" s="39">
        <f>'ميزان المراجعة 2024'!G133</f>
        <v>8068787.4400000004</v>
      </c>
      <c r="F11" s="36"/>
    </row>
    <row r="12" spans="1:9" ht="24.95" customHeight="1" thickBot="1">
      <c r="B12" s="217" t="str">
        <f>'ميزان المراجعة 2024'!M134</f>
        <v>مؤسسه محمد مهدى فرع النقليات</v>
      </c>
      <c r="C12" s="218"/>
      <c r="D12" s="219"/>
      <c r="E12" s="39">
        <f>'ميزان المراجعة 2024'!G134</f>
        <v>250000</v>
      </c>
      <c r="F12" s="36"/>
    </row>
    <row r="13" spans="1:9" ht="24.95" customHeight="1" thickBot="1">
      <c r="B13" s="217"/>
      <c r="C13" s="218"/>
      <c r="D13" s="219"/>
      <c r="E13" s="39">
        <f>'ميزان المراجعة 2024'!G135</f>
        <v>0</v>
      </c>
      <c r="F13" s="36"/>
      <c r="G13" s="38"/>
    </row>
    <row r="14" spans="1:9" ht="24.95" customHeight="1">
      <c r="B14" s="217"/>
      <c r="C14" s="218"/>
      <c r="D14" s="219"/>
      <c r="E14" s="41"/>
      <c r="F14" s="36"/>
    </row>
    <row r="15" spans="1:9" ht="32.25" customHeight="1" thickBot="1">
      <c r="B15" s="43" t="s">
        <v>206</v>
      </c>
      <c r="C15" s="44"/>
      <c r="D15" s="45"/>
      <c r="E15" s="46">
        <f>SUM(E7:E14)</f>
        <v>20907922.949999999</v>
      </c>
      <c r="F15" s="36"/>
    </row>
    <row r="16" spans="1:9" ht="24.95" customHeight="1">
      <c r="D16" s="49"/>
      <c r="E16" s="50"/>
    </row>
    <row r="17" spans="1:9" ht="24.95" hidden="1" customHeight="1">
      <c r="B17" s="220" t="s">
        <v>391</v>
      </c>
      <c r="C17" s="220"/>
      <c r="D17" s="220"/>
      <c r="E17" s="220"/>
      <c r="F17" s="38"/>
      <c r="G17" s="47"/>
    </row>
    <row r="18" spans="1:9" ht="24.95" hidden="1" customHeight="1">
      <c r="B18" s="51" t="s">
        <v>392</v>
      </c>
      <c r="C18" s="36"/>
      <c r="D18" s="52"/>
    </row>
    <row r="19" spans="1:9" ht="24.95" hidden="1" customHeight="1">
      <c r="B19" s="48" t="s">
        <v>386</v>
      </c>
      <c r="C19" s="36"/>
      <c r="D19" s="36"/>
      <c r="E19" s="179"/>
    </row>
    <row r="20" spans="1:9" ht="24.95" hidden="1" customHeight="1">
      <c r="B20" s="48" t="s">
        <v>387</v>
      </c>
      <c r="E20" s="179"/>
    </row>
    <row r="21" spans="1:9" ht="24.95" hidden="1" customHeight="1">
      <c r="B21" s="48" t="s">
        <v>388</v>
      </c>
      <c r="E21" s="179"/>
    </row>
    <row r="22" spans="1:9" ht="24.95" hidden="1" customHeight="1">
      <c r="B22" s="48" t="s">
        <v>389</v>
      </c>
      <c r="E22" s="179"/>
    </row>
    <row r="23" spans="1:9" ht="24.95" hidden="1" customHeight="1">
      <c r="B23" s="48" t="s">
        <v>390</v>
      </c>
      <c r="E23" s="179"/>
      <c r="I23" s="146"/>
    </row>
    <row r="24" spans="1:9" ht="24.95" hidden="1" customHeight="1">
      <c r="B24" s="181" t="s">
        <v>391</v>
      </c>
      <c r="C24" s="182"/>
      <c r="D24" s="182"/>
      <c r="E24" s="180"/>
      <c r="I24" s="146"/>
    </row>
    <row r="25" spans="1:9" ht="24.95" hidden="1" customHeight="1"/>
    <row r="26" spans="1:9" ht="24.95" hidden="1" customHeight="1">
      <c r="B26" s="51" t="s">
        <v>393</v>
      </c>
    </row>
    <row r="27" spans="1:9" ht="24.95" hidden="1" customHeight="1">
      <c r="B27" s="48" t="s">
        <v>386</v>
      </c>
      <c r="C27" s="36"/>
      <c r="D27" s="36"/>
      <c r="E27" s="179"/>
    </row>
    <row r="28" spans="1:9" ht="24.95" hidden="1" customHeight="1">
      <c r="B28" s="48" t="s">
        <v>387</v>
      </c>
      <c r="E28" s="179"/>
    </row>
    <row r="29" spans="1:9" ht="24.95" hidden="1" customHeight="1">
      <c r="B29" s="48" t="s">
        <v>388</v>
      </c>
      <c r="E29" s="179"/>
    </row>
    <row r="30" spans="1:9" ht="24.95" hidden="1" customHeight="1">
      <c r="B30" s="48" t="s">
        <v>389</v>
      </c>
      <c r="E30" s="179"/>
    </row>
    <row r="31" spans="1:9" ht="24.95" hidden="1" customHeight="1">
      <c r="B31" s="48" t="s">
        <v>390</v>
      </c>
      <c r="E31" s="179"/>
    </row>
    <row r="32" spans="1:9" ht="24.95" hidden="1" customHeight="1">
      <c r="A32" s="182"/>
      <c r="B32" s="181" t="s">
        <v>391</v>
      </c>
      <c r="C32" s="182"/>
      <c r="D32" s="182"/>
      <c r="E32" s="180"/>
    </row>
    <row r="33" ht="24.95" hidden="1" customHeight="1"/>
    <row r="34" ht="24.95" hidden="1" customHeight="1"/>
  </sheetData>
  <mergeCells count="12">
    <mergeCell ref="B17:E17"/>
    <mergeCell ref="B9:D9"/>
    <mergeCell ref="A1:F1"/>
    <mergeCell ref="A2:F2"/>
    <mergeCell ref="A3:F3"/>
    <mergeCell ref="B7:D7"/>
    <mergeCell ref="B8:D8"/>
    <mergeCell ref="B10:D10"/>
    <mergeCell ref="B11:D11"/>
    <mergeCell ref="B12:D12"/>
    <mergeCell ref="B13:D13"/>
    <mergeCell ref="B14:D14"/>
  </mergeCells>
  <hyperlinks>
    <hyperlink ref="F5" location="فهرس!A1" display="فهرس!A1"/>
  </hyperlinks>
  <pageMargins left="0.19685039370078741" right="0.19685039370078741" top="0.19685039370078741" bottom="0.19685039370078741" header="0.19685039370078741" footer="0.11811023622047245"/>
  <pageSetup paperSize="9" scale="92" orientation="portrait" horizontalDpi="300" verticalDpi="300" r:id="rId1"/>
  <colBreaks count="1" manualBreakCount="1">
    <brk id="6" max="22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L42"/>
  <sheetViews>
    <sheetView rightToLeft="1" view="pageBreakPreview" topLeftCell="A42" zoomScaleNormal="100" zoomScaleSheetLayoutView="100" workbookViewId="0">
      <selection activeCell="C51" sqref="C51"/>
    </sheetView>
  </sheetViews>
  <sheetFormatPr defaultColWidth="10.7109375" defaultRowHeight="24.95" customHeight="1"/>
  <cols>
    <col min="1" max="1" width="1.28515625" style="60" customWidth="1"/>
    <col min="2" max="2" width="7.42578125" style="62" customWidth="1"/>
    <col min="3" max="3" width="51.5703125" style="60" bestFit="1" customWidth="1"/>
    <col min="4" max="4" width="14.85546875" style="60" bestFit="1" customWidth="1"/>
    <col min="5" max="5" width="16.140625" style="60" bestFit="1" customWidth="1"/>
    <col min="6" max="6" width="20" style="60" customWidth="1"/>
    <col min="7" max="7" width="20.5703125" style="60" customWidth="1"/>
    <col min="8" max="8" width="13" style="61" customWidth="1"/>
    <col min="9" max="9" width="13.7109375" style="60" customWidth="1"/>
    <col min="10" max="10" width="12.42578125" style="60" customWidth="1"/>
    <col min="11" max="11" width="13.42578125" style="60" customWidth="1"/>
    <col min="12" max="12" width="12.7109375" style="60" customWidth="1"/>
    <col min="13" max="13" width="8.7109375" style="60" customWidth="1"/>
    <col min="14" max="251" width="9" style="60" customWidth="1"/>
    <col min="252" max="252" width="1.28515625" style="60" customWidth="1"/>
    <col min="253" max="16384" width="10.7109375" style="60"/>
  </cols>
  <sheetData>
    <row r="1" spans="1:12" ht="24.95" hidden="1" customHeight="1">
      <c r="B1" s="205" t="s">
        <v>147</v>
      </c>
      <c r="C1" s="205"/>
      <c r="D1" s="205"/>
    </row>
    <row r="2" spans="1:12" ht="24.95" hidden="1" customHeight="1">
      <c r="B2" s="205" t="s">
        <v>207</v>
      </c>
      <c r="C2" s="205"/>
      <c r="D2" s="205"/>
    </row>
    <row r="3" spans="1:12" ht="24.95" hidden="1" customHeight="1">
      <c r="B3" s="205" t="s">
        <v>395</v>
      </c>
      <c r="C3" s="205"/>
      <c r="D3" s="205"/>
      <c r="F3" s="150" t="s">
        <v>351</v>
      </c>
    </row>
    <row r="4" spans="1:12" ht="24.95" hidden="1" customHeight="1">
      <c r="B4" s="205" t="s">
        <v>406</v>
      </c>
      <c r="C4" s="205"/>
      <c r="D4" s="205"/>
    </row>
    <row r="5" spans="1:12" ht="6.75" hidden="1" customHeight="1"/>
    <row r="6" spans="1:12" ht="6.75" hidden="1" customHeight="1"/>
    <row r="7" spans="1:12" ht="6.75" hidden="1" customHeight="1"/>
    <row r="8" spans="1:12" ht="6" hidden="1" customHeight="1">
      <c r="B8" s="63"/>
      <c r="C8" s="64"/>
      <c r="D8" s="64"/>
      <c r="E8" s="65"/>
      <c r="F8" s="66"/>
      <c r="G8" s="65"/>
      <c r="H8" s="67"/>
      <c r="I8" s="65"/>
      <c r="J8" s="65"/>
      <c r="K8" s="65"/>
    </row>
    <row r="9" spans="1:12" ht="6" hidden="1" customHeight="1" thickBot="1">
      <c r="B9" s="63"/>
      <c r="C9" s="64"/>
      <c r="D9" s="64"/>
      <c r="E9" s="65"/>
      <c r="F9" s="66"/>
      <c r="G9" s="65"/>
      <c r="H9" s="67"/>
      <c r="I9" s="65"/>
      <c r="J9" s="65"/>
      <c r="K9" s="65"/>
    </row>
    <row r="10" spans="1:12" ht="27" hidden="1" customHeight="1" thickTop="1" thickBot="1">
      <c r="B10" s="138" t="s">
        <v>213</v>
      </c>
      <c r="C10" s="139" t="s">
        <v>214</v>
      </c>
      <c r="D10" s="140" t="s">
        <v>348</v>
      </c>
      <c r="E10" s="138" t="s">
        <v>345</v>
      </c>
      <c r="F10" s="139" t="s">
        <v>346</v>
      </c>
      <c r="G10" s="140" t="s">
        <v>347</v>
      </c>
      <c r="H10" s="60"/>
      <c r="J10" s="65"/>
      <c r="K10" s="65"/>
    </row>
    <row r="11" spans="1:12" ht="20.100000000000001" hidden="1" customHeight="1" thickTop="1" thickBot="1">
      <c r="A11" s="65"/>
      <c r="B11" s="141" t="s">
        <v>372</v>
      </c>
      <c r="C11" s="142" t="s">
        <v>373</v>
      </c>
      <c r="D11" s="143" t="s">
        <v>374</v>
      </c>
      <c r="E11" s="144" t="s">
        <v>345</v>
      </c>
      <c r="F11" s="144" t="s">
        <v>346</v>
      </c>
      <c r="G11" s="144" t="s">
        <v>347</v>
      </c>
      <c r="H11" s="65"/>
      <c r="J11" s="68"/>
      <c r="K11" s="68"/>
      <c r="L11" s="65"/>
    </row>
    <row r="12" spans="1:12" ht="20.100000000000001" hidden="1" customHeight="1" thickTop="1" thickBot="1">
      <c r="A12" s="65"/>
      <c r="B12" s="141" t="s">
        <v>240</v>
      </c>
      <c r="C12" s="142" t="s">
        <v>215</v>
      </c>
      <c r="D12" s="143">
        <v>32868.42</v>
      </c>
      <c r="E12" s="144">
        <v>3963457</v>
      </c>
      <c r="F12" s="144">
        <v>3995498.94</v>
      </c>
      <c r="G12" s="144">
        <v>826.48</v>
      </c>
      <c r="H12" s="65"/>
      <c r="J12" s="68"/>
      <c r="K12" s="68"/>
      <c r="L12" s="65"/>
    </row>
    <row r="13" spans="1:12" ht="20.100000000000001" hidden="1" customHeight="1" thickTop="1" thickBot="1">
      <c r="A13" s="65"/>
      <c r="B13" s="141" t="s">
        <v>241</v>
      </c>
      <c r="C13" s="142" t="s">
        <v>242</v>
      </c>
      <c r="D13" s="143">
        <v>-602991.16</v>
      </c>
      <c r="E13" s="144">
        <v>1704714.32</v>
      </c>
      <c r="F13" s="144">
        <v>1470750.22</v>
      </c>
      <c r="G13" s="144">
        <v>-369027.06</v>
      </c>
      <c r="H13" s="65"/>
      <c r="J13" s="68"/>
      <c r="K13" s="68"/>
      <c r="L13" s="65"/>
    </row>
    <row r="14" spans="1:12" ht="20.100000000000001" hidden="1" customHeight="1" thickTop="1" thickBot="1">
      <c r="A14" s="65"/>
      <c r="B14" s="141" t="s">
        <v>243</v>
      </c>
      <c r="C14" s="142" t="s">
        <v>244</v>
      </c>
      <c r="D14" s="143">
        <v>-101590.29</v>
      </c>
      <c r="E14" s="144">
        <v>72000</v>
      </c>
      <c r="F14" s="144">
        <v>0</v>
      </c>
      <c r="G14" s="144">
        <v>-29590.29</v>
      </c>
      <c r="H14" s="65"/>
      <c r="J14" s="68"/>
      <c r="K14" s="68"/>
      <c r="L14" s="65"/>
    </row>
    <row r="15" spans="1:12" ht="20.100000000000001" hidden="1" customHeight="1" thickTop="1" thickBot="1">
      <c r="A15" s="65"/>
      <c r="B15" s="141" t="s">
        <v>245</v>
      </c>
      <c r="C15" s="142" t="s">
        <v>246</v>
      </c>
      <c r="D15" s="143">
        <v>-35078.699999999997</v>
      </c>
      <c r="E15" s="144">
        <v>0</v>
      </c>
      <c r="F15" s="144">
        <v>0</v>
      </c>
      <c r="G15" s="144">
        <v>-35078.699999999997</v>
      </c>
      <c r="H15" s="65"/>
      <c r="J15" s="68"/>
      <c r="K15" s="68"/>
      <c r="L15" s="65"/>
    </row>
    <row r="16" spans="1:12" ht="20.100000000000001" hidden="1" customHeight="1" thickTop="1" thickBot="1">
      <c r="A16" s="65"/>
      <c r="B16" s="141" t="s">
        <v>247</v>
      </c>
      <c r="C16" s="142" t="s">
        <v>216</v>
      </c>
      <c r="D16" s="143">
        <v>140.46</v>
      </c>
      <c r="E16" s="144">
        <v>56009</v>
      </c>
      <c r="F16" s="144">
        <v>56223.96</v>
      </c>
      <c r="G16" s="144">
        <v>-74.5</v>
      </c>
      <c r="H16" s="65"/>
      <c r="J16" s="68"/>
      <c r="K16" s="68"/>
      <c r="L16" s="65"/>
    </row>
    <row r="17" spans="1:12" ht="20.100000000000001" hidden="1" customHeight="1" thickTop="1" thickBot="1">
      <c r="A17" s="65"/>
      <c r="B17" s="141" t="s">
        <v>248</v>
      </c>
      <c r="C17" s="142" t="s">
        <v>249</v>
      </c>
      <c r="D17" s="143">
        <v>0</v>
      </c>
      <c r="E17" s="144">
        <v>27485</v>
      </c>
      <c r="F17" s="144">
        <v>27255</v>
      </c>
      <c r="G17" s="144">
        <v>230</v>
      </c>
      <c r="H17" s="65"/>
      <c r="J17" s="68"/>
      <c r="K17" s="68"/>
      <c r="L17" s="65"/>
    </row>
    <row r="18" spans="1:12" ht="20.100000000000001" hidden="1" customHeight="1" thickTop="1" thickBot="1">
      <c r="A18" s="65"/>
      <c r="B18" s="141" t="s">
        <v>250</v>
      </c>
      <c r="C18" s="142" t="s">
        <v>251</v>
      </c>
      <c r="D18" s="143">
        <v>0</v>
      </c>
      <c r="E18" s="144">
        <v>32037.39</v>
      </c>
      <c r="F18" s="144">
        <v>32037.39</v>
      </c>
      <c r="G18" s="144">
        <v>0</v>
      </c>
      <c r="H18" s="65"/>
      <c r="J18" s="68"/>
      <c r="K18" s="68"/>
      <c r="L18" s="65"/>
    </row>
    <row r="19" spans="1:12" ht="20.100000000000001" hidden="1" customHeight="1" thickTop="1" thickBot="1">
      <c r="A19" s="65"/>
      <c r="B19" s="141" t="s">
        <v>252</v>
      </c>
      <c r="C19" s="142" t="s">
        <v>253</v>
      </c>
      <c r="D19" s="143">
        <v>-32669.89</v>
      </c>
      <c r="E19" s="144">
        <v>56970</v>
      </c>
      <c r="F19" s="144">
        <v>24300</v>
      </c>
      <c r="G19" s="144">
        <v>0.11</v>
      </c>
      <c r="H19" s="65"/>
      <c r="J19" s="68"/>
      <c r="K19" s="68"/>
      <c r="L19" s="65"/>
    </row>
    <row r="20" spans="1:12" ht="20.100000000000001" hidden="1" customHeight="1" thickTop="1" thickBot="1">
      <c r="A20" s="65"/>
      <c r="B20" s="141" t="s">
        <v>254</v>
      </c>
      <c r="C20" s="142" t="s">
        <v>255</v>
      </c>
      <c r="D20" s="143">
        <v>10278</v>
      </c>
      <c r="E20" s="144">
        <v>0</v>
      </c>
      <c r="F20" s="144">
        <v>0</v>
      </c>
      <c r="G20" s="144">
        <v>10278</v>
      </c>
      <c r="H20" s="65"/>
      <c r="J20" s="68"/>
      <c r="K20" s="68"/>
      <c r="L20" s="65"/>
    </row>
    <row r="21" spans="1:12" ht="20.100000000000001" hidden="1" customHeight="1" thickTop="1" thickBot="1">
      <c r="A21" s="65"/>
      <c r="B21" s="141" t="s">
        <v>256</v>
      </c>
      <c r="C21" s="142" t="s">
        <v>257</v>
      </c>
      <c r="D21" s="143">
        <v>-12969.56</v>
      </c>
      <c r="E21" s="144">
        <v>12969.56</v>
      </c>
      <c r="F21" s="144">
        <v>0</v>
      </c>
      <c r="G21" s="144">
        <v>0</v>
      </c>
      <c r="H21" s="65"/>
      <c r="J21" s="68"/>
      <c r="K21" s="68"/>
      <c r="L21" s="65"/>
    </row>
    <row r="22" spans="1:12" ht="20.100000000000001" hidden="1" customHeight="1" thickTop="1" thickBot="1">
      <c r="A22" s="65"/>
      <c r="B22" s="141" t="s">
        <v>375</v>
      </c>
      <c r="C22" s="142" t="s">
        <v>376</v>
      </c>
      <c r="D22" s="143">
        <v>0</v>
      </c>
      <c r="E22" s="144">
        <v>17172</v>
      </c>
      <c r="F22" s="144">
        <v>17169.62</v>
      </c>
      <c r="G22" s="144">
        <v>2.38</v>
      </c>
      <c r="H22" s="65"/>
      <c r="J22" s="68"/>
      <c r="K22" s="68"/>
      <c r="L22" s="65"/>
    </row>
    <row r="23" spans="1:12" ht="20.100000000000001" hidden="1" customHeight="1" thickTop="1" thickBot="1">
      <c r="A23" s="65"/>
      <c r="B23" s="141" t="s">
        <v>258</v>
      </c>
      <c r="C23" s="142" t="s">
        <v>259</v>
      </c>
      <c r="D23" s="143">
        <v>32999.269999999997</v>
      </c>
      <c r="E23" s="144">
        <v>714932.94</v>
      </c>
      <c r="F23" s="144">
        <v>765963.54</v>
      </c>
      <c r="G23" s="144">
        <v>-18031.330000000002</v>
      </c>
      <c r="H23" s="65"/>
      <c r="J23" s="68"/>
      <c r="K23" s="68"/>
      <c r="L23" s="65"/>
    </row>
    <row r="24" spans="1:12" ht="20.100000000000001" hidden="1" customHeight="1" thickTop="1" thickBot="1">
      <c r="A24" s="65"/>
      <c r="B24" s="141" t="s">
        <v>260</v>
      </c>
      <c r="C24" s="142" t="s">
        <v>261</v>
      </c>
      <c r="D24" s="143">
        <v>-4635</v>
      </c>
      <c r="E24" s="144">
        <v>69180</v>
      </c>
      <c r="F24" s="144">
        <v>64545</v>
      </c>
      <c r="G24" s="144">
        <v>0</v>
      </c>
      <c r="H24" s="65"/>
      <c r="J24" s="68"/>
      <c r="K24" s="68"/>
      <c r="L24" s="65"/>
    </row>
    <row r="25" spans="1:12" ht="20.100000000000001" hidden="1" customHeight="1" thickTop="1" thickBot="1">
      <c r="A25" s="65"/>
      <c r="B25" s="141" t="s">
        <v>262</v>
      </c>
      <c r="C25" s="142" t="s">
        <v>263</v>
      </c>
      <c r="D25" s="143">
        <v>-28057.4</v>
      </c>
      <c r="E25" s="144">
        <v>46881</v>
      </c>
      <c r="F25" s="144">
        <v>39056</v>
      </c>
      <c r="G25" s="144">
        <v>-20232.400000000001</v>
      </c>
      <c r="H25" s="65"/>
      <c r="J25" s="68"/>
      <c r="K25" s="68"/>
      <c r="L25" s="65"/>
    </row>
    <row r="26" spans="1:12" ht="20.100000000000001" hidden="1" customHeight="1" thickTop="1" thickBot="1">
      <c r="A26" s="65"/>
      <c r="B26" s="141" t="s">
        <v>264</v>
      </c>
      <c r="C26" s="142" t="s">
        <v>265</v>
      </c>
      <c r="D26" s="143">
        <v>-1.05</v>
      </c>
      <c r="E26" s="144">
        <v>44046</v>
      </c>
      <c r="F26" s="144">
        <v>45903</v>
      </c>
      <c r="G26" s="144">
        <v>-1858.05</v>
      </c>
      <c r="H26" s="65"/>
      <c r="J26" s="68"/>
      <c r="K26" s="68"/>
      <c r="L26" s="65"/>
    </row>
    <row r="27" spans="1:12" ht="20.100000000000001" hidden="1" customHeight="1" thickTop="1" thickBot="1">
      <c r="A27" s="65"/>
      <c r="B27" s="141" t="s">
        <v>266</v>
      </c>
      <c r="C27" s="142" t="s">
        <v>267</v>
      </c>
      <c r="D27" s="143">
        <v>-6946</v>
      </c>
      <c r="E27" s="144">
        <v>42261</v>
      </c>
      <c r="F27" s="144">
        <v>35316.5</v>
      </c>
      <c r="G27" s="144">
        <v>-1.5</v>
      </c>
      <c r="H27" s="65"/>
      <c r="J27" s="68"/>
      <c r="K27" s="68"/>
      <c r="L27" s="65"/>
    </row>
    <row r="28" spans="1:12" ht="20.100000000000001" hidden="1" customHeight="1" thickTop="1" thickBot="1">
      <c r="A28" s="65"/>
      <c r="B28" s="141" t="s">
        <v>268</v>
      </c>
      <c r="C28" s="142" t="s">
        <v>269</v>
      </c>
      <c r="D28" s="143">
        <v>-17671.95</v>
      </c>
      <c r="E28" s="144">
        <v>2760</v>
      </c>
      <c r="F28" s="144">
        <v>2760</v>
      </c>
      <c r="G28" s="144">
        <v>-17671.95</v>
      </c>
      <c r="H28" s="65"/>
      <c r="J28" s="68"/>
      <c r="K28" s="68"/>
      <c r="L28" s="65"/>
    </row>
    <row r="29" spans="1:12" ht="20.100000000000001" hidden="1" customHeight="1" thickTop="1" thickBot="1">
      <c r="A29" s="65"/>
      <c r="B29" s="141" t="s">
        <v>270</v>
      </c>
      <c r="C29" s="142" t="s">
        <v>271</v>
      </c>
      <c r="D29" s="143">
        <v>-720</v>
      </c>
      <c r="E29" s="144">
        <v>0</v>
      </c>
      <c r="F29" s="144">
        <v>0</v>
      </c>
      <c r="G29" s="144">
        <v>-720</v>
      </c>
      <c r="H29" s="65"/>
      <c r="J29" s="68"/>
      <c r="K29" s="68"/>
      <c r="L29" s="65"/>
    </row>
    <row r="30" spans="1:12" ht="20.100000000000001" hidden="1" customHeight="1" thickTop="1" thickBot="1">
      <c r="A30" s="65"/>
      <c r="B30" s="141" t="s">
        <v>272</v>
      </c>
      <c r="C30" s="142" t="s">
        <v>273</v>
      </c>
      <c r="D30" s="143">
        <v>7000</v>
      </c>
      <c r="E30" s="144">
        <v>833290</v>
      </c>
      <c r="F30" s="144">
        <v>845832.93</v>
      </c>
      <c r="G30" s="144">
        <v>-5542.93</v>
      </c>
      <c r="H30" s="65"/>
      <c r="J30" s="68"/>
      <c r="K30" s="68"/>
      <c r="L30" s="65"/>
    </row>
    <row r="31" spans="1:12" ht="20.100000000000001" hidden="1" customHeight="1" thickTop="1" thickBot="1">
      <c r="A31" s="65"/>
      <c r="B31" s="141" t="s">
        <v>274</v>
      </c>
      <c r="C31" s="142" t="s">
        <v>275</v>
      </c>
      <c r="D31" s="143">
        <v>2748.02</v>
      </c>
      <c r="E31" s="144">
        <v>27500</v>
      </c>
      <c r="F31" s="144">
        <v>28486.880000000001</v>
      </c>
      <c r="G31" s="144">
        <v>1761.14</v>
      </c>
      <c r="H31" s="65"/>
      <c r="J31" s="68"/>
      <c r="K31" s="68"/>
      <c r="L31" s="65"/>
    </row>
    <row r="32" spans="1:12" ht="20.100000000000001" hidden="1" customHeight="1" thickTop="1" thickBot="1">
      <c r="A32" s="65"/>
      <c r="B32" s="141" t="s">
        <v>276</v>
      </c>
      <c r="C32" s="142" t="s">
        <v>277</v>
      </c>
      <c r="D32" s="143">
        <v>2520.13</v>
      </c>
      <c r="E32" s="144">
        <v>77150.720000000001</v>
      </c>
      <c r="F32" s="144">
        <v>77632</v>
      </c>
      <c r="G32" s="144">
        <v>2038.85</v>
      </c>
      <c r="H32" s="65"/>
      <c r="J32" s="68"/>
      <c r="K32" s="68"/>
      <c r="L32" s="65"/>
    </row>
    <row r="33" spans="1:12" ht="20.100000000000001" hidden="1" customHeight="1" thickTop="1" thickBot="1">
      <c r="A33" s="65"/>
      <c r="B33" s="141" t="s">
        <v>278</v>
      </c>
      <c r="C33" s="142" t="s">
        <v>279</v>
      </c>
      <c r="D33" s="143">
        <v>0</v>
      </c>
      <c r="E33" s="144">
        <v>106436.8</v>
      </c>
      <c r="F33" s="144">
        <v>106436.8</v>
      </c>
      <c r="G33" s="144">
        <v>0</v>
      </c>
      <c r="H33" s="65"/>
      <c r="J33" s="68"/>
      <c r="K33" s="68"/>
      <c r="L33" s="65"/>
    </row>
    <row r="34" spans="1:12" ht="20.100000000000001" hidden="1" customHeight="1" thickTop="1" thickBot="1">
      <c r="A34" s="65"/>
      <c r="B34" s="141" t="s">
        <v>280</v>
      </c>
      <c r="C34" s="142" t="s">
        <v>281</v>
      </c>
      <c r="D34" s="143">
        <v>201564.18</v>
      </c>
      <c r="E34" s="144">
        <v>3754941.34</v>
      </c>
      <c r="F34" s="144">
        <v>654604.09</v>
      </c>
      <c r="G34" s="144">
        <v>3301901.43</v>
      </c>
      <c r="H34" s="65"/>
      <c r="J34" s="68"/>
      <c r="K34" s="68"/>
      <c r="L34" s="65"/>
    </row>
    <row r="35" spans="1:12" ht="20.100000000000001" hidden="1" customHeight="1" thickTop="1" thickBot="1">
      <c r="A35" s="65"/>
      <c r="B35" s="141" t="s">
        <v>282</v>
      </c>
      <c r="C35" s="142" t="s">
        <v>283</v>
      </c>
      <c r="D35" s="143">
        <v>20500</v>
      </c>
      <c r="E35" s="144">
        <v>35412.18</v>
      </c>
      <c r="F35" s="144">
        <v>177120</v>
      </c>
      <c r="G35" s="144">
        <v>-121207.82</v>
      </c>
      <c r="H35" s="65"/>
      <c r="J35" s="68"/>
      <c r="K35" s="68"/>
      <c r="L35" s="65"/>
    </row>
    <row r="36" spans="1:12" ht="20.100000000000001" hidden="1" customHeight="1" thickTop="1" thickBot="1">
      <c r="A36" s="65"/>
      <c r="B36" s="141" t="s">
        <v>284</v>
      </c>
      <c r="C36" s="142" t="s">
        <v>285</v>
      </c>
      <c r="D36" s="143">
        <v>-8740</v>
      </c>
      <c r="E36" s="144">
        <v>34500</v>
      </c>
      <c r="F36" s="144">
        <v>42835</v>
      </c>
      <c r="G36" s="144">
        <v>-17075</v>
      </c>
      <c r="H36" s="65"/>
      <c r="J36" s="68"/>
      <c r="K36" s="68"/>
      <c r="L36" s="65"/>
    </row>
    <row r="37" spans="1:12" ht="20.100000000000001" hidden="1" customHeight="1" thickTop="1" thickBot="1">
      <c r="A37" s="65"/>
      <c r="B37" s="141" t="s">
        <v>377</v>
      </c>
      <c r="C37" s="142" t="s">
        <v>378</v>
      </c>
      <c r="D37" s="143">
        <v>0</v>
      </c>
      <c r="E37" s="144">
        <v>2500</v>
      </c>
      <c r="F37" s="144">
        <v>8846.26</v>
      </c>
      <c r="G37" s="144">
        <v>-6346.26</v>
      </c>
      <c r="H37" s="65"/>
      <c r="J37" s="68"/>
      <c r="K37" s="68"/>
      <c r="L37" s="65"/>
    </row>
    <row r="38" spans="1:12" ht="20.100000000000001" hidden="1" customHeight="1" thickTop="1" thickBot="1">
      <c r="A38" s="65"/>
      <c r="B38" s="141" t="s">
        <v>379</v>
      </c>
      <c r="C38" s="142" t="s">
        <v>380</v>
      </c>
      <c r="D38" s="143">
        <v>0</v>
      </c>
      <c r="E38" s="144">
        <v>19148</v>
      </c>
      <c r="F38" s="144">
        <v>19148</v>
      </c>
      <c r="G38" s="144">
        <v>0</v>
      </c>
      <c r="H38" s="65"/>
      <c r="J38" s="68"/>
      <c r="K38" s="68"/>
      <c r="L38" s="65"/>
    </row>
    <row r="39" spans="1:12" ht="20.100000000000001" hidden="1" customHeight="1" thickTop="1" thickBot="1">
      <c r="A39" s="65"/>
      <c r="B39" s="141" t="s">
        <v>381</v>
      </c>
      <c r="C39" s="142" t="s">
        <v>382</v>
      </c>
      <c r="D39" s="143">
        <v>0</v>
      </c>
      <c r="E39" s="144">
        <v>783826</v>
      </c>
      <c r="F39" s="144">
        <v>783206.35</v>
      </c>
      <c r="G39" s="144">
        <v>619.65</v>
      </c>
      <c r="H39" s="65"/>
      <c r="J39" s="68"/>
      <c r="K39" s="68"/>
      <c r="L39" s="65"/>
    </row>
    <row r="40" spans="1:12" ht="20.100000000000001" hidden="1" customHeight="1" thickTop="1" thickBot="1">
      <c r="A40" s="65"/>
      <c r="B40" s="141" t="s">
        <v>383</v>
      </c>
      <c r="C40" s="142" t="s">
        <v>384</v>
      </c>
      <c r="D40" s="143">
        <v>0</v>
      </c>
      <c r="E40" s="144">
        <v>0</v>
      </c>
      <c r="F40" s="144">
        <v>2001</v>
      </c>
      <c r="G40" s="144">
        <v>-2001</v>
      </c>
      <c r="H40" s="65"/>
      <c r="J40" s="68"/>
      <c r="K40" s="68"/>
      <c r="L40" s="65"/>
    </row>
    <row r="41" spans="1:12" ht="30" hidden="1" customHeight="1" thickTop="1" thickBot="1">
      <c r="A41" s="65"/>
      <c r="B41" s="221" t="s">
        <v>217</v>
      </c>
      <c r="C41" s="222"/>
      <c r="D41" s="138">
        <f>SUM(D11:D40)</f>
        <v>-541452.52</v>
      </c>
      <c r="E41" s="139">
        <f t="shared" ref="E41:G41" si="0">SUM(E11:E40)</f>
        <v>12537580.249999998</v>
      </c>
      <c r="F41" s="145">
        <f t="shared" si="0"/>
        <v>9322928.4799999986</v>
      </c>
      <c r="G41" s="139">
        <f>'ميزان المراجعة 2024'!H125</f>
        <v>3011328.2529604998</v>
      </c>
      <c r="H41" s="65"/>
      <c r="J41" s="68"/>
      <c r="K41" s="68"/>
      <c r="L41" s="65"/>
    </row>
    <row r="42" spans="1:12" ht="20.100000000000001" customHeight="1">
      <c r="A42" s="65"/>
      <c r="D42" s="65"/>
      <c r="E42" s="65"/>
      <c r="F42" s="65"/>
      <c r="G42" s="65"/>
      <c r="H42" s="65"/>
      <c r="J42" s="68"/>
      <c r="K42" s="68"/>
      <c r="L42" s="65"/>
    </row>
  </sheetData>
  <dataConsolidate/>
  <mergeCells count="5">
    <mergeCell ref="B1:D1"/>
    <mergeCell ref="B2:D2"/>
    <mergeCell ref="B4:D4"/>
    <mergeCell ref="B3:D3"/>
    <mergeCell ref="B41:C41"/>
  </mergeCells>
  <hyperlinks>
    <hyperlink ref="F3" location="فهرس!A1" display="الرئيسية "/>
  </hyperlinks>
  <pageMargins left="0.70866141732283472" right="0.23622047244094491" top="0.47244094488188981" bottom="0.74803149606299213" header="0.31496062992125984" footer="0.31496062992125984"/>
  <pageSetup paperSize="9" orientation="portrait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6"/>
  <sheetViews>
    <sheetView rightToLeft="1" zoomScaleNormal="100" workbookViewId="0">
      <selection activeCell="E12" sqref="E12"/>
    </sheetView>
  </sheetViews>
  <sheetFormatPr defaultColWidth="9" defaultRowHeight="24.95" customHeight="1"/>
  <cols>
    <col min="1" max="1" width="9" style="29"/>
    <col min="2" max="2" width="36.42578125" style="48" customWidth="1"/>
    <col min="3" max="3" width="11.85546875" style="29" customWidth="1"/>
    <col min="4" max="4" width="3.140625" style="29" customWidth="1"/>
    <col min="5" max="5" width="25.7109375" style="29" customWidth="1"/>
    <col min="6" max="6" width="13.7109375" style="29" customWidth="1"/>
    <col min="7" max="7" width="22.42578125" style="29" customWidth="1"/>
    <col min="8" max="8" width="16.42578125" style="29" customWidth="1"/>
    <col min="9" max="9" width="20.7109375" style="29" customWidth="1"/>
    <col min="10" max="10" width="20.5703125" style="29" customWidth="1"/>
    <col min="11" max="16384" width="9" style="29"/>
  </cols>
  <sheetData>
    <row r="1" spans="1:9" ht="24.95" customHeight="1">
      <c r="A1" s="205" t="s">
        <v>203</v>
      </c>
      <c r="B1" s="205"/>
      <c r="C1" s="205"/>
      <c r="D1" s="205"/>
      <c r="E1" s="205"/>
      <c r="F1" s="205"/>
    </row>
    <row r="2" spans="1:9" ht="24.95" customHeight="1">
      <c r="A2" s="205" t="s">
        <v>204</v>
      </c>
      <c r="B2" s="205"/>
      <c r="C2" s="205"/>
      <c r="D2" s="205"/>
      <c r="E2" s="205"/>
      <c r="F2" s="205"/>
    </row>
    <row r="3" spans="1:9" ht="24.95" customHeight="1">
      <c r="A3" s="205" t="s">
        <v>407</v>
      </c>
      <c r="B3" s="205"/>
      <c r="C3" s="205"/>
      <c r="D3" s="205"/>
      <c r="E3" s="205"/>
      <c r="F3" s="205"/>
    </row>
    <row r="5" spans="1:9" ht="24.95" customHeight="1" thickBot="1">
      <c r="B5" s="30"/>
      <c r="C5" s="30"/>
      <c r="D5" s="31"/>
      <c r="E5" s="31"/>
      <c r="F5" s="135" t="s">
        <v>288</v>
      </c>
    </row>
    <row r="6" spans="1:9" ht="33.75" customHeight="1" thickBot="1">
      <c r="B6" s="32" t="s">
        <v>230</v>
      </c>
      <c r="C6" s="33"/>
      <c r="D6" s="34"/>
      <c r="E6" s="35" t="s">
        <v>135</v>
      </c>
      <c r="F6" s="36"/>
      <c r="H6" s="37"/>
      <c r="I6" s="38"/>
    </row>
    <row r="7" spans="1:9" ht="24.95" customHeight="1">
      <c r="B7" s="206" t="s">
        <v>227</v>
      </c>
      <c r="C7" s="207"/>
      <c r="D7" s="208"/>
      <c r="E7" s="39">
        <f>-'ميزان المراجعة 2024'!F14</f>
        <v>80757.070000000007</v>
      </c>
      <c r="F7" s="36"/>
      <c r="I7" s="38"/>
    </row>
    <row r="8" spans="1:9" ht="24.95" customHeight="1">
      <c r="B8" s="206" t="s">
        <v>174</v>
      </c>
      <c r="C8" s="207"/>
      <c r="D8" s="208"/>
      <c r="E8" s="40">
        <f>-'ميزان المراجعة 2024'!F19</f>
        <v>2940</v>
      </c>
      <c r="F8" s="36"/>
    </row>
    <row r="9" spans="1:9" ht="24.95" customHeight="1">
      <c r="B9" s="206" t="s">
        <v>343</v>
      </c>
      <c r="C9" s="207"/>
      <c r="D9" s="208"/>
      <c r="E9" s="40">
        <f>'ميزان المراجعة 2024'!G126+'ميزان المراجعة 2024'!G128</f>
        <v>269763</v>
      </c>
      <c r="F9" s="36"/>
      <c r="I9" s="47"/>
    </row>
    <row r="10" spans="1:9" ht="24.95" customHeight="1">
      <c r="B10" s="206" t="s">
        <v>344</v>
      </c>
      <c r="C10" s="207"/>
      <c r="D10" s="208"/>
      <c r="E10" s="41">
        <f>'ميزان المراجعة 2024'!G127</f>
        <v>572804.78983000002</v>
      </c>
      <c r="F10" s="36"/>
    </row>
    <row r="11" spans="1:9" ht="24.95" customHeight="1" thickBot="1">
      <c r="B11" s="223"/>
      <c r="C11" s="224"/>
      <c r="D11" s="225"/>
      <c r="E11" s="42"/>
      <c r="F11" s="36"/>
      <c r="I11" s="38"/>
    </row>
    <row r="12" spans="1:9" ht="32.25" customHeight="1" thickBot="1">
      <c r="B12" s="43" t="s">
        <v>206</v>
      </c>
      <c r="C12" s="44"/>
      <c r="D12" s="45"/>
      <c r="E12" s="46">
        <f>SUM(E7:E11)</f>
        <v>926264.85982999997</v>
      </c>
      <c r="F12" s="36"/>
      <c r="H12" s="47"/>
    </row>
    <row r="13" spans="1:9" ht="24.95" customHeight="1">
      <c r="D13" s="49"/>
      <c r="E13" s="50"/>
    </row>
    <row r="14" spans="1:9" ht="24.95" customHeight="1">
      <c r="D14" s="37"/>
      <c r="E14" s="36"/>
      <c r="F14" s="38"/>
    </row>
    <row r="15" spans="1:9" ht="24.95" customHeight="1">
      <c r="B15" s="51"/>
      <c r="C15" s="36"/>
      <c r="D15" s="52"/>
    </row>
    <row r="16" spans="1:9" ht="24.95" customHeight="1">
      <c r="C16" s="36"/>
      <c r="D16" s="36"/>
    </row>
  </sheetData>
  <mergeCells count="8">
    <mergeCell ref="B10:D10"/>
    <mergeCell ref="B11:D11"/>
    <mergeCell ref="A1:F1"/>
    <mergeCell ref="A2:F2"/>
    <mergeCell ref="A3:F3"/>
    <mergeCell ref="B7:D7"/>
    <mergeCell ref="B8:D8"/>
    <mergeCell ref="B9:D9"/>
  </mergeCells>
  <hyperlinks>
    <hyperlink ref="F5" location="فهرس!A1" display="فهرس!A1"/>
  </hyperlinks>
  <pageMargins left="0.19685039370078741" right="0.19685039370078741" top="0.19685039370078741" bottom="0.19685039370078741" header="0.19685039370078741" footer="0.11811023622047245"/>
  <pageSetup paperSize="9" scale="92" orientation="portrait" horizontalDpi="300" verticalDpi="300" r:id="rId1"/>
  <colBreaks count="1" manualBreakCount="1">
    <brk id="6" max="22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6"/>
  <sheetViews>
    <sheetView rightToLeft="1" zoomScaleNormal="100" workbookViewId="0">
      <selection activeCell="E10" sqref="E10"/>
    </sheetView>
  </sheetViews>
  <sheetFormatPr defaultColWidth="9" defaultRowHeight="24.95" customHeight="1"/>
  <cols>
    <col min="1" max="1" width="9" style="29"/>
    <col min="2" max="2" width="36.42578125" style="48" customWidth="1"/>
    <col min="3" max="3" width="11.85546875" style="29" customWidth="1"/>
    <col min="4" max="4" width="3.140625" style="29" customWidth="1"/>
    <col min="5" max="5" width="25.7109375" style="29" customWidth="1"/>
    <col min="6" max="6" width="13.7109375" style="29" customWidth="1"/>
    <col min="7" max="7" width="22.42578125" style="29" customWidth="1"/>
    <col min="8" max="8" width="16.42578125" style="29" customWidth="1"/>
    <col min="9" max="9" width="20.7109375" style="29" customWidth="1"/>
    <col min="10" max="10" width="20.5703125" style="29" customWidth="1"/>
    <col min="11" max="16384" width="9" style="29"/>
  </cols>
  <sheetData>
    <row r="1" spans="1:9" ht="24.95" customHeight="1">
      <c r="A1" s="205" t="s">
        <v>203</v>
      </c>
      <c r="B1" s="205"/>
      <c r="C1" s="205"/>
      <c r="D1" s="205"/>
      <c r="E1" s="205"/>
      <c r="F1" s="205"/>
    </row>
    <row r="2" spans="1:9" ht="24.95" customHeight="1">
      <c r="A2" s="205" t="s">
        <v>204</v>
      </c>
      <c r="B2" s="205"/>
      <c r="C2" s="205"/>
      <c r="D2" s="205"/>
      <c r="E2" s="205"/>
      <c r="F2" s="205"/>
    </row>
    <row r="3" spans="1:9" ht="24.95" customHeight="1">
      <c r="A3" s="205" t="s">
        <v>445</v>
      </c>
      <c r="B3" s="205"/>
      <c r="C3" s="205"/>
      <c r="D3" s="205"/>
      <c r="E3" s="205"/>
      <c r="F3" s="205"/>
    </row>
    <row r="5" spans="1:9" ht="24.95" customHeight="1" thickBot="1">
      <c r="B5" s="30"/>
      <c r="C5" s="30"/>
      <c r="D5" s="31"/>
      <c r="E5" s="31"/>
      <c r="F5" s="31"/>
    </row>
    <row r="6" spans="1:9" ht="33.75" customHeight="1" thickBot="1">
      <c r="B6" s="32" t="s">
        <v>212</v>
      </c>
      <c r="C6" s="33"/>
      <c r="D6" s="34"/>
      <c r="E6" s="35" t="s">
        <v>135</v>
      </c>
      <c r="F6" s="135" t="s">
        <v>288</v>
      </c>
      <c r="H6" s="37"/>
      <c r="I6" s="38"/>
    </row>
    <row r="7" spans="1:9" ht="24.95" customHeight="1">
      <c r="B7" s="206" t="s">
        <v>228</v>
      </c>
      <c r="C7" s="207"/>
      <c r="D7" s="208"/>
      <c r="E7" s="39">
        <f>'ميزان المراجعة 2024'!F13</f>
        <v>38723.050000000003</v>
      </c>
      <c r="F7" s="36"/>
      <c r="I7" s="38"/>
    </row>
    <row r="8" spans="1:9" ht="24.95" customHeight="1">
      <c r="B8" s="206" t="s">
        <v>229</v>
      </c>
      <c r="C8" s="207"/>
      <c r="D8" s="208"/>
      <c r="E8" s="40">
        <f>'ميزان المراجعة 2024'!F18</f>
        <v>115560.02</v>
      </c>
      <c r="F8" s="36"/>
    </row>
    <row r="9" spans="1:9" ht="24.95" customHeight="1">
      <c r="B9" s="206" t="s">
        <v>304</v>
      </c>
      <c r="C9" s="207"/>
      <c r="D9" s="208"/>
      <c r="E9" s="40">
        <f>'ميزان المراجعة 2024'!H99+'ميزان المراجعة 2024'!H100+'ميزان المراجعة 2024'!H101+'ميزان المراجعة 2024'!H102+'ميزان المراجعة 2024'!H103+'ميزان المراجعة 2024'!H107</f>
        <v>594113.35999999987</v>
      </c>
      <c r="F9" s="36"/>
      <c r="I9" s="47"/>
    </row>
    <row r="10" spans="1:9" ht="24.95" customHeight="1">
      <c r="B10" s="206"/>
      <c r="C10" s="207"/>
      <c r="D10" s="208"/>
      <c r="E10" s="41"/>
      <c r="F10" s="36"/>
    </row>
    <row r="11" spans="1:9" ht="24.95" customHeight="1" thickBot="1">
      <c r="B11" s="223"/>
      <c r="C11" s="224"/>
      <c r="D11" s="225"/>
      <c r="E11" s="42"/>
      <c r="F11" s="36"/>
      <c r="I11" s="38"/>
    </row>
    <row r="12" spans="1:9" ht="32.25" customHeight="1" thickBot="1">
      <c r="B12" s="43" t="s">
        <v>206</v>
      </c>
      <c r="C12" s="44"/>
      <c r="D12" s="45"/>
      <c r="E12" s="46">
        <f>SUM(E7:E11)</f>
        <v>748396.42999999993</v>
      </c>
      <c r="F12" s="36"/>
      <c r="H12" s="47"/>
    </row>
    <row r="13" spans="1:9" ht="24.95" customHeight="1">
      <c r="D13" s="49"/>
      <c r="E13" s="50"/>
    </row>
    <row r="14" spans="1:9" ht="24.95" customHeight="1">
      <c r="D14" s="37"/>
      <c r="E14" s="36"/>
      <c r="F14" s="38"/>
    </row>
    <row r="15" spans="1:9" ht="24.95" customHeight="1">
      <c r="B15" s="51"/>
      <c r="C15" s="36"/>
      <c r="D15" s="52"/>
    </row>
    <row r="16" spans="1:9" ht="24.95" customHeight="1">
      <c r="C16" s="36"/>
      <c r="D16" s="36"/>
    </row>
  </sheetData>
  <mergeCells count="8">
    <mergeCell ref="B10:D10"/>
    <mergeCell ref="B11:D11"/>
    <mergeCell ref="A1:F1"/>
    <mergeCell ref="A2:F2"/>
    <mergeCell ref="A3:F3"/>
    <mergeCell ref="B7:D7"/>
    <mergeCell ref="B8:D8"/>
    <mergeCell ref="B9:D9"/>
  </mergeCells>
  <hyperlinks>
    <hyperlink ref="F6" location="فهرس!A1" display="فهرس!A1"/>
  </hyperlinks>
  <pageMargins left="0.19685039370078741" right="0.19685039370078741" top="0.19685039370078741" bottom="0.19685039370078741" header="0.19685039370078741" footer="0.11811023622047245"/>
  <pageSetup paperSize="9" scale="92" orientation="portrait" horizontalDpi="300" verticalDpi="300" r:id="rId1"/>
  <colBreaks count="1" manualBreakCount="1">
    <brk id="6" max="22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110"/>
  <sheetViews>
    <sheetView rightToLeft="1" topLeftCell="A13" zoomScaleNormal="100" workbookViewId="0">
      <selection activeCell="E89" sqref="E89"/>
    </sheetView>
  </sheetViews>
  <sheetFormatPr defaultColWidth="9" defaultRowHeight="24.95" customHeight="1"/>
  <cols>
    <col min="1" max="1" width="6.7109375" style="29" customWidth="1"/>
    <col min="2" max="2" width="60" style="48" bestFit="1" customWidth="1"/>
    <col min="3" max="3" width="11.85546875" style="29" customWidth="1"/>
    <col min="4" max="4" width="3.42578125" style="29" customWidth="1"/>
    <col min="5" max="5" width="26.140625" style="29" customWidth="1"/>
    <col min="6" max="6" width="20.28515625" style="29" customWidth="1"/>
    <col min="7" max="9" width="9" style="29"/>
    <col min="10" max="10" width="20.5703125" style="29" customWidth="1"/>
    <col min="11" max="16384" width="9" style="29"/>
  </cols>
  <sheetData>
    <row r="1" spans="2:7" ht="24.95" customHeight="1">
      <c r="B1" s="205" t="s">
        <v>147</v>
      </c>
      <c r="C1" s="205"/>
      <c r="D1" s="205"/>
      <c r="E1" s="205"/>
      <c r="F1" s="205"/>
      <c r="G1" s="205"/>
    </row>
    <row r="2" spans="2:7" ht="24.95" customHeight="1">
      <c r="B2" s="205" t="s">
        <v>207</v>
      </c>
      <c r="C2" s="205"/>
      <c r="D2" s="205"/>
      <c r="E2" s="205"/>
      <c r="F2" s="205"/>
      <c r="G2" s="205"/>
    </row>
    <row r="3" spans="2:7" ht="24.95" customHeight="1">
      <c r="B3" s="205" t="s">
        <v>395</v>
      </c>
      <c r="C3" s="205"/>
      <c r="D3" s="205"/>
      <c r="E3" s="205"/>
      <c r="F3" s="205"/>
      <c r="G3" s="205"/>
    </row>
    <row r="4" spans="2:7" ht="24.95" customHeight="1">
      <c r="B4" s="226" t="s">
        <v>208</v>
      </c>
      <c r="C4" s="226"/>
      <c r="D4" s="226"/>
      <c r="E4" s="226"/>
    </row>
    <row r="5" spans="2:7" ht="24.95" customHeight="1">
      <c r="B5" s="226" t="s">
        <v>444</v>
      </c>
      <c r="C5" s="226"/>
      <c r="D5" s="226"/>
      <c r="E5" s="226"/>
    </row>
    <row r="6" spans="2:7" ht="24.95" customHeight="1">
      <c r="B6" s="152" t="s">
        <v>209</v>
      </c>
      <c r="C6" s="30" t="s">
        <v>210</v>
      </c>
      <c r="D6" s="31"/>
      <c r="E6" s="153">
        <v>45657</v>
      </c>
      <c r="F6" s="135" t="s">
        <v>288</v>
      </c>
    </row>
    <row r="7" spans="2:7" ht="24.95" customHeight="1">
      <c r="B7" s="154"/>
      <c r="E7" s="151"/>
    </row>
    <row r="8" spans="2:7" ht="24.95" customHeight="1">
      <c r="B8" s="258" t="str">
        <f>'ميزان المراجعة 2024'!M152</f>
        <v>مصاريف اجور عمال</v>
      </c>
      <c r="D8" s="52"/>
      <c r="E8" s="155">
        <f>'ميزان المراجعة 2024'!H152</f>
        <v>25640</v>
      </c>
    </row>
    <row r="9" spans="2:7" ht="24.95" customHeight="1">
      <c r="B9" s="258" t="str">
        <f>'ميزان المراجعة 2024'!M153</f>
        <v>مصاريف اكراميات</v>
      </c>
      <c r="D9" s="52"/>
      <c r="E9" s="155">
        <f>'ميزان المراجعة 2024'!H153</f>
        <v>100</v>
      </c>
    </row>
    <row r="10" spans="2:7" ht="24.95" customHeight="1">
      <c r="B10" s="258" t="str">
        <f>'ميزان المراجعة 2024'!M154</f>
        <v>مصاريف بدل اضافى مؤقت</v>
      </c>
      <c r="D10" s="52"/>
      <c r="E10" s="155">
        <f>'ميزان المراجعة 2024'!H154</f>
        <v>472189</v>
      </c>
    </row>
    <row r="11" spans="2:7" ht="24.95" customHeight="1">
      <c r="B11" s="258" t="str">
        <f>'ميزان المراجعة 2024'!M155</f>
        <v>مصاريف اجور نقل</v>
      </c>
      <c r="D11" s="52"/>
      <c r="E11" s="155">
        <f>'ميزان المراجعة 2024'!H155</f>
        <v>95031.1</v>
      </c>
    </row>
    <row r="12" spans="2:7" ht="24.95" customHeight="1">
      <c r="B12" s="258" t="str">
        <f>'ميزان المراجعة 2024'!M156</f>
        <v>مصاريف بدل اضافى نقل</v>
      </c>
      <c r="D12" s="52"/>
      <c r="E12" s="155">
        <f>'ميزان المراجعة 2024'!H156</f>
        <v>35517</v>
      </c>
    </row>
    <row r="13" spans="2:7" ht="24.95" customHeight="1">
      <c r="B13" s="258" t="str">
        <f>'ميزان المراجعة 2024'!M157</f>
        <v>مصاريف بدل منح و مكافات</v>
      </c>
      <c r="D13" s="52"/>
      <c r="E13" s="155">
        <f>'ميزان المراجعة 2024'!H157</f>
        <v>3121</v>
      </c>
    </row>
    <row r="14" spans="2:7" ht="24.95" customHeight="1">
      <c r="B14" s="258" t="str">
        <f>'ميزان المراجعة 2024'!M158</f>
        <v>مصاريف بدل اجازه مدفوعه الاجر تشغيل</v>
      </c>
      <c r="D14" s="54"/>
      <c r="E14" s="155">
        <f>'ميزان المراجعة 2024'!H158</f>
        <v>62043</v>
      </c>
    </row>
    <row r="15" spans="2:7" ht="24.95" customHeight="1">
      <c r="B15" s="258" t="str">
        <f>'ميزان المراجعة 2024'!M159</f>
        <v>مصاريف بدل تذاكر سفر العاملين تشغيل</v>
      </c>
      <c r="D15" s="55"/>
      <c r="E15" s="155">
        <f>'ميزان المراجعة 2024'!H159</f>
        <v>27202.41</v>
      </c>
    </row>
    <row r="16" spans="2:7" ht="24.95" customHeight="1">
      <c r="B16" s="258" t="str">
        <f>'ميزان المراجعة 2024'!M160</f>
        <v>مصاريف ديزل</v>
      </c>
      <c r="D16" s="55"/>
      <c r="E16" s="155">
        <f>'ميزان المراجعة 2024'!H160</f>
        <v>1161143.08</v>
      </c>
    </row>
    <row r="17" spans="2:5" ht="24.95" customHeight="1">
      <c r="B17" s="258" t="str">
        <f>'ميزان المراجعة 2024'!M161</f>
        <v>مصاريف بنزين</v>
      </c>
      <c r="D17" s="55"/>
      <c r="E17" s="155">
        <f>'ميزان المراجعة 2024'!H161</f>
        <v>40926.67</v>
      </c>
    </row>
    <row r="18" spans="2:5" ht="24.95" customHeight="1">
      <c r="B18" s="258" t="str">
        <f>'ميزان المراجعة 2024'!M162</f>
        <v>مصاريف كهرباء</v>
      </c>
      <c r="D18" s="55"/>
      <c r="E18" s="155">
        <f>'ميزان المراجعة 2024'!H162</f>
        <v>93362.84</v>
      </c>
    </row>
    <row r="19" spans="2:5" ht="24.95" customHeight="1">
      <c r="B19" s="258" t="str">
        <f>'ميزان المراجعة 2024'!M163</f>
        <v>مصاريف صيانه واصلاح المعدات والسيارات</v>
      </c>
      <c r="D19" s="55"/>
      <c r="E19" s="155">
        <f>'ميزان المراجعة 2024'!H163</f>
        <v>99587.45</v>
      </c>
    </row>
    <row r="20" spans="2:5" ht="24.95" customHeight="1">
      <c r="B20" s="258" t="str">
        <f>'ميزان المراجعة 2024'!M164</f>
        <v>مصاريف زيوت وتشحيم</v>
      </c>
      <c r="D20" s="55"/>
      <c r="E20" s="155">
        <f>'ميزان المراجعة 2024'!H164</f>
        <v>43418.5</v>
      </c>
    </row>
    <row r="21" spans="2:5" ht="24.95" customHeight="1">
      <c r="B21" s="258" t="str">
        <f>'ميزان المراجعة 2024'!M165</f>
        <v>مصاريف ضيافة-تشغيل-اعاشة</v>
      </c>
      <c r="D21" s="55"/>
      <c r="E21" s="155">
        <f>'ميزان المراجعة 2024'!H165</f>
        <v>689.91</v>
      </c>
    </row>
    <row r="22" spans="2:5" ht="24.95" customHeight="1">
      <c r="B22" s="258" t="str">
        <f>'ميزان المراجعة 2024'!M166</f>
        <v>مصاريف نظافه-تشغيل</v>
      </c>
      <c r="D22" s="55"/>
      <c r="E22" s="155">
        <f>'ميزان المراجعة 2024'!H166</f>
        <v>50</v>
      </c>
    </row>
    <row r="23" spans="2:5" ht="24.95" customHeight="1">
      <c r="B23" s="258" t="str">
        <f>'ميزان المراجعة 2024'!M167</f>
        <v>مصاريف كهرباء سيارات ( شغل يد )</v>
      </c>
      <c r="D23" s="55"/>
      <c r="E23" s="155">
        <f>'ميزان المراجعة 2024'!H167</f>
        <v>2525</v>
      </c>
    </row>
    <row r="24" spans="2:5" ht="24.95" customHeight="1">
      <c r="B24" s="258" t="str">
        <f>'ميزان المراجعة 2024'!M168</f>
        <v>مصاريف سيارة</v>
      </c>
      <c r="D24" s="55"/>
      <c r="E24" s="155">
        <f>'ميزان المراجعة 2024'!H168</f>
        <v>25846.2</v>
      </c>
    </row>
    <row r="25" spans="2:5" ht="24.95" customHeight="1">
      <c r="B25" s="258" t="str">
        <f>'ميزان المراجعة 2024'!M169</f>
        <v>مصاريف عماله تشغيل</v>
      </c>
      <c r="D25" s="55"/>
      <c r="E25" s="155">
        <f>'ميزان المراجعة 2024'!H169</f>
        <v>77.39</v>
      </c>
    </row>
    <row r="26" spans="2:5" ht="24.95" customHeight="1">
      <c r="B26" s="258" t="str">
        <f>'ميزان المراجعة 2024'!M170</f>
        <v>مصاريف مخالفات مرورية وحوادث تشغيل</v>
      </c>
      <c r="D26" s="55"/>
      <c r="E26" s="155">
        <f>'ميزان المراجعة 2024'!H170</f>
        <v>12859</v>
      </c>
    </row>
    <row r="27" spans="2:5" ht="24.95" customHeight="1">
      <c r="B27" s="258" t="str">
        <f>'ميزان المراجعة 2024'!M171</f>
        <v>مصاريف ايجار المصنع</v>
      </c>
      <c r="D27" s="55"/>
      <c r="E27" s="155">
        <f>'ميزان المراجعة 2024'!H171</f>
        <v>291502.84999999998</v>
      </c>
    </row>
    <row r="28" spans="2:5" ht="24.95" customHeight="1">
      <c r="B28" s="258" t="str">
        <f>'ميزان المراجعة 2024'!M172</f>
        <v>مصاريف مياه</v>
      </c>
      <c r="D28" s="55"/>
      <c r="E28" s="155">
        <f>'ميزان المراجعة 2024'!H172</f>
        <v>2490</v>
      </c>
    </row>
    <row r="29" spans="2:5" ht="24.95" customHeight="1">
      <c r="B29" s="258" t="str">
        <f>'ميزان المراجعة 2024'!M173</f>
        <v>مصاريف شريط ربط بلك وانترلوك</v>
      </c>
      <c r="D29" s="49"/>
      <c r="E29" s="155">
        <f>'ميزان المراجعة 2024'!H173</f>
        <v>4639.28</v>
      </c>
    </row>
    <row r="30" spans="2:5" ht="24.95" customHeight="1">
      <c r="B30" s="258" t="str">
        <f>'ميزان المراجعة 2024'!M174</f>
        <v>مصاريف كفرات</v>
      </c>
      <c r="D30" s="49"/>
      <c r="E30" s="155">
        <f>'ميزان المراجعة 2024'!H174</f>
        <v>53172.17</v>
      </c>
    </row>
    <row r="31" spans="2:5" ht="24.95" customHeight="1">
      <c r="B31" s="258" t="str">
        <f>'ميزان المراجعة 2024'!M175</f>
        <v>مصاريف قطع غيار</v>
      </c>
      <c r="D31" s="49"/>
      <c r="E31" s="155">
        <f>'ميزان المراجعة 2024'!H175</f>
        <v>331982.28000000003</v>
      </c>
    </row>
    <row r="32" spans="2:5" ht="24.95" customHeight="1">
      <c r="B32" s="258" t="str">
        <f>'ميزان المراجعة 2024'!M176</f>
        <v>مصاريف فلاتر</v>
      </c>
      <c r="D32" s="49"/>
      <c r="E32" s="155">
        <f>'ميزان المراجعة 2024'!H176</f>
        <v>18778.150000000001</v>
      </c>
    </row>
    <row r="33" spans="1:6" ht="24.95" customHeight="1">
      <c r="B33" s="258" t="str">
        <f>'ميزان المراجعة 2024'!M177</f>
        <v>مصاريف بطاريات</v>
      </c>
      <c r="E33" s="155">
        <f>'ميزان المراجعة 2024'!H177</f>
        <v>6035.16</v>
      </c>
    </row>
    <row r="34" spans="1:6" ht="24.95" customHeight="1">
      <c r="B34" s="258" t="str">
        <f>'ميزان المراجعة 2024'!M178</f>
        <v>مصاريف بنشر</v>
      </c>
      <c r="E34" s="155">
        <f>'ميزان المراجعة 2024'!H178</f>
        <v>12778.92</v>
      </c>
    </row>
    <row r="35" spans="1:6" ht="24.95" customHeight="1">
      <c r="B35" s="258" t="str">
        <f>'ميزان المراجعة 2024'!M179</f>
        <v>مصاريف نقل النفايات الخطرة</v>
      </c>
      <c r="E35" s="155">
        <f>'ميزان المراجعة 2024'!H179</f>
        <v>4500</v>
      </c>
    </row>
    <row r="36" spans="1:6" ht="24.95" customHeight="1">
      <c r="B36" s="258" t="str">
        <f>'ميزان المراجعة 2024'!M180</f>
        <v>مصاريف التشغيل الخاصة بالصين</v>
      </c>
      <c r="E36" s="155">
        <f>'ميزان المراجعة 2024'!H180</f>
        <v>236815.1</v>
      </c>
    </row>
    <row r="37" spans="1:6" ht="24.95" customHeight="1">
      <c r="B37" s="265" t="s">
        <v>442</v>
      </c>
      <c r="C37" s="182"/>
      <c r="D37" s="182"/>
      <c r="E37" s="266">
        <f>SUM(E8:E36)</f>
        <v>3164023.4600000009</v>
      </c>
    </row>
    <row r="38" spans="1:6" ht="24.95" customHeight="1">
      <c r="A38" s="259"/>
      <c r="B38" s="259"/>
      <c r="C38" s="259"/>
      <c r="D38" s="259"/>
      <c r="E38" s="259"/>
      <c r="F38" s="259"/>
    </row>
    <row r="40" spans="1:6" ht="24.95" customHeight="1">
      <c r="E40" s="38"/>
    </row>
    <row r="41" spans="1:6" ht="24.95" customHeight="1">
      <c r="B41" s="166" t="s">
        <v>443</v>
      </c>
      <c r="C41" s="30" t="s">
        <v>210</v>
      </c>
      <c r="D41" s="31"/>
      <c r="E41" s="153">
        <v>45657</v>
      </c>
    </row>
    <row r="42" spans="1:6" ht="24.95" customHeight="1">
      <c r="B42" s="154"/>
      <c r="E42" s="151"/>
    </row>
    <row r="43" spans="1:6" ht="24.95" customHeight="1">
      <c r="B43" s="154" t="str">
        <f>'ميزان المراجعة 2024'!M189</f>
        <v>مصاريف رواتب الادارة</v>
      </c>
      <c r="E43" s="165">
        <f>'ميزان المراجعة 2024'!H189</f>
        <v>76.31</v>
      </c>
    </row>
    <row r="44" spans="1:6" ht="24.95" customHeight="1">
      <c r="B44" s="154" t="str">
        <f>'ميزان المراجعة 2024'!M190</f>
        <v>مصاريف هاتف و جوال</v>
      </c>
      <c r="E44" s="165">
        <f>'ميزان المراجعة 2024'!H190</f>
        <v>33331.120000000003</v>
      </c>
    </row>
    <row r="45" spans="1:6" ht="24.95" customHeight="1">
      <c r="B45" s="154" t="str">
        <f>'ميزان المراجعة 2024'!M191</f>
        <v>مصاريف ضيافة اداره</v>
      </c>
      <c r="E45" s="165">
        <f>'ميزان المراجعة 2024'!H191</f>
        <v>3448.24</v>
      </c>
    </row>
    <row r="46" spans="1:6" ht="24.95" customHeight="1">
      <c r="B46" s="154" t="str">
        <f>'ميزان المراجعة 2024'!M192</f>
        <v>مصاريف علاج</v>
      </c>
      <c r="E46" s="165">
        <f>'ميزان المراجعة 2024'!H192</f>
        <v>1313</v>
      </c>
    </row>
    <row r="47" spans="1:6" ht="24.95" customHeight="1">
      <c r="B47" s="154" t="str">
        <f>'ميزان المراجعة 2024'!M193</f>
        <v>مصاريف سفر وانتقالات</v>
      </c>
      <c r="E47" s="165">
        <f>'ميزان المراجعة 2024'!H193</f>
        <v>1256.3</v>
      </c>
    </row>
    <row r="48" spans="1:6" ht="24.95" customHeight="1">
      <c r="B48" s="154" t="str">
        <f>'ميزان المراجعة 2024'!M194</f>
        <v>مصاريف تأمينات اجتماعية</v>
      </c>
      <c r="E48" s="165">
        <f>'ميزان المراجعة 2024'!H194</f>
        <v>204487.73</v>
      </c>
    </row>
    <row r="49" spans="2:5" ht="24.95" customHeight="1">
      <c r="B49" s="154" t="str">
        <f>'ميزان المراجعة 2024'!M195</f>
        <v>مصاريف تجديد إقامات</v>
      </c>
      <c r="E49" s="165">
        <f>'ميزان المراجعة 2024'!H195</f>
        <v>79658.429999999993</v>
      </c>
    </row>
    <row r="50" spans="2:5" ht="24.95" customHeight="1">
      <c r="B50" s="154" t="str">
        <f>'ميزان المراجعة 2024'!M196</f>
        <v>مصاريف تجديد استمارات السيارات</v>
      </c>
      <c r="E50" s="165">
        <f>'ميزان المراجعة 2024'!H196</f>
        <v>10519.9</v>
      </c>
    </row>
    <row r="51" spans="2:5" ht="24.95" customHeight="1">
      <c r="B51" s="154" t="str">
        <f>'ميزان المراجعة 2024'!M197</f>
        <v>مصاريف قرطاسية ومطبوعات</v>
      </c>
      <c r="E51" s="165">
        <f>'ميزان المراجعة 2024'!H197</f>
        <v>5288.26</v>
      </c>
    </row>
    <row r="52" spans="2:5" ht="24.95" customHeight="1">
      <c r="B52" s="154" t="str">
        <f>'ميزان المراجعة 2024'!M198</f>
        <v>مصاريف متنوعة</v>
      </c>
      <c r="E52" s="165">
        <f>'ميزان المراجعة 2024'!H198</f>
        <v>148376.88</v>
      </c>
    </row>
    <row r="53" spans="2:5" ht="24.95" customHeight="1">
      <c r="B53" s="154" t="str">
        <f>'ميزان المراجعة 2024'!M199</f>
        <v>مصاريف اصلاح وصيانة عامة</v>
      </c>
      <c r="E53" s="165">
        <f>'ميزان المراجعة 2024'!H199</f>
        <v>64213.09</v>
      </c>
    </row>
    <row r="54" spans="2:5" ht="24.95" customHeight="1">
      <c r="B54" s="154" t="str">
        <f>'ميزان المراجعة 2024'!M200</f>
        <v>مصاريف مخالفات مرورية وحوادث -اداريه</v>
      </c>
      <c r="E54" s="165">
        <f>'ميزان المراجعة 2024'!H200</f>
        <v>150</v>
      </c>
    </row>
    <row r="55" spans="2:5" ht="24.95" customHeight="1">
      <c r="B55" s="154" t="str">
        <f>'ميزان المراجعة 2024'!M201</f>
        <v>مصاريف رسوم حكومية</v>
      </c>
      <c r="E55" s="165">
        <f>'ميزان المراجعة 2024'!H201</f>
        <v>104304.46</v>
      </c>
    </row>
    <row r="56" spans="2:5" ht="24.95" customHeight="1">
      <c r="B56" s="154" t="str">
        <f>'ميزان المراجعة 2024'!M202</f>
        <v>مصاريف تجديد استمارات المضخات والخلاطات و اوناش</v>
      </c>
      <c r="E56" s="165">
        <f>'ميزان المراجعة 2024'!H202</f>
        <v>2445.5500000000002</v>
      </c>
    </row>
    <row r="57" spans="2:5" ht="24.95" customHeight="1">
      <c r="B57" s="154" t="str">
        <f>'ميزان المراجعة 2024'!M203</f>
        <v>مصاريف التامين الطبى للمصنع</v>
      </c>
      <c r="E57" s="165">
        <f>'ميزان المراجعة 2024'!H203</f>
        <v>89310.07</v>
      </c>
    </row>
    <row r="58" spans="2:5" ht="24.95" customHeight="1">
      <c r="B58" s="154" t="str">
        <f>'ميزان المراجعة 2024'!M204</f>
        <v>مصاريف زكاة</v>
      </c>
      <c r="E58" s="165">
        <f>'ميزان المراجعة 2024'!H204</f>
        <v>50000</v>
      </c>
    </row>
    <row r="59" spans="2:5" ht="24.95" customHeight="1">
      <c r="B59" s="154" t="str">
        <f>'ميزان المراجعة 2024'!M205</f>
        <v>وسيط  رواتب سعودة</v>
      </c>
      <c r="E59" s="165">
        <f>'ميزان المراجعة 2024'!H205</f>
        <v>132246</v>
      </c>
    </row>
    <row r="60" spans="2:5" ht="24.95" customHeight="1">
      <c r="B60" s="154" t="str">
        <f>'ميزان المراجعة 2024'!M206</f>
        <v>مصاريف سكن الادارة</v>
      </c>
      <c r="E60" s="165">
        <f>'ميزان المراجعة 2024'!H206</f>
        <v>21976.43</v>
      </c>
    </row>
    <row r="61" spans="2:5" ht="24.95" customHeight="1">
      <c r="B61" s="154" t="str">
        <f>'ميزان المراجعة 2024'!M207</f>
        <v>مصاريف كهرباء ـ عمومية</v>
      </c>
      <c r="E61" s="165">
        <f>'ميزان المراجعة 2024'!H207</f>
        <v>1464</v>
      </c>
    </row>
    <row r="62" spans="2:5" ht="24.95" customHeight="1">
      <c r="B62" s="154" t="str">
        <f>'ميزان المراجعة 2024'!M208</f>
        <v>مصاريف بدل تذاكر سفر الاداريين</v>
      </c>
      <c r="E62" s="165">
        <f>'ميزان المراجعة 2024'!H208</f>
        <v>5226</v>
      </c>
    </row>
    <row r="63" spans="2:5" ht="24.95" customHeight="1">
      <c r="B63" s="154" t="str">
        <f>'ميزان المراجعة 2024'!M209</f>
        <v>مصاريف بدل اجازات مدفوعة الاجر اداريه</v>
      </c>
      <c r="E63" s="165">
        <f>'ميزان المراجعة 2024'!H209</f>
        <v>10882</v>
      </c>
    </row>
    <row r="64" spans="2:5" ht="24.95" customHeight="1">
      <c r="B64" s="154" t="str">
        <f>'ميزان المراجعة 2024'!M210</f>
        <v>مصاريف رسوم بنكيه</v>
      </c>
      <c r="E64" s="165">
        <f>'ميزان المراجعة 2024'!H210</f>
        <v>11246.09</v>
      </c>
    </row>
    <row r="65" spans="2:5" ht="24.95" customHeight="1">
      <c r="B65" s="154" t="str">
        <f>'ميزان المراجعة 2024'!M211</f>
        <v>مصاريف اكل للعمال</v>
      </c>
      <c r="E65" s="165">
        <f>'ميزان المراجعة 2024'!H211</f>
        <v>3096.29</v>
      </c>
    </row>
    <row r="66" spans="2:5" ht="24.95" customHeight="1">
      <c r="B66" s="154" t="str">
        <f>'ميزان المراجعة 2024'!M212</f>
        <v>مصاريف اجور ورواتب العاملين</v>
      </c>
      <c r="E66" s="165">
        <f>'ميزان المراجعة 2024'!H212</f>
        <v>1218542</v>
      </c>
    </row>
    <row r="67" spans="2:5" ht="24.95" customHeight="1">
      <c r="B67" s="154" t="str">
        <f>'ميزان المراجعة 2024'!M213</f>
        <v>مصاريف رواتب واجور الادارة العليا(مسحوبات العم مهدي)</v>
      </c>
      <c r="E67" s="165">
        <f>'ميزان المراجعة 2024'!H213</f>
        <v>119000</v>
      </c>
    </row>
    <row r="68" spans="2:5" ht="24.95" customHeight="1">
      <c r="B68" s="154" t="str">
        <f>'ميزان المراجعة 2024'!M214</f>
        <v>مصاريف رسوم بنكيه ( نقاط البيع )</v>
      </c>
      <c r="E68" s="165">
        <f>'ميزان المراجعة 2024'!H214</f>
        <v>67181.25</v>
      </c>
    </row>
    <row r="69" spans="2:5" ht="24.95" customHeight="1">
      <c r="B69" s="154" t="str">
        <f>'ميزان المراجعة 2024'!M215</f>
        <v>مصاريف عمولة مبيعات الخرسانة</v>
      </c>
      <c r="D69" s="52"/>
      <c r="E69" s="165">
        <f>'ميزان المراجعة 2024'!H215</f>
        <v>35448</v>
      </c>
    </row>
    <row r="70" spans="2:5" ht="24.95" customHeight="1">
      <c r="B70" s="154" t="str">
        <f>'ميزان المراجعة 2024'!M216</f>
        <v>مصاريف رواتب عاملة منزليه ( عم مهدي )</v>
      </c>
      <c r="D70" s="52"/>
      <c r="E70" s="165">
        <f>'ميزان المراجعة 2024'!H216</f>
        <v>1500</v>
      </c>
    </row>
    <row r="71" spans="2:5" ht="24.95" customHeight="1">
      <c r="B71" s="154" t="str">
        <f>'ميزان المراجعة 2024'!M217</f>
        <v>مصاريف تامين سيارات المصنع</v>
      </c>
      <c r="D71" s="52"/>
      <c r="E71" s="165">
        <f>'ميزان المراجعة 2024'!H217</f>
        <v>39212.239999999998</v>
      </c>
    </row>
    <row r="72" spans="2:5" ht="24.95" customHeight="1">
      <c r="B72" s="263" t="str">
        <f>'ميزان المراجعة 2024'!M218</f>
        <v>الاجمالي</v>
      </c>
      <c r="C72" s="182"/>
      <c r="D72" s="264"/>
      <c r="E72" s="262">
        <f>SUM(E43:E71)</f>
        <v>2465199.6400000006</v>
      </c>
    </row>
    <row r="73" spans="2:5" ht="24.95" customHeight="1">
      <c r="B73" s="185"/>
      <c r="D73" s="185"/>
      <c r="E73" s="185"/>
    </row>
    <row r="74" spans="2:5" ht="24.95" customHeight="1">
      <c r="B74" s="185"/>
      <c r="D74" s="185"/>
      <c r="E74" s="185"/>
    </row>
    <row r="75" spans="2:5" ht="24.95" customHeight="1">
      <c r="B75" s="185"/>
      <c r="D75" s="185"/>
      <c r="E75" s="185"/>
    </row>
    <row r="76" spans="2:5" ht="24.95" customHeight="1">
      <c r="B76" s="185"/>
      <c r="D76" s="185"/>
      <c r="E76" s="185"/>
    </row>
    <row r="77" spans="2:5" ht="24.95" customHeight="1">
      <c r="B77" s="185"/>
      <c r="D77" s="185"/>
      <c r="E77" s="185"/>
    </row>
    <row r="78" spans="2:5" ht="24.95" customHeight="1">
      <c r="B78" s="185"/>
      <c r="D78" s="185"/>
      <c r="E78" s="185"/>
    </row>
    <row r="79" spans="2:5" ht="24.95" customHeight="1">
      <c r="D79" s="185"/>
      <c r="E79" s="185"/>
    </row>
    <row r="80" spans="2:5" ht="24.95" customHeight="1">
      <c r="B80" s="164" t="s">
        <v>198</v>
      </c>
      <c r="C80" s="30" t="s">
        <v>210</v>
      </c>
      <c r="D80" s="31"/>
      <c r="E80" s="153">
        <v>45657</v>
      </c>
    </row>
    <row r="81" spans="2:5" ht="24.95" customHeight="1">
      <c r="B81" s="258" t="s">
        <v>105</v>
      </c>
      <c r="D81" s="52"/>
      <c r="E81" s="165">
        <v>51182.64</v>
      </c>
    </row>
    <row r="82" spans="2:5" ht="24.95" customHeight="1">
      <c r="B82" s="258" t="s">
        <v>106</v>
      </c>
      <c r="D82" s="52"/>
      <c r="E82" s="165">
        <v>1152097.8</v>
      </c>
    </row>
    <row r="83" spans="2:5" ht="24.95" customHeight="1">
      <c r="B83" s="258" t="s">
        <v>107</v>
      </c>
      <c r="D83" s="52"/>
      <c r="E83" s="165">
        <v>900562.8</v>
      </c>
    </row>
    <row r="84" spans="2:5" ht="24.95" customHeight="1">
      <c r="B84" s="258" t="s">
        <v>108</v>
      </c>
      <c r="D84" s="52"/>
      <c r="E84" s="165">
        <v>193391.4</v>
      </c>
    </row>
    <row r="85" spans="2:5" ht="24.95" customHeight="1">
      <c r="B85" s="258" t="s">
        <v>109</v>
      </c>
      <c r="D85" s="52"/>
      <c r="E85" s="165">
        <v>8297.8799999999992</v>
      </c>
    </row>
    <row r="86" spans="2:5" ht="24.95" customHeight="1">
      <c r="B86" s="258" t="s">
        <v>110</v>
      </c>
      <c r="D86" s="54"/>
      <c r="E86" s="165">
        <v>20893.68</v>
      </c>
    </row>
    <row r="87" spans="2:5" ht="24.95" customHeight="1">
      <c r="B87" s="258" t="s">
        <v>111</v>
      </c>
      <c r="D87" s="55"/>
      <c r="E87" s="165">
        <v>134241.12</v>
      </c>
    </row>
    <row r="88" spans="2:5" ht="24.95" customHeight="1">
      <c r="B88" s="258" t="s">
        <v>368</v>
      </c>
      <c r="D88" s="55"/>
      <c r="E88" s="165">
        <v>85500</v>
      </c>
    </row>
    <row r="89" spans="2:5" ht="24.95" customHeight="1">
      <c r="B89" s="260" t="s">
        <v>442</v>
      </c>
      <c r="C89" s="182"/>
      <c r="D89" s="261"/>
      <c r="E89" s="262">
        <v>2546167.3200000003</v>
      </c>
    </row>
    <row r="90" spans="2:5" ht="24.95" customHeight="1">
      <c r="D90" s="55"/>
      <c r="E90" s="38"/>
    </row>
    <row r="91" spans="2:5" ht="24.95" customHeight="1">
      <c r="D91" s="55"/>
      <c r="E91" s="38"/>
    </row>
    <row r="92" spans="2:5" ht="24.95" customHeight="1">
      <c r="D92" s="55"/>
      <c r="E92" s="38"/>
    </row>
    <row r="93" spans="2:5" ht="24.95" customHeight="1">
      <c r="D93" s="55"/>
      <c r="E93" s="38"/>
    </row>
    <row r="94" spans="2:5" ht="24.95" customHeight="1">
      <c r="D94" s="55"/>
      <c r="E94" s="38"/>
    </row>
    <row r="95" spans="2:5" ht="24.95" customHeight="1">
      <c r="D95" s="55"/>
      <c r="E95" s="38"/>
    </row>
    <row r="96" spans="2:5" ht="24.95" customHeight="1">
      <c r="D96" s="55"/>
      <c r="E96" s="38"/>
    </row>
    <row r="97" spans="4:5" ht="24.95" customHeight="1">
      <c r="D97" s="55"/>
      <c r="E97" s="38"/>
    </row>
    <row r="98" spans="4:5" ht="24.95" customHeight="1">
      <c r="D98" s="55"/>
      <c r="E98" s="38"/>
    </row>
    <row r="99" spans="4:5" ht="24.95" customHeight="1">
      <c r="D99" s="49"/>
      <c r="E99" s="53"/>
    </row>
    <row r="100" spans="4:5" ht="24.95" customHeight="1">
      <c r="D100" s="49"/>
    </row>
    <row r="101" spans="4:5" ht="24.95" customHeight="1">
      <c r="D101" s="49"/>
      <c r="E101" s="53"/>
    </row>
    <row r="102" spans="4:5" ht="24.95" customHeight="1">
      <c r="D102" s="49"/>
      <c r="E102" s="53"/>
    </row>
    <row r="103" spans="4:5" ht="24.95" customHeight="1">
      <c r="D103" s="49"/>
      <c r="E103" s="53"/>
    </row>
    <row r="104" spans="4:5" ht="24.95" customHeight="1">
      <c r="D104" s="49"/>
      <c r="E104" s="53"/>
    </row>
    <row r="105" spans="4:5" ht="24.95" customHeight="1">
      <c r="D105" s="49"/>
      <c r="E105" s="48"/>
    </row>
    <row r="106" spans="4:5" ht="24.95" customHeight="1">
      <c r="D106" s="49"/>
      <c r="E106" s="48"/>
    </row>
    <row r="107" spans="4:5" ht="24.95" customHeight="1">
      <c r="D107" s="50"/>
      <c r="E107" s="48"/>
    </row>
    <row r="108" spans="4:5" ht="24.95" customHeight="1">
      <c r="E108" s="48"/>
    </row>
    <row r="109" spans="4:5" ht="24.95" customHeight="1">
      <c r="E109" s="48"/>
    </row>
    <row r="110" spans="4:5" ht="24.95" customHeight="1">
      <c r="E110" s="48"/>
    </row>
  </sheetData>
  <mergeCells count="5">
    <mergeCell ref="B4:E4"/>
    <mergeCell ref="B5:E5"/>
    <mergeCell ref="B1:G1"/>
    <mergeCell ref="B2:G2"/>
    <mergeCell ref="B3:G3"/>
  </mergeCells>
  <hyperlinks>
    <hyperlink ref="F6" location="فهرس!A1" display="فهرس!A1"/>
  </hyperlinks>
  <pageMargins left="0.19685039370078741" right="0.19685039370078741" top="0.19685039370078741" bottom="0.19685039370078741" header="0.19685039370078741" footer="0.11811023622047245"/>
  <pageSetup paperSize="9" scale="3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"/>
  <sheetViews>
    <sheetView rightToLeft="1" zoomScaleNormal="100" workbookViewId="0">
      <selection activeCell="B8" sqref="B8:D8"/>
    </sheetView>
  </sheetViews>
  <sheetFormatPr defaultColWidth="9" defaultRowHeight="24.95" customHeight="1"/>
  <cols>
    <col min="1" max="1" width="9" style="29"/>
    <col min="2" max="2" width="36.42578125" style="48" customWidth="1"/>
    <col min="3" max="3" width="11.85546875" style="29" customWidth="1"/>
    <col min="4" max="4" width="3.140625" style="29" customWidth="1"/>
    <col min="5" max="5" width="25.7109375" style="29" customWidth="1"/>
    <col min="6" max="6" width="13.7109375" style="29" customWidth="1"/>
    <col min="7" max="7" width="22.42578125" style="29" customWidth="1"/>
    <col min="8" max="8" width="16.42578125" style="29" customWidth="1"/>
    <col min="9" max="9" width="20.7109375" style="29" customWidth="1"/>
    <col min="10" max="10" width="20.5703125" style="29" customWidth="1"/>
    <col min="11" max="16384" width="9" style="29"/>
  </cols>
  <sheetData>
    <row r="1" spans="1:9" ht="24.95" customHeight="1">
      <c r="A1" s="205" t="s">
        <v>147</v>
      </c>
      <c r="B1" s="205"/>
      <c r="C1" s="205"/>
      <c r="D1" s="205"/>
      <c r="E1" s="205"/>
      <c r="F1" s="205"/>
    </row>
    <row r="2" spans="1:9" ht="24.95" customHeight="1">
      <c r="A2" s="205" t="s">
        <v>207</v>
      </c>
      <c r="B2" s="205"/>
      <c r="C2" s="205"/>
      <c r="D2" s="205"/>
      <c r="E2" s="205"/>
      <c r="F2" s="205"/>
    </row>
    <row r="3" spans="1:9" ht="24.95" customHeight="1">
      <c r="A3" s="205" t="s">
        <v>385</v>
      </c>
      <c r="B3" s="205"/>
      <c r="C3" s="205"/>
      <c r="D3" s="205"/>
      <c r="E3" s="205"/>
      <c r="F3" s="205"/>
    </row>
    <row r="5" spans="1:9" ht="24.95" customHeight="1" thickBot="1">
      <c r="B5" s="30"/>
      <c r="C5" s="30"/>
      <c r="D5" s="31"/>
      <c r="E5" s="31"/>
      <c r="F5" s="135" t="s">
        <v>288</v>
      </c>
    </row>
    <row r="6" spans="1:9" ht="33.75" customHeight="1" thickBot="1">
      <c r="B6" s="32" t="s">
        <v>205</v>
      </c>
      <c r="C6" s="33"/>
      <c r="D6" s="34"/>
      <c r="E6" s="35" t="s">
        <v>135</v>
      </c>
      <c r="F6" s="36"/>
      <c r="H6" s="37"/>
      <c r="I6" s="38"/>
    </row>
    <row r="7" spans="1:9" ht="24.95" customHeight="1" thickBot="1">
      <c r="B7" s="209" t="str">
        <f>'ميزان المراجعة 2024'!M144</f>
        <v>ايراد تاجير اوناش</v>
      </c>
      <c r="C7" s="200"/>
      <c r="D7" s="201"/>
      <c r="E7" s="39">
        <f>'ميزان المراجعة 2024'!G144</f>
        <v>40</v>
      </c>
      <c r="F7" s="36"/>
      <c r="I7" s="38"/>
    </row>
    <row r="8" spans="1:9" ht="24.95" customHeight="1" thickBot="1">
      <c r="B8" s="209" t="str">
        <f>'ميزان المراجعة 2024'!M145</f>
        <v>ايراد الاستقطاع من الرواتب غياب - جزاءات - مخالفات العمال</v>
      </c>
      <c r="C8" s="200"/>
      <c r="D8" s="201"/>
      <c r="E8" s="39">
        <f>'ميزان المراجعة 2024'!G145</f>
        <v>11822</v>
      </c>
      <c r="F8" s="36"/>
    </row>
    <row r="9" spans="1:9" ht="24.95" customHeight="1" thickBot="1">
      <c r="B9" s="209" t="str">
        <f>'ميزان المراجعة 2024'!M146</f>
        <v>خصم مكتسب</v>
      </c>
      <c r="C9" s="200"/>
      <c r="D9" s="201"/>
      <c r="E9" s="39">
        <f>'ميزان المراجعة 2024'!G146</f>
        <v>0</v>
      </c>
      <c r="F9" s="36"/>
    </row>
    <row r="10" spans="1:9" ht="24.95" customHeight="1" thickBot="1">
      <c r="B10" s="209" t="str">
        <f>'ميزان المراجعة 2024'!M147</f>
        <v>ايرادات اخرى</v>
      </c>
      <c r="C10" s="200"/>
      <c r="D10" s="201"/>
      <c r="E10" s="39">
        <f>'ميزان المراجعة 2024'!G147</f>
        <v>3000</v>
      </c>
      <c r="F10" s="36"/>
    </row>
    <row r="11" spans="1:9" ht="24.95" customHeight="1" thickBot="1">
      <c r="B11" s="209"/>
      <c r="C11" s="200"/>
      <c r="D11" s="201"/>
      <c r="E11" s="42"/>
      <c r="F11" s="36"/>
      <c r="I11" s="38"/>
    </row>
    <row r="12" spans="1:9" ht="32.25" customHeight="1" thickBot="1">
      <c r="B12" s="43" t="s">
        <v>206</v>
      </c>
      <c r="C12" s="44"/>
      <c r="D12" s="45"/>
      <c r="E12" s="46">
        <f>SUM(E7:E11)</f>
        <v>14862</v>
      </c>
      <c r="F12" s="36"/>
      <c r="H12" s="47"/>
    </row>
    <row r="13" spans="1:9" ht="24.95" customHeight="1">
      <c r="D13" s="49"/>
      <c r="E13" s="50"/>
    </row>
    <row r="14" spans="1:9" ht="24.95" customHeight="1">
      <c r="D14" s="37"/>
      <c r="E14" s="36"/>
      <c r="F14" s="38"/>
    </row>
    <row r="15" spans="1:9" ht="24.95" customHeight="1">
      <c r="B15" s="51"/>
      <c r="C15" s="36"/>
      <c r="D15" s="52"/>
    </row>
    <row r="16" spans="1:9" ht="24.95" customHeight="1">
      <c r="C16" s="36"/>
      <c r="D16" s="36"/>
    </row>
  </sheetData>
  <mergeCells count="8">
    <mergeCell ref="B10:D10"/>
    <mergeCell ref="B11:D11"/>
    <mergeCell ref="A1:F1"/>
    <mergeCell ref="A2:F2"/>
    <mergeCell ref="A3:F3"/>
    <mergeCell ref="B7:D7"/>
    <mergeCell ref="B8:D8"/>
    <mergeCell ref="B9:D9"/>
  </mergeCells>
  <hyperlinks>
    <hyperlink ref="F5" location="فهرس!A1" display="فهرس!A1"/>
  </hyperlinks>
  <pageMargins left="0.19685039370078741" right="0.19685039370078741" top="0.19685039370078741" bottom="0.19685039370078741" header="0.19685039370078741" footer="0.11811023622047245"/>
  <pageSetup paperSize="9" scale="92" orientation="portrait" horizontalDpi="300" verticalDpi="300" r:id="rId1"/>
  <colBreaks count="1" manualBreakCount="1">
    <brk id="6" max="22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3"/>
  <sheetViews>
    <sheetView rightToLeft="1" zoomScaleNormal="100" workbookViewId="0">
      <selection activeCell="C9" sqref="C9"/>
    </sheetView>
  </sheetViews>
  <sheetFormatPr defaultColWidth="9" defaultRowHeight="24.95" customHeight="1"/>
  <cols>
    <col min="1" max="1" width="1.28515625" style="73" customWidth="1"/>
    <col min="2" max="2" width="4.28515625" style="73" customWidth="1"/>
    <col min="3" max="3" width="29" style="73" customWidth="1"/>
    <col min="4" max="4" width="16.28515625" style="73" customWidth="1"/>
    <col min="5" max="5" width="15.140625" style="73" customWidth="1"/>
    <col min="6" max="6" width="14.42578125" style="121" customWidth="1"/>
    <col min="7" max="7" width="13.5703125" style="73" customWidth="1"/>
    <col min="8" max="8" width="12.42578125" style="73" customWidth="1"/>
    <col min="9" max="9" width="14.5703125" style="73" customWidth="1"/>
    <col min="10" max="10" width="20.5703125" style="73" customWidth="1"/>
    <col min="11" max="11" width="11.140625" style="73" customWidth="1"/>
    <col min="12" max="13" width="11.42578125" style="73" customWidth="1"/>
    <col min="14" max="16384" width="9" style="73"/>
  </cols>
  <sheetData>
    <row r="1" spans="1:12" ht="34.5" customHeight="1" thickTop="1" thickBot="1">
      <c r="A1" s="71"/>
      <c r="B1" s="229" t="s">
        <v>394</v>
      </c>
      <c r="C1" s="230"/>
      <c r="D1" s="231"/>
      <c r="E1" s="72"/>
      <c r="F1" s="135" t="s">
        <v>288</v>
      </c>
      <c r="G1" s="72"/>
    </row>
    <row r="2" spans="1:12" ht="5.25" customHeight="1" thickTop="1" thickBot="1">
      <c r="B2" s="74"/>
      <c r="C2" s="74"/>
      <c r="D2" s="74"/>
      <c r="E2" s="74"/>
      <c r="F2" s="75"/>
      <c r="G2" s="74"/>
      <c r="H2" s="74"/>
      <c r="I2" s="74"/>
    </row>
    <row r="3" spans="1:12" ht="32.25" customHeight="1" thickTop="1" thickBot="1">
      <c r="A3" s="74"/>
      <c r="B3" s="76" t="s">
        <v>218</v>
      </c>
      <c r="C3" s="77" t="s">
        <v>219</v>
      </c>
      <c r="D3" s="78" t="s">
        <v>129</v>
      </c>
      <c r="E3" s="72"/>
      <c r="F3" s="75"/>
      <c r="G3" s="72"/>
      <c r="H3" s="74"/>
      <c r="I3" s="74"/>
    </row>
    <row r="4" spans="1:12" ht="30" customHeight="1" thickTop="1">
      <c r="A4" s="74"/>
      <c r="B4" s="79">
        <v>1</v>
      </c>
      <c r="C4" s="80" t="s">
        <v>220</v>
      </c>
      <c r="D4" s="81"/>
      <c r="E4" s="72"/>
      <c r="F4" s="75"/>
      <c r="G4" s="82"/>
      <c r="H4" s="74"/>
      <c r="I4" s="74"/>
      <c r="J4" s="74"/>
    </row>
    <row r="5" spans="1:12" ht="30" customHeight="1">
      <c r="A5" s="74"/>
      <c r="B5" s="79">
        <v>2</v>
      </c>
      <c r="C5" s="80"/>
      <c r="D5" s="83"/>
      <c r="E5" s="84"/>
      <c r="F5" s="75"/>
      <c r="G5" s="72"/>
      <c r="H5" s="74"/>
      <c r="I5" s="74"/>
    </row>
    <row r="6" spans="1:12" ht="30" customHeight="1">
      <c r="A6" s="74"/>
      <c r="B6" s="79">
        <v>3</v>
      </c>
      <c r="C6" s="80" t="s">
        <v>221</v>
      </c>
      <c r="D6" s="81"/>
      <c r="E6" s="84"/>
      <c r="F6" s="75"/>
      <c r="G6" s="72"/>
      <c r="H6" s="74"/>
      <c r="I6" s="74"/>
    </row>
    <row r="7" spans="1:12" ht="30" customHeight="1">
      <c r="A7" s="74"/>
      <c r="B7" s="79">
        <v>4</v>
      </c>
      <c r="C7" s="80" t="s">
        <v>222</v>
      </c>
      <c r="D7" s="81"/>
      <c r="E7" s="84"/>
      <c r="F7" s="75"/>
      <c r="G7" s="72"/>
      <c r="H7" s="85"/>
      <c r="I7" s="85"/>
    </row>
    <row r="8" spans="1:12" ht="30" customHeight="1">
      <c r="A8" s="74"/>
      <c r="B8" s="86"/>
      <c r="C8" s="87" t="s">
        <v>223</v>
      </c>
      <c r="D8" s="88"/>
      <c r="E8" s="84"/>
      <c r="F8" s="75"/>
      <c r="G8" s="72"/>
      <c r="H8" s="74"/>
    </row>
    <row r="9" spans="1:12" ht="30" customHeight="1">
      <c r="A9" s="74"/>
      <c r="B9" s="89">
        <v>1</v>
      </c>
      <c r="C9" s="87" t="s">
        <v>224</v>
      </c>
      <c r="D9" s="90"/>
      <c r="E9" s="84"/>
      <c r="F9" s="91"/>
      <c r="G9" s="72"/>
      <c r="H9" s="74"/>
      <c r="I9" s="92"/>
    </row>
    <row r="10" spans="1:12" ht="30" customHeight="1">
      <c r="A10" s="74"/>
      <c r="B10" s="89">
        <v>2</v>
      </c>
      <c r="C10" s="80" t="s">
        <v>225</v>
      </c>
      <c r="D10" s="90"/>
      <c r="E10" s="84"/>
      <c r="F10" s="93"/>
      <c r="G10" s="72"/>
      <c r="H10" s="74"/>
      <c r="I10" s="92"/>
    </row>
    <row r="11" spans="1:12" ht="30" customHeight="1" thickBot="1">
      <c r="A11" s="74"/>
      <c r="B11" s="86"/>
      <c r="C11" s="94"/>
      <c r="D11" s="88"/>
      <c r="E11" s="84"/>
      <c r="F11" s="91"/>
      <c r="G11" s="72"/>
      <c r="H11" s="74"/>
      <c r="I11" s="92"/>
    </row>
    <row r="12" spans="1:12" ht="32.25" customHeight="1" thickTop="1" thickBot="1">
      <c r="A12" s="95"/>
      <c r="B12" s="96"/>
      <c r="C12" s="97"/>
      <c r="D12" s="98">
        <f>SUM(D4:D11)</f>
        <v>0</v>
      </c>
      <c r="E12" s="99"/>
      <c r="F12" s="100"/>
      <c r="G12" s="101"/>
      <c r="H12" s="102"/>
      <c r="I12" s="74"/>
      <c r="K12" s="103"/>
      <c r="L12" s="103"/>
    </row>
    <row r="13" spans="1:12" ht="24.95" customHeight="1" thickTop="1" thickBot="1">
      <c r="E13" s="104"/>
      <c r="F13" s="82"/>
      <c r="G13" s="92"/>
      <c r="H13" s="102"/>
      <c r="I13" s="102"/>
      <c r="J13" s="102"/>
      <c r="K13" s="103"/>
      <c r="L13" s="103"/>
    </row>
    <row r="14" spans="1:12" ht="35.25" customHeight="1" thickTop="1" thickBot="1">
      <c r="B14" s="232" t="s">
        <v>226</v>
      </c>
      <c r="C14" s="232"/>
      <c r="D14" s="105">
        <f>D12/40</f>
        <v>0</v>
      </c>
      <c r="E14" s="104"/>
      <c r="F14" s="82"/>
      <c r="G14" s="92"/>
      <c r="H14" s="102"/>
      <c r="I14" s="102"/>
      <c r="J14" s="106"/>
      <c r="K14" s="103"/>
      <c r="L14" s="103"/>
    </row>
    <row r="15" spans="1:12" ht="5.25" customHeight="1" thickTop="1">
      <c r="B15" s="74"/>
      <c r="C15" s="107"/>
      <c r="D15" s="107"/>
      <c r="E15" s="104"/>
      <c r="F15" s="75"/>
      <c r="G15" s="92"/>
      <c r="H15" s="102"/>
      <c r="I15" s="102"/>
      <c r="J15" s="102"/>
      <c r="K15" s="103"/>
      <c r="L15" s="103"/>
    </row>
    <row r="16" spans="1:12" ht="37.5" customHeight="1">
      <c r="B16" s="72"/>
      <c r="C16" s="72"/>
      <c r="D16" s="72"/>
      <c r="F16" s="108"/>
      <c r="G16" s="92"/>
      <c r="H16" s="109"/>
      <c r="I16" s="102"/>
      <c r="J16" s="102"/>
      <c r="K16" s="103"/>
      <c r="L16" s="103"/>
    </row>
    <row r="17" spans="1:12" ht="30" customHeight="1" thickBot="1">
      <c r="A17" s="74"/>
      <c r="B17" s="74"/>
      <c r="C17" s="110"/>
      <c r="D17" s="111"/>
      <c r="F17" s="75"/>
      <c r="G17" s="92"/>
      <c r="H17" s="112"/>
      <c r="I17" s="102"/>
      <c r="J17" s="102"/>
      <c r="K17" s="103"/>
      <c r="L17" s="103"/>
    </row>
    <row r="18" spans="1:12" ht="30" customHeight="1" thickTop="1" thickBot="1">
      <c r="A18" s="74"/>
      <c r="B18" s="227" t="s">
        <v>349</v>
      </c>
      <c r="C18" s="228"/>
      <c r="D18" s="105">
        <f>SUM(D14:D17)</f>
        <v>0</v>
      </c>
      <c r="F18" s="108"/>
      <c r="G18" s="92"/>
      <c r="H18" s="102"/>
      <c r="I18" s="102"/>
      <c r="J18" s="102"/>
      <c r="K18" s="103"/>
      <c r="L18" s="103"/>
    </row>
    <row r="19" spans="1:12" ht="30" customHeight="1" thickTop="1" thickBot="1">
      <c r="A19" s="74"/>
      <c r="B19" s="227" t="s">
        <v>350</v>
      </c>
      <c r="C19" s="228"/>
      <c r="D19" s="105">
        <f>-'ميزان المراجعة 2024'!E218</f>
        <v>-1699141.8279493023</v>
      </c>
      <c r="F19" s="75"/>
      <c r="G19" s="92"/>
      <c r="H19" s="102"/>
      <c r="I19" s="102"/>
      <c r="J19" s="102"/>
      <c r="K19" s="103"/>
      <c r="L19" s="103"/>
    </row>
    <row r="20" spans="1:12" ht="30" customHeight="1" thickTop="1" thickBot="1">
      <c r="A20" s="74"/>
      <c r="B20" s="227" t="s">
        <v>349</v>
      </c>
      <c r="C20" s="228"/>
      <c r="D20" s="148">
        <f>D19*2.5%</f>
        <v>-42478.54569873256</v>
      </c>
      <c r="F20" s="104"/>
      <c r="G20" s="113"/>
      <c r="H20" s="102"/>
      <c r="I20" s="102"/>
      <c r="J20" s="102"/>
      <c r="K20" s="103"/>
      <c r="L20" s="103"/>
    </row>
    <row r="21" spans="1:12" ht="30" customHeight="1" thickTop="1">
      <c r="A21" s="74"/>
      <c r="B21" s="74"/>
      <c r="C21" s="114"/>
      <c r="D21" s="111"/>
      <c r="F21" s="104"/>
      <c r="G21" s="92"/>
      <c r="H21" s="102"/>
      <c r="I21" s="102"/>
      <c r="J21" s="102"/>
      <c r="K21" s="103"/>
      <c r="L21" s="103"/>
    </row>
    <row r="22" spans="1:12" ht="30" customHeight="1">
      <c r="A22" s="74"/>
      <c r="B22" s="74"/>
      <c r="C22" s="74"/>
      <c r="D22" s="111"/>
      <c r="F22" s="104"/>
      <c r="G22" s="92"/>
      <c r="H22" s="102"/>
      <c r="I22" s="102"/>
      <c r="J22" s="102"/>
      <c r="K22" s="103"/>
      <c r="L22" s="103"/>
    </row>
    <row r="23" spans="1:12" ht="30" customHeight="1">
      <c r="A23" s="74"/>
      <c r="B23" s="74"/>
      <c r="C23" s="74"/>
      <c r="D23" s="111"/>
      <c r="F23" s="104"/>
      <c r="G23" s="92"/>
      <c r="H23" s="102"/>
      <c r="I23" s="102"/>
      <c r="J23" s="102"/>
      <c r="K23" s="103"/>
      <c r="L23" s="103"/>
    </row>
    <row r="24" spans="1:12" ht="39" customHeight="1">
      <c r="A24" s="74"/>
      <c r="B24" s="74"/>
      <c r="C24" s="115"/>
      <c r="D24" s="116"/>
      <c r="F24" s="117"/>
      <c r="G24" s="92"/>
    </row>
    <row r="25" spans="1:12" ht="24.95" customHeight="1">
      <c r="B25" s="74"/>
      <c r="C25" s="74"/>
      <c r="D25" s="74"/>
      <c r="E25" s="74"/>
      <c r="F25" s="117"/>
      <c r="G25" s="92"/>
      <c r="I25" s="74"/>
      <c r="K25" s="74"/>
    </row>
    <row r="26" spans="1:12" ht="24.95" customHeight="1">
      <c r="B26" s="74"/>
      <c r="C26" s="74"/>
      <c r="D26" s="74"/>
      <c r="E26" s="74"/>
      <c r="F26" s="118"/>
      <c r="G26" s="92"/>
      <c r="H26" s="74"/>
      <c r="I26" s="74"/>
      <c r="J26" s="74"/>
      <c r="K26" s="74"/>
    </row>
    <row r="27" spans="1:12" ht="24.95" customHeight="1">
      <c r="B27" s="74"/>
      <c r="C27" s="74"/>
      <c r="D27" s="74"/>
      <c r="E27" s="74"/>
      <c r="F27" s="118"/>
      <c r="G27" s="92"/>
      <c r="I27" s="74"/>
      <c r="J27" s="74"/>
      <c r="K27" s="74"/>
    </row>
    <row r="28" spans="1:12" ht="24.95" customHeight="1">
      <c r="B28" s="74"/>
      <c r="C28" s="74"/>
      <c r="D28" s="74"/>
      <c r="E28" s="74"/>
      <c r="F28" s="118"/>
      <c r="H28" s="74"/>
      <c r="I28" s="74"/>
      <c r="J28" s="74"/>
      <c r="K28" s="74"/>
    </row>
    <row r="29" spans="1:12" ht="24.95" customHeight="1">
      <c r="B29" s="74"/>
      <c r="C29" s="74"/>
      <c r="D29" s="74"/>
      <c r="E29" s="74"/>
      <c r="F29" s="118"/>
    </row>
    <row r="30" spans="1:12" ht="24.95" customHeight="1">
      <c r="B30" s="74"/>
      <c r="C30" s="74"/>
      <c r="D30" s="74"/>
      <c r="E30" s="74"/>
      <c r="F30" s="75"/>
      <c r="K30" s="74"/>
    </row>
    <row r="31" spans="1:12" ht="24.95" customHeight="1">
      <c r="B31" s="74"/>
      <c r="C31" s="74"/>
      <c r="D31" s="74"/>
      <c r="E31" s="85"/>
      <c r="F31" s="75"/>
    </row>
    <row r="32" spans="1:12" ht="24.95" customHeight="1">
      <c r="B32" s="74"/>
      <c r="C32" s="74"/>
      <c r="D32" s="74"/>
      <c r="E32" s="85"/>
      <c r="F32" s="75"/>
    </row>
    <row r="33" spans="2:8" ht="24.95" customHeight="1">
      <c r="B33" s="74"/>
      <c r="C33" s="74"/>
      <c r="D33" s="74"/>
      <c r="E33" s="85"/>
      <c r="F33" s="119"/>
      <c r="G33" s="120"/>
      <c r="H33" s="74"/>
    </row>
    <row r="34" spans="2:8" ht="24.95" customHeight="1">
      <c r="B34" s="74"/>
      <c r="C34" s="74"/>
      <c r="D34" s="74"/>
      <c r="E34" s="85"/>
      <c r="F34" s="119"/>
      <c r="G34" s="120"/>
      <c r="H34" s="74"/>
    </row>
    <row r="35" spans="2:8" ht="24.95" customHeight="1">
      <c r="B35" s="74"/>
      <c r="C35" s="74"/>
      <c r="D35" s="74"/>
      <c r="E35" s="85"/>
      <c r="F35" s="119"/>
      <c r="G35" s="120"/>
      <c r="H35" s="74"/>
    </row>
    <row r="36" spans="2:8" ht="24.95" customHeight="1">
      <c r="B36" s="74"/>
      <c r="C36" s="74"/>
      <c r="D36" s="74"/>
      <c r="E36" s="85"/>
      <c r="F36" s="119"/>
      <c r="G36" s="120"/>
      <c r="H36" s="74"/>
    </row>
    <row r="37" spans="2:8" ht="24.95" customHeight="1">
      <c r="B37" s="74"/>
      <c r="C37" s="74"/>
      <c r="D37" s="74"/>
      <c r="E37" s="85"/>
      <c r="F37" s="119"/>
      <c r="G37" s="120"/>
      <c r="H37" s="74"/>
    </row>
    <row r="38" spans="2:8" ht="24.95" customHeight="1">
      <c r="B38" s="74"/>
      <c r="C38" s="74"/>
      <c r="D38" s="74"/>
      <c r="E38" s="85"/>
      <c r="F38" s="119"/>
      <c r="G38" s="120"/>
      <c r="H38" s="74"/>
    </row>
    <row r="39" spans="2:8" ht="24.95" customHeight="1">
      <c r="B39" s="74"/>
      <c r="C39" s="74"/>
      <c r="D39" s="74"/>
      <c r="E39" s="85"/>
      <c r="F39" s="119"/>
      <c r="G39" s="120"/>
      <c r="H39" s="74"/>
    </row>
    <row r="40" spans="2:8" ht="24.95" customHeight="1">
      <c r="B40" s="74"/>
      <c r="C40" s="74"/>
      <c r="D40" s="74"/>
      <c r="E40" s="85"/>
    </row>
    <row r="41" spans="2:8" ht="24.95" customHeight="1">
      <c r="B41" s="74"/>
      <c r="C41" s="74"/>
      <c r="D41" s="74"/>
      <c r="E41" s="85"/>
    </row>
    <row r="42" spans="2:8" ht="24.95" customHeight="1">
      <c r="B42" s="74"/>
      <c r="C42" s="74"/>
      <c r="D42" s="74"/>
      <c r="E42" s="85"/>
    </row>
    <row r="43" spans="2:8" ht="24.95" customHeight="1">
      <c r="B43" s="74"/>
      <c r="C43" s="74"/>
      <c r="D43" s="74"/>
      <c r="E43" s="85"/>
    </row>
    <row r="44" spans="2:8" ht="24.95" customHeight="1">
      <c r="B44" s="74"/>
      <c r="C44" s="74"/>
      <c r="D44" s="74"/>
      <c r="E44" s="85"/>
    </row>
    <row r="45" spans="2:8" ht="24.95" customHeight="1">
      <c r="B45" s="74"/>
      <c r="C45" s="74"/>
      <c r="D45" s="74"/>
      <c r="E45" s="85"/>
    </row>
    <row r="46" spans="2:8" ht="24.95" customHeight="1">
      <c r="B46" s="74"/>
      <c r="C46" s="74"/>
      <c r="D46" s="74"/>
      <c r="E46" s="85"/>
    </row>
    <row r="47" spans="2:8" ht="24.95" customHeight="1">
      <c r="B47" s="74"/>
      <c r="C47" s="74"/>
      <c r="D47" s="74"/>
    </row>
    <row r="48" spans="2:8" ht="24.95" customHeight="1">
      <c r="B48" s="74"/>
      <c r="C48" s="74"/>
      <c r="D48" s="74"/>
    </row>
    <row r="49" spans="2:4" ht="24.95" customHeight="1">
      <c r="B49" s="74"/>
      <c r="C49" s="74"/>
      <c r="D49" s="74"/>
    </row>
    <row r="50" spans="2:4" ht="24.95" customHeight="1">
      <c r="B50" s="74"/>
      <c r="C50" s="74"/>
      <c r="D50" s="74"/>
    </row>
    <row r="51" spans="2:4" ht="24.95" customHeight="1">
      <c r="B51" s="74"/>
      <c r="C51" s="74"/>
      <c r="D51" s="74"/>
    </row>
    <row r="52" spans="2:4" ht="24.95" customHeight="1">
      <c r="B52" s="74"/>
      <c r="C52" s="74"/>
      <c r="D52" s="74"/>
    </row>
    <row r="53" spans="2:4" ht="24.95" customHeight="1">
      <c r="B53" s="74"/>
      <c r="C53" s="74"/>
      <c r="D53" s="74"/>
    </row>
    <row r="54" spans="2:4" ht="24.95" customHeight="1">
      <c r="B54" s="74"/>
      <c r="C54" s="74"/>
      <c r="D54" s="74"/>
    </row>
    <row r="55" spans="2:4" ht="24.95" customHeight="1">
      <c r="B55" s="74"/>
      <c r="C55" s="74"/>
      <c r="D55" s="74"/>
    </row>
    <row r="56" spans="2:4" ht="24.95" customHeight="1">
      <c r="B56" s="74"/>
      <c r="C56" s="74"/>
      <c r="D56" s="74"/>
    </row>
    <row r="57" spans="2:4" ht="24.95" customHeight="1">
      <c r="B57" s="74"/>
      <c r="C57" s="74"/>
      <c r="D57" s="74"/>
    </row>
    <row r="58" spans="2:4" ht="24.95" customHeight="1">
      <c r="B58" s="74"/>
      <c r="C58" s="74"/>
      <c r="D58" s="74"/>
    </row>
    <row r="59" spans="2:4" ht="24.95" customHeight="1">
      <c r="B59" s="74"/>
      <c r="C59" s="74"/>
      <c r="D59" s="74"/>
    </row>
    <row r="60" spans="2:4" ht="24.95" customHeight="1">
      <c r="B60" s="74"/>
      <c r="C60" s="74"/>
      <c r="D60" s="74"/>
    </row>
    <row r="61" spans="2:4" ht="24.95" customHeight="1">
      <c r="B61" s="74"/>
      <c r="C61" s="74"/>
      <c r="D61" s="74"/>
    </row>
    <row r="62" spans="2:4" ht="24.95" customHeight="1">
      <c r="B62" s="74"/>
      <c r="C62" s="74"/>
      <c r="D62" s="74"/>
    </row>
    <row r="63" spans="2:4" ht="24.95" customHeight="1">
      <c r="B63" s="74"/>
      <c r="C63" s="74"/>
      <c r="D63" s="74"/>
    </row>
    <row r="64" spans="2:4" ht="24.95" customHeight="1">
      <c r="B64" s="74"/>
      <c r="C64" s="74"/>
      <c r="D64" s="74"/>
    </row>
    <row r="65" spans="2:4" ht="24.95" customHeight="1">
      <c r="B65" s="74"/>
      <c r="C65" s="74"/>
      <c r="D65" s="74"/>
    </row>
    <row r="66" spans="2:4" ht="24.95" customHeight="1">
      <c r="B66" s="74"/>
      <c r="C66" s="74"/>
      <c r="D66" s="74"/>
    </row>
    <row r="67" spans="2:4" ht="24.95" customHeight="1">
      <c r="B67" s="74"/>
      <c r="C67" s="74"/>
      <c r="D67" s="74"/>
    </row>
    <row r="68" spans="2:4" ht="24.95" customHeight="1">
      <c r="B68" s="74"/>
      <c r="C68" s="74"/>
      <c r="D68" s="74"/>
    </row>
    <row r="69" spans="2:4" ht="24.95" customHeight="1">
      <c r="B69" s="74"/>
      <c r="C69" s="74"/>
      <c r="D69" s="74"/>
    </row>
    <row r="70" spans="2:4" ht="24.95" customHeight="1">
      <c r="B70" s="74"/>
      <c r="C70" s="74"/>
      <c r="D70" s="74"/>
    </row>
    <row r="71" spans="2:4" ht="24.95" customHeight="1">
      <c r="B71" s="74"/>
      <c r="C71" s="74"/>
      <c r="D71" s="74"/>
    </row>
    <row r="72" spans="2:4" ht="24.95" customHeight="1">
      <c r="B72" s="74"/>
      <c r="C72" s="74"/>
      <c r="D72" s="74"/>
    </row>
    <row r="73" spans="2:4" ht="24.95" customHeight="1">
      <c r="B73" s="74"/>
      <c r="C73" s="74"/>
      <c r="D73" s="74"/>
    </row>
    <row r="74" spans="2:4" ht="24.95" customHeight="1">
      <c r="B74" s="74"/>
      <c r="C74" s="74"/>
      <c r="D74" s="74"/>
    </row>
    <row r="75" spans="2:4" ht="24.95" customHeight="1">
      <c r="B75" s="74"/>
      <c r="C75" s="74"/>
      <c r="D75" s="74"/>
    </row>
    <row r="76" spans="2:4" ht="24.95" customHeight="1">
      <c r="B76" s="74"/>
      <c r="C76" s="74"/>
      <c r="D76" s="74"/>
    </row>
    <row r="77" spans="2:4" ht="24.95" customHeight="1">
      <c r="B77" s="74"/>
      <c r="C77" s="74"/>
      <c r="D77" s="74"/>
    </row>
    <row r="78" spans="2:4" ht="24.95" customHeight="1">
      <c r="B78" s="74"/>
      <c r="C78" s="74"/>
      <c r="D78" s="74"/>
    </row>
    <row r="79" spans="2:4" ht="24.95" customHeight="1">
      <c r="B79" s="74"/>
      <c r="C79" s="74"/>
      <c r="D79" s="74"/>
    </row>
    <row r="80" spans="2:4" ht="24.95" customHeight="1">
      <c r="B80" s="74"/>
      <c r="C80" s="74"/>
      <c r="D80" s="74"/>
    </row>
    <row r="81" spans="2:5" ht="24.95" customHeight="1">
      <c r="B81" s="74"/>
      <c r="C81" s="74"/>
      <c r="D81" s="74"/>
    </row>
    <row r="82" spans="2:5" ht="24.95" customHeight="1">
      <c r="B82" s="74"/>
      <c r="C82" s="74"/>
      <c r="D82" s="74"/>
      <c r="E82" s="74"/>
    </row>
    <row r="83" spans="2:5" ht="24.95" customHeight="1">
      <c r="B83" s="74"/>
      <c r="C83" s="74"/>
      <c r="D83" s="74"/>
    </row>
  </sheetData>
  <mergeCells count="5">
    <mergeCell ref="B20:C20"/>
    <mergeCell ref="B1:D1"/>
    <mergeCell ref="B14:C14"/>
    <mergeCell ref="B18:C18"/>
    <mergeCell ref="B19:C19"/>
  </mergeCells>
  <hyperlinks>
    <hyperlink ref="F1" location="فهرس!A1" display="فهرس!A1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26"/>
  <sheetViews>
    <sheetView tabSelected="1" view="pageBreakPreview" topLeftCell="A82" zoomScaleNormal="130" zoomScaleSheetLayoutView="100" workbookViewId="0">
      <selection activeCell="J93" sqref="J93"/>
    </sheetView>
  </sheetViews>
  <sheetFormatPr defaultColWidth="9" defaultRowHeight="15"/>
  <cols>
    <col min="1" max="3" width="9" style="172"/>
    <col min="4" max="4" width="12.5703125" style="172" bestFit="1" customWidth="1"/>
    <col min="5" max="5" width="13.5703125" style="172" bestFit="1" customWidth="1"/>
    <col min="6" max="6" width="12.7109375" style="172" bestFit="1" customWidth="1"/>
    <col min="7" max="7" width="11.7109375" style="172" bestFit="1" customWidth="1"/>
    <col min="8" max="8" width="10.85546875" style="174" bestFit="1" customWidth="1"/>
    <col min="9" max="10" width="11.7109375" style="172" bestFit="1" customWidth="1"/>
    <col min="11" max="12" width="10.85546875" style="172" bestFit="1" customWidth="1"/>
    <col min="13" max="13" width="42.42578125" style="172" bestFit="1" customWidth="1"/>
    <col min="14" max="14" width="12" style="172" bestFit="1" customWidth="1"/>
    <col min="15" max="15" width="12.7109375" style="172" bestFit="1" customWidth="1"/>
    <col min="16" max="16384" width="9" style="172"/>
  </cols>
  <sheetData>
    <row r="1" spans="5:15" ht="15.75" thickBot="1">
      <c r="E1" s="175"/>
    </row>
    <row r="2" spans="5:15" ht="15.75" thickBot="1">
      <c r="E2" s="187" t="s">
        <v>0</v>
      </c>
      <c r="F2" s="189" t="s">
        <v>1</v>
      </c>
      <c r="G2" s="191" t="s">
        <v>2</v>
      </c>
      <c r="H2" s="192"/>
      <c r="I2" s="192"/>
      <c r="J2" s="192"/>
      <c r="K2" s="192"/>
      <c r="L2" s="192"/>
      <c r="M2" s="192"/>
      <c r="N2" s="193"/>
    </row>
    <row r="3" spans="5:15">
      <c r="E3" s="188"/>
      <c r="F3" s="190"/>
      <c r="G3" s="196">
        <v>45657</v>
      </c>
      <c r="H3" s="197"/>
      <c r="I3" s="194" t="s">
        <v>3</v>
      </c>
      <c r="J3" s="198"/>
      <c r="K3" s="196">
        <v>45292</v>
      </c>
      <c r="L3" s="197"/>
      <c r="M3" s="194" t="s">
        <v>4</v>
      </c>
      <c r="N3" s="195"/>
    </row>
    <row r="4" spans="5:15" ht="15.75" thickBot="1">
      <c r="E4" s="188"/>
      <c r="F4" s="190"/>
      <c r="G4" s="233" t="s">
        <v>5</v>
      </c>
      <c r="H4" s="234" t="s">
        <v>6</v>
      </c>
      <c r="I4" s="233" t="s">
        <v>7</v>
      </c>
      <c r="J4" s="233" t="s">
        <v>8</v>
      </c>
      <c r="K4" s="233" t="s">
        <v>9</v>
      </c>
      <c r="L4" s="233" t="s">
        <v>10</v>
      </c>
      <c r="M4" s="233" t="s">
        <v>11</v>
      </c>
      <c r="N4" s="235" t="s">
        <v>12</v>
      </c>
    </row>
    <row r="5" spans="5:15" ht="15.75" thickBot="1">
      <c r="E5" s="240"/>
      <c r="F5" s="241">
        <f>H5+H6</f>
        <v>21558.27</v>
      </c>
      <c r="G5" s="242">
        <v>0</v>
      </c>
      <c r="H5" s="242">
        <v>16331</v>
      </c>
      <c r="I5" s="242">
        <v>3423598</v>
      </c>
      <c r="J5" s="242">
        <v>3438462</v>
      </c>
      <c r="K5" s="242">
        <v>0</v>
      </c>
      <c r="L5" s="242">
        <v>1467</v>
      </c>
      <c r="M5" s="243" t="s">
        <v>13</v>
      </c>
      <c r="N5" s="243">
        <v>1010101</v>
      </c>
      <c r="O5" s="176"/>
    </row>
    <row r="6" spans="5:15" ht="15.75" thickBot="1">
      <c r="E6" s="240"/>
      <c r="F6" s="240"/>
      <c r="G6" s="242">
        <v>0</v>
      </c>
      <c r="H6" s="242">
        <v>5227.2700000000004</v>
      </c>
      <c r="I6" s="242">
        <v>3726108.12</v>
      </c>
      <c r="J6" s="242">
        <v>3721770.6</v>
      </c>
      <c r="K6" s="242">
        <v>0</v>
      </c>
      <c r="L6" s="242">
        <v>9564.7900000000009</v>
      </c>
      <c r="M6" s="243" t="s">
        <v>14</v>
      </c>
      <c r="N6" s="243">
        <v>1010102</v>
      </c>
      <c r="O6" s="176"/>
    </row>
    <row r="7" spans="5:15" ht="15.75" thickBot="1">
      <c r="E7" s="240"/>
      <c r="F7" s="241">
        <f>SUM(H7:H10)</f>
        <v>85576.98</v>
      </c>
      <c r="G7" s="242">
        <v>0</v>
      </c>
      <c r="H7" s="242">
        <v>9810</v>
      </c>
      <c r="I7" s="242">
        <v>0</v>
      </c>
      <c r="J7" s="242">
        <v>6000</v>
      </c>
      <c r="K7" s="242">
        <v>0</v>
      </c>
      <c r="L7" s="242">
        <v>3810</v>
      </c>
      <c r="M7" s="243" t="s">
        <v>15</v>
      </c>
      <c r="N7" s="243">
        <v>101020001</v>
      </c>
      <c r="O7" s="176"/>
    </row>
    <row r="8" spans="5:15" ht="15.75" thickBot="1">
      <c r="E8" s="240"/>
      <c r="F8" s="240"/>
      <c r="G8" s="242">
        <v>0</v>
      </c>
      <c r="H8" s="242">
        <v>54166.63</v>
      </c>
      <c r="I8" s="242">
        <v>3615094.19</v>
      </c>
      <c r="J8" s="242">
        <v>3645669.89</v>
      </c>
      <c r="K8" s="242">
        <v>0</v>
      </c>
      <c r="L8" s="242">
        <v>23590.93</v>
      </c>
      <c r="M8" s="243" t="s">
        <v>417</v>
      </c>
      <c r="N8" s="243">
        <v>101020003</v>
      </c>
      <c r="O8" s="176"/>
    </row>
    <row r="9" spans="5:15" ht="15.75" thickBot="1">
      <c r="E9" s="240"/>
      <c r="F9" s="240"/>
      <c r="G9" s="242">
        <v>0</v>
      </c>
      <c r="H9" s="242">
        <v>997.01</v>
      </c>
      <c r="I9" s="242">
        <v>5427549.3700000001</v>
      </c>
      <c r="J9" s="242">
        <v>5319361.75</v>
      </c>
      <c r="K9" s="242">
        <v>0</v>
      </c>
      <c r="L9" s="242">
        <v>109184.63</v>
      </c>
      <c r="M9" s="243" t="s">
        <v>231</v>
      </c>
      <c r="N9" s="243">
        <v>101020004</v>
      </c>
      <c r="O9" s="176"/>
    </row>
    <row r="10" spans="5:15" ht="15.75" thickBot="1">
      <c r="E10" s="240"/>
      <c r="F10" s="240"/>
      <c r="G10" s="242">
        <v>0</v>
      </c>
      <c r="H10" s="242">
        <v>20603.34</v>
      </c>
      <c r="I10" s="242">
        <v>11283215.210000001</v>
      </c>
      <c r="J10" s="242">
        <v>11255866.92</v>
      </c>
      <c r="K10" s="242">
        <v>0</v>
      </c>
      <c r="L10" s="242">
        <v>47951.63</v>
      </c>
      <c r="M10" s="243" t="s">
        <v>16</v>
      </c>
      <c r="N10" s="243">
        <v>101020005</v>
      </c>
      <c r="O10" s="176"/>
    </row>
    <row r="11" spans="5:15" ht="15.75" thickBot="1">
      <c r="E11" s="240"/>
      <c r="F11" s="240"/>
      <c r="G11" s="242">
        <v>0</v>
      </c>
      <c r="H11" s="242">
        <v>6802371.5405400004</v>
      </c>
      <c r="I11" s="242">
        <v>19218362.512499999</v>
      </c>
      <c r="J11" s="242">
        <v>19254048.145300001</v>
      </c>
      <c r="K11" s="242">
        <v>0</v>
      </c>
      <c r="L11" s="242">
        <v>6766685.9077399997</v>
      </c>
      <c r="M11" s="243" t="s">
        <v>17</v>
      </c>
      <c r="N11" s="243">
        <v>101041</v>
      </c>
      <c r="O11" s="176"/>
    </row>
    <row r="12" spans="5:15" ht="15.75" thickBot="1">
      <c r="E12" s="240"/>
      <c r="F12" s="241">
        <f>H11</f>
        <v>6802371.5405400004</v>
      </c>
      <c r="G12" s="242">
        <v>0</v>
      </c>
      <c r="H12" s="242">
        <v>0</v>
      </c>
      <c r="I12" s="242">
        <v>24273</v>
      </c>
      <c r="J12" s="242">
        <v>370</v>
      </c>
      <c r="K12" s="242">
        <v>0</v>
      </c>
      <c r="L12" s="242">
        <v>23903</v>
      </c>
      <c r="M12" s="243" t="s">
        <v>305</v>
      </c>
      <c r="N12" s="243">
        <v>101050016</v>
      </c>
      <c r="O12" s="176"/>
    </row>
    <row r="13" spans="5:15" ht="15.75" thickBot="1">
      <c r="E13" s="240"/>
      <c r="F13" s="241">
        <f>SUM(H12:H25)</f>
        <v>38723.050000000003</v>
      </c>
      <c r="G13" s="242">
        <v>4000.5</v>
      </c>
      <c r="H13" s="242">
        <v>0</v>
      </c>
      <c r="I13" s="242">
        <v>26350</v>
      </c>
      <c r="J13" s="242">
        <v>22349.5</v>
      </c>
      <c r="K13" s="242">
        <v>0</v>
      </c>
      <c r="L13" s="242">
        <v>0</v>
      </c>
      <c r="M13" s="243" t="s">
        <v>418</v>
      </c>
      <c r="N13" s="243">
        <v>101050022</v>
      </c>
      <c r="O13" s="176"/>
    </row>
    <row r="14" spans="5:15" ht="15.75" thickBot="1">
      <c r="E14" s="240"/>
      <c r="F14" s="244">
        <f>-SUM(G13:G26)</f>
        <v>-80757.070000000007</v>
      </c>
      <c r="G14" s="242">
        <v>0</v>
      </c>
      <c r="H14" s="242">
        <v>0</v>
      </c>
      <c r="I14" s="242">
        <v>515</v>
      </c>
      <c r="J14" s="242">
        <v>515</v>
      </c>
      <c r="K14" s="242">
        <v>0</v>
      </c>
      <c r="L14" s="242">
        <v>0</v>
      </c>
      <c r="M14" s="243" t="s">
        <v>352</v>
      </c>
      <c r="N14" s="243">
        <v>101050027</v>
      </c>
      <c r="O14" s="176"/>
    </row>
    <row r="15" spans="5:15" ht="15.75" thickBot="1">
      <c r="E15" s="240"/>
      <c r="F15" s="240"/>
      <c r="G15" s="242">
        <v>0</v>
      </c>
      <c r="H15" s="242">
        <v>1000</v>
      </c>
      <c r="I15" s="242">
        <v>11477</v>
      </c>
      <c r="J15" s="242">
        <v>19047</v>
      </c>
      <c r="K15" s="242">
        <v>6570</v>
      </c>
      <c r="L15" s="242">
        <v>0</v>
      </c>
      <c r="M15" s="243" t="s">
        <v>306</v>
      </c>
      <c r="N15" s="243">
        <v>101050032</v>
      </c>
      <c r="O15" s="176"/>
    </row>
    <row r="16" spans="5:15" ht="15.75" thickBot="1">
      <c r="E16" s="240"/>
      <c r="F16" s="240"/>
      <c r="G16" s="242">
        <v>63848</v>
      </c>
      <c r="H16" s="242">
        <v>0</v>
      </c>
      <c r="I16" s="242">
        <v>106000</v>
      </c>
      <c r="J16" s="242">
        <v>68775</v>
      </c>
      <c r="K16" s="242">
        <v>26623</v>
      </c>
      <c r="L16" s="242">
        <v>0</v>
      </c>
      <c r="M16" s="243" t="s">
        <v>18</v>
      </c>
      <c r="N16" s="243">
        <v>101050038</v>
      </c>
      <c r="O16" s="176"/>
    </row>
    <row r="17" spans="5:15" ht="15.75" thickBot="1">
      <c r="E17" s="240"/>
      <c r="F17" s="240"/>
      <c r="G17" s="242">
        <v>12758.57</v>
      </c>
      <c r="H17" s="242">
        <v>0</v>
      </c>
      <c r="I17" s="242">
        <v>323659</v>
      </c>
      <c r="J17" s="242">
        <v>303514</v>
      </c>
      <c r="K17" s="242">
        <v>0</v>
      </c>
      <c r="L17" s="242">
        <v>7386.43</v>
      </c>
      <c r="M17" s="243" t="s">
        <v>19</v>
      </c>
      <c r="N17" s="243">
        <v>101050046</v>
      </c>
      <c r="O17" s="176"/>
    </row>
    <row r="18" spans="5:15" ht="15.75" thickBot="1">
      <c r="E18" s="240"/>
      <c r="F18" s="241">
        <f>SUM(H27:H92)</f>
        <v>115560.02</v>
      </c>
      <c r="G18" s="242">
        <v>0</v>
      </c>
      <c r="H18" s="242">
        <v>8000</v>
      </c>
      <c r="I18" s="242">
        <v>0</v>
      </c>
      <c r="J18" s="242">
        <v>0</v>
      </c>
      <c r="K18" s="242">
        <v>0</v>
      </c>
      <c r="L18" s="242">
        <v>8000</v>
      </c>
      <c r="M18" s="243" t="s">
        <v>20</v>
      </c>
      <c r="N18" s="243">
        <v>101050047</v>
      </c>
      <c r="O18" s="176"/>
    </row>
    <row r="19" spans="5:15" ht="15.75" thickBot="1">
      <c r="E19" s="240"/>
      <c r="F19" s="244">
        <f>-SUM(G27:G91)</f>
        <v>-2940</v>
      </c>
      <c r="G19" s="242">
        <v>0</v>
      </c>
      <c r="H19" s="242">
        <v>9716.0499999999993</v>
      </c>
      <c r="I19" s="242">
        <v>0</v>
      </c>
      <c r="J19" s="242">
        <v>4126.05</v>
      </c>
      <c r="K19" s="242">
        <v>0</v>
      </c>
      <c r="L19" s="242">
        <v>5590</v>
      </c>
      <c r="M19" s="243" t="s">
        <v>21</v>
      </c>
      <c r="N19" s="243">
        <v>101050049</v>
      </c>
      <c r="O19" s="176"/>
    </row>
    <row r="20" spans="5:15" ht="15.75" thickBot="1">
      <c r="E20" s="240"/>
      <c r="F20" s="240"/>
      <c r="G20" s="242">
        <v>0</v>
      </c>
      <c r="H20" s="242">
        <v>7</v>
      </c>
      <c r="I20" s="242">
        <v>401910</v>
      </c>
      <c r="J20" s="242">
        <v>392173</v>
      </c>
      <c r="K20" s="242">
        <v>0</v>
      </c>
      <c r="L20" s="242">
        <v>9744</v>
      </c>
      <c r="M20" s="243" t="s">
        <v>307</v>
      </c>
      <c r="N20" s="243">
        <v>101050051</v>
      </c>
      <c r="O20" s="176"/>
    </row>
    <row r="21" spans="5:15" ht="15.75" thickBot="1">
      <c r="E21" s="240"/>
      <c r="F21" s="240"/>
      <c r="G21" s="242">
        <v>0</v>
      </c>
      <c r="H21" s="242">
        <v>0</v>
      </c>
      <c r="I21" s="242">
        <v>500</v>
      </c>
      <c r="J21" s="242">
        <v>500</v>
      </c>
      <c r="K21" s="242">
        <v>0</v>
      </c>
      <c r="L21" s="242">
        <v>0</v>
      </c>
      <c r="M21" s="243" t="s">
        <v>419</v>
      </c>
      <c r="N21" s="243">
        <v>101050054</v>
      </c>
      <c r="O21" s="176"/>
    </row>
    <row r="22" spans="5:15" ht="15.75" thickBot="1">
      <c r="E22" s="240"/>
      <c r="F22" s="240"/>
      <c r="G22" s="242">
        <v>0</v>
      </c>
      <c r="H22" s="242">
        <v>0</v>
      </c>
      <c r="I22" s="242">
        <v>2080</v>
      </c>
      <c r="J22" s="242">
        <v>2000</v>
      </c>
      <c r="K22" s="242">
        <v>0</v>
      </c>
      <c r="L22" s="242">
        <v>80</v>
      </c>
      <c r="M22" s="243" t="s">
        <v>353</v>
      </c>
      <c r="N22" s="243">
        <v>101050056</v>
      </c>
      <c r="O22" s="176"/>
    </row>
    <row r="23" spans="5:15" ht="15.75" thickBot="1">
      <c r="E23" s="240"/>
      <c r="F23" s="240"/>
      <c r="G23" s="242">
        <v>150</v>
      </c>
      <c r="H23" s="242">
        <v>0</v>
      </c>
      <c r="I23" s="242">
        <v>0</v>
      </c>
      <c r="J23" s="242">
        <v>0</v>
      </c>
      <c r="K23" s="242">
        <v>150</v>
      </c>
      <c r="L23" s="242">
        <v>0</v>
      </c>
      <c r="M23" s="243" t="s">
        <v>354</v>
      </c>
      <c r="N23" s="243">
        <v>101050070</v>
      </c>
      <c r="O23" s="176"/>
    </row>
    <row r="24" spans="5:15" ht="15.75" thickBot="1">
      <c r="E24" s="240"/>
      <c r="F24" s="240"/>
      <c r="G24" s="242">
        <v>0</v>
      </c>
      <c r="H24" s="242">
        <v>0</v>
      </c>
      <c r="I24" s="242">
        <v>5627</v>
      </c>
      <c r="J24" s="242">
        <v>4659</v>
      </c>
      <c r="K24" s="242">
        <v>0</v>
      </c>
      <c r="L24" s="242">
        <v>968</v>
      </c>
      <c r="M24" s="243" t="s">
        <v>308</v>
      </c>
      <c r="N24" s="243">
        <v>101050080</v>
      </c>
      <c r="O24" s="176"/>
    </row>
    <row r="25" spans="5:15" ht="15.75" thickBot="1">
      <c r="E25" s="240"/>
      <c r="F25" s="240"/>
      <c r="G25" s="242">
        <v>0</v>
      </c>
      <c r="H25" s="242">
        <v>20000</v>
      </c>
      <c r="I25" s="242">
        <v>0</v>
      </c>
      <c r="J25" s="242">
        <v>20000</v>
      </c>
      <c r="K25" s="242">
        <v>0</v>
      </c>
      <c r="L25" s="242">
        <v>0</v>
      </c>
      <c r="M25" s="243" t="s">
        <v>420</v>
      </c>
      <c r="N25" s="243">
        <v>101050083</v>
      </c>
      <c r="O25" s="176"/>
    </row>
    <row r="26" spans="5:15" ht="15.75" thickBot="1">
      <c r="E26" s="240"/>
      <c r="F26" s="240"/>
      <c r="G26" s="242">
        <v>0</v>
      </c>
      <c r="H26" s="242">
        <v>0</v>
      </c>
      <c r="I26" s="242">
        <v>21779</v>
      </c>
      <c r="J26" s="242">
        <v>17302</v>
      </c>
      <c r="K26" s="242">
        <v>0</v>
      </c>
      <c r="L26" s="242">
        <v>4477</v>
      </c>
      <c r="M26" s="243" t="s">
        <v>309</v>
      </c>
      <c r="N26" s="243">
        <v>101050087</v>
      </c>
      <c r="O26" s="176"/>
    </row>
    <row r="27" spans="5:15" ht="15.75" thickBot="1">
      <c r="E27" s="240"/>
      <c r="F27" s="240"/>
      <c r="G27" s="242">
        <v>0</v>
      </c>
      <c r="H27" s="242">
        <v>1008</v>
      </c>
      <c r="I27" s="242">
        <v>0</v>
      </c>
      <c r="J27" s="242">
        <v>0</v>
      </c>
      <c r="K27" s="242">
        <v>0</v>
      </c>
      <c r="L27" s="242">
        <v>1008</v>
      </c>
      <c r="M27" s="243" t="s">
        <v>22</v>
      </c>
      <c r="N27" s="243">
        <v>101060002</v>
      </c>
      <c r="O27" s="176"/>
    </row>
    <row r="28" spans="5:15" ht="15.75" thickBot="1">
      <c r="E28" s="240"/>
      <c r="F28" s="240"/>
      <c r="G28" s="242">
        <v>0</v>
      </c>
      <c r="H28" s="242">
        <v>4880</v>
      </c>
      <c r="I28" s="242">
        <v>0</v>
      </c>
      <c r="J28" s="242">
        <v>0</v>
      </c>
      <c r="K28" s="242">
        <v>0</v>
      </c>
      <c r="L28" s="242">
        <v>4880</v>
      </c>
      <c r="M28" s="243" t="s">
        <v>23</v>
      </c>
      <c r="N28" s="243">
        <v>101060003</v>
      </c>
      <c r="O28" s="176"/>
    </row>
    <row r="29" spans="5:15" ht="15.75" thickBot="1">
      <c r="E29" s="240"/>
      <c r="F29" s="240"/>
      <c r="G29" s="242">
        <v>0</v>
      </c>
      <c r="H29" s="242">
        <v>2022</v>
      </c>
      <c r="I29" s="242">
        <v>3745</v>
      </c>
      <c r="J29" s="242">
        <v>2164</v>
      </c>
      <c r="K29" s="242">
        <v>0</v>
      </c>
      <c r="L29" s="242">
        <v>3603</v>
      </c>
      <c r="M29" s="243" t="s">
        <v>24</v>
      </c>
      <c r="N29" s="243">
        <v>101060004</v>
      </c>
      <c r="O29" s="176"/>
    </row>
    <row r="30" spans="5:15" ht="15.75" thickBot="1">
      <c r="E30" s="240"/>
      <c r="F30" s="240"/>
      <c r="G30" s="242">
        <v>0</v>
      </c>
      <c r="H30" s="242">
        <v>0</v>
      </c>
      <c r="I30" s="242">
        <v>688</v>
      </c>
      <c r="J30" s="242">
        <v>688</v>
      </c>
      <c r="K30" s="242">
        <v>0</v>
      </c>
      <c r="L30" s="242">
        <v>0</v>
      </c>
      <c r="M30" s="243" t="s">
        <v>25</v>
      </c>
      <c r="N30" s="243">
        <v>101060005</v>
      </c>
      <c r="O30" s="176"/>
    </row>
    <row r="31" spans="5:15" ht="15.75" thickBot="1">
      <c r="E31" s="240"/>
      <c r="F31" s="240"/>
      <c r="G31" s="242">
        <v>0</v>
      </c>
      <c r="H31" s="242">
        <v>0</v>
      </c>
      <c r="I31" s="242">
        <v>200</v>
      </c>
      <c r="J31" s="242">
        <v>0</v>
      </c>
      <c r="K31" s="242">
        <v>0</v>
      </c>
      <c r="L31" s="242">
        <v>200</v>
      </c>
      <c r="M31" s="243" t="s">
        <v>310</v>
      </c>
      <c r="N31" s="243">
        <v>101060011</v>
      </c>
      <c r="O31" s="176"/>
    </row>
    <row r="32" spans="5:15" ht="15.75" thickBot="1">
      <c r="E32" s="240"/>
      <c r="F32" s="240"/>
      <c r="G32" s="242">
        <v>0</v>
      </c>
      <c r="H32" s="242">
        <v>0</v>
      </c>
      <c r="I32" s="242">
        <v>210</v>
      </c>
      <c r="J32" s="242">
        <v>0</v>
      </c>
      <c r="K32" s="242">
        <v>0</v>
      </c>
      <c r="L32" s="242">
        <v>210</v>
      </c>
      <c r="M32" s="243" t="s">
        <v>311</v>
      </c>
      <c r="N32" s="243">
        <v>101060013</v>
      </c>
      <c r="O32" s="176"/>
    </row>
    <row r="33" spans="5:15" ht="15.75" thickBot="1">
      <c r="E33" s="240"/>
      <c r="F33" s="240"/>
      <c r="G33" s="242">
        <v>0</v>
      </c>
      <c r="H33" s="242">
        <v>0</v>
      </c>
      <c r="I33" s="242">
        <v>334</v>
      </c>
      <c r="J33" s="242">
        <v>334</v>
      </c>
      <c r="K33" s="242">
        <v>0</v>
      </c>
      <c r="L33" s="242">
        <v>0</v>
      </c>
      <c r="M33" s="243" t="s">
        <v>421</v>
      </c>
      <c r="N33" s="243">
        <v>101060014</v>
      </c>
      <c r="O33" s="176"/>
    </row>
    <row r="34" spans="5:15" ht="15.75" thickBot="1">
      <c r="E34" s="240"/>
      <c r="F34" s="240"/>
      <c r="G34" s="242">
        <v>0</v>
      </c>
      <c r="H34" s="242">
        <v>0</v>
      </c>
      <c r="I34" s="242">
        <v>113</v>
      </c>
      <c r="J34" s="242">
        <v>113</v>
      </c>
      <c r="K34" s="242">
        <v>0</v>
      </c>
      <c r="L34" s="242">
        <v>0</v>
      </c>
      <c r="M34" s="243" t="s">
        <v>26</v>
      </c>
      <c r="N34" s="243">
        <v>101060015</v>
      </c>
      <c r="O34" s="176"/>
    </row>
    <row r="35" spans="5:15" ht="15.75" thickBot="1">
      <c r="E35" s="240"/>
      <c r="F35" s="240"/>
      <c r="G35" s="242">
        <v>0</v>
      </c>
      <c r="H35" s="242">
        <v>113</v>
      </c>
      <c r="I35" s="242">
        <v>0</v>
      </c>
      <c r="J35" s="242">
        <v>113</v>
      </c>
      <c r="K35" s="242">
        <v>0</v>
      </c>
      <c r="L35" s="242">
        <v>0</v>
      </c>
      <c r="M35" s="243" t="s">
        <v>27</v>
      </c>
      <c r="N35" s="243">
        <v>101060016</v>
      </c>
      <c r="O35" s="176"/>
    </row>
    <row r="36" spans="5:15" ht="15.75" thickBot="1">
      <c r="E36" s="240"/>
      <c r="F36" s="240"/>
      <c r="G36" s="242">
        <v>0</v>
      </c>
      <c r="H36" s="242">
        <v>150</v>
      </c>
      <c r="I36" s="242">
        <v>0</v>
      </c>
      <c r="J36" s="242">
        <v>0</v>
      </c>
      <c r="K36" s="242">
        <v>0</v>
      </c>
      <c r="L36" s="242">
        <v>150</v>
      </c>
      <c r="M36" s="243" t="s">
        <v>28</v>
      </c>
      <c r="N36" s="243">
        <v>101060017</v>
      </c>
      <c r="O36" s="176"/>
    </row>
    <row r="37" spans="5:15" ht="15.75" thickBot="1">
      <c r="E37" s="240"/>
      <c r="F37" s="240"/>
      <c r="G37" s="242">
        <v>0</v>
      </c>
      <c r="H37" s="242">
        <v>423</v>
      </c>
      <c r="I37" s="242">
        <v>0</v>
      </c>
      <c r="J37" s="242">
        <v>0</v>
      </c>
      <c r="K37" s="242">
        <v>0</v>
      </c>
      <c r="L37" s="242">
        <v>423</v>
      </c>
      <c r="M37" s="243" t="s">
        <v>29</v>
      </c>
      <c r="N37" s="243">
        <v>101060018</v>
      </c>
      <c r="O37" s="176"/>
    </row>
    <row r="38" spans="5:15" ht="15.75" thickBot="1">
      <c r="E38" s="240"/>
      <c r="F38" s="240"/>
      <c r="G38" s="242">
        <v>0</v>
      </c>
      <c r="H38" s="242">
        <v>0</v>
      </c>
      <c r="I38" s="242">
        <v>450</v>
      </c>
      <c r="J38" s="242">
        <v>300</v>
      </c>
      <c r="K38" s="242">
        <v>0</v>
      </c>
      <c r="L38" s="242">
        <v>150</v>
      </c>
      <c r="M38" s="243" t="s">
        <v>30</v>
      </c>
      <c r="N38" s="243">
        <v>101060020</v>
      </c>
      <c r="O38" s="176"/>
    </row>
    <row r="39" spans="5:15" ht="15.75" thickBot="1">
      <c r="E39" s="240"/>
      <c r="F39" s="240"/>
      <c r="G39" s="242">
        <v>0</v>
      </c>
      <c r="H39" s="242">
        <v>12100</v>
      </c>
      <c r="I39" s="242">
        <v>17500</v>
      </c>
      <c r="J39" s="242">
        <v>23600</v>
      </c>
      <c r="K39" s="242">
        <v>0</v>
      </c>
      <c r="L39" s="242">
        <v>6000</v>
      </c>
      <c r="M39" s="243" t="s">
        <v>31</v>
      </c>
      <c r="N39" s="243">
        <v>101060022</v>
      </c>
      <c r="O39" s="176"/>
    </row>
    <row r="40" spans="5:15" ht="15.75" thickBot="1">
      <c r="E40" s="240"/>
      <c r="F40" s="240"/>
      <c r="G40" s="242">
        <v>0</v>
      </c>
      <c r="H40" s="242">
        <v>200</v>
      </c>
      <c r="I40" s="242">
        <v>1500</v>
      </c>
      <c r="J40" s="242">
        <v>1700</v>
      </c>
      <c r="K40" s="242">
        <v>0</v>
      </c>
      <c r="L40" s="242">
        <v>0</v>
      </c>
      <c r="M40" s="243" t="s">
        <v>312</v>
      </c>
      <c r="N40" s="243">
        <v>101060024</v>
      </c>
      <c r="O40" s="176"/>
    </row>
    <row r="41" spans="5:15" ht="15.75" thickBot="1">
      <c r="E41" s="240"/>
      <c r="F41" s="240"/>
      <c r="G41" s="242">
        <v>0</v>
      </c>
      <c r="H41" s="242">
        <v>263</v>
      </c>
      <c r="I41" s="242">
        <v>1985</v>
      </c>
      <c r="J41" s="242">
        <v>798</v>
      </c>
      <c r="K41" s="242">
        <v>0</v>
      </c>
      <c r="L41" s="242">
        <v>1450</v>
      </c>
      <c r="M41" s="243" t="s">
        <v>32</v>
      </c>
      <c r="N41" s="243">
        <v>101060025</v>
      </c>
      <c r="O41" s="176"/>
    </row>
    <row r="42" spans="5:15" ht="15.75" thickBot="1">
      <c r="E42" s="240"/>
      <c r="F42" s="240"/>
      <c r="G42" s="242">
        <v>0</v>
      </c>
      <c r="H42" s="242">
        <v>525</v>
      </c>
      <c r="I42" s="242">
        <v>1975</v>
      </c>
      <c r="J42" s="242">
        <v>2500</v>
      </c>
      <c r="K42" s="242">
        <v>0</v>
      </c>
      <c r="L42" s="242">
        <v>0</v>
      </c>
      <c r="M42" s="243" t="s">
        <v>33</v>
      </c>
      <c r="N42" s="243">
        <v>101060026</v>
      </c>
      <c r="O42" s="176"/>
    </row>
    <row r="43" spans="5:15" ht="15.75" thickBot="1">
      <c r="E43" s="240"/>
      <c r="F43" s="240"/>
      <c r="G43" s="242">
        <v>0</v>
      </c>
      <c r="H43" s="242">
        <v>148</v>
      </c>
      <c r="I43" s="242">
        <v>10450</v>
      </c>
      <c r="J43" s="242">
        <v>9463</v>
      </c>
      <c r="K43" s="242">
        <v>0</v>
      </c>
      <c r="L43" s="242">
        <v>1135</v>
      </c>
      <c r="M43" s="243" t="s">
        <v>34</v>
      </c>
      <c r="N43" s="243">
        <v>101060027</v>
      </c>
      <c r="O43" s="176"/>
    </row>
    <row r="44" spans="5:15" ht="15.75" thickBot="1">
      <c r="E44" s="240"/>
      <c r="F44" s="240"/>
      <c r="G44" s="242">
        <v>2940</v>
      </c>
      <c r="H44" s="242">
        <v>0</v>
      </c>
      <c r="I44" s="242">
        <v>0</v>
      </c>
      <c r="J44" s="242">
        <v>0</v>
      </c>
      <c r="K44" s="242">
        <v>2940</v>
      </c>
      <c r="L44" s="242">
        <v>0</v>
      </c>
      <c r="M44" s="243" t="s">
        <v>35</v>
      </c>
      <c r="N44" s="243">
        <v>101060028</v>
      </c>
      <c r="O44" s="176"/>
    </row>
    <row r="45" spans="5:15" ht="15.75" thickBot="1">
      <c r="E45" s="240"/>
      <c r="F45" s="240"/>
      <c r="G45" s="242">
        <v>0</v>
      </c>
      <c r="H45" s="242">
        <v>3350</v>
      </c>
      <c r="I45" s="242">
        <v>0</v>
      </c>
      <c r="J45" s="242">
        <v>0</v>
      </c>
      <c r="K45" s="242">
        <v>0</v>
      </c>
      <c r="L45" s="242">
        <v>3350</v>
      </c>
      <c r="M45" s="243" t="s">
        <v>36</v>
      </c>
      <c r="N45" s="243">
        <v>101060029</v>
      </c>
      <c r="O45" s="176"/>
    </row>
    <row r="46" spans="5:15" ht="15.75" thickBot="1">
      <c r="E46" s="240"/>
      <c r="F46" s="240"/>
      <c r="G46" s="242">
        <v>0</v>
      </c>
      <c r="H46" s="242">
        <v>1000</v>
      </c>
      <c r="I46" s="242">
        <v>0</v>
      </c>
      <c r="J46" s="242">
        <v>0</v>
      </c>
      <c r="K46" s="242">
        <v>0</v>
      </c>
      <c r="L46" s="242">
        <v>1000</v>
      </c>
      <c r="M46" s="243" t="s">
        <v>37</v>
      </c>
      <c r="N46" s="243">
        <v>101060030</v>
      </c>
      <c r="O46" s="176"/>
    </row>
    <row r="47" spans="5:15" ht="15.75" thickBot="1">
      <c r="E47" s="240"/>
      <c r="F47" s="240"/>
      <c r="G47" s="242">
        <v>0</v>
      </c>
      <c r="H47" s="242">
        <v>2100</v>
      </c>
      <c r="I47" s="242">
        <v>0</v>
      </c>
      <c r="J47" s="242">
        <v>0</v>
      </c>
      <c r="K47" s="242">
        <v>0</v>
      </c>
      <c r="L47" s="242">
        <v>2100</v>
      </c>
      <c r="M47" s="243" t="s">
        <v>38</v>
      </c>
      <c r="N47" s="243">
        <v>101060031</v>
      </c>
      <c r="O47" s="176"/>
    </row>
    <row r="48" spans="5:15" ht="15.75" thickBot="1">
      <c r="E48" s="245"/>
      <c r="F48" s="245"/>
      <c r="G48" s="242">
        <v>0</v>
      </c>
      <c r="H48" s="242">
        <v>650</v>
      </c>
      <c r="I48" s="242">
        <v>4166</v>
      </c>
      <c r="J48" s="242">
        <v>1050</v>
      </c>
      <c r="K48" s="242">
        <v>0</v>
      </c>
      <c r="L48" s="242">
        <v>3766</v>
      </c>
      <c r="M48" s="243" t="s">
        <v>39</v>
      </c>
      <c r="N48" s="243">
        <v>101060032</v>
      </c>
      <c r="O48" s="176"/>
    </row>
    <row r="49" spans="5:15" ht="15.75" thickBot="1">
      <c r="E49" s="245"/>
      <c r="F49" s="245"/>
      <c r="G49" s="242">
        <v>0</v>
      </c>
      <c r="H49" s="242">
        <v>0</v>
      </c>
      <c r="I49" s="242">
        <v>1778</v>
      </c>
      <c r="J49" s="242">
        <v>500</v>
      </c>
      <c r="K49" s="242">
        <v>0</v>
      </c>
      <c r="L49" s="242">
        <v>1278</v>
      </c>
      <c r="M49" s="243" t="s">
        <v>40</v>
      </c>
      <c r="N49" s="243">
        <v>101060034</v>
      </c>
      <c r="O49" s="176"/>
    </row>
    <row r="50" spans="5:15" ht="15.75" thickBot="1">
      <c r="E50" s="245"/>
      <c r="F50" s="245"/>
      <c r="G50" s="242">
        <v>0</v>
      </c>
      <c r="H50" s="242">
        <v>1900</v>
      </c>
      <c r="I50" s="242">
        <v>0</v>
      </c>
      <c r="J50" s="242">
        <v>0</v>
      </c>
      <c r="K50" s="242">
        <v>0</v>
      </c>
      <c r="L50" s="242">
        <v>1900</v>
      </c>
      <c r="M50" s="243" t="s">
        <v>41</v>
      </c>
      <c r="N50" s="243">
        <v>101060036</v>
      </c>
      <c r="O50" s="176"/>
    </row>
    <row r="51" spans="5:15" ht="15.75" thickBot="1">
      <c r="E51" s="245"/>
      <c r="F51" s="245"/>
      <c r="G51" s="242">
        <v>0</v>
      </c>
      <c r="H51" s="242">
        <v>1065</v>
      </c>
      <c r="I51" s="242">
        <v>819</v>
      </c>
      <c r="J51" s="242">
        <v>1884</v>
      </c>
      <c r="K51" s="242">
        <v>0</v>
      </c>
      <c r="L51" s="242">
        <v>0</v>
      </c>
      <c r="M51" s="243" t="s">
        <v>355</v>
      </c>
      <c r="N51" s="243">
        <v>101060037</v>
      </c>
      <c r="O51" s="176"/>
    </row>
    <row r="52" spans="5:15" ht="15.75" thickBot="1">
      <c r="E52" s="245"/>
      <c r="F52" s="245"/>
      <c r="G52" s="242">
        <v>0</v>
      </c>
      <c r="H52" s="242">
        <v>7800</v>
      </c>
      <c r="I52" s="242">
        <v>0</v>
      </c>
      <c r="J52" s="242">
        <v>0</v>
      </c>
      <c r="K52" s="242">
        <v>0</v>
      </c>
      <c r="L52" s="242">
        <v>7800</v>
      </c>
      <c r="M52" s="243" t="s">
        <v>42</v>
      </c>
      <c r="N52" s="243">
        <v>101060038</v>
      </c>
      <c r="O52" s="176"/>
    </row>
    <row r="53" spans="5:15" ht="15.75" thickBot="1">
      <c r="E53" s="245"/>
      <c r="F53" s="245"/>
      <c r="G53" s="242">
        <v>0</v>
      </c>
      <c r="H53" s="242">
        <v>4650</v>
      </c>
      <c r="I53" s="242">
        <v>6821</v>
      </c>
      <c r="J53" s="242">
        <v>9350</v>
      </c>
      <c r="K53" s="242">
        <v>0</v>
      </c>
      <c r="L53" s="242">
        <v>2121</v>
      </c>
      <c r="M53" s="243" t="s">
        <v>43</v>
      </c>
      <c r="N53" s="243">
        <v>101060039</v>
      </c>
      <c r="O53" s="176"/>
    </row>
    <row r="54" spans="5:15" ht="15.75" thickBot="1">
      <c r="E54" s="245"/>
      <c r="F54" s="245"/>
      <c r="G54" s="242">
        <v>0</v>
      </c>
      <c r="H54" s="242">
        <v>15340.51</v>
      </c>
      <c r="I54" s="242">
        <v>17500</v>
      </c>
      <c r="J54" s="242">
        <v>17000</v>
      </c>
      <c r="K54" s="242">
        <v>0</v>
      </c>
      <c r="L54" s="242">
        <v>15840.51</v>
      </c>
      <c r="M54" s="243" t="s">
        <v>44</v>
      </c>
      <c r="N54" s="243">
        <v>101060040</v>
      </c>
      <c r="O54" s="176"/>
    </row>
    <row r="55" spans="5:15" ht="15.75" thickBot="1">
      <c r="E55" s="245"/>
      <c r="F55" s="245"/>
      <c r="G55" s="242">
        <v>0</v>
      </c>
      <c r="H55" s="242">
        <v>0</v>
      </c>
      <c r="I55" s="242">
        <v>2400</v>
      </c>
      <c r="J55" s="242">
        <v>2400</v>
      </c>
      <c r="K55" s="242">
        <v>0</v>
      </c>
      <c r="L55" s="242">
        <v>0</v>
      </c>
      <c r="M55" s="243" t="s">
        <v>313</v>
      </c>
      <c r="N55" s="243">
        <v>101060042</v>
      </c>
      <c r="O55" s="176"/>
    </row>
    <row r="56" spans="5:15" ht="15.75" thickBot="1">
      <c r="E56" s="245"/>
      <c r="F56" s="245"/>
      <c r="G56" s="242">
        <v>0</v>
      </c>
      <c r="H56" s="242">
        <v>5000</v>
      </c>
      <c r="I56" s="242">
        <v>0</v>
      </c>
      <c r="J56" s="242">
        <v>5000</v>
      </c>
      <c r="K56" s="242">
        <v>0</v>
      </c>
      <c r="L56" s="242">
        <v>0</v>
      </c>
      <c r="M56" s="243" t="s">
        <v>422</v>
      </c>
      <c r="N56" s="243">
        <v>101060045</v>
      </c>
      <c r="O56" s="176"/>
    </row>
    <row r="57" spans="5:15" ht="15.75" thickBot="1">
      <c r="E57" s="245"/>
      <c r="F57" s="245"/>
      <c r="G57" s="242">
        <v>0</v>
      </c>
      <c r="H57" s="242">
        <v>3000</v>
      </c>
      <c r="I57" s="242">
        <v>5667</v>
      </c>
      <c r="J57" s="242">
        <v>5667</v>
      </c>
      <c r="K57" s="242">
        <v>0</v>
      </c>
      <c r="L57" s="242">
        <v>3000</v>
      </c>
      <c r="M57" s="243" t="s">
        <v>45</v>
      </c>
      <c r="N57" s="243">
        <v>101060046</v>
      </c>
      <c r="O57" s="176"/>
    </row>
    <row r="58" spans="5:15" ht="15.75" thickBot="1">
      <c r="E58" s="245"/>
      <c r="F58" s="245"/>
      <c r="G58" s="242">
        <v>0</v>
      </c>
      <c r="H58" s="242">
        <v>600</v>
      </c>
      <c r="I58" s="242">
        <v>2025</v>
      </c>
      <c r="J58" s="242">
        <v>2625</v>
      </c>
      <c r="K58" s="242">
        <v>0</v>
      </c>
      <c r="L58" s="242">
        <v>0</v>
      </c>
      <c r="M58" s="243" t="s">
        <v>314</v>
      </c>
      <c r="N58" s="243">
        <v>101060048</v>
      </c>
      <c r="O58" s="176"/>
    </row>
    <row r="59" spans="5:15" ht="15.75" thickBot="1">
      <c r="E59" s="245"/>
      <c r="F59" s="246"/>
      <c r="G59" s="242">
        <v>0</v>
      </c>
      <c r="H59" s="242">
        <v>1000</v>
      </c>
      <c r="I59" s="242">
        <v>100</v>
      </c>
      <c r="J59" s="242">
        <v>100</v>
      </c>
      <c r="K59" s="242">
        <v>0</v>
      </c>
      <c r="L59" s="242">
        <v>1000</v>
      </c>
      <c r="M59" s="243" t="s">
        <v>46</v>
      </c>
      <c r="N59" s="243">
        <v>101060049</v>
      </c>
      <c r="O59" s="176"/>
    </row>
    <row r="60" spans="5:15" ht="15.75" thickBot="1">
      <c r="E60" s="245"/>
      <c r="F60" s="247"/>
      <c r="G60" s="242">
        <v>0</v>
      </c>
      <c r="H60" s="242">
        <v>0</v>
      </c>
      <c r="I60" s="242">
        <v>15994</v>
      </c>
      <c r="J60" s="242">
        <v>3604</v>
      </c>
      <c r="K60" s="242">
        <v>0</v>
      </c>
      <c r="L60" s="242">
        <v>12390</v>
      </c>
      <c r="M60" s="243" t="s">
        <v>47</v>
      </c>
      <c r="N60" s="243">
        <v>101060050</v>
      </c>
      <c r="O60" s="176"/>
    </row>
    <row r="61" spans="5:15" ht="15.75" thickBot="1">
      <c r="E61" s="245"/>
      <c r="F61" s="245"/>
      <c r="G61" s="242">
        <v>0</v>
      </c>
      <c r="H61" s="242">
        <v>0</v>
      </c>
      <c r="I61" s="242">
        <v>2907</v>
      </c>
      <c r="J61" s="242">
        <v>0</v>
      </c>
      <c r="K61" s="242">
        <v>0</v>
      </c>
      <c r="L61" s="242">
        <v>2907</v>
      </c>
      <c r="M61" s="243" t="s">
        <v>341</v>
      </c>
      <c r="N61" s="243">
        <v>101060051</v>
      </c>
      <c r="O61" s="176"/>
    </row>
    <row r="62" spans="5:15" ht="15.75" thickBot="1">
      <c r="E62" s="245"/>
      <c r="F62" s="245"/>
      <c r="G62" s="242">
        <v>0</v>
      </c>
      <c r="H62" s="242">
        <v>1500</v>
      </c>
      <c r="I62" s="242">
        <v>0</v>
      </c>
      <c r="J62" s="242">
        <v>1500</v>
      </c>
      <c r="K62" s="242">
        <v>0</v>
      </c>
      <c r="L62" s="242">
        <v>0</v>
      </c>
      <c r="M62" s="243" t="s">
        <v>48</v>
      </c>
      <c r="N62" s="243">
        <v>101060056</v>
      </c>
      <c r="O62" s="176"/>
    </row>
    <row r="63" spans="5:15" ht="15.75" thickBot="1">
      <c r="E63" s="245"/>
      <c r="F63" s="245"/>
      <c r="G63" s="242">
        <v>0</v>
      </c>
      <c r="H63" s="242">
        <v>0</v>
      </c>
      <c r="I63" s="242">
        <v>22940</v>
      </c>
      <c r="J63" s="242">
        <v>11249</v>
      </c>
      <c r="K63" s="242">
        <v>0</v>
      </c>
      <c r="L63" s="242">
        <v>11691</v>
      </c>
      <c r="M63" s="243" t="s">
        <v>49</v>
      </c>
      <c r="N63" s="243">
        <v>101060057</v>
      </c>
      <c r="O63" s="176"/>
    </row>
    <row r="64" spans="5:15" ht="15.75" thickBot="1">
      <c r="E64" s="245"/>
      <c r="F64" s="245"/>
      <c r="G64" s="242">
        <v>0</v>
      </c>
      <c r="H64" s="242">
        <v>0</v>
      </c>
      <c r="I64" s="242">
        <v>12300</v>
      </c>
      <c r="J64" s="242">
        <v>11900</v>
      </c>
      <c r="K64" s="242">
        <v>0</v>
      </c>
      <c r="L64" s="242">
        <v>400</v>
      </c>
      <c r="M64" s="243" t="s">
        <v>315</v>
      </c>
      <c r="N64" s="243">
        <v>101060058</v>
      </c>
      <c r="O64" s="176"/>
    </row>
    <row r="65" spans="3:15" ht="15.75" thickBot="1">
      <c r="E65" s="245"/>
      <c r="F65" s="245"/>
      <c r="G65" s="242">
        <v>0</v>
      </c>
      <c r="H65" s="242">
        <v>0</v>
      </c>
      <c r="I65" s="242">
        <v>413</v>
      </c>
      <c r="J65" s="242">
        <v>413</v>
      </c>
      <c r="K65" s="242">
        <v>0</v>
      </c>
      <c r="L65" s="242">
        <v>0</v>
      </c>
      <c r="M65" s="243" t="s">
        <v>316</v>
      </c>
      <c r="N65" s="243">
        <v>101060059</v>
      </c>
      <c r="O65" s="176"/>
    </row>
    <row r="66" spans="3:15" ht="15.75" thickBot="1">
      <c r="E66" s="245"/>
      <c r="F66" s="245"/>
      <c r="G66" s="242">
        <v>0</v>
      </c>
      <c r="H66" s="242">
        <v>0</v>
      </c>
      <c r="I66" s="242">
        <v>5524</v>
      </c>
      <c r="J66" s="242">
        <v>0</v>
      </c>
      <c r="K66" s="242">
        <v>0</v>
      </c>
      <c r="L66" s="242">
        <v>5524</v>
      </c>
      <c r="M66" s="243" t="s">
        <v>317</v>
      </c>
      <c r="N66" s="243">
        <v>101060060</v>
      </c>
      <c r="O66" s="176"/>
    </row>
    <row r="67" spans="3:15" ht="15.75" thickBot="1">
      <c r="E67" s="245"/>
      <c r="F67" s="245"/>
      <c r="G67" s="242">
        <v>0</v>
      </c>
      <c r="H67" s="242">
        <v>100</v>
      </c>
      <c r="I67" s="242">
        <v>600</v>
      </c>
      <c r="J67" s="242">
        <v>700</v>
      </c>
      <c r="K67" s="242">
        <v>0</v>
      </c>
      <c r="L67" s="242">
        <v>0</v>
      </c>
      <c r="M67" s="243" t="s">
        <v>318</v>
      </c>
      <c r="N67" s="243">
        <v>101060061</v>
      </c>
      <c r="O67" s="176"/>
    </row>
    <row r="68" spans="3:15" ht="15.75" thickBot="1">
      <c r="C68" s="174"/>
      <c r="E68" s="245"/>
      <c r="F68" s="247"/>
      <c r="G68" s="242">
        <v>0</v>
      </c>
      <c r="H68" s="242">
        <v>0</v>
      </c>
      <c r="I68" s="242">
        <v>9499</v>
      </c>
      <c r="J68" s="242">
        <v>9499</v>
      </c>
      <c r="K68" s="242">
        <v>0</v>
      </c>
      <c r="L68" s="242">
        <v>0</v>
      </c>
      <c r="M68" s="243" t="s">
        <v>319</v>
      </c>
      <c r="N68" s="243">
        <v>101060063</v>
      </c>
      <c r="O68" s="176"/>
    </row>
    <row r="69" spans="3:15" ht="15.75" thickBot="1">
      <c r="C69" s="174"/>
      <c r="E69" s="245"/>
      <c r="F69" s="245"/>
      <c r="G69" s="242">
        <v>0</v>
      </c>
      <c r="H69" s="242">
        <v>0</v>
      </c>
      <c r="I69" s="242">
        <v>750</v>
      </c>
      <c r="J69" s="242">
        <v>750</v>
      </c>
      <c r="K69" s="242">
        <v>0</v>
      </c>
      <c r="L69" s="242">
        <v>0</v>
      </c>
      <c r="M69" s="243" t="s">
        <v>320</v>
      </c>
      <c r="N69" s="243">
        <v>101060067</v>
      </c>
      <c r="O69" s="176"/>
    </row>
    <row r="70" spans="3:15" ht="15.75" thickBot="1">
      <c r="E70" s="245"/>
      <c r="F70" s="245"/>
      <c r="G70" s="242">
        <v>0</v>
      </c>
      <c r="H70" s="242">
        <v>0</v>
      </c>
      <c r="I70" s="242">
        <v>6927</v>
      </c>
      <c r="J70" s="242">
        <v>0</v>
      </c>
      <c r="K70" s="242">
        <v>0</v>
      </c>
      <c r="L70" s="242">
        <v>6927</v>
      </c>
      <c r="M70" s="243" t="s">
        <v>321</v>
      </c>
      <c r="N70" s="243">
        <v>101060068</v>
      </c>
      <c r="O70" s="176"/>
    </row>
    <row r="71" spans="3:15" ht="15.75" thickBot="1">
      <c r="E71" s="245"/>
      <c r="F71" s="245"/>
      <c r="G71" s="242">
        <v>0</v>
      </c>
      <c r="H71" s="242">
        <v>0</v>
      </c>
      <c r="I71" s="242">
        <v>150</v>
      </c>
      <c r="J71" s="242">
        <v>150</v>
      </c>
      <c r="K71" s="242">
        <v>0</v>
      </c>
      <c r="L71" s="242">
        <v>0</v>
      </c>
      <c r="M71" s="243" t="s">
        <v>322</v>
      </c>
      <c r="N71" s="243">
        <v>101060069</v>
      </c>
      <c r="O71" s="176"/>
    </row>
    <row r="72" spans="3:15" ht="15.75" thickBot="1">
      <c r="E72" s="245"/>
      <c r="F72" s="245"/>
      <c r="G72" s="242">
        <v>0</v>
      </c>
      <c r="H72" s="242">
        <v>0</v>
      </c>
      <c r="I72" s="242">
        <v>4490</v>
      </c>
      <c r="J72" s="242">
        <v>3900</v>
      </c>
      <c r="K72" s="242">
        <v>0</v>
      </c>
      <c r="L72" s="242">
        <v>590</v>
      </c>
      <c r="M72" s="243" t="s">
        <v>323</v>
      </c>
      <c r="N72" s="243">
        <v>101060070</v>
      </c>
      <c r="O72" s="176"/>
    </row>
    <row r="73" spans="3:15" ht="15.75" thickBot="1">
      <c r="E73" s="245"/>
      <c r="F73" s="245"/>
      <c r="G73" s="242">
        <v>0</v>
      </c>
      <c r="H73" s="242">
        <v>206</v>
      </c>
      <c r="I73" s="242">
        <v>0</v>
      </c>
      <c r="J73" s="242">
        <v>0</v>
      </c>
      <c r="K73" s="242">
        <v>0</v>
      </c>
      <c r="L73" s="242">
        <v>206</v>
      </c>
      <c r="M73" s="243" t="s">
        <v>324</v>
      </c>
      <c r="N73" s="243">
        <v>101060071</v>
      </c>
      <c r="O73" s="176"/>
    </row>
    <row r="74" spans="3:15" ht="15.75" thickBot="1">
      <c r="E74" s="245"/>
      <c r="F74" s="245"/>
      <c r="G74" s="242">
        <v>0</v>
      </c>
      <c r="H74" s="242">
        <v>0</v>
      </c>
      <c r="I74" s="242">
        <v>11016</v>
      </c>
      <c r="J74" s="242">
        <v>11016</v>
      </c>
      <c r="K74" s="242">
        <v>0</v>
      </c>
      <c r="L74" s="242">
        <v>0</v>
      </c>
      <c r="M74" s="243" t="s">
        <v>325</v>
      </c>
      <c r="N74" s="243">
        <v>101060074</v>
      </c>
      <c r="O74" s="176"/>
    </row>
    <row r="75" spans="3:15" ht="15.75" thickBot="1">
      <c r="E75" s="245"/>
      <c r="F75" s="245"/>
      <c r="G75" s="242">
        <v>0</v>
      </c>
      <c r="H75" s="242">
        <v>498</v>
      </c>
      <c r="I75" s="242">
        <v>1434</v>
      </c>
      <c r="J75" s="242">
        <v>1932</v>
      </c>
      <c r="K75" s="242">
        <v>0</v>
      </c>
      <c r="L75" s="242">
        <v>0</v>
      </c>
      <c r="M75" s="243" t="s">
        <v>326</v>
      </c>
      <c r="N75" s="243">
        <v>101060075</v>
      </c>
      <c r="O75" s="176"/>
    </row>
    <row r="76" spans="3:15" ht="15.75" thickBot="1">
      <c r="E76" s="245"/>
      <c r="F76" s="245"/>
      <c r="G76" s="242">
        <v>0</v>
      </c>
      <c r="H76" s="242">
        <v>0</v>
      </c>
      <c r="I76" s="242">
        <v>4903</v>
      </c>
      <c r="J76" s="242">
        <v>0</v>
      </c>
      <c r="K76" s="242">
        <v>0</v>
      </c>
      <c r="L76" s="242">
        <v>4903</v>
      </c>
      <c r="M76" s="243" t="s">
        <v>327</v>
      </c>
      <c r="N76" s="243">
        <v>101060076</v>
      </c>
      <c r="O76" s="176"/>
    </row>
    <row r="77" spans="3:15" ht="15.75" thickBot="1">
      <c r="E77" s="245"/>
      <c r="F77" s="245"/>
      <c r="G77" s="242">
        <v>0</v>
      </c>
      <c r="H77" s="242">
        <v>32503.51</v>
      </c>
      <c r="I77" s="242">
        <v>0</v>
      </c>
      <c r="J77" s="242">
        <v>16548.11</v>
      </c>
      <c r="K77" s="242">
        <v>0</v>
      </c>
      <c r="L77" s="242">
        <v>15955.4</v>
      </c>
      <c r="M77" s="243" t="s">
        <v>356</v>
      </c>
      <c r="N77" s="243">
        <v>101060078</v>
      </c>
      <c r="O77" s="176"/>
    </row>
    <row r="78" spans="3:15" ht="15.75" thickBot="1">
      <c r="E78" s="245"/>
      <c r="F78" s="245"/>
      <c r="G78" s="242">
        <v>0</v>
      </c>
      <c r="H78" s="242">
        <v>915</v>
      </c>
      <c r="I78" s="242">
        <v>0</v>
      </c>
      <c r="J78" s="242">
        <v>0</v>
      </c>
      <c r="K78" s="242">
        <v>0</v>
      </c>
      <c r="L78" s="242">
        <v>915</v>
      </c>
      <c r="M78" s="243" t="s">
        <v>328</v>
      </c>
      <c r="N78" s="243">
        <v>101060079</v>
      </c>
      <c r="O78" s="176"/>
    </row>
    <row r="79" spans="3:15" ht="15.75" thickBot="1">
      <c r="E79" s="245"/>
      <c r="F79" s="245"/>
      <c r="G79" s="242">
        <v>0</v>
      </c>
      <c r="H79" s="242">
        <v>233</v>
      </c>
      <c r="I79" s="242">
        <v>170</v>
      </c>
      <c r="J79" s="242">
        <v>403</v>
      </c>
      <c r="K79" s="242">
        <v>0</v>
      </c>
      <c r="L79" s="242">
        <v>0</v>
      </c>
      <c r="M79" s="243" t="s">
        <v>329</v>
      </c>
      <c r="N79" s="243">
        <v>101060080</v>
      </c>
      <c r="O79" s="176"/>
    </row>
    <row r="80" spans="3:15" ht="15.75" thickBot="1">
      <c r="E80" s="245"/>
      <c r="F80" s="245"/>
      <c r="G80" s="242">
        <v>0</v>
      </c>
      <c r="H80" s="242">
        <v>0</v>
      </c>
      <c r="I80" s="242">
        <v>75</v>
      </c>
      <c r="J80" s="242">
        <v>75</v>
      </c>
      <c r="K80" s="242">
        <v>0</v>
      </c>
      <c r="L80" s="242">
        <v>0</v>
      </c>
      <c r="M80" s="243" t="s">
        <v>330</v>
      </c>
      <c r="N80" s="243">
        <v>101060084</v>
      </c>
      <c r="O80" s="176"/>
    </row>
    <row r="81" spans="4:15" ht="15.75" thickBot="1">
      <c r="E81" s="245"/>
      <c r="F81" s="246"/>
      <c r="G81" s="242">
        <v>0</v>
      </c>
      <c r="H81" s="242">
        <v>0</v>
      </c>
      <c r="I81" s="242">
        <v>2000</v>
      </c>
      <c r="J81" s="242">
        <v>2000</v>
      </c>
      <c r="K81" s="242">
        <v>0</v>
      </c>
      <c r="L81" s="242">
        <v>0</v>
      </c>
      <c r="M81" s="243" t="s">
        <v>331</v>
      </c>
      <c r="N81" s="243">
        <v>101060085</v>
      </c>
      <c r="O81" s="176"/>
    </row>
    <row r="82" spans="4:15" ht="15.75" thickBot="1">
      <c r="E82" s="245"/>
      <c r="F82" s="246"/>
      <c r="G82" s="242">
        <v>0</v>
      </c>
      <c r="H82" s="242">
        <v>5530</v>
      </c>
      <c r="I82" s="242">
        <v>4700</v>
      </c>
      <c r="J82" s="242">
        <v>9430</v>
      </c>
      <c r="K82" s="242">
        <v>0</v>
      </c>
      <c r="L82" s="242">
        <v>800</v>
      </c>
      <c r="M82" s="243" t="s">
        <v>357</v>
      </c>
      <c r="N82" s="243">
        <v>101060087</v>
      </c>
      <c r="O82" s="176"/>
    </row>
    <row r="83" spans="4:15" ht="15.75" thickBot="1">
      <c r="E83" s="245"/>
      <c r="F83" s="247"/>
      <c r="G83" s="242">
        <v>0</v>
      </c>
      <c r="H83" s="242">
        <v>2200</v>
      </c>
      <c r="I83" s="242">
        <v>2500</v>
      </c>
      <c r="J83" s="242">
        <v>4700</v>
      </c>
      <c r="K83" s="242">
        <v>0</v>
      </c>
      <c r="L83" s="242">
        <v>0</v>
      </c>
      <c r="M83" s="243" t="s">
        <v>358</v>
      </c>
      <c r="N83" s="243">
        <v>101060090</v>
      </c>
      <c r="O83" s="176"/>
    </row>
    <row r="84" spans="4:15" ht="15.75" thickBot="1">
      <c r="E84" s="245"/>
      <c r="F84" s="247"/>
      <c r="G84" s="242">
        <v>0</v>
      </c>
      <c r="H84" s="242">
        <v>0</v>
      </c>
      <c r="I84" s="242">
        <v>1301</v>
      </c>
      <c r="J84" s="242">
        <v>1301</v>
      </c>
      <c r="K84" s="242">
        <v>0</v>
      </c>
      <c r="L84" s="242">
        <v>0</v>
      </c>
      <c r="M84" s="243" t="s">
        <v>359</v>
      </c>
      <c r="N84" s="243">
        <v>101060100</v>
      </c>
      <c r="O84" s="176"/>
    </row>
    <row r="85" spans="4:15" ht="15.75" thickBot="1">
      <c r="E85" s="245"/>
      <c r="F85" s="246"/>
      <c r="G85" s="242">
        <v>0</v>
      </c>
      <c r="H85" s="242">
        <v>0</v>
      </c>
      <c r="I85" s="242">
        <v>750</v>
      </c>
      <c r="J85" s="242">
        <v>750</v>
      </c>
      <c r="K85" s="242">
        <v>0</v>
      </c>
      <c r="L85" s="242">
        <v>0</v>
      </c>
      <c r="M85" s="243" t="s">
        <v>423</v>
      </c>
      <c r="N85" s="243">
        <v>101060102</v>
      </c>
      <c r="O85" s="176"/>
    </row>
    <row r="86" spans="4:15" ht="15.75" thickBot="1">
      <c r="E86" s="245"/>
      <c r="F86" s="247"/>
      <c r="G86" s="242">
        <v>0</v>
      </c>
      <c r="H86" s="242">
        <v>0</v>
      </c>
      <c r="I86" s="242">
        <v>4169</v>
      </c>
      <c r="J86" s="242">
        <v>4169</v>
      </c>
      <c r="K86" s="242">
        <v>0</v>
      </c>
      <c r="L86" s="242">
        <v>0</v>
      </c>
      <c r="M86" s="243" t="s">
        <v>424</v>
      </c>
      <c r="N86" s="243">
        <v>101060103</v>
      </c>
      <c r="O86" s="176"/>
    </row>
    <row r="87" spans="4:15" ht="15.75" thickBot="1">
      <c r="E87" s="245"/>
      <c r="F87" s="245"/>
      <c r="G87" s="242">
        <v>0</v>
      </c>
      <c r="H87" s="242">
        <v>500</v>
      </c>
      <c r="I87" s="242">
        <v>500</v>
      </c>
      <c r="J87" s="242">
        <v>1000</v>
      </c>
      <c r="K87" s="242">
        <v>0</v>
      </c>
      <c r="L87" s="242">
        <v>0</v>
      </c>
      <c r="M87" s="243" t="s">
        <v>425</v>
      </c>
      <c r="N87" s="243">
        <v>101060104</v>
      </c>
      <c r="O87" s="176"/>
    </row>
    <row r="88" spans="4:15" ht="15.75" thickBot="1">
      <c r="E88" s="245"/>
      <c r="F88" s="245"/>
      <c r="G88" s="242">
        <v>0</v>
      </c>
      <c r="H88" s="242">
        <v>0</v>
      </c>
      <c r="I88" s="242">
        <v>1400</v>
      </c>
      <c r="J88" s="242">
        <v>1400</v>
      </c>
      <c r="K88" s="242">
        <v>0</v>
      </c>
      <c r="L88" s="242">
        <v>0</v>
      </c>
      <c r="M88" s="243" t="s">
        <v>426</v>
      </c>
      <c r="N88" s="243">
        <v>101060105</v>
      </c>
      <c r="O88" s="176"/>
    </row>
    <row r="89" spans="4:15" ht="15.75" thickBot="1">
      <c r="E89" s="245"/>
      <c r="F89" s="245"/>
      <c r="G89" s="242">
        <v>0</v>
      </c>
      <c r="H89" s="242">
        <v>0</v>
      </c>
      <c r="I89" s="242">
        <v>2200</v>
      </c>
      <c r="J89" s="242">
        <v>2200</v>
      </c>
      <c r="K89" s="242">
        <v>0</v>
      </c>
      <c r="L89" s="242">
        <v>0</v>
      </c>
      <c r="M89" s="243" t="s">
        <v>427</v>
      </c>
      <c r="N89" s="243">
        <v>101060106</v>
      </c>
      <c r="O89" s="176"/>
    </row>
    <row r="90" spans="4:15" ht="15.75" thickBot="1">
      <c r="E90" s="245"/>
      <c r="F90" s="245">
        <f>H93+H94+H95+H96+H97+H98</f>
        <v>448477.02667259995</v>
      </c>
      <c r="G90" s="242">
        <v>0</v>
      </c>
      <c r="H90" s="242">
        <v>0</v>
      </c>
      <c r="I90" s="242">
        <v>113</v>
      </c>
      <c r="J90" s="242">
        <v>113</v>
      </c>
      <c r="K90" s="242">
        <v>0</v>
      </c>
      <c r="L90" s="242">
        <v>0</v>
      </c>
      <c r="M90" s="243" t="s">
        <v>428</v>
      </c>
      <c r="N90" s="243">
        <v>101060107</v>
      </c>
      <c r="O90" s="176"/>
    </row>
    <row r="91" spans="4:15" ht="15.75" thickBot="1">
      <c r="E91" s="246"/>
      <c r="F91" s="247">
        <f>SUM(G93:G98)</f>
        <v>4.0800000000000003E-3</v>
      </c>
      <c r="G91" s="242">
        <v>0</v>
      </c>
      <c r="H91" s="242">
        <v>587</v>
      </c>
      <c r="I91" s="242">
        <v>913</v>
      </c>
      <c r="J91" s="242">
        <v>1500</v>
      </c>
      <c r="K91" s="242">
        <v>0</v>
      </c>
      <c r="L91" s="242">
        <v>0</v>
      </c>
      <c r="M91" s="243" t="s">
        <v>429</v>
      </c>
      <c r="N91" s="243">
        <v>101060108</v>
      </c>
      <c r="O91" s="176"/>
    </row>
    <row r="92" spans="4:15" ht="15.75" thickBot="1">
      <c r="E92" s="247"/>
      <c r="F92" s="245">
        <f>H99+H100+H101+H102+H103+H107+H106+H105+H104</f>
        <v>594113.35999999987</v>
      </c>
      <c r="G92" s="242">
        <v>0</v>
      </c>
      <c r="H92" s="242">
        <v>1500</v>
      </c>
      <c r="I92" s="242">
        <v>0</v>
      </c>
      <c r="J92" s="242">
        <v>1500</v>
      </c>
      <c r="K92" s="242">
        <v>0</v>
      </c>
      <c r="L92" s="242">
        <v>0</v>
      </c>
      <c r="M92" s="243" t="s">
        <v>332</v>
      </c>
      <c r="N92" s="243">
        <v>101070002</v>
      </c>
      <c r="O92" s="176"/>
    </row>
    <row r="93" spans="4:15" ht="15.75" thickBot="1">
      <c r="D93" s="170"/>
      <c r="E93" s="245"/>
      <c r="F93" s="245"/>
      <c r="G93" s="242">
        <v>0</v>
      </c>
      <c r="H93" s="242">
        <v>182326.8682574</v>
      </c>
      <c r="I93" s="242">
        <v>8221144.7824125998</v>
      </c>
      <c r="J93" s="242">
        <v>8266800.3445300004</v>
      </c>
      <c r="K93" s="242">
        <v>0</v>
      </c>
      <c r="L93" s="242">
        <v>136671.30614</v>
      </c>
      <c r="M93" s="243" t="s">
        <v>50</v>
      </c>
      <c r="N93" s="243">
        <v>101080002</v>
      </c>
      <c r="O93" s="176"/>
    </row>
    <row r="94" spans="4:15" ht="15.75" thickBot="1">
      <c r="D94" s="171"/>
      <c r="E94" s="245"/>
      <c r="F94" s="245"/>
      <c r="G94" s="242">
        <v>0</v>
      </c>
      <c r="H94" s="242">
        <v>105846.4152683</v>
      </c>
      <c r="I94" s="242">
        <v>146047.8087317</v>
      </c>
      <c r="J94" s="242">
        <v>251894.22399999999</v>
      </c>
      <c r="K94" s="242">
        <v>0</v>
      </c>
      <c r="L94" s="242">
        <v>0</v>
      </c>
      <c r="M94" s="243" t="s">
        <v>430</v>
      </c>
      <c r="N94" s="243">
        <v>101080004</v>
      </c>
      <c r="O94" s="176"/>
    </row>
    <row r="95" spans="4:15" ht="15.75" thickBot="1">
      <c r="D95" s="171"/>
      <c r="E95" s="245"/>
      <c r="F95" s="245"/>
      <c r="G95" s="242">
        <v>0</v>
      </c>
      <c r="H95" s="242">
        <v>91492.478000000003</v>
      </c>
      <c r="I95" s="242">
        <v>123703.28599999999</v>
      </c>
      <c r="J95" s="242">
        <v>215195.764</v>
      </c>
      <c r="K95" s="242">
        <v>0</v>
      </c>
      <c r="L95" s="242">
        <v>0</v>
      </c>
      <c r="M95" s="243" t="s">
        <v>431</v>
      </c>
      <c r="N95" s="243">
        <v>101080006</v>
      </c>
      <c r="O95" s="176"/>
    </row>
    <row r="96" spans="4:15" ht="15.75" thickBot="1">
      <c r="E96" s="245"/>
      <c r="F96" s="245"/>
      <c r="G96" s="242">
        <v>0</v>
      </c>
      <c r="H96" s="242">
        <v>32531.666620799999</v>
      </c>
      <c r="I96" s="242">
        <v>3334828.8542792001</v>
      </c>
      <c r="J96" s="242">
        <v>3258561.7621300002</v>
      </c>
      <c r="K96" s="242">
        <v>0</v>
      </c>
      <c r="L96" s="242">
        <v>108798.75877</v>
      </c>
      <c r="M96" s="243" t="s">
        <v>51</v>
      </c>
      <c r="N96" s="243">
        <v>101080012</v>
      </c>
      <c r="O96" s="176"/>
    </row>
    <row r="97" spans="5:15" ht="15.75" thickBot="1">
      <c r="E97" s="247"/>
      <c r="F97" s="245"/>
      <c r="G97" s="242">
        <v>0</v>
      </c>
      <c r="H97" s="242">
        <v>36279.598526100002</v>
      </c>
      <c r="I97" s="242">
        <v>1892712.0137839001</v>
      </c>
      <c r="J97" s="242">
        <v>1845944.88228</v>
      </c>
      <c r="K97" s="242">
        <v>0</v>
      </c>
      <c r="L97" s="242">
        <v>83046.730030000006</v>
      </c>
      <c r="M97" s="243" t="s">
        <v>52</v>
      </c>
      <c r="N97" s="243">
        <v>101080013</v>
      </c>
      <c r="O97" s="176"/>
    </row>
    <row r="98" spans="5:15" ht="15.75" thickBot="1">
      <c r="E98" s="247"/>
      <c r="F98" s="245"/>
      <c r="G98" s="242">
        <v>4.0800000000000003E-3</v>
      </c>
      <c r="H98" s="242">
        <v>0</v>
      </c>
      <c r="I98" s="242">
        <v>7041.5366190000004</v>
      </c>
      <c r="J98" s="242">
        <v>7041.53</v>
      </c>
      <c r="K98" s="242">
        <v>0</v>
      </c>
      <c r="L98" s="242">
        <v>2.5400000000000002E-3</v>
      </c>
      <c r="M98" s="243" t="s">
        <v>53</v>
      </c>
      <c r="N98" s="243">
        <v>101080014</v>
      </c>
      <c r="O98" s="176"/>
    </row>
    <row r="99" spans="5:15" ht="15.75" thickBot="1">
      <c r="E99" s="247"/>
      <c r="F99" s="245"/>
      <c r="G99" s="242">
        <v>0</v>
      </c>
      <c r="H99" s="242">
        <v>3564.75</v>
      </c>
      <c r="I99" s="242">
        <v>39212.239999999998</v>
      </c>
      <c r="J99" s="242">
        <v>42776.99</v>
      </c>
      <c r="K99" s="242">
        <v>0</v>
      </c>
      <c r="L99" s="242">
        <v>0</v>
      </c>
      <c r="M99" s="243" t="s">
        <v>432</v>
      </c>
      <c r="N99" s="243">
        <v>101090001</v>
      </c>
      <c r="O99" s="176"/>
    </row>
    <row r="100" spans="5:15" ht="15.75" thickBot="1">
      <c r="E100" s="246"/>
      <c r="F100" s="245"/>
      <c r="G100" s="242">
        <v>0</v>
      </c>
      <c r="H100" s="242">
        <v>0</v>
      </c>
      <c r="I100" s="242">
        <v>47864.26</v>
      </c>
      <c r="J100" s="242">
        <v>0</v>
      </c>
      <c r="K100" s="242">
        <v>0</v>
      </c>
      <c r="L100" s="242">
        <v>47864.26</v>
      </c>
      <c r="M100" s="243" t="s">
        <v>232</v>
      </c>
      <c r="N100" s="243">
        <v>101090004</v>
      </c>
      <c r="O100" s="176"/>
    </row>
    <row r="101" spans="5:15" ht="15.75" thickBot="1">
      <c r="E101" s="246"/>
      <c r="F101" s="245"/>
      <c r="G101" s="242">
        <v>0</v>
      </c>
      <c r="H101" s="242">
        <v>254767.6</v>
      </c>
      <c r="I101" s="242">
        <v>290779</v>
      </c>
      <c r="J101" s="242">
        <v>254767.6</v>
      </c>
      <c r="K101" s="242">
        <v>0</v>
      </c>
      <c r="L101" s="242">
        <v>290779</v>
      </c>
      <c r="M101" s="243" t="s">
        <v>233</v>
      </c>
      <c r="N101" s="243">
        <v>101090005</v>
      </c>
      <c r="O101" s="176"/>
    </row>
    <row r="102" spans="5:15" ht="15.75" thickBot="1">
      <c r="E102" s="247"/>
      <c r="F102" s="245">
        <f>H108+H115+H109+H110+H111+H112+H113+H114+H124</f>
        <v>27809337.260000002</v>
      </c>
      <c r="G102" s="242">
        <v>0</v>
      </c>
      <c r="H102" s="242">
        <v>68192</v>
      </c>
      <c r="I102" s="242">
        <v>68194.17</v>
      </c>
      <c r="J102" s="242">
        <v>0</v>
      </c>
      <c r="K102" s="242">
        <v>0</v>
      </c>
      <c r="L102" s="242">
        <v>136386.17000000001</v>
      </c>
      <c r="M102" s="243" t="s">
        <v>360</v>
      </c>
      <c r="N102" s="243">
        <v>101090007</v>
      </c>
      <c r="O102" s="176"/>
    </row>
    <row r="103" spans="5:15" ht="15.75" thickBot="1">
      <c r="E103" s="247"/>
      <c r="F103" s="247">
        <f>-SUM(G116:G123)</f>
        <v>-17638638.719999999</v>
      </c>
      <c r="G103" s="242">
        <v>0</v>
      </c>
      <c r="H103" s="242">
        <v>206159.57</v>
      </c>
      <c r="I103" s="242">
        <v>206159.44</v>
      </c>
      <c r="J103" s="242">
        <v>0</v>
      </c>
      <c r="K103" s="242">
        <v>0</v>
      </c>
      <c r="L103" s="242">
        <v>412319.01</v>
      </c>
      <c r="M103" s="243" t="s">
        <v>361</v>
      </c>
      <c r="N103" s="243">
        <v>101090017</v>
      </c>
      <c r="O103" s="176"/>
    </row>
    <row r="104" spans="5:15" ht="15.75" thickBot="1">
      <c r="E104" s="246"/>
      <c r="F104" s="245"/>
      <c r="G104" s="242">
        <v>0</v>
      </c>
      <c r="H104" s="242">
        <v>0</v>
      </c>
      <c r="I104" s="242">
        <v>14005.62</v>
      </c>
      <c r="J104" s="242">
        <v>9518.27</v>
      </c>
      <c r="K104" s="242">
        <v>0</v>
      </c>
      <c r="L104" s="242">
        <v>4487.3500000000004</v>
      </c>
      <c r="M104" s="243" t="s">
        <v>433</v>
      </c>
      <c r="N104" s="243">
        <v>101090020</v>
      </c>
      <c r="O104" s="176"/>
    </row>
    <row r="105" spans="5:15" ht="15.75" thickBot="1">
      <c r="E105" s="246"/>
      <c r="F105" s="245"/>
      <c r="G105" s="242">
        <v>0</v>
      </c>
      <c r="H105" s="242">
        <v>0</v>
      </c>
      <c r="I105" s="242">
        <v>239159.14</v>
      </c>
      <c r="J105" s="242">
        <v>239159.14</v>
      </c>
      <c r="K105" s="242">
        <v>0</v>
      </c>
      <c r="L105" s="242">
        <v>0</v>
      </c>
      <c r="M105" s="243" t="s">
        <v>434</v>
      </c>
      <c r="N105" s="243">
        <v>101090021</v>
      </c>
      <c r="O105" s="176"/>
    </row>
    <row r="106" spans="5:15" ht="15.75" thickBot="1">
      <c r="E106" s="246"/>
      <c r="F106" s="245"/>
      <c r="G106" s="242">
        <v>0</v>
      </c>
      <c r="H106" s="242">
        <v>0</v>
      </c>
      <c r="I106" s="242">
        <v>161561.28</v>
      </c>
      <c r="J106" s="242">
        <v>161561.28</v>
      </c>
      <c r="K106" s="242">
        <v>0</v>
      </c>
      <c r="L106" s="242">
        <v>0</v>
      </c>
      <c r="M106" s="243" t="s">
        <v>435</v>
      </c>
      <c r="N106" s="243">
        <v>101090022</v>
      </c>
      <c r="O106" s="176"/>
    </row>
    <row r="107" spans="5:15" ht="15.75" thickBot="1">
      <c r="E107" s="245"/>
      <c r="F107" s="245"/>
      <c r="G107" s="242">
        <v>0</v>
      </c>
      <c r="H107" s="242">
        <v>61429.440000000002</v>
      </c>
      <c r="I107" s="242">
        <v>35000</v>
      </c>
      <c r="J107" s="242">
        <v>68211.14</v>
      </c>
      <c r="K107" s="242">
        <v>0</v>
      </c>
      <c r="L107" s="242">
        <v>28218.3</v>
      </c>
      <c r="M107" s="243" t="s">
        <v>333</v>
      </c>
      <c r="N107" s="243">
        <v>1011103</v>
      </c>
      <c r="O107" s="176"/>
    </row>
    <row r="108" spans="5:15" ht="15.75" thickBot="1">
      <c r="E108" s="245"/>
      <c r="F108" s="245"/>
      <c r="G108" s="242">
        <v>0</v>
      </c>
      <c r="H108" s="242">
        <v>0</v>
      </c>
      <c r="I108" s="242">
        <v>2300</v>
      </c>
      <c r="J108" s="242">
        <v>0</v>
      </c>
      <c r="K108" s="242">
        <v>0</v>
      </c>
      <c r="L108" s="242">
        <v>2300</v>
      </c>
      <c r="M108" s="243" t="s">
        <v>334</v>
      </c>
      <c r="N108" s="243">
        <v>102020003</v>
      </c>
      <c r="O108" s="176"/>
    </row>
    <row r="109" spans="5:15" ht="15.75" thickBot="1">
      <c r="E109" s="245"/>
      <c r="F109" s="245"/>
      <c r="G109" s="242">
        <v>0</v>
      </c>
      <c r="H109" s="242">
        <v>1023653</v>
      </c>
      <c r="I109" s="242">
        <v>0</v>
      </c>
      <c r="J109" s="242">
        <v>0</v>
      </c>
      <c r="K109" s="242">
        <v>0</v>
      </c>
      <c r="L109" s="242">
        <v>1023653</v>
      </c>
      <c r="M109" s="243" t="s">
        <v>54</v>
      </c>
      <c r="N109" s="243">
        <v>10203011</v>
      </c>
      <c r="O109" s="176"/>
    </row>
    <row r="110" spans="5:15" ht="15.75" thickBot="1">
      <c r="E110" s="245"/>
      <c r="F110" s="245"/>
      <c r="G110" s="242">
        <v>0</v>
      </c>
      <c r="H110" s="242">
        <v>2763044</v>
      </c>
      <c r="I110" s="242">
        <v>0</v>
      </c>
      <c r="J110" s="242">
        <v>0</v>
      </c>
      <c r="K110" s="242">
        <v>0</v>
      </c>
      <c r="L110" s="242">
        <v>2763044</v>
      </c>
      <c r="M110" s="243" t="s">
        <v>55</v>
      </c>
      <c r="N110" s="243">
        <v>10203021</v>
      </c>
      <c r="O110" s="176"/>
    </row>
    <row r="111" spans="5:15" ht="15.75" thickBot="1">
      <c r="E111" s="245"/>
      <c r="F111" s="245"/>
      <c r="G111" s="242">
        <v>0</v>
      </c>
      <c r="H111" s="242">
        <v>11170978</v>
      </c>
      <c r="I111" s="242">
        <v>0</v>
      </c>
      <c r="J111" s="242">
        <v>0</v>
      </c>
      <c r="K111" s="242">
        <v>0</v>
      </c>
      <c r="L111" s="242">
        <v>11170978</v>
      </c>
      <c r="M111" s="243" t="s">
        <v>56</v>
      </c>
      <c r="N111" s="243">
        <v>10203031</v>
      </c>
      <c r="O111" s="176"/>
    </row>
    <row r="112" spans="5:15" ht="15.75" thickBot="1">
      <c r="E112" s="245"/>
      <c r="F112" s="245"/>
      <c r="G112" s="242">
        <v>0</v>
      </c>
      <c r="H112" s="242">
        <v>9005625</v>
      </c>
      <c r="I112" s="242">
        <v>0</v>
      </c>
      <c r="J112" s="242">
        <v>0</v>
      </c>
      <c r="K112" s="242">
        <v>0</v>
      </c>
      <c r="L112" s="242">
        <v>9005625</v>
      </c>
      <c r="M112" s="243" t="s">
        <v>57</v>
      </c>
      <c r="N112" s="243">
        <v>10203041</v>
      </c>
      <c r="O112" s="176"/>
    </row>
    <row r="113" spans="5:15" ht="15.75" thickBot="1">
      <c r="E113" s="245"/>
      <c r="F113" s="245"/>
      <c r="G113" s="242">
        <v>0</v>
      </c>
      <c r="H113" s="242">
        <v>208936</v>
      </c>
      <c r="I113" s="242">
        <v>0</v>
      </c>
      <c r="J113" s="242">
        <v>0</v>
      </c>
      <c r="K113" s="242">
        <v>0</v>
      </c>
      <c r="L113" s="242">
        <v>208936</v>
      </c>
      <c r="M113" s="243" t="s">
        <v>58</v>
      </c>
      <c r="N113" s="243">
        <v>10203051</v>
      </c>
      <c r="O113" s="176"/>
    </row>
    <row r="114" spans="5:15" ht="15.75" thickBot="1">
      <c r="E114" s="245"/>
      <c r="F114" s="245"/>
      <c r="G114" s="242">
        <v>0</v>
      </c>
      <c r="H114" s="242">
        <v>97278.26</v>
      </c>
      <c r="I114" s="242">
        <v>0</v>
      </c>
      <c r="J114" s="242">
        <v>0</v>
      </c>
      <c r="K114" s="242">
        <v>0</v>
      </c>
      <c r="L114" s="242">
        <v>97278.26</v>
      </c>
      <c r="M114" s="243" t="s">
        <v>59</v>
      </c>
      <c r="N114" s="243">
        <v>10203061</v>
      </c>
      <c r="O114" s="176"/>
    </row>
    <row r="115" spans="5:15" ht="15.75" thickBot="1">
      <c r="E115" s="245"/>
      <c r="F115" s="245"/>
      <c r="G115" s="242">
        <v>0</v>
      </c>
      <c r="H115" s="242">
        <v>2684823</v>
      </c>
      <c r="I115" s="242">
        <v>0</v>
      </c>
      <c r="J115" s="242">
        <v>0</v>
      </c>
      <c r="K115" s="242">
        <v>0</v>
      </c>
      <c r="L115" s="242">
        <v>2684823</v>
      </c>
      <c r="M115" s="243" t="s">
        <v>436</v>
      </c>
      <c r="N115" s="243">
        <v>10203071</v>
      </c>
      <c r="O115" s="176"/>
    </row>
    <row r="116" spans="5:15" ht="15.75" thickBot="1">
      <c r="E116" s="245"/>
      <c r="F116" s="245"/>
      <c r="G116" s="242">
        <v>249638.01</v>
      </c>
      <c r="H116" s="242">
        <v>0</v>
      </c>
      <c r="I116" s="242">
        <v>51182.64</v>
      </c>
      <c r="J116" s="242">
        <v>0</v>
      </c>
      <c r="K116" s="242">
        <v>198455.37</v>
      </c>
      <c r="L116" s="242">
        <v>0</v>
      </c>
      <c r="M116" s="243" t="s">
        <v>60</v>
      </c>
      <c r="N116" s="243">
        <v>10203110011</v>
      </c>
      <c r="O116" s="176"/>
    </row>
    <row r="117" spans="5:15" ht="15.75" thickBot="1">
      <c r="E117" s="245"/>
      <c r="F117" s="245"/>
      <c r="G117" s="242">
        <v>1066103.4099999999</v>
      </c>
      <c r="H117" s="242">
        <v>0</v>
      </c>
      <c r="I117" s="242">
        <v>193391.4</v>
      </c>
      <c r="J117" s="242">
        <v>0</v>
      </c>
      <c r="K117" s="242">
        <v>872712.01</v>
      </c>
      <c r="L117" s="242">
        <v>0</v>
      </c>
      <c r="M117" s="243" t="s">
        <v>61</v>
      </c>
      <c r="N117" s="243">
        <v>10203110021</v>
      </c>
      <c r="O117" s="176"/>
    </row>
    <row r="118" spans="5:15" ht="15.75" thickBot="1">
      <c r="E118" s="245"/>
      <c r="F118" s="247">
        <f>H125</f>
        <v>3011328.2529604998</v>
      </c>
      <c r="G118" s="242">
        <v>7678611.0300000003</v>
      </c>
      <c r="H118" s="242">
        <v>0</v>
      </c>
      <c r="I118" s="242">
        <v>1152097.8</v>
      </c>
      <c r="J118" s="242">
        <v>0</v>
      </c>
      <c r="K118" s="242">
        <v>6526513.2300000004</v>
      </c>
      <c r="L118" s="242">
        <v>0</v>
      </c>
      <c r="M118" s="243" t="s">
        <v>62</v>
      </c>
      <c r="N118" s="243">
        <v>10203110031</v>
      </c>
      <c r="O118" s="176"/>
    </row>
    <row r="119" spans="5:15" ht="15.75" thickBot="1">
      <c r="E119" s="245"/>
      <c r="F119" s="247">
        <f>-G126-G127-G128-0.01</f>
        <v>-842567.79983000003</v>
      </c>
      <c r="G119" s="242">
        <v>7204501.2000000002</v>
      </c>
      <c r="H119" s="242">
        <v>0</v>
      </c>
      <c r="I119" s="242">
        <v>900562.8</v>
      </c>
      <c r="J119" s="242">
        <v>0</v>
      </c>
      <c r="K119" s="242">
        <v>6303938.4000000004</v>
      </c>
      <c r="L119" s="242">
        <v>0</v>
      </c>
      <c r="M119" s="243" t="s">
        <v>63</v>
      </c>
      <c r="N119" s="243">
        <v>10203110041</v>
      </c>
      <c r="O119" s="176"/>
    </row>
    <row r="120" spans="5:15" ht="15.75" thickBot="1">
      <c r="E120" s="245"/>
      <c r="F120" s="248"/>
      <c r="G120" s="242">
        <v>167149.12</v>
      </c>
      <c r="H120" s="242">
        <v>0</v>
      </c>
      <c r="I120" s="242">
        <v>20893.68</v>
      </c>
      <c r="J120" s="242">
        <v>0</v>
      </c>
      <c r="K120" s="242">
        <v>146255.44</v>
      </c>
      <c r="L120" s="242">
        <v>0</v>
      </c>
      <c r="M120" s="243" t="s">
        <v>64</v>
      </c>
      <c r="N120" s="243">
        <v>10203110051</v>
      </c>
      <c r="O120" s="176"/>
    </row>
    <row r="121" spans="5:15" ht="15.75" thickBot="1">
      <c r="E121" s="245"/>
      <c r="F121" s="248"/>
      <c r="G121" s="242">
        <v>50464.02</v>
      </c>
      <c r="H121" s="242">
        <v>0</v>
      </c>
      <c r="I121" s="242">
        <v>8297.8799999999992</v>
      </c>
      <c r="J121" s="242">
        <v>0</v>
      </c>
      <c r="K121" s="242">
        <v>42166.14</v>
      </c>
      <c r="L121" s="242">
        <v>0</v>
      </c>
      <c r="M121" s="243" t="s">
        <v>65</v>
      </c>
      <c r="N121" s="243">
        <v>10203110061</v>
      </c>
      <c r="O121" s="176"/>
    </row>
    <row r="122" spans="5:15" ht="15.75" thickBot="1">
      <c r="E122" s="245"/>
      <c r="F122" s="247">
        <f>-G129</f>
        <v>-13112803.119999999</v>
      </c>
      <c r="G122" s="242">
        <v>1058296.93</v>
      </c>
      <c r="H122" s="242">
        <v>0</v>
      </c>
      <c r="I122" s="242">
        <v>134241.12</v>
      </c>
      <c r="J122" s="242">
        <v>0</v>
      </c>
      <c r="K122" s="242">
        <v>924055.81</v>
      </c>
      <c r="L122" s="242">
        <v>0</v>
      </c>
      <c r="M122" s="243" t="s">
        <v>66</v>
      </c>
      <c r="N122" s="243">
        <v>10203110091</v>
      </c>
      <c r="O122" s="176"/>
    </row>
    <row r="123" spans="5:15" ht="15.75" thickBot="1">
      <c r="E123" s="245"/>
      <c r="F123" s="245">
        <f>H130+H131</f>
        <v>482071.53</v>
      </c>
      <c r="G123" s="242">
        <v>163875</v>
      </c>
      <c r="H123" s="242">
        <v>0</v>
      </c>
      <c r="I123" s="242">
        <v>85500</v>
      </c>
      <c r="J123" s="242">
        <v>0</v>
      </c>
      <c r="K123" s="242">
        <v>78375</v>
      </c>
      <c r="L123" s="242">
        <v>0</v>
      </c>
      <c r="M123" s="243" t="s">
        <v>362</v>
      </c>
      <c r="N123" s="243">
        <v>10203110101</v>
      </c>
      <c r="O123" s="176"/>
    </row>
    <row r="124" spans="5:15" ht="15.75" thickBot="1">
      <c r="E124" s="245"/>
      <c r="F124" s="245"/>
      <c r="G124" s="242">
        <v>0</v>
      </c>
      <c r="H124" s="242">
        <v>855000</v>
      </c>
      <c r="I124" s="242">
        <v>0</v>
      </c>
      <c r="J124" s="242">
        <v>0</v>
      </c>
      <c r="K124" s="242">
        <v>0</v>
      </c>
      <c r="L124" s="242">
        <v>855000</v>
      </c>
      <c r="M124" s="243" t="s">
        <v>363</v>
      </c>
      <c r="N124" s="243">
        <v>10203111</v>
      </c>
      <c r="O124" s="176"/>
    </row>
    <row r="125" spans="5:15" ht="15.75" thickBot="1">
      <c r="E125" s="245"/>
      <c r="F125" s="247">
        <f>-G134-G133-G136-G137</f>
        <v>-9472148.4900000002</v>
      </c>
      <c r="G125" s="242">
        <v>0</v>
      </c>
      <c r="H125" s="242">
        <v>3011328.2529604998</v>
      </c>
      <c r="I125" s="242">
        <v>11023278.0301695</v>
      </c>
      <c r="J125" s="242">
        <v>11360855</v>
      </c>
      <c r="K125" s="242">
        <v>0</v>
      </c>
      <c r="L125" s="242">
        <v>2673751.2831299999</v>
      </c>
      <c r="M125" s="243" t="s">
        <v>67</v>
      </c>
      <c r="N125" s="243">
        <v>201011</v>
      </c>
      <c r="O125" s="176"/>
    </row>
    <row r="126" spans="5:15" ht="15.75" thickBot="1">
      <c r="E126" s="245"/>
      <c r="F126" s="245">
        <f>SUM(H132:H137)</f>
        <v>41596.080000000002</v>
      </c>
      <c r="G126" s="242">
        <v>219763</v>
      </c>
      <c r="H126" s="242">
        <v>0</v>
      </c>
      <c r="I126" s="242">
        <v>219763</v>
      </c>
      <c r="J126" s="242">
        <v>168834</v>
      </c>
      <c r="K126" s="242">
        <v>168834</v>
      </c>
      <c r="L126" s="242">
        <v>0</v>
      </c>
      <c r="M126" s="243" t="s">
        <v>68</v>
      </c>
      <c r="N126" s="243">
        <v>201040001</v>
      </c>
      <c r="O126" s="176"/>
    </row>
    <row r="127" spans="5:15" ht="15.75" thickBot="1">
      <c r="E127" s="245"/>
      <c r="F127" s="249"/>
      <c r="G127" s="250">
        <v>572804.78983000002</v>
      </c>
      <c r="H127" s="250">
        <v>0</v>
      </c>
      <c r="I127" s="250">
        <v>2163633.5532999998</v>
      </c>
      <c r="J127" s="250">
        <v>1510622.5971395001</v>
      </c>
      <c r="K127" s="250">
        <v>0</v>
      </c>
      <c r="L127" s="250">
        <v>80207.166329999993</v>
      </c>
      <c r="M127" s="251" t="s">
        <v>69</v>
      </c>
      <c r="N127" s="251">
        <v>201070001</v>
      </c>
      <c r="O127" s="176"/>
    </row>
    <row r="128" spans="5:15" ht="15.75" thickBot="1">
      <c r="E128" s="245"/>
      <c r="F128" s="245"/>
      <c r="G128" s="242">
        <v>50000</v>
      </c>
      <c r="H128" s="242">
        <v>0</v>
      </c>
      <c r="I128" s="242">
        <v>50000</v>
      </c>
      <c r="J128" s="242">
        <v>0</v>
      </c>
      <c r="K128" s="242">
        <v>0</v>
      </c>
      <c r="L128" s="242">
        <v>0</v>
      </c>
      <c r="M128" s="243" t="s">
        <v>437</v>
      </c>
      <c r="N128" s="243">
        <v>201070002</v>
      </c>
      <c r="O128" s="176"/>
    </row>
    <row r="129" spans="5:15" ht="15.75" thickBot="1">
      <c r="E129" s="245"/>
      <c r="F129" s="245"/>
      <c r="G129" s="242">
        <v>13112803.119999999</v>
      </c>
      <c r="H129" s="242">
        <v>0</v>
      </c>
      <c r="I129" s="242">
        <v>0</v>
      </c>
      <c r="J129" s="242">
        <v>0</v>
      </c>
      <c r="K129" s="242">
        <v>13112803.119999999</v>
      </c>
      <c r="L129" s="242">
        <v>0</v>
      </c>
      <c r="M129" s="243" t="s">
        <v>364</v>
      </c>
      <c r="N129" s="243">
        <v>201080001</v>
      </c>
      <c r="O129" s="176"/>
    </row>
    <row r="130" spans="5:15" ht="15.75" thickBot="1">
      <c r="E130" s="245"/>
      <c r="F130" s="245"/>
      <c r="G130" s="242">
        <v>0</v>
      </c>
      <c r="H130" s="242">
        <v>185722.34</v>
      </c>
      <c r="I130" s="242">
        <v>0</v>
      </c>
      <c r="J130" s="242">
        <v>0</v>
      </c>
      <c r="K130" s="242">
        <v>0</v>
      </c>
      <c r="L130" s="242">
        <v>185722.34</v>
      </c>
      <c r="M130" s="243" t="s">
        <v>365</v>
      </c>
      <c r="N130" s="243">
        <v>201080002</v>
      </c>
      <c r="O130" s="176"/>
    </row>
    <row r="131" spans="5:15" ht="15.75" thickBot="1">
      <c r="E131" s="245"/>
      <c r="F131" s="245"/>
      <c r="G131" s="242">
        <v>0</v>
      </c>
      <c r="H131" s="242">
        <v>296349.19</v>
      </c>
      <c r="I131" s="242">
        <v>0</v>
      </c>
      <c r="J131" s="242">
        <v>160015.57</v>
      </c>
      <c r="K131" s="242">
        <v>0</v>
      </c>
      <c r="L131" s="242">
        <v>136333.62</v>
      </c>
      <c r="M131" s="243" t="s">
        <v>70</v>
      </c>
      <c r="N131" s="243">
        <v>2011101</v>
      </c>
      <c r="O131" s="176"/>
    </row>
    <row r="132" spans="5:15" ht="15.75" thickBot="1">
      <c r="E132" s="245"/>
      <c r="F132" s="245"/>
      <c r="G132" s="242">
        <v>0</v>
      </c>
      <c r="H132" s="242">
        <v>41596.080000000002</v>
      </c>
      <c r="I132" s="242">
        <v>0</v>
      </c>
      <c r="J132" s="242">
        <v>0</v>
      </c>
      <c r="K132" s="242">
        <v>0</v>
      </c>
      <c r="L132" s="242">
        <v>41596.080000000002</v>
      </c>
      <c r="M132" s="243" t="s">
        <v>71</v>
      </c>
      <c r="N132" s="243">
        <v>201132</v>
      </c>
      <c r="O132" s="176"/>
    </row>
    <row r="133" spans="5:15" ht="15.75" thickBot="1">
      <c r="E133" s="245"/>
      <c r="F133" s="245"/>
      <c r="G133" s="242">
        <v>8068787.4400000004</v>
      </c>
      <c r="H133" s="242">
        <v>0</v>
      </c>
      <c r="I133" s="242">
        <v>0</v>
      </c>
      <c r="J133" s="242">
        <v>0</v>
      </c>
      <c r="K133" s="242">
        <v>8068787.4400000004</v>
      </c>
      <c r="L133" s="242">
        <v>0</v>
      </c>
      <c r="M133" s="243" t="s">
        <v>72</v>
      </c>
      <c r="N133" s="243">
        <v>201133</v>
      </c>
      <c r="O133" s="176"/>
    </row>
    <row r="134" spans="5:15" ht="15.75" thickBot="1">
      <c r="E134" s="247"/>
      <c r="F134" s="245"/>
      <c r="G134" s="242">
        <v>250000</v>
      </c>
      <c r="H134" s="242">
        <v>0</v>
      </c>
      <c r="I134" s="242">
        <v>0</v>
      </c>
      <c r="J134" s="242">
        <v>0</v>
      </c>
      <c r="K134" s="242">
        <v>250000</v>
      </c>
      <c r="L134" s="242">
        <v>0</v>
      </c>
      <c r="M134" s="243" t="s">
        <v>73</v>
      </c>
      <c r="N134" s="243">
        <v>201134</v>
      </c>
      <c r="O134" s="176"/>
    </row>
    <row r="135" spans="5:15" ht="15.75" thickBot="1">
      <c r="E135" s="246"/>
      <c r="F135" s="245"/>
      <c r="G135" s="242">
        <v>0</v>
      </c>
      <c r="H135" s="242">
        <v>0</v>
      </c>
      <c r="I135" s="242">
        <v>8182.74</v>
      </c>
      <c r="J135" s="242">
        <v>8105</v>
      </c>
      <c r="K135" s="242">
        <v>0</v>
      </c>
      <c r="L135" s="242">
        <v>77.739999999999995</v>
      </c>
      <c r="M135" s="243" t="s">
        <v>74</v>
      </c>
      <c r="N135" s="243">
        <v>201137</v>
      </c>
      <c r="O135" s="176"/>
    </row>
    <row r="136" spans="5:15" ht="15.75" thickBot="1">
      <c r="E136" s="246"/>
      <c r="F136" s="245"/>
      <c r="G136" s="242">
        <v>822631.51</v>
      </c>
      <c r="H136" s="242">
        <v>0</v>
      </c>
      <c r="I136" s="242">
        <v>0</v>
      </c>
      <c r="J136" s="242">
        <v>1089526.75</v>
      </c>
      <c r="K136" s="242">
        <v>1912158.26</v>
      </c>
      <c r="L136" s="242">
        <v>0</v>
      </c>
      <c r="M136" s="243" t="s">
        <v>335</v>
      </c>
      <c r="N136" s="243">
        <v>201138</v>
      </c>
      <c r="O136" s="176"/>
    </row>
    <row r="137" spans="5:15" ht="15.75" thickBot="1">
      <c r="E137" s="247"/>
      <c r="F137" s="245"/>
      <c r="G137" s="242">
        <v>330729.53999999998</v>
      </c>
      <c r="H137" s="242">
        <v>0</v>
      </c>
      <c r="I137" s="242">
        <v>0</v>
      </c>
      <c r="J137" s="242">
        <v>353805.84</v>
      </c>
      <c r="K137" s="242">
        <v>684535.38</v>
      </c>
      <c r="L137" s="242">
        <v>0</v>
      </c>
      <c r="M137" s="243" t="s">
        <v>366</v>
      </c>
      <c r="N137" s="243">
        <v>201140</v>
      </c>
      <c r="O137" s="176"/>
    </row>
    <row r="138" spans="5:15" ht="15.75" thickBot="1">
      <c r="E138" s="246">
        <f>H138</f>
        <v>7783961.4299493004</v>
      </c>
      <c r="F138" s="242"/>
      <c r="G138" s="242">
        <v>0</v>
      </c>
      <c r="H138" s="242">
        <v>7783961.4299493004</v>
      </c>
      <c r="I138" s="242">
        <v>465683.95</v>
      </c>
      <c r="J138" s="242">
        <v>8249645.3799492996</v>
      </c>
      <c r="K138" s="242">
        <v>0</v>
      </c>
      <c r="L138" s="242">
        <v>0</v>
      </c>
      <c r="M138" s="243" t="s">
        <v>75</v>
      </c>
      <c r="N138" s="252">
        <v>303011</v>
      </c>
      <c r="O138" s="176"/>
    </row>
    <row r="139" spans="5:15" ht="15.75" thickBot="1">
      <c r="E139" s="245">
        <f>H139</f>
        <v>0</v>
      </c>
      <c r="F139" s="245"/>
      <c r="G139" s="242">
        <v>3.29E-3</v>
      </c>
      <c r="H139" s="242">
        <v>0</v>
      </c>
      <c r="I139" s="242">
        <v>700736.79799999995</v>
      </c>
      <c r="J139" s="242">
        <v>700736.79470750003</v>
      </c>
      <c r="K139" s="242">
        <v>0</v>
      </c>
      <c r="L139" s="242">
        <v>0</v>
      </c>
      <c r="M139" s="243" t="s">
        <v>76</v>
      </c>
      <c r="N139" s="243">
        <v>304011</v>
      </c>
      <c r="O139" s="176"/>
    </row>
    <row r="140" spans="5:15" ht="15.75" thickBot="1">
      <c r="E140" s="245">
        <f>-G140</f>
        <v>-10669706.541999999</v>
      </c>
      <c r="F140" s="245"/>
      <c r="G140" s="242">
        <v>10669706.541999999</v>
      </c>
      <c r="H140" s="242">
        <v>0</v>
      </c>
      <c r="I140" s="242">
        <v>10691568.492000001</v>
      </c>
      <c r="J140" s="242">
        <v>21861.95</v>
      </c>
      <c r="K140" s="242">
        <v>0</v>
      </c>
      <c r="L140" s="242">
        <v>0</v>
      </c>
      <c r="M140" s="243" t="s">
        <v>77</v>
      </c>
      <c r="N140" s="243">
        <v>401010001</v>
      </c>
      <c r="O140" s="176"/>
    </row>
    <row r="141" spans="5:15" ht="15.75" thickBot="1">
      <c r="E141" s="245">
        <f>H141</f>
        <v>144338.59</v>
      </c>
      <c r="F141" s="245"/>
      <c r="G141" s="242">
        <v>0</v>
      </c>
      <c r="H141" s="242">
        <v>144338.59</v>
      </c>
      <c r="I141" s="242">
        <v>0</v>
      </c>
      <c r="J141" s="242">
        <v>144338.59</v>
      </c>
      <c r="K141" s="242">
        <v>0</v>
      </c>
      <c r="L141" s="242">
        <v>0</v>
      </c>
      <c r="M141" s="243" t="s">
        <v>78</v>
      </c>
      <c r="N141" s="243">
        <v>401010003</v>
      </c>
      <c r="O141" s="176"/>
    </row>
    <row r="142" spans="5:15" ht="15.75" thickBot="1">
      <c r="E142" s="245">
        <f>-G142</f>
        <v>-3731174.73</v>
      </c>
      <c r="F142" s="245"/>
      <c r="G142" s="242">
        <v>3731174.73</v>
      </c>
      <c r="H142" s="242">
        <v>0</v>
      </c>
      <c r="I142" s="242">
        <v>3731174.73</v>
      </c>
      <c r="J142" s="242">
        <v>0</v>
      </c>
      <c r="K142" s="242">
        <v>0</v>
      </c>
      <c r="L142" s="242">
        <v>0</v>
      </c>
      <c r="M142" s="243" t="s">
        <v>79</v>
      </c>
      <c r="N142" s="243">
        <v>401020001</v>
      </c>
      <c r="O142" s="176"/>
    </row>
    <row r="143" spans="5:15" ht="15.75" thickBot="1">
      <c r="E143" s="245">
        <f>H143</f>
        <v>11194.67</v>
      </c>
      <c r="F143" s="245"/>
      <c r="G143" s="242">
        <v>0</v>
      </c>
      <c r="H143" s="242">
        <v>11194.67</v>
      </c>
      <c r="I143" s="242">
        <v>0</v>
      </c>
      <c r="J143" s="242">
        <v>11194.67</v>
      </c>
      <c r="K143" s="242">
        <v>0</v>
      </c>
      <c r="L143" s="242">
        <v>0</v>
      </c>
      <c r="M143" s="243" t="s">
        <v>80</v>
      </c>
      <c r="N143" s="243">
        <v>401020003</v>
      </c>
      <c r="O143" s="176"/>
    </row>
    <row r="144" spans="5:15" ht="15.75" thickBot="1">
      <c r="E144" s="246">
        <f>-G144-G145-G146-G147</f>
        <v>-14862</v>
      </c>
      <c r="F144" s="245"/>
      <c r="G144" s="242">
        <v>40</v>
      </c>
      <c r="H144" s="242">
        <v>0</v>
      </c>
      <c r="I144" s="242">
        <v>40</v>
      </c>
      <c r="J144" s="242">
        <v>0</v>
      </c>
      <c r="K144" s="242">
        <v>0</v>
      </c>
      <c r="L144" s="242">
        <v>0</v>
      </c>
      <c r="M144" s="243" t="s">
        <v>336</v>
      </c>
      <c r="N144" s="243">
        <v>402010003</v>
      </c>
      <c r="O144" s="176"/>
    </row>
    <row r="145" spans="5:15" ht="15.75" thickBot="1">
      <c r="E145" s="245"/>
      <c r="F145" s="245"/>
      <c r="G145" s="242">
        <v>11822</v>
      </c>
      <c r="H145" s="242">
        <v>0</v>
      </c>
      <c r="I145" s="242">
        <v>11822</v>
      </c>
      <c r="J145" s="242">
        <v>0</v>
      </c>
      <c r="K145" s="242">
        <v>0</v>
      </c>
      <c r="L145" s="242">
        <v>0</v>
      </c>
      <c r="M145" s="243" t="s">
        <v>367</v>
      </c>
      <c r="N145" s="243">
        <v>402010004</v>
      </c>
      <c r="O145" s="176"/>
    </row>
    <row r="146" spans="5:15" ht="15.75" thickBot="1">
      <c r="E146" s="245"/>
      <c r="F146" s="245"/>
      <c r="G146" s="242">
        <v>0</v>
      </c>
      <c r="H146" s="242">
        <v>0</v>
      </c>
      <c r="I146" s="242">
        <v>1298.2</v>
      </c>
      <c r="J146" s="242">
        <v>1298.2</v>
      </c>
      <c r="K146" s="242">
        <v>0</v>
      </c>
      <c r="L146" s="242">
        <v>0</v>
      </c>
      <c r="M146" s="243" t="s">
        <v>81</v>
      </c>
      <c r="N146" s="243">
        <v>402030008</v>
      </c>
      <c r="O146" s="176"/>
    </row>
    <row r="147" spans="5:15" ht="15.75" thickBot="1">
      <c r="E147" s="245"/>
      <c r="F147" s="245"/>
      <c r="G147" s="242">
        <v>3000</v>
      </c>
      <c r="H147" s="242">
        <v>0</v>
      </c>
      <c r="I147" s="242">
        <v>3000</v>
      </c>
      <c r="J147" s="242">
        <v>0</v>
      </c>
      <c r="K147" s="242">
        <v>0</v>
      </c>
      <c r="L147" s="242">
        <v>0</v>
      </c>
      <c r="M147" s="243" t="s">
        <v>82</v>
      </c>
      <c r="N147" s="243">
        <v>402030009</v>
      </c>
      <c r="O147" s="176"/>
    </row>
    <row r="148" spans="5:15" ht="15.75" thickBot="1">
      <c r="E148" s="245"/>
      <c r="F148" s="245"/>
      <c r="G148" s="242">
        <v>0</v>
      </c>
      <c r="H148" s="242">
        <v>4262631.6169999996</v>
      </c>
      <c r="I148" s="242">
        <v>28441.2425</v>
      </c>
      <c r="J148" s="242">
        <v>4291072.8595000003</v>
      </c>
      <c r="K148" s="242">
        <v>0</v>
      </c>
      <c r="L148" s="242">
        <v>0</v>
      </c>
      <c r="M148" s="243" t="s">
        <v>83</v>
      </c>
      <c r="N148" s="243">
        <v>51011</v>
      </c>
      <c r="O148" s="176"/>
    </row>
    <row r="149" spans="5:15" ht="15.75" thickBot="1">
      <c r="E149" s="245"/>
      <c r="F149" s="245"/>
      <c r="G149" s="242">
        <v>4262631.6169999996</v>
      </c>
      <c r="H149" s="242">
        <v>0</v>
      </c>
      <c r="I149" s="242">
        <v>4291072.8595000003</v>
      </c>
      <c r="J149" s="242">
        <v>28441.2425</v>
      </c>
      <c r="K149" s="242">
        <v>0</v>
      </c>
      <c r="L149" s="242">
        <v>0</v>
      </c>
      <c r="M149" s="243" t="s">
        <v>84</v>
      </c>
      <c r="N149" s="243">
        <v>51021</v>
      </c>
      <c r="O149" s="176"/>
    </row>
    <row r="150" spans="5:15" ht="15.75" thickBot="1">
      <c r="E150" s="245"/>
      <c r="F150" s="245"/>
      <c r="G150" s="242">
        <v>0</v>
      </c>
      <c r="H150" s="242">
        <v>0</v>
      </c>
      <c r="I150" s="242">
        <v>8166835.7755300002</v>
      </c>
      <c r="J150" s="242">
        <v>8166835.7755300002</v>
      </c>
      <c r="K150" s="242">
        <v>0</v>
      </c>
      <c r="L150" s="242">
        <v>0</v>
      </c>
      <c r="M150" s="243" t="s">
        <v>85</v>
      </c>
      <c r="N150" s="243">
        <v>51031</v>
      </c>
      <c r="O150" s="176"/>
    </row>
    <row r="151" spans="5:15" ht="15.75" thickBot="1">
      <c r="E151" s="245">
        <f>H151</f>
        <v>0</v>
      </c>
      <c r="F151" s="245"/>
      <c r="G151" s="242">
        <v>6.2399999999999999E-3</v>
      </c>
      <c r="H151" s="242">
        <v>0</v>
      </c>
      <c r="I151" s="242">
        <v>1949077.74128</v>
      </c>
      <c r="J151" s="242">
        <v>1949077.7350395999</v>
      </c>
      <c r="K151" s="242">
        <v>0</v>
      </c>
      <c r="L151" s="242">
        <v>0</v>
      </c>
      <c r="M151" s="243" t="s">
        <v>337</v>
      </c>
      <c r="N151" s="243">
        <v>5301</v>
      </c>
      <c r="O151" s="176"/>
    </row>
    <row r="152" spans="5:15" ht="15.75" thickBot="1">
      <c r="E152" s="249">
        <f>SUM(H152:H180)</f>
        <v>3164023.4600000009</v>
      </c>
      <c r="F152" s="245"/>
      <c r="G152" s="242">
        <v>0</v>
      </c>
      <c r="H152" s="242">
        <v>25640</v>
      </c>
      <c r="I152" s="242">
        <v>0</v>
      </c>
      <c r="J152" s="242">
        <v>25640</v>
      </c>
      <c r="K152" s="242">
        <v>0</v>
      </c>
      <c r="L152" s="242">
        <v>0</v>
      </c>
      <c r="M152" s="243" t="s">
        <v>86</v>
      </c>
      <c r="N152" s="243">
        <v>60101000101</v>
      </c>
      <c r="O152" s="176"/>
    </row>
    <row r="153" spans="5:15" ht="15.75" thickBot="1">
      <c r="E153" s="249"/>
      <c r="F153" s="245"/>
      <c r="G153" s="242">
        <v>0</v>
      </c>
      <c r="H153" s="242">
        <v>100</v>
      </c>
      <c r="I153" s="242"/>
      <c r="J153" s="242">
        <v>100</v>
      </c>
      <c r="K153" s="242"/>
      <c r="L153" s="242"/>
      <c r="M153" s="243" t="s">
        <v>416</v>
      </c>
      <c r="N153" s="243">
        <v>60101000102</v>
      </c>
      <c r="O153" s="176"/>
    </row>
    <row r="154" spans="5:15" ht="15.75" thickBot="1">
      <c r="E154" s="245"/>
      <c r="F154" s="245"/>
      <c r="G154" s="242">
        <v>0</v>
      </c>
      <c r="H154" s="242">
        <v>472189</v>
      </c>
      <c r="I154" s="242">
        <v>0</v>
      </c>
      <c r="J154" s="242">
        <v>472189</v>
      </c>
      <c r="K154" s="242">
        <v>0</v>
      </c>
      <c r="L154" s="242">
        <v>0</v>
      </c>
      <c r="M154" s="243" t="s">
        <v>303</v>
      </c>
      <c r="N154" s="243">
        <v>60101000103</v>
      </c>
      <c r="O154" s="176"/>
    </row>
    <row r="155" spans="5:15" ht="15.75" thickBot="1">
      <c r="E155" s="245"/>
      <c r="F155" s="245"/>
      <c r="G155" s="242">
        <v>0</v>
      </c>
      <c r="H155" s="242">
        <v>95031.1</v>
      </c>
      <c r="I155" s="242">
        <v>0</v>
      </c>
      <c r="J155" s="242">
        <v>95031.1</v>
      </c>
      <c r="K155" s="242">
        <v>0</v>
      </c>
      <c r="L155" s="242">
        <v>0</v>
      </c>
      <c r="M155" s="243" t="s">
        <v>87</v>
      </c>
      <c r="N155" s="243">
        <v>60101000104</v>
      </c>
      <c r="O155" s="176"/>
    </row>
    <row r="156" spans="5:15" ht="15.75" thickBot="1">
      <c r="E156" s="245"/>
      <c r="F156" s="245"/>
      <c r="G156" s="242">
        <v>0</v>
      </c>
      <c r="H156" s="242">
        <v>35517</v>
      </c>
      <c r="I156" s="242">
        <v>0</v>
      </c>
      <c r="J156" s="242">
        <v>35517</v>
      </c>
      <c r="K156" s="242">
        <v>0</v>
      </c>
      <c r="L156" s="242">
        <v>0</v>
      </c>
      <c r="M156" s="243" t="s">
        <v>438</v>
      </c>
      <c r="N156" s="243">
        <v>60101000105</v>
      </c>
      <c r="O156" s="176"/>
    </row>
    <row r="157" spans="5:15" ht="15.75" thickBot="1">
      <c r="E157" s="245"/>
      <c r="F157" s="245"/>
      <c r="G157" s="242">
        <v>0</v>
      </c>
      <c r="H157" s="242">
        <v>3121</v>
      </c>
      <c r="I157" s="242">
        <v>0</v>
      </c>
      <c r="J157" s="242">
        <v>3121</v>
      </c>
      <c r="K157" s="242">
        <v>0</v>
      </c>
      <c r="L157" s="242">
        <v>0</v>
      </c>
      <c r="M157" s="243" t="s">
        <v>338</v>
      </c>
      <c r="N157" s="243">
        <v>60101000107</v>
      </c>
      <c r="O157" s="176"/>
    </row>
    <row r="158" spans="5:15" ht="15.75" thickBot="1">
      <c r="E158" s="245"/>
      <c r="F158" s="245"/>
      <c r="G158" s="242">
        <v>0</v>
      </c>
      <c r="H158" s="242">
        <v>62043</v>
      </c>
      <c r="I158" s="242">
        <v>0</v>
      </c>
      <c r="J158" s="242">
        <v>62043</v>
      </c>
      <c r="K158" s="242">
        <v>0</v>
      </c>
      <c r="L158" s="242">
        <v>0</v>
      </c>
      <c r="M158" s="243" t="s">
        <v>88</v>
      </c>
      <c r="N158" s="243">
        <v>60101000112</v>
      </c>
      <c r="O158" s="176"/>
    </row>
    <row r="159" spans="5:15" ht="15.75" thickBot="1">
      <c r="E159" s="245"/>
      <c r="F159" s="245"/>
      <c r="G159" s="242">
        <v>0</v>
      </c>
      <c r="H159" s="242">
        <v>27202.41</v>
      </c>
      <c r="I159" s="242">
        <v>0</v>
      </c>
      <c r="J159" s="242">
        <v>27202.41</v>
      </c>
      <c r="K159" s="242">
        <v>0</v>
      </c>
      <c r="L159" s="242">
        <v>0</v>
      </c>
      <c r="M159" s="243" t="s">
        <v>89</v>
      </c>
      <c r="N159" s="243">
        <v>60101000113</v>
      </c>
      <c r="O159" s="176"/>
    </row>
    <row r="160" spans="5:15" ht="15.75" thickBot="1">
      <c r="E160" s="245"/>
      <c r="F160" s="245"/>
      <c r="G160" s="242">
        <v>0</v>
      </c>
      <c r="H160" s="242">
        <v>1161143.08</v>
      </c>
      <c r="I160" s="242">
        <v>200217.67</v>
      </c>
      <c r="J160" s="242">
        <v>1361360.75</v>
      </c>
      <c r="K160" s="242">
        <v>0</v>
      </c>
      <c r="L160" s="242">
        <v>0</v>
      </c>
      <c r="M160" s="243" t="s">
        <v>90</v>
      </c>
      <c r="N160" s="243">
        <v>60101000201</v>
      </c>
      <c r="O160" s="176"/>
    </row>
    <row r="161" spans="5:15" ht="15.75" thickBot="1">
      <c r="E161" s="245"/>
      <c r="F161" s="245"/>
      <c r="G161" s="242">
        <v>0</v>
      </c>
      <c r="H161" s="242">
        <v>40926.67</v>
      </c>
      <c r="I161" s="242">
        <v>18973.95</v>
      </c>
      <c r="J161" s="242">
        <v>59900.62</v>
      </c>
      <c r="K161" s="242">
        <v>0</v>
      </c>
      <c r="L161" s="242">
        <v>0</v>
      </c>
      <c r="M161" s="243" t="s">
        <v>91</v>
      </c>
      <c r="N161" s="243">
        <v>60101000202</v>
      </c>
      <c r="O161" s="176"/>
    </row>
    <row r="162" spans="5:15" ht="15.75" thickBot="1">
      <c r="E162" s="245"/>
      <c r="F162" s="245"/>
      <c r="G162" s="242">
        <v>0</v>
      </c>
      <c r="H162" s="242">
        <v>93362.84</v>
      </c>
      <c r="I162" s="242">
        <v>0</v>
      </c>
      <c r="J162" s="242">
        <v>93362.84</v>
      </c>
      <c r="K162" s="242">
        <v>0</v>
      </c>
      <c r="L162" s="242">
        <v>0</v>
      </c>
      <c r="M162" s="243" t="s">
        <v>92</v>
      </c>
      <c r="N162" s="243">
        <v>60101000203</v>
      </c>
      <c r="O162" s="176"/>
    </row>
    <row r="163" spans="5:15" ht="15.75" thickBot="1">
      <c r="E163" s="245"/>
      <c r="F163" s="245"/>
      <c r="G163" s="242">
        <v>0</v>
      </c>
      <c r="H163" s="242">
        <v>99587.45</v>
      </c>
      <c r="I163" s="242">
        <v>0</v>
      </c>
      <c r="J163" s="242">
        <v>99587.45</v>
      </c>
      <c r="K163" s="242">
        <v>0</v>
      </c>
      <c r="L163" s="242">
        <v>0</v>
      </c>
      <c r="M163" s="243" t="s">
        <v>93</v>
      </c>
      <c r="N163" s="243">
        <v>60101000204</v>
      </c>
      <c r="O163" s="176"/>
    </row>
    <row r="164" spans="5:15" ht="15.75" thickBot="1">
      <c r="E164" s="245"/>
      <c r="F164" s="245"/>
      <c r="G164" s="242">
        <v>0</v>
      </c>
      <c r="H164" s="242">
        <v>43418.5</v>
      </c>
      <c r="I164" s="242">
        <v>0</v>
      </c>
      <c r="J164" s="242">
        <v>43418.5</v>
      </c>
      <c r="K164" s="242">
        <v>0</v>
      </c>
      <c r="L164" s="242">
        <v>0</v>
      </c>
      <c r="M164" s="243" t="s">
        <v>94</v>
      </c>
      <c r="N164" s="243">
        <v>60101000206</v>
      </c>
      <c r="O164" s="176"/>
    </row>
    <row r="165" spans="5:15" ht="15.75" thickBot="1">
      <c r="E165" s="245"/>
      <c r="F165" s="245"/>
      <c r="G165" s="242">
        <v>0</v>
      </c>
      <c r="H165" s="242">
        <v>689.91</v>
      </c>
      <c r="I165" s="242">
        <v>0</v>
      </c>
      <c r="J165" s="242">
        <v>689.91</v>
      </c>
      <c r="K165" s="242">
        <v>0</v>
      </c>
      <c r="L165" s="242">
        <v>0</v>
      </c>
      <c r="M165" s="243" t="s">
        <v>439</v>
      </c>
      <c r="N165" s="243">
        <v>60101000207</v>
      </c>
      <c r="O165" s="176"/>
    </row>
    <row r="166" spans="5:15" ht="15.75" thickBot="1">
      <c r="E166" s="245"/>
      <c r="F166" s="245"/>
      <c r="G166" s="242">
        <v>0</v>
      </c>
      <c r="H166" s="242">
        <v>50</v>
      </c>
      <c r="I166" s="242">
        <v>0</v>
      </c>
      <c r="J166" s="242">
        <v>50</v>
      </c>
      <c r="K166" s="242">
        <v>0</v>
      </c>
      <c r="L166" s="242">
        <v>0</v>
      </c>
      <c r="M166" s="243" t="s">
        <v>440</v>
      </c>
      <c r="N166" s="243">
        <v>60101000209</v>
      </c>
      <c r="O166" s="176"/>
    </row>
    <row r="167" spans="5:15" ht="15.75" thickBot="1">
      <c r="E167" s="245"/>
      <c r="F167" s="245"/>
      <c r="G167" s="242">
        <v>0</v>
      </c>
      <c r="H167" s="242">
        <v>2525</v>
      </c>
      <c r="I167" s="242">
        <v>0</v>
      </c>
      <c r="J167" s="242">
        <v>2525</v>
      </c>
      <c r="K167" s="242">
        <v>0</v>
      </c>
      <c r="L167" s="242">
        <v>0</v>
      </c>
      <c r="M167" s="243" t="s">
        <v>441</v>
      </c>
      <c r="N167" s="243">
        <v>60101000212</v>
      </c>
      <c r="O167" s="176"/>
    </row>
    <row r="168" spans="5:15" ht="15.75" thickBot="1">
      <c r="E168" s="245"/>
      <c r="F168" s="245"/>
      <c r="G168" s="242">
        <v>0</v>
      </c>
      <c r="H168" s="242">
        <v>25846.2</v>
      </c>
      <c r="I168" s="242">
        <v>543</v>
      </c>
      <c r="J168" s="242">
        <v>26389.200000000001</v>
      </c>
      <c r="K168" s="242">
        <v>0</v>
      </c>
      <c r="L168" s="242">
        <v>0</v>
      </c>
      <c r="M168" s="243" t="s">
        <v>95</v>
      </c>
      <c r="N168" s="243">
        <v>60101000213</v>
      </c>
      <c r="O168" s="176"/>
    </row>
    <row r="169" spans="5:15" ht="15.75" thickBot="1">
      <c r="E169" s="245"/>
      <c r="F169" s="245"/>
      <c r="G169" s="242">
        <v>0</v>
      </c>
      <c r="H169" s="242">
        <v>77.39</v>
      </c>
      <c r="I169" s="242"/>
      <c r="J169" s="242">
        <v>77.39</v>
      </c>
      <c r="K169" s="242"/>
      <c r="L169" s="242"/>
      <c r="M169" s="243" t="s">
        <v>415</v>
      </c>
      <c r="N169" s="243">
        <v>60101000214</v>
      </c>
      <c r="O169" s="176"/>
    </row>
    <row r="170" spans="5:15" ht="15.75" thickBot="1">
      <c r="E170" s="253">
        <f>SUM(H181:H188)</f>
        <v>2546167.3200000003</v>
      </c>
      <c r="F170" s="245"/>
      <c r="G170" s="242">
        <v>0</v>
      </c>
      <c r="H170" s="242">
        <v>12859</v>
      </c>
      <c r="I170" s="242">
        <v>15493</v>
      </c>
      <c r="J170" s="242">
        <v>28352</v>
      </c>
      <c r="K170" s="242">
        <v>0</v>
      </c>
      <c r="L170" s="242">
        <v>0</v>
      </c>
      <c r="M170" s="243" t="s">
        <v>96</v>
      </c>
      <c r="N170" s="243">
        <v>60101000215</v>
      </c>
      <c r="O170" s="176"/>
    </row>
    <row r="171" spans="5:15" ht="15.75" thickBot="1">
      <c r="E171" s="245"/>
      <c r="F171" s="245"/>
      <c r="G171" s="242">
        <v>0</v>
      </c>
      <c r="H171" s="242">
        <v>291502.84999999998</v>
      </c>
      <c r="I171" s="242">
        <v>0</v>
      </c>
      <c r="J171" s="242">
        <v>291502.84999999998</v>
      </c>
      <c r="K171" s="242">
        <v>0</v>
      </c>
      <c r="L171" s="242">
        <v>0</v>
      </c>
      <c r="M171" s="243" t="s">
        <v>97</v>
      </c>
      <c r="N171" s="243">
        <v>60101000217</v>
      </c>
      <c r="O171" s="176"/>
    </row>
    <row r="172" spans="5:15" ht="15.75" thickBot="1">
      <c r="E172" s="245"/>
      <c r="F172" s="245"/>
      <c r="G172" s="242">
        <v>0</v>
      </c>
      <c r="H172" s="242">
        <v>2490</v>
      </c>
      <c r="I172" s="242">
        <v>0</v>
      </c>
      <c r="J172" s="242">
        <v>2490</v>
      </c>
      <c r="K172" s="242">
        <v>0</v>
      </c>
      <c r="L172" s="242">
        <v>0</v>
      </c>
      <c r="M172" s="243" t="s">
        <v>98</v>
      </c>
      <c r="N172" s="243">
        <v>60101000218</v>
      </c>
      <c r="O172" s="176"/>
    </row>
    <row r="173" spans="5:15" ht="15.75" thickBot="1">
      <c r="E173" s="245"/>
      <c r="F173" s="245"/>
      <c r="G173" s="242">
        <v>0</v>
      </c>
      <c r="H173" s="242">
        <v>4639.28</v>
      </c>
      <c r="I173" s="242">
        <v>0</v>
      </c>
      <c r="J173" s="242">
        <v>4639.28</v>
      </c>
      <c r="K173" s="242">
        <v>0</v>
      </c>
      <c r="L173" s="242">
        <v>0</v>
      </c>
      <c r="M173" s="243" t="s">
        <v>99</v>
      </c>
      <c r="N173" s="243">
        <v>60101000220</v>
      </c>
      <c r="O173" s="176"/>
    </row>
    <row r="174" spans="5:15" ht="15.75" thickBot="1">
      <c r="E174" s="245"/>
      <c r="F174" s="245"/>
      <c r="G174" s="242">
        <v>0</v>
      </c>
      <c r="H174" s="242">
        <v>53172.17</v>
      </c>
      <c r="I174" s="242">
        <v>0</v>
      </c>
      <c r="J174" s="242">
        <v>53172.17</v>
      </c>
      <c r="K174" s="242">
        <v>0</v>
      </c>
      <c r="L174" s="242">
        <v>0</v>
      </c>
      <c r="M174" s="243" t="s">
        <v>100</v>
      </c>
      <c r="N174" s="243">
        <v>60101000222</v>
      </c>
      <c r="O174" s="176"/>
    </row>
    <row r="175" spans="5:15" ht="15.75" thickBot="1">
      <c r="E175" s="245"/>
      <c r="F175" s="245"/>
      <c r="G175" s="242">
        <v>0</v>
      </c>
      <c r="H175" s="242">
        <v>331982.28000000003</v>
      </c>
      <c r="I175" s="242">
        <v>0</v>
      </c>
      <c r="J175" s="242">
        <v>331982.28000000003</v>
      </c>
      <c r="K175" s="242">
        <v>0</v>
      </c>
      <c r="L175" s="242">
        <v>0</v>
      </c>
      <c r="M175" s="243" t="s">
        <v>101</v>
      </c>
      <c r="N175" s="243">
        <v>60101000223</v>
      </c>
      <c r="O175" s="176"/>
    </row>
    <row r="176" spans="5:15" ht="15.75" thickBot="1">
      <c r="E176" s="245"/>
      <c r="F176" s="245"/>
      <c r="G176" s="242">
        <v>0</v>
      </c>
      <c r="H176" s="242">
        <v>18778.150000000001</v>
      </c>
      <c r="I176" s="242">
        <v>0</v>
      </c>
      <c r="J176" s="242">
        <v>18778.150000000001</v>
      </c>
      <c r="K176" s="242">
        <v>0</v>
      </c>
      <c r="L176" s="242">
        <v>0</v>
      </c>
      <c r="M176" s="243" t="s">
        <v>102</v>
      </c>
      <c r="N176" s="243">
        <v>60101000224</v>
      </c>
      <c r="O176" s="176"/>
    </row>
    <row r="177" spans="5:15" ht="15.75" thickBot="1">
      <c r="E177" s="253">
        <f>SUM(H189:H217)-0.01</f>
        <v>2465199.6300000008</v>
      </c>
      <c r="F177" s="245"/>
      <c r="G177" s="242">
        <v>0</v>
      </c>
      <c r="H177" s="242">
        <v>6035.16</v>
      </c>
      <c r="I177" s="242">
        <v>0</v>
      </c>
      <c r="J177" s="242">
        <v>6035.16</v>
      </c>
      <c r="K177" s="242">
        <v>0</v>
      </c>
      <c r="L177" s="242">
        <v>0</v>
      </c>
      <c r="M177" s="243" t="s">
        <v>103</v>
      </c>
      <c r="N177" s="243">
        <v>60101000225</v>
      </c>
      <c r="O177" s="176"/>
    </row>
    <row r="178" spans="5:15" ht="15.75" thickBot="1">
      <c r="E178" s="245"/>
      <c r="F178" s="245"/>
      <c r="G178" s="242">
        <v>0</v>
      </c>
      <c r="H178" s="242">
        <v>12778.92</v>
      </c>
      <c r="I178" s="242">
        <v>0</v>
      </c>
      <c r="J178" s="242">
        <v>12778.92</v>
      </c>
      <c r="K178" s="242">
        <v>0</v>
      </c>
      <c r="L178" s="242">
        <v>0</v>
      </c>
      <c r="M178" s="243" t="s">
        <v>104</v>
      </c>
      <c r="N178" s="243">
        <v>60101000226</v>
      </c>
      <c r="O178" s="176"/>
    </row>
    <row r="179" spans="5:15" ht="15.75" thickBot="1">
      <c r="E179" s="245"/>
      <c r="F179" s="245"/>
      <c r="G179" s="242">
        <v>0</v>
      </c>
      <c r="H179" s="242">
        <v>4500</v>
      </c>
      <c r="I179" s="242"/>
      <c r="J179" s="242">
        <v>4500</v>
      </c>
      <c r="K179" s="242"/>
      <c r="L179" s="242"/>
      <c r="M179" s="243" t="s">
        <v>408</v>
      </c>
      <c r="N179" s="254">
        <v>60101000228</v>
      </c>
      <c r="O179" s="176"/>
    </row>
    <row r="180" spans="5:15" ht="15.75" thickBot="1">
      <c r="E180" s="245"/>
      <c r="F180" s="245"/>
      <c r="G180" s="242">
        <v>0</v>
      </c>
      <c r="H180" s="242">
        <v>236815.1</v>
      </c>
      <c r="I180" s="242">
        <v>0</v>
      </c>
      <c r="J180" s="242">
        <v>236815.1</v>
      </c>
      <c r="K180" s="242">
        <v>0</v>
      </c>
      <c r="L180" s="242">
        <v>0</v>
      </c>
      <c r="M180" s="243" t="s">
        <v>409</v>
      </c>
      <c r="N180" s="254">
        <v>60101000229</v>
      </c>
      <c r="O180" s="176"/>
    </row>
    <row r="181" spans="5:15" ht="15.75" thickBot="1">
      <c r="E181" s="245"/>
      <c r="F181" s="245"/>
      <c r="G181" s="242">
        <v>0</v>
      </c>
      <c r="H181" s="242">
        <v>51182.64</v>
      </c>
      <c r="I181" s="242">
        <v>0</v>
      </c>
      <c r="J181" s="242">
        <v>51182.64</v>
      </c>
      <c r="K181" s="242">
        <v>0</v>
      </c>
      <c r="L181" s="242">
        <v>0</v>
      </c>
      <c r="M181" s="243" t="s">
        <v>105</v>
      </c>
      <c r="N181" s="243">
        <v>60101000301</v>
      </c>
      <c r="O181" s="176"/>
    </row>
    <row r="182" spans="5:15" ht="15.75" thickBot="1">
      <c r="E182" s="245"/>
      <c r="F182" s="245"/>
      <c r="G182" s="242">
        <v>0</v>
      </c>
      <c r="H182" s="242">
        <v>1152097.8</v>
      </c>
      <c r="I182" s="242">
        <v>0</v>
      </c>
      <c r="J182" s="242">
        <v>1152097.8</v>
      </c>
      <c r="K182" s="242">
        <v>0</v>
      </c>
      <c r="L182" s="242">
        <v>0</v>
      </c>
      <c r="M182" s="243" t="s">
        <v>106</v>
      </c>
      <c r="N182" s="243">
        <v>60101000302</v>
      </c>
      <c r="O182" s="176"/>
    </row>
    <row r="183" spans="5:15" ht="15.75" thickBot="1">
      <c r="E183" s="245"/>
      <c r="F183" s="245"/>
      <c r="G183" s="242">
        <v>0</v>
      </c>
      <c r="H183" s="242">
        <v>900562.8</v>
      </c>
      <c r="I183" s="242">
        <v>0</v>
      </c>
      <c r="J183" s="242">
        <v>900562.8</v>
      </c>
      <c r="K183" s="242">
        <v>0</v>
      </c>
      <c r="L183" s="242">
        <v>0</v>
      </c>
      <c r="M183" s="243" t="s">
        <v>107</v>
      </c>
      <c r="N183" s="243">
        <v>60101000303</v>
      </c>
      <c r="O183" s="176"/>
    </row>
    <row r="184" spans="5:15" ht="15.75" thickBot="1">
      <c r="E184" s="245"/>
      <c r="F184" s="245"/>
      <c r="G184" s="242">
        <v>0</v>
      </c>
      <c r="H184" s="242">
        <v>193391.4</v>
      </c>
      <c r="I184" s="242">
        <v>0</v>
      </c>
      <c r="J184" s="242">
        <v>193391.4</v>
      </c>
      <c r="K184" s="242">
        <v>0</v>
      </c>
      <c r="L184" s="242">
        <v>0</v>
      </c>
      <c r="M184" s="243" t="s">
        <v>108</v>
      </c>
      <c r="N184" s="243">
        <v>60101000304</v>
      </c>
      <c r="O184" s="176"/>
    </row>
    <row r="185" spans="5:15" ht="15.75" thickBot="1">
      <c r="E185" s="245"/>
      <c r="F185" s="245"/>
      <c r="G185" s="242">
        <v>0</v>
      </c>
      <c r="H185" s="242">
        <v>8297.8799999999992</v>
      </c>
      <c r="I185" s="242">
        <v>0</v>
      </c>
      <c r="J185" s="242">
        <v>8297.8799999999992</v>
      </c>
      <c r="K185" s="242">
        <v>0</v>
      </c>
      <c r="L185" s="242">
        <v>0</v>
      </c>
      <c r="M185" s="243" t="s">
        <v>109</v>
      </c>
      <c r="N185" s="243">
        <v>60101000306</v>
      </c>
      <c r="O185" s="176"/>
    </row>
    <row r="186" spans="5:15" ht="15.75" thickBot="1">
      <c r="E186" s="245"/>
      <c r="F186" s="245"/>
      <c r="G186" s="242">
        <v>0</v>
      </c>
      <c r="H186" s="242">
        <v>20893.68</v>
      </c>
      <c r="I186" s="242">
        <v>0</v>
      </c>
      <c r="J186" s="242">
        <v>20893.68</v>
      </c>
      <c r="K186" s="242">
        <v>0</v>
      </c>
      <c r="L186" s="242">
        <v>0</v>
      </c>
      <c r="M186" s="243" t="s">
        <v>110</v>
      </c>
      <c r="N186" s="243">
        <v>60101000308</v>
      </c>
      <c r="O186" s="176"/>
    </row>
    <row r="187" spans="5:15" ht="15.75" thickBot="1">
      <c r="E187" s="245"/>
      <c r="F187" s="245"/>
      <c r="G187" s="242">
        <v>0</v>
      </c>
      <c r="H187" s="242">
        <v>134241.12</v>
      </c>
      <c r="I187" s="242">
        <v>0</v>
      </c>
      <c r="J187" s="242">
        <v>134241.12</v>
      </c>
      <c r="K187" s="242">
        <v>0</v>
      </c>
      <c r="L187" s="242">
        <v>0</v>
      </c>
      <c r="M187" s="243" t="s">
        <v>111</v>
      </c>
      <c r="N187" s="243">
        <v>60101000309</v>
      </c>
      <c r="O187" s="176"/>
    </row>
    <row r="188" spans="5:15" ht="15.75" thickBot="1">
      <c r="E188" s="245"/>
      <c r="F188" s="245"/>
      <c r="G188" s="242">
        <v>0</v>
      </c>
      <c r="H188" s="242">
        <v>85500</v>
      </c>
      <c r="I188" s="242"/>
      <c r="J188" s="242">
        <v>85500</v>
      </c>
      <c r="K188" s="242"/>
      <c r="L188" s="242"/>
      <c r="M188" s="243" t="s">
        <v>368</v>
      </c>
      <c r="N188" s="243">
        <v>60101000310</v>
      </c>
      <c r="O188" s="176"/>
    </row>
    <row r="189" spans="5:15" ht="15.75" thickBot="1">
      <c r="E189" s="245"/>
      <c r="F189" s="245"/>
      <c r="G189" s="242">
        <v>0</v>
      </c>
      <c r="H189" s="242">
        <v>76.31</v>
      </c>
      <c r="I189" s="242"/>
      <c r="J189" s="242">
        <v>76.31</v>
      </c>
      <c r="K189" s="242"/>
      <c r="L189" s="242"/>
      <c r="M189" s="243" t="s">
        <v>410</v>
      </c>
      <c r="N189" s="243">
        <v>601020001</v>
      </c>
      <c r="O189" s="176"/>
    </row>
    <row r="190" spans="5:15" ht="15.75" thickBot="1">
      <c r="E190" s="245"/>
      <c r="F190" s="245"/>
      <c r="G190" s="242">
        <v>0</v>
      </c>
      <c r="H190" s="242">
        <v>33331.120000000003</v>
      </c>
      <c r="I190" s="242">
        <v>0</v>
      </c>
      <c r="J190" s="242">
        <v>33331.120000000003</v>
      </c>
      <c r="K190" s="242">
        <v>0</v>
      </c>
      <c r="L190" s="242">
        <v>0</v>
      </c>
      <c r="M190" s="243" t="s">
        <v>112</v>
      </c>
      <c r="N190" s="243">
        <v>601020002</v>
      </c>
      <c r="O190" s="176"/>
    </row>
    <row r="191" spans="5:15" ht="15.75" thickBot="1">
      <c r="E191" s="245"/>
      <c r="F191" s="245"/>
      <c r="G191" s="242">
        <v>0</v>
      </c>
      <c r="H191" s="242">
        <v>3448.24</v>
      </c>
      <c r="I191" s="242">
        <v>0</v>
      </c>
      <c r="J191" s="242">
        <v>3448.24</v>
      </c>
      <c r="K191" s="242">
        <v>0</v>
      </c>
      <c r="L191" s="242">
        <v>0</v>
      </c>
      <c r="M191" s="243" t="s">
        <v>113</v>
      </c>
      <c r="N191" s="243">
        <v>601020003</v>
      </c>
      <c r="O191" s="176"/>
    </row>
    <row r="192" spans="5:15" ht="15.75" thickBot="1">
      <c r="E192" s="245"/>
      <c r="F192" s="245"/>
      <c r="G192" s="242">
        <v>0</v>
      </c>
      <c r="H192" s="242">
        <v>1313</v>
      </c>
      <c r="I192" s="242">
        <v>0</v>
      </c>
      <c r="J192" s="242">
        <v>1313</v>
      </c>
      <c r="K192" s="242">
        <v>0</v>
      </c>
      <c r="L192" s="242">
        <v>0</v>
      </c>
      <c r="M192" s="243" t="s">
        <v>114</v>
      </c>
      <c r="N192" s="243">
        <v>601020004</v>
      </c>
      <c r="O192" s="176"/>
    </row>
    <row r="193" spans="5:15" ht="15.75" thickBot="1">
      <c r="E193" s="245"/>
      <c r="F193" s="245"/>
      <c r="G193" s="242">
        <v>0</v>
      </c>
      <c r="H193" s="242">
        <v>1256.3</v>
      </c>
      <c r="I193" s="242">
        <v>0</v>
      </c>
      <c r="J193" s="242">
        <v>1256.3</v>
      </c>
      <c r="K193" s="242">
        <v>0</v>
      </c>
      <c r="L193" s="242">
        <v>0</v>
      </c>
      <c r="M193" s="243" t="s">
        <v>369</v>
      </c>
      <c r="N193" s="243">
        <v>601020005</v>
      </c>
      <c r="O193" s="176"/>
    </row>
    <row r="194" spans="5:15" ht="15.75" thickBot="1">
      <c r="E194" s="245"/>
      <c r="F194" s="245"/>
      <c r="G194" s="242">
        <v>0</v>
      </c>
      <c r="H194" s="242">
        <v>204487.73</v>
      </c>
      <c r="I194" s="242">
        <v>0</v>
      </c>
      <c r="J194" s="242">
        <v>204487.73</v>
      </c>
      <c r="K194" s="242">
        <v>0</v>
      </c>
      <c r="L194" s="242">
        <v>0</v>
      </c>
      <c r="M194" s="243" t="s">
        <v>115</v>
      </c>
      <c r="N194" s="243">
        <v>601020006</v>
      </c>
      <c r="O194" s="176"/>
    </row>
    <row r="195" spans="5:15" ht="15.75" thickBot="1">
      <c r="E195" s="245"/>
      <c r="F195" s="245"/>
      <c r="G195" s="242">
        <v>0</v>
      </c>
      <c r="H195" s="242">
        <v>79658.429999999993</v>
      </c>
      <c r="I195" s="242">
        <v>2775</v>
      </c>
      <c r="J195" s="242">
        <v>82433.429999999993</v>
      </c>
      <c r="K195" s="242">
        <v>0</v>
      </c>
      <c r="L195" s="242">
        <v>0</v>
      </c>
      <c r="M195" s="243" t="s">
        <v>116</v>
      </c>
      <c r="N195" s="243">
        <v>601020007</v>
      </c>
      <c r="O195" s="176"/>
    </row>
    <row r="196" spans="5:15" ht="15.75" thickBot="1">
      <c r="E196" s="245"/>
      <c r="F196" s="245"/>
      <c r="G196" s="242">
        <v>0</v>
      </c>
      <c r="H196" s="242">
        <v>10519.9</v>
      </c>
      <c r="I196" s="242">
        <v>0</v>
      </c>
      <c r="J196" s="242">
        <v>10519.9</v>
      </c>
      <c r="K196" s="242">
        <v>0</v>
      </c>
      <c r="L196" s="242">
        <v>0</v>
      </c>
      <c r="M196" s="243" t="s">
        <v>117</v>
      </c>
      <c r="N196" s="243">
        <v>601020009</v>
      </c>
      <c r="O196" s="176"/>
    </row>
    <row r="197" spans="5:15" ht="15.75" thickBot="1">
      <c r="E197" s="245"/>
      <c r="F197" s="245"/>
      <c r="G197" s="242">
        <v>0</v>
      </c>
      <c r="H197" s="242">
        <v>5288.26</v>
      </c>
      <c r="I197" s="242">
        <v>0</v>
      </c>
      <c r="J197" s="242">
        <v>5288.26</v>
      </c>
      <c r="K197" s="242">
        <v>0</v>
      </c>
      <c r="L197" s="242">
        <v>0</v>
      </c>
      <c r="M197" s="243" t="s">
        <v>118</v>
      </c>
      <c r="N197" s="243">
        <v>601020014</v>
      </c>
      <c r="O197" s="176"/>
    </row>
    <row r="198" spans="5:15" ht="15.75" thickBot="1">
      <c r="E198" s="245"/>
      <c r="F198" s="245"/>
      <c r="G198" s="242">
        <v>0</v>
      </c>
      <c r="H198" s="242">
        <v>148376.88</v>
      </c>
      <c r="I198" s="242">
        <v>3.52</v>
      </c>
      <c r="J198" s="242">
        <v>148380.4</v>
      </c>
      <c r="K198" s="242">
        <v>0</v>
      </c>
      <c r="L198" s="242">
        <v>0</v>
      </c>
      <c r="M198" s="243" t="s">
        <v>119</v>
      </c>
      <c r="N198" s="243">
        <v>601020015</v>
      </c>
      <c r="O198" s="176"/>
    </row>
    <row r="199" spans="5:15" ht="15.75" thickBot="1">
      <c r="E199" s="245"/>
      <c r="F199" s="245"/>
      <c r="G199" s="242">
        <v>0</v>
      </c>
      <c r="H199" s="242">
        <v>64213.09</v>
      </c>
      <c r="I199" s="242">
        <v>0</v>
      </c>
      <c r="J199" s="242">
        <v>64213.09</v>
      </c>
      <c r="K199" s="242">
        <v>0</v>
      </c>
      <c r="L199" s="242">
        <v>0</v>
      </c>
      <c r="M199" s="243" t="s">
        <v>342</v>
      </c>
      <c r="N199" s="243">
        <v>601020017</v>
      </c>
      <c r="O199" s="176"/>
    </row>
    <row r="200" spans="5:15" ht="15.75" thickBot="1">
      <c r="E200" s="245"/>
      <c r="F200" s="245"/>
      <c r="G200" s="242">
        <v>0</v>
      </c>
      <c r="H200" s="242">
        <v>150</v>
      </c>
      <c r="I200" s="242">
        <v>0</v>
      </c>
      <c r="J200" s="242">
        <v>150</v>
      </c>
      <c r="K200" s="242">
        <v>0</v>
      </c>
      <c r="L200" s="242">
        <v>0</v>
      </c>
      <c r="M200" s="243" t="s">
        <v>120</v>
      </c>
      <c r="N200" s="243">
        <v>601020018</v>
      </c>
      <c r="O200" s="176"/>
    </row>
    <row r="201" spans="5:15" ht="15.75" thickBot="1">
      <c r="E201" s="245"/>
      <c r="F201" s="245"/>
      <c r="G201" s="242">
        <v>0</v>
      </c>
      <c r="H201" s="242">
        <v>104304.46</v>
      </c>
      <c r="I201" s="242">
        <v>5675</v>
      </c>
      <c r="J201" s="242">
        <v>109979.46</v>
      </c>
      <c r="K201" s="242">
        <v>0</v>
      </c>
      <c r="L201" s="242">
        <v>0</v>
      </c>
      <c r="M201" s="243" t="s">
        <v>121</v>
      </c>
      <c r="N201" s="243">
        <v>601020019</v>
      </c>
      <c r="O201" s="176"/>
    </row>
    <row r="202" spans="5:15" ht="15.75" thickBot="1">
      <c r="E202" s="245"/>
      <c r="F202" s="245"/>
      <c r="G202" s="242">
        <v>0</v>
      </c>
      <c r="H202" s="242">
        <v>2445.5500000000002</v>
      </c>
      <c r="I202" s="242">
        <v>0</v>
      </c>
      <c r="J202" s="242">
        <v>2445.5500000000002</v>
      </c>
      <c r="K202" s="242">
        <v>0</v>
      </c>
      <c r="L202" s="242"/>
      <c r="M202" s="243" t="s">
        <v>175</v>
      </c>
      <c r="N202" s="243">
        <v>601020024</v>
      </c>
      <c r="O202" s="176"/>
    </row>
    <row r="203" spans="5:15" ht="15.75" thickBot="1">
      <c r="E203" s="245"/>
      <c r="F203" s="245"/>
      <c r="G203" s="242">
        <v>0</v>
      </c>
      <c r="H203" s="242">
        <v>89310.07</v>
      </c>
      <c r="I203" s="242">
        <v>0</v>
      </c>
      <c r="J203" s="242">
        <v>89310.07</v>
      </c>
      <c r="K203" s="242">
        <v>0</v>
      </c>
      <c r="L203" s="242">
        <v>0</v>
      </c>
      <c r="M203" s="243" t="s">
        <v>122</v>
      </c>
      <c r="N203" s="243">
        <v>601020026</v>
      </c>
      <c r="O203" s="176"/>
    </row>
    <row r="204" spans="5:15" ht="15.75" thickBot="1">
      <c r="E204" s="245"/>
      <c r="F204" s="245"/>
      <c r="G204" s="242">
        <v>0</v>
      </c>
      <c r="H204" s="242">
        <v>50000</v>
      </c>
      <c r="I204" s="242">
        <v>20000</v>
      </c>
      <c r="J204" s="242">
        <v>50000</v>
      </c>
      <c r="K204" s="242">
        <v>0</v>
      </c>
      <c r="L204" s="242">
        <v>0</v>
      </c>
      <c r="M204" s="243" t="s">
        <v>370</v>
      </c>
      <c r="N204" s="243">
        <v>601020030</v>
      </c>
      <c r="O204" s="176"/>
    </row>
    <row r="205" spans="5:15" ht="15.75" thickBot="1">
      <c r="E205" s="245"/>
      <c r="F205" s="245"/>
      <c r="G205" s="242">
        <v>0</v>
      </c>
      <c r="H205" s="242">
        <v>132246</v>
      </c>
      <c r="I205" s="242">
        <v>509</v>
      </c>
      <c r="J205" s="242">
        <v>152246</v>
      </c>
      <c r="K205" s="242">
        <v>0</v>
      </c>
      <c r="L205" s="242">
        <v>0</v>
      </c>
      <c r="M205" s="243" t="s">
        <v>371</v>
      </c>
      <c r="N205" s="243">
        <v>601020031</v>
      </c>
    </row>
    <row r="206" spans="5:15" ht="15.75" thickBot="1">
      <c r="E206" s="245"/>
      <c r="F206" s="245"/>
      <c r="G206" s="242">
        <v>0</v>
      </c>
      <c r="H206" s="242">
        <v>21976.43</v>
      </c>
      <c r="I206" s="242">
        <v>0</v>
      </c>
      <c r="J206" s="242">
        <v>22485.43</v>
      </c>
      <c r="K206" s="242">
        <v>0</v>
      </c>
      <c r="L206" s="242">
        <v>0</v>
      </c>
      <c r="M206" s="243" t="s">
        <v>123</v>
      </c>
      <c r="N206" s="243">
        <v>601020037</v>
      </c>
    </row>
    <row r="207" spans="5:15" ht="15.75" thickBot="1">
      <c r="E207" s="245"/>
      <c r="F207" s="245"/>
      <c r="G207" s="242">
        <v>0</v>
      </c>
      <c r="H207" s="242">
        <v>1464</v>
      </c>
      <c r="I207" s="242">
        <v>0</v>
      </c>
      <c r="J207" s="242">
        <v>1464</v>
      </c>
      <c r="K207" s="242">
        <v>0</v>
      </c>
      <c r="L207" s="242">
        <v>0</v>
      </c>
      <c r="M207" s="243" t="s">
        <v>411</v>
      </c>
      <c r="N207" s="243">
        <v>601020038</v>
      </c>
    </row>
    <row r="208" spans="5:15" ht="15.75" thickBot="1">
      <c r="E208" s="245"/>
      <c r="F208" s="245"/>
      <c r="G208" s="242">
        <v>0</v>
      </c>
      <c r="H208" s="242">
        <v>5226</v>
      </c>
      <c r="I208" s="242">
        <v>0</v>
      </c>
      <c r="J208" s="242">
        <v>5226</v>
      </c>
      <c r="K208" s="242">
        <v>0</v>
      </c>
      <c r="L208" s="242">
        <v>0</v>
      </c>
      <c r="M208" s="243" t="s">
        <v>124</v>
      </c>
      <c r="N208" s="243">
        <v>601020039</v>
      </c>
    </row>
    <row r="209" spans="5:14" ht="15.75" thickBot="1">
      <c r="E209" s="245"/>
      <c r="F209" s="245"/>
      <c r="G209" s="242">
        <v>0</v>
      </c>
      <c r="H209" s="242">
        <v>10882</v>
      </c>
      <c r="I209" s="242">
        <v>1</v>
      </c>
      <c r="J209" s="242">
        <v>10882</v>
      </c>
      <c r="K209" s="242">
        <v>0</v>
      </c>
      <c r="L209" s="242">
        <v>0</v>
      </c>
      <c r="M209" s="243" t="s">
        <v>125</v>
      </c>
      <c r="N209" s="243">
        <v>601020040</v>
      </c>
    </row>
    <row r="210" spans="5:14" ht="15.75" thickBot="1">
      <c r="E210" s="245"/>
      <c r="F210" s="245"/>
      <c r="G210" s="242">
        <v>0</v>
      </c>
      <c r="H210" s="242">
        <v>11246.09</v>
      </c>
      <c r="I210" s="242">
        <v>1</v>
      </c>
      <c r="J210" s="242">
        <v>11247.09</v>
      </c>
      <c r="K210" s="242">
        <v>0</v>
      </c>
      <c r="L210" s="242">
        <v>0</v>
      </c>
      <c r="M210" s="243" t="s">
        <v>126</v>
      </c>
      <c r="N210" s="243">
        <v>601020049</v>
      </c>
    </row>
    <row r="211" spans="5:14" ht="15.75" thickBot="1">
      <c r="E211" s="245"/>
      <c r="F211" s="245"/>
      <c r="G211" s="242">
        <v>0</v>
      </c>
      <c r="H211" s="242">
        <v>3096.29</v>
      </c>
      <c r="I211" s="242">
        <v>1500</v>
      </c>
      <c r="J211" s="242">
        <v>3096.29</v>
      </c>
      <c r="K211" s="242">
        <v>0</v>
      </c>
      <c r="L211" s="242">
        <v>0</v>
      </c>
      <c r="M211" s="243" t="s">
        <v>127</v>
      </c>
      <c r="N211" s="243">
        <v>601020050</v>
      </c>
    </row>
    <row r="212" spans="5:14" ht="15.75" thickBot="1">
      <c r="E212" s="245"/>
      <c r="F212" s="245"/>
      <c r="G212" s="242">
        <v>0</v>
      </c>
      <c r="H212" s="242">
        <v>1218542</v>
      </c>
      <c r="I212" s="242">
        <v>0</v>
      </c>
      <c r="J212" s="242">
        <v>1220042</v>
      </c>
      <c r="K212" s="242">
        <v>0</v>
      </c>
      <c r="L212" s="242">
        <v>0</v>
      </c>
      <c r="M212" s="243" t="s">
        <v>128</v>
      </c>
      <c r="N212" s="243">
        <v>601020051</v>
      </c>
    </row>
    <row r="213" spans="5:14" ht="15.75" thickBot="1">
      <c r="E213" s="245"/>
      <c r="F213" s="245"/>
      <c r="G213" s="242">
        <v>0</v>
      </c>
      <c r="H213" s="242">
        <v>119000</v>
      </c>
      <c r="I213" s="242">
        <v>0</v>
      </c>
      <c r="J213" s="242">
        <v>119000</v>
      </c>
      <c r="K213" s="242">
        <v>0</v>
      </c>
      <c r="L213" s="242">
        <v>0</v>
      </c>
      <c r="M213" s="243" t="s">
        <v>339</v>
      </c>
      <c r="N213" s="243">
        <v>601020052</v>
      </c>
    </row>
    <row r="214" spans="5:14" ht="15.75" thickBot="1">
      <c r="E214" s="245"/>
      <c r="F214" s="245"/>
      <c r="G214" s="242">
        <v>0</v>
      </c>
      <c r="H214" s="242">
        <v>67181.25</v>
      </c>
      <c r="I214" s="242">
        <v>0</v>
      </c>
      <c r="J214" s="242">
        <v>67181.25</v>
      </c>
      <c r="K214" s="242">
        <v>0</v>
      </c>
      <c r="L214" s="242">
        <v>0</v>
      </c>
      <c r="M214" s="243" t="s">
        <v>340</v>
      </c>
      <c r="N214" s="243">
        <v>601020053</v>
      </c>
    </row>
    <row r="215" spans="5:14" ht="15.75" thickBot="1">
      <c r="E215" s="245"/>
      <c r="F215" s="245"/>
      <c r="G215" s="242">
        <v>0</v>
      </c>
      <c r="H215" s="242">
        <v>35448</v>
      </c>
      <c r="I215" s="242">
        <v>0</v>
      </c>
      <c r="J215" s="242">
        <v>35448</v>
      </c>
      <c r="K215" s="242">
        <v>0</v>
      </c>
      <c r="L215" s="242">
        <v>0</v>
      </c>
      <c r="M215" s="243" t="s">
        <v>412</v>
      </c>
      <c r="N215" s="243">
        <v>601020054</v>
      </c>
    </row>
    <row r="216" spans="5:14" ht="15.75" thickBot="1">
      <c r="E216" s="245"/>
      <c r="F216" s="245"/>
      <c r="G216" s="242">
        <v>0</v>
      </c>
      <c r="H216" s="242">
        <v>1500</v>
      </c>
      <c r="I216" s="242">
        <v>0</v>
      </c>
      <c r="J216" s="242">
        <v>1500</v>
      </c>
      <c r="K216" s="242">
        <v>0</v>
      </c>
      <c r="L216" s="242">
        <v>0</v>
      </c>
      <c r="M216" s="243" t="s">
        <v>413</v>
      </c>
      <c r="N216" s="243">
        <v>601020056</v>
      </c>
    </row>
    <row r="217" spans="5:14" ht="15.75" thickBot="1">
      <c r="E217" s="245"/>
      <c r="F217" s="245"/>
      <c r="G217" s="242">
        <v>0</v>
      </c>
      <c r="H217" s="242">
        <v>39212.239999999998</v>
      </c>
      <c r="I217" s="242">
        <v>0</v>
      </c>
      <c r="J217" s="242">
        <v>39212.239999999998</v>
      </c>
      <c r="K217" s="242"/>
      <c r="L217" s="242"/>
      <c r="M217" s="243" t="s">
        <v>414</v>
      </c>
      <c r="N217" s="243">
        <v>601020057</v>
      </c>
    </row>
    <row r="218" spans="5:14" ht="15.75" thickBot="1">
      <c r="E218" s="236">
        <f>SUM(E5:E217)</f>
        <v>1699141.8279493023</v>
      </c>
      <c r="F218" s="237">
        <f>SUM(F5:F217)</f>
        <v>-1699141.8255769005</v>
      </c>
      <c r="G218" s="178">
        <f>SUM(G5:G217)</f>
        <v>59828230.092439994</v>
      </c>
      <c r="H218" s="178">
        <f>SUM(H5:H217)</f>
        <v>59828230.097122408</v>
      </c>
      <c r="I218" s="178">
        <f>SUM(I5:I217)</f>
        <v>108966343.4066059</v>
      </c>
      <c r="J218" s="178">
        <f>SUM(J5:J217)</f>
        <v>108966343.40660596</v>
      </c>
      <c r="K218" s="178">
        <f>SUM(K5:K217)</f>
        <v>39325872.600000001</v>
      </c>
      <c r="L218" s="178">
        <f>SUM(L5:L217)</f>
        <v>39325872.604680002</v>
      </c>
      <c r="M218" s="238" t="s">
        <v>129</v>
      </c>
      <c r="N218" s="239"/>
    </row>
    <row r="219" spans="5:14" ht="15.75" thickBot="1">
      <c r="E219" s="174">
        <f>+F218+E218</f>
        <v>2.3724017664790154E-3</v>
      </c>
      <c r="G219" s="174">
        <f>G218-H218</f>
        <v>-4.6824142336845398E-3</v>
      </c>
      <c r="I219" s="174">
        <f>I218-J218</f>
        <v>0</v>
      </c>
      <c r="K219" s="174">
        <f>K218-L218</f>
        <v>-4.6800002455711365E-3</v>
      </c>
    </row>
    <row r="220" spans="5:14" ht="15.75" thickBot="1">
      <c r="E220" s="177">
        <f>E218+F120</f>
        <v>1699141.8279493023</v>
      </c>
      <c r="F220" s="173">
        <v>1699141.83</v>
      </c>
      <c r="J220" s="174"/>
    </row>
    <row r="221" spans="5:14">
      <c r="F221" s="174"/>
      <c r="L221" s="174"/>
    </row>
    <row r="224" spans="5:14">
      <c r="F224" s="174"/>
    </row>
    <row r="226" spans="6:6">
      <c r="F226" s="174"/>
    </row>
  </sheetData>
  <mergeCells count="9">
    <mergeCell ref="M218:N218"/>
    <mergeCell ref="E2:E4"/>
    <mergeCell ref="F2:F4"/>
    <mergeCell ref="G2:N2"/>
    <mergeCell ref="M3:N3"/>
    <mergeCell ref="K3:L3"/>
    <mergeCell ref="G3:H3"/>
    <mergeCell ref="I3:J3"/>
    <mergeCell ref="F120:F121"/>
  </mergeCells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67" fitToWidth="0" orientation="landscape" r:id="rId1"/>
  <rowBreaks count="5" manualBreakCount="5">
    <brk id="39" min="4" max="13" man="1"/>
    <brk id="78" min="4" max="13" man="1"/>
    <brk id="115" min="4" max="13" man="1"/>
    <brk id="151" min="4" max="13" man="1"/>
    <brk id="185" min="4" max="13" man="1"/>
  </rowBreaks>
  <ignoredErrors>
    <ignoredError sqref="F7 F12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rightToLeft="1" view="pageBreakPreview" zoomScale="115" zoomScaleNormal="100" zoomScaleSheetLayoutView="115" workbookViewId="0">
      <selection activeCell="D28" sqref="D28"/>
    </sheetView>
  </sheetViews>
  <sheetFormatPr defaultRowHeight="15"/>
  <cols>
    <col min="2" max="2" width="28.85546875" style="2" customWidth="1"/>
    <col min="3" max="3" width="11.42578125" bestFit="1" customWidth="1"/>
    <col min="4" max="4" width="26.85546875" customWidth="1"/>
  </cols>
  <sheetData>
    <row r="1" spans="1:5">
      <c r="A1" s="17" t="s">
        <v>132</v>
      </c>
      <c r="D1" s="135" t="s">
        <v>288</v>
      </c>
    </row>
    <row r="2" spans="1:5">
      <c r="A2" s="8"/>
    </row>
    <row r="3" spans="1:5" ht="37.5">
      <c r="A3" s="18"/>
      <c r="B3" s="23" t="s">
        <v>196</v>
      </c>
      <c r="C3" s="15"/>
      <c r="D3" s="16"/>
      <c r="E3" s="12"/>
    </row>
    <row r="4" spans="1:5" ht="18.75">
      <c r="A4" s="15"/>
      <c r="B4" s="19" t="s">
        <v>397</v>
      </c>
      <c r="C4" s="15"/>
      <c r="D4" s="16"/>
      <c r="E4" s="12"/>
    </row>
    <row r="5" spans="1:5">
      <c r="C5" s="20" t="s">
        <v>134</v>
      </c>
      <c r="D5" s="186">
        <v>45657</v>
      </c>
    </row>
    <row r="6" spans="1:5" ht="15.75">
      <c r="B6" s="22" t="s">
        <v>179</v>
      </c>
      <c r="D6" s="20" t="s">
        <v>135</v>
      </c>
    </row>
    <row r="7" spans="1:5" ht="15.75" customHeight="1">
      <c r="B7" s="21" t="s">
        <v>178</v>
      </c>
    </row>
    <row r="8" spans="1:5">
      <c r="B8" s="14" t="s">
        <v>182</v>
      </c>
      <c r="C8">
        <v>5</v>
      </c>
      <c r="D8" s="1">
        <f>النقدية!E13</f>
        <v>107135.24999999999</v>
      </c>
    </row>
    <row r="9" spans="1:5">
      <c r="B9" s="14" t="s">
        <v>136</v>
      </c>
      <c r="D9" s="1">
        <f>'ميزان المراجعة 2024'!F12</f>
        <v>6802371.5405400004</v>
      </c>
    </row>
    <row r="10" spans="1:5">
      <c r="B10" s="14" t="s">
        <v>183</v>
      </c>
      <c r="D10" s="1">
        <f>'ذمم مدينة'!E12</f>
        <v>748396.42999999993</v>
      </c>
    </row>
    <row r="11" spans="1:5">
      <c r="B11" s="14" t="s">
        <v>137</v>
      </c>
      <c r="D11" s="1">
        <f>'ميزان المراجعة 2024'!H93+'ميزان المراجعة 2024'!H94+'ميزان المراجعة 2024'!H95+'ميزان المراجعة 2024'!H96+'ميزان المراجعة 2024'!H97</f>
        <v>448477.02667259995</v>
      </c>
    </row>
    <row r="12" spans="1:5" ht="16.5" thickBot="1">
      <c r="B12" s="21" t="s">
        <v>184</v>
      </c>
      <c r="D12" s="128">
        <f>SUM(D8:D11)</f>
        <v>8106380.2472126</v>
      </c>
    </row>
    <row r="13" spans="1:5" ht="16.5" thickTop="1">
      <c r="B13" s="21"/>
      <c r="D13" s="127"/>
    </row>
    <row r="14" spans="1:5" ht="15.75">
      <c r="B14" s="21"/>
      <c r="D14" s="127"/>
    </row>
    <row r="15" spans="1:5" ht="15.75">
      <c r="B15" s="21" t="s">
        <v>138</v>
      </c>
    </row>
    <row r="16" spans="1:5">
      <c r="B16" s="14" t="s">
        <v>185</v>
      </c>
      <c r="C16">
        <v>6</v>
      </c>
      <c r="D16" s="1">
        <f>'الاصول الثابتة'!J15</f>
        <v>10170698.540000003</v>
      </c>
    </row>
    <row r="17" spans="2:4" ht="15.75" thickBot="1">
      <c r="B17" s="14" t="s">
        <v>186</v>
      </c>
      <c r="D17" s="128">
        <f>SUM(D16)</f>
        <v>10170698.540000003</v>
      </c>
    </row>
    <row r="18" spans="2:4" ht="17.25" thickTop="1" thickBot="1">
      <c r="B18" s="21" t="s">
        <v>187</v>
      </c>
      <c r="D18" s="128">
        <f>D17+D12</f>
        <v>18277078.787212603</v>
      </c>
    </row>
    <row r="19" spans="2:4" ht="16.5" thickTop="1">
      <c r="B19" s="21"/>
      <c r="D19" s="127"/>
    </row>
    <row r="20" spans="2:4" ht="15.75">
      <c r="B20" s="21"/>
      <c r="D20" s="127"/>
    </row>
    <row r="21" spans="2:4" ht="15.75">
      <c r="B21" s="22" t="s">
        <v>189</v>
      </c>
    </row>
    <row r="22" spans="2:4" ht="15.75">
      <c r="B22" s="21" t="s">
        <v>188</v>
      </c>
    </row>
    <row r="23" spans="2:4">
      <c r="B23" s="14" t="s">
        <v>139</v>
      </c>
      <c r="D23" s="1">
        <f>-'ميزان المراجعة 2024'!H125</f>
        <v>-3011328.2529604998</v>
      </c>
    </row>
    <row r="24" spans="2:4">
      <c r="B24" s="14" t="s">
        <v>190</v>
      </c>
      <c r="C24" s="133">
        <v>7</v>
      </c>
      <c r="D24" s="1">
        <f>'أرصدة  دائنة أخري'!E12+0.02</f>
        <v>926264.87982999999</v>
      </c>
    </row>
    <row r="25" spans="2:4">
      <c r="B25" s="14" t="s">
        <v>235</v>
      </c>
      <c r="D25" s="1">
        <f>'ايضاح 6 ( الدائنون )'!E12</f>
        <v>1153361.05</v>
      </c>
    </row>
    <row r="26" spans="2:4" ht="16.5" thickBot="1">
      <c r="B26" s="21" t="s">
        <v>191</v>
      </c>
      <c r="D26" s="128">
        <f>SUM(D23:D25)</f>
        <v>-931702.3231304998</v>
      </c>
    </row>
    <row r="27" spans="2:4" ht="16.5" thickTop="1">
      <c r="B27" s="21"/>
      <c r="D27" s="127"/>
    </row>
    <row r="28" spans="2:4" ht="15.75">
      <c r="B28" s="21"/>
      <c r="D28" s="127"/>
    </row>
    <row r="29" spans="2:4" ht="15.75">
      <c r="B29" s="21" t="s">
        <v>140</v>
      </c>
      <c r="D29" s="159">
        <v>-1.27</v>
      </c>
    </row>
    <row r="30" spans="2:4">
      <c r="B30" s="14" t="s">
        <v>141</v>
      </c>
      <c r="C30">
        <v>12</v>
      </c>
      <c r="D30" s="1"/>
    </row>
    <row r="31" spans="2:4">
      <c r="B31" s="14" t="s">
        <v>142</v>
      </c>
      <c r="C31">
        <v>13</v>
      </c>
      <c r="D31" s="1"/>
    </row>
    <row r="32" spans="2:4" ht="15.75">
      <c r="B32" s="21" t="s">
        <v>143</v>
      </c>
      <c r="D32" s="1"/>
    </row>
    <row r="33" spans="1:4" ht="16.5" thickBot="1">
      <c r="B33" s="21" t="s">
        <v>192</v>
      </c>
      <c r="D33" s="128">
        <f>D32+D26</f>
        <v>-931702.3231304998</v>
      </c>
    </row>
    <row r="34" spans="1:4" ht="16.5" thickTop="1">
      <c r="B34" s="21"/>
      <c r="D34" s="127"/>
    </row>
    <row r="35" spans="1:4" ht="15.75">
      <c r="B35" s="21"/>
      <c r="D35" s="127"/>
    </row>
    <row r="36" spans="1:4" ht="15.75">
      <c r="B36" s="22" t="s">
        <v>144</v>
      </c>
    </row>
    <row r="37" spans="1:4">
      <c r="B37" t="s">
        <v>145</v>
      </c>
      <c r="D37" s="1">
        <v>0</v>
      </c>
    </row>
    <row r="38" spans="1:4">
      <c r="B38" t="s">
        <v>193</v>
      </c>
      <c r="D38" s="1">
        <f>'ايضاح رقم 7 حقوق الملكية'!E15</f>
        <v>20907922.949999999</v>
      </c>
    </row>
    <row r="39" spans="1:4">
      <c r="B39" t="s">
        <v>194</v>
      </c>
      <c r="D39" s="163">
        <v>-1699141.8379493025</v>
      </c>
    </row>
    <row r="40" spans="1:4" ht="16.5" thickBot="1">
      <c r="B40" s="21" t="s">
        <v>195</v>
      </c>
      <c r="D40" s="128">
        <f>SUM(D39+D38+D37)</f>
        <v>19208781.112050697</v>
      </c>
    </row>
    <row r="41" spans="1:4" ht="17.25" thickTop="1" thickBot="1">
      <c r="B41" s="21" t="s">
        <v>181</v>
      </c>
      <c r="D41" s="128">
        <f>D40+D33</f>
        <v>18277078.788920198</v>
      </c>
    </row>
    <row r="42" spans="1:4" ht="15.75" thickTop="1"/>
    <row r="44" spans="1:4">
      <c r="B44" s="8" t="s">
        <v>180</v>
      </c>
      <c r="C44" s="8"/>
      <c r="D44" s="8"/>
    </row>
    <row r="46" spans="1:4">
      <c r="D46" s="1">
        <f>D41-D18</f>
        <v>1.7075948417186737E-3</v>
      </c>
    </row>
    <row r="47" spans="1:4">
      <c r="A47" s="2"/>
      <c r="C47" s="2"/>
      <c r="D47" s="2"/>
    </row>
    <row r="48" spans="1:4">
      <c r="A48" s="2"/>
      <c r="C48" s="2"/>
      <c r="D48" s="2"/>
    </row>
    <row r="49" spans="1:5">
      <c r="A49" s="2"/>
      <c r="C49" s="2"/>
      <c r="D49" s="2"/>
    </row>
    <row r="50" spans="1:5">
      <c r="A50" s="2"/>
      <c r="C50" s="2"/>
      <c r="D50" s="2"/>
    </row>
    <row r="51" spans="1:5">
      <c r="A51" s="2"/>
      <c r="C51" s="2"/>
      <c r="D51" s="2"/>
    </row>
    <row r="52" spans="1:5">
      <c r="A52" s="2"/>
      <c r="C52" s="2"/>
      <c r="D52" s="2"/>
    </row>
    <row r="53" spans="1:5">
      <c r="A53" s="2"/>
      <c r="C53" s="2"/>
      <c r="D53" s="2"/>
    </row>
    <row r="54" spans="1:5">
      <c r="A54" s="2"/>
      <c r="C54" s="2"/>
      <c r="D54" s="2"/>
    </row>
    <row r="55" spans="1:5">
      <c r="A55" s="2"/>
      <c r="C55" s="2"/>
      <c r="D55" s="2"/>
    </row>
    <row r="56" spans="1:5">
      <c r="A56" s="2"/>
      <c r="C56" s="2"/>
      <c r="D56" s="2"/>
    </row>
    <row r="57" spans="1:5">
      <c r="A57" s="2"/>
      <c r="C57" s="2"/>
      <c r="D57" s="2"/>
    </row>
    <row r="58" spans="1:5">
      <c r="A58" s="2"/>
      <c r="C58" s="2"/>
      <c r="D58" s="2"/>
    </row>
    <row r="59" spans="1:5">
      <c r="A59" s="2"/>
      <c r="C59" s="2"/>
      <c r="D59" s="2"/>
    </row>
    <row r="60" spans="1:5">
      <c r="A60" s="2"/>
      <c r="C60" s="2"/>
      <c r="D60" s="2"/>
      <c r="E60" s="13"/>
    </row>
    <row r="61" spans="1:5">
      <c r="A61" s="2"/>
      <c r="C61" s="136"/>
      <c r="D61" s="2"/>
    </row>
    <row r="62" spans="1:5">
      <c r="A62" s="2"/>
      <c r="C62" s="136"/>
      <c r="D62" s="2"/>
    </row>
    <row r="63" spans="1:5">
      <c r="A63" s="2"/>
      <c r="C63" s="136"/>
      <c r="D63" s="2"/>
    </row>
    <row r="64" spans="1:5">
      <c r="C64" s="136"/>
    </row>
    <row r="65" spans="3:3">
      <c r="C65" s="136"/>
    </row>
    <row r="66" spans="3:3">
      <c r="C66" s="136"/>
    </row>
  </sheetData>
  <hyperlinks>
    <hyperlink ref="D1" location="فهرس!A1" display="فهرس!A1"/>
    <hyperlink ref="C24" location="'أرصدة  دائنة أخري'!Print_Area" display="'أرصدة  دائنة أخري'!Print_Area"/>
  </hyperlinks>
  <pageMargins left="0.7" right="0.7" top="0.75" bottom="0.75" header="0.3" footer="0.3"/>
  <pageSetup paperSize="9" scale="8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rightToLeft="1" view="pageBreakPreview" zoomScaleNormal="100" zoomScaleSheetLayoutView="100" workbookViewId="0">
      <selection activeCell="F40" sqref="F40"/>
    </sheetView>
  </sheetViews>
  <sheetFormatPr defaultRowHeight="15"/>
  <cols>
    <col min="1" max="1" width="10" bestFit="1" customWidth="1"/>
    <col min="2" max="2" width="5.28515625" customWidth="1"/>
    <col min="3" max="3" width="55.42578125" customWidth="1"/>
    <col min="4" max="4" width="5.85546875" bestFit="1" customWidth="1"/>
    <col min="5" max="5" width="2.5703125" customWidth="1"/>
    <col min="6" max="6" width="18" bestFit="1" customWidth="1"/>
    <col min="7" max="7" width="19.140625" customWidth="1"/>
    <col min="10" max="10" width="12.140625" bestFit="1" customWidth="1"/>
    <col min="11" max="11" width="14.5703125" bestFit="1" customWidth="1"/>
  </cols>
  <sheetData>
    <row r="1" spans="1:11">
      <c r="A1" t="s">
        <v>146</v>
      </c>
    </row>
    <row r="2" spans="1:11" ht="18.75">
      <c r="A2" s="135" t="s">
        <v>288</v>
      </c>
      <c r="B2" s="26" t="s">
        <v>147</v>
      </c>
      <c r="C2" s="26"/>
      <c r="D2" s="26"/>
      <c r="E2" s="26"/>
      <c r="F2" s="26"/>
      <c r="G2" s="26"/>
    </row>
    <row r="3" spans="1:11" ht="18.75">
      <c r="B3" s="26" t="s">
        <v>148</v>
      </c>
      <c r="C3" s="26"/>
      <c r="D3" s="26"/>
      <c r="E3" s="26"/>
      <c r="F3" s="26"/>
      <c r="G3" s="26"/>
    </row>
    <row r="4" spans="1:11" ht="18.75">
      <c r="B4" s="26" t="s">
        <v>398</v>
      </c>
      <c r="C4" s="26"/>
      <c r="D4" s="26"/>
      <c r="E4" s="26"/>
      <c r="F4" s="26"/>
      <c r="G4" s="26"/>
    </row>
    <row r="5" spans="1:11" ht="18.75">
      <c r="B5" s="26"/>
      <c r="C5" s="26"/>
      <c r="D5" s="26"/>
      <c r="E5" s="26"/>
      <c r="F5" s="26"/>
      <c r="G5" s="26"/>
    </row>
    <row r="6" spans="1:11" ht="18.75">
      <c r="B6" s="26"/>
      <c r="C6" s="26"/>
      <c r="D6" s="26"/>
      <c r="E6" s="26"/>
      <c r="F6" s="26"/>
      <c r="G6" s="26"/>
    </row>
    <row r="8" spans="1:11" ht="15.75">
      <c r="D8" s="129" t="s">
        <v>134</v>
      </c>
      <c r="E8" s="129"/>
      <c r="F8" s="129" t="s">
        <v>133</v>
      </c>
      <c r="G8" s="129"/>
    </row>
    <row r="9" spans="1:11" ht="18.75">
      <c r="D9" s="24"/>
      <c r="E9" s="24"/>
      <c r="F9" s="129" t="s">
        <v>135</v>
      </c>
      <c r="G9" s="129"/>
      <c r="K9" s="4"/>
    </row>
    <row r="10" spans="1:11" ht="18.75">
      <c r="D10" s="24"/>
      <c r="E10" s="24"/>
      <c r="F10" s="129"/>
      <c r="G10" s="129"/>
      <c r="K10" s="4"/>
    </row>
    <row r="11" spans="1:11" ht="21">
      <c r="C11" s="132" t="s">
        <v>236</v>
      </c>
      <c r="D11" s="133">
        <v>8</v>
      </c>
      <c r="F11" s="125">
        <f>'الايرادات '!E11</f>
        <v>14245348.012</v>
      </c>
      <c r="G11" s="131"/>
      <c r="K11" s="4"/>
    </row>
    <row r="12" spans="1:11" ht="18.75">
      <c r="C12" s="28"/>
      <c r="F12" s="130"/>
      <c r="G12" s="131"/>
      <c r="K12" s="4"/>
    </row>
    <row r="13" spans="1:11" ht="21">
      <c r="C13" s="132" t="s">
        <v>237</v>
      </c>
      <c r="D13" s="133"/>
      <c r="F13" s="25">
        <f>'ميزان المراجعة 2024'!E138+'ميزان المراجعة 2024'!E139+'ميزان المراجعة 2024'!E151+1.24</f>
        <v>7783962.6699493006</v>
      </c>
      <c r="G13" s="130"/>
      <c r="K13" s="4"/>
    </row>
    <row r="14" spans="1:11" ht="21">
      <c r="C14" s="132" t="s">
        <v>149</v>
      </c>
      <c r="F14" s="25">
        <f>F11-F13</f>
        <v>6461385.3420506995</v>
      </c>
      <c r="G14" s="130"/>
      <c r="K14" s="4"/>
    </row>
    <row r="15" spans="1:11" ht="18.75">
      <c r="C15" s="27"/>
      <c r="F15" s="130"/>
      <c r="G15" s="130"/>
      <c r="K15" s="4"/>
    </row>
    <row r="16" spans="1:11" ht="21">
      <c r="C16" s="132" t="s">
        <v>150</v>
      </c>
    </row>
    <row r="17" spans="3:11" ht="18.75">
      <c r="C17" s="28"/>
    </row>
    <row r="18" spans="3:11" ht="21">
      <c r="C18" s="132" t="s">
        <v>234</v>
      </c>
      <c r="F18" s="25">
        <f>'ميزان المراجعة 2024'!E152</f>
        <v>3164023.4600000009</v>
      </c>
      <c r="G18" s="130"/>
    </row>
    <row r="19" spans="3:11" ht="18.75">
      <c r="C19" s="28"/>
      <c r="F19" s="130"/>
      <c r="G19" s="130"/>
    </row>
    <row r="20" spans="3:11" ht="21">
      <c r="C20" s="132" t="s">
        <v>197</v>
      </c>
      <c r="D20" s="133">
        <v>10</v>
      </c>
      <c r="F20" s="25">
        <f>'ميزان المراجعة 2024'!E177</f>
        <v>2465199.6300000008</v>
      </c>
      <c r="G20" s="130"/>
      <c r="K20" s="5"/>
    </row>
    <row r="21" spans="3:11" ht="18.75">
      <c r="C21" s="28"/>
      <c r="F21" s="130"/>
      <c r="G21" s="130"/>
      <c r="K21" s="5"/>
    </row>
    <row r="22" spans="3:11" ht="21">
      <c r="C22" s="132" t="s">
        <v>198</v>
      </c>
      <c r="F22" s="25">
        <f>'ميزان المراجعة 2024'!E170</f>
        <v>2546167.3200000003</v>
      </c>
      <c r="G22" s="130"/>
      <c r="J22" s="4"/>
      <c r="K22" s="4"/>
    </row>
    <row r="23" spans="3:11" ht="18.75">
      <c r="C23" s="28"/>
      <c r="F23" s="130"/>
      <c r="G23" s="130"/>
      <c r="J23" s="4"/>
      <c r="K23" s="4"/>
    </row>
    <row r="24" spans="3:11" ht="18.75">
      <c r="C24" s="27" t="s">
        <v>151</v>
      </c>
      <c r="F24" s="125">
        <f>F22+F20+F18</f>
        <v>8175390.410000002</v>
      </c>
      <c r="G24" s="131"/>
      <c r="J24" s="3"/>
      <c r="K24" s="5"/>
    </row>
    <row r="25" spans="3:11" ht="18.75">
      <c r="C25" s="27"/>
      <c r="F25" s="131"/>
      <c r="G25" s="131"/>
      <c r="J25" s="3"/>
      <c r="K25" s="5"/>
    </row>
    <row r="26" spans="3:11" ht="18.75">
      <c r="C26" s="27" t="s">
        <v>152</v>
      </c>
      <c r="J26" s="4"/>
      <c r="K26" s="4"/>
    </row>
    <row r="27" spans="3:11" ht="18.75">
      <c r="C27" s="27"/>
      <c r="J27" s="4"/>
      <c r="K27" s="4"/>
    </row>
    <row r="28" spans="3:11" ht="18.75">
      <c r="C28" s="27" t="s">
        <v>200</v>
      </c>
      <c r="F28" s="25">
        <f>'إيرادات أخري '!E12</f>
        <v>14862</v>
      </c>
      <c r="G28" s="130"/>
    </row>
    <row r="29" spans="3:11" ht="18.75">
      <c r="C29" s="27"/>
      <c r="F29" s="130"/>
      <c r="G29" s="130"/>
    </row>
    <row r="30" spans="3:11" ht="18.75">
      <c r="C30" s="27" t="s">
        <v>199</v>
      </c>
      <c r="F30" s="1"/>
      <c r="G30" s="1"/>
    </row>
    <row r="31" spans="3:11" ht="18.75">
      <c r="C31" s="28" t="s">
        <v>154</v>
      </c>
      <c r="F31" t="s">
        <v>153</v>
      </c>
    </row>
    <row r="32" spans="3:11" ht="18.75">
      <c r="C32" s="28" t="s">
        <v>201</v>
      </c>
      <c r="F32" s="25">
        <f>F14-F24+F28</f>
        <v>-1699143.0679493025</v>
      </c>
      <c r="G32" s="130"/>
    </row>
    <row r="33" spans="3:10" ht="18.75">
      <c r="C33" s="28"/>
      <c r="F33" s="130"/>
      <c r="G33" s="130"/>
    </row>
    <row r="34" spans="3:10" ht="18.75">
      <c r="C34" s="27" t="s">
        <v>199</v>
      </c>
      <c r="F34" s="158">
        <v>1.23</v>
      </c>
      <c r="G34" s="1"/>
    </row>
    <row r="35" spans="3:10" ht="21">
      <c r="C35" s="132" t="s">
        <v>155</v>
      </c>
      <c r="F35" s="25">
        <v>0</v>
      </c>
    </row>
    <row r="36" spans="3:10" ht="21">
      <c r="C36" s="132" t="s">
        <v>202</v>
      </c>
      <c r="F36" s="25">
        <f>F32+F35+F34</f>
        <v>-1699141.8379493025</v>
      </c>
      <c r="G36" s="130"/>
      <c r="J36" s="1"/>
    </row>
    <row r="37" spans="3:10" ht="21">
      <c r="C37" s="132" t="s">
        <v>156</v>
      </c>
    </row>
    <row r="38" spans="3:10" ht="18.75">
      <c r="C38" s="28" t="s">
        <v>157</v>
      </c>
    </row>
    <row r="39" spans="3:10" ht="18.75">
      <c r="C39" s="28" t="s">
        <v>158</v>
      </c>
      <c r="J39" s="1"/>
    </row>
    <row r="40" spans="3:10" ht="18.75">
      <c r="C40" s="28"/>
      <c r="J40" s="1"/>
    </row>
    <row r="41" spans="3:10" ht="21">
      <c r="C41" s="132" t="s">
        <v>159</v>
      </c>
      <c r="F41" s="126">
        <f>F36-F38+F39</f>
        <v>-1699141.8379493025</v>
      </c>
      <c r="G41" s="137"/>
    </row>
    <row r="42" spans="3:10">
      <c r="G42" s="1"/>
    </row>
    <row r="43" spans="3:10">
      <c r="H43" s="1"/>
    </row>
    <row r="44" spans="3:10">
      <c r="C44" s="268" t="s">
        <v>180</v>
      </c>
      <c r="D44" s="8"/>
      <c r="E44" s="8"/>
      <c r="F44" s="8"/>
      <c r="G44" s="157"/>
    </row>
  </sheetData>
  <hyperlinks>
    <hyperlink ref="A2" location="فهرس!A1" display="فهرس!A1"/>
    <hyperlink ref="D11" location="'الايرادات '!A1" display="'الايرادات '!A1"/>
    <hyperlink ref="D20" location="'المصاريف '!A1" display="'المصاريف '!A1"/>
  </hyperlinks>
  <pageMargins left="0.98425196850393704" right="0.98425196850393704" top="0.98425196850393704" bottom="0.98425196850393704" header="0.51181102362204722" footer="0.51181102362204722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rightToLeft="1" view="pageBreakPreview" zoomScale="115" zoomScaleNormal="100" zoomScaleSheetLayoutView="115" workbookViewId="0">
      <selection activeCell="B6" sqref="B6"/>
    </sheetView>
  </sheetViews>
  <sheetFormatPr defaultRowHeight="15"/>
  <cols>
    <col min="2" max="2" width="11.28515625" customWidth="1"/>
    <col min="3" max="3" width="14" customWidth="1"/>
    <col min="4" max="4" width="21.42578125" customWidth="1"/>
    <col min="5" max="5" width="22.7109375" bestFit="1" customWidth="1"/>
    <col min="10" max="10" width="19.5703125" bestFit="1" customWidth="1"/>
  </cols>
  <sheetData>
    <row r="1" spans="1:7" ht="23.25">
      <c r="A1" s="205" t="s">
        <v>203</v>
      </c>
      <c r="B1" s="205"/>
      <c r="C1" s="205"/>
      <c r="D1" s="205"/>
      <c r="E1" s="205"/>
      <c r="F1" s="205"/>
    </row>
    <row r="2" spans="1:7" ht="23.25">
      <c r="A2" s="205" t="s">
        <v>204</v>
      </c>
      <c r="B2" s="205"/>
      <c r="C2" s="205"/>
      <c r="D2" s="205"/>
      <c r="E2" s="205"/>
      <c r="F2" s="205"/>
    </row>
    <row r="3" spans="1:7" ht="23.25">
      <c r="A3" s="205" t="s">
        <v>399</v>
      </c>
      <c r="B3" s="205"/>
      <c r="C3" s="205"/>
      <c r="D3" s="205"/>
      <c r="E3" s="205"/>
      <c r="F3" s="205"/>
      <c r="G3" s="135" t="s">
        <v>288</v>
      </c>
    </row>
    <row r="4" spans="1:7" ht="21">
      <c r="A4" s="29"/>
      <c r="B4" s="48"/>
      <c r="C4" s="29"/>
      <c r="D4" s="29"/>
      <c r="E4" s="29"/>
      <c r="F4" s="29"/>
    </row>
    <row r="5" spans="1:7" ht="21.75" thickBot="1">
      <c r="A5" s="29"/>
      <c r="B5" s="30"/>
      <c r="C5" s="30"/>
      <c r="D5" s="31"/>
      <c r="E5" s="31"/>
      <c r="F5" s="31"/>
    </row>
    <row r="6" spans="1:7" ht="21.75" thickBot="1">
      <c r="A6" s="29"/>
      <c r="B6" s="32" t="s">
        <v>286</v>
      </c>
      <c r="C6" s="33"/>
      <c r="D6" s="34"/>
      <c r="E6" s="35" t="s">
        <v>135</v>
      </c>
      <c r="F6" s="36"/>
    </row>
    <row r="7" spans="1:7" ht="21.75" thickBot="1">
      <c r="A7" s="29"/>
      <c r="B7" s="199" t="str">
        <f>'ميزان المراجعة 2024'!M140</f>
        <v>مبيعات الخرسانة الجاهزة</v>
      </c>
      <c r="C7" s="200"/>
      <c r="D7" s="201"/>
      <c r="E7" s="59">
        <f>'ميزان المراجعة 2024'!G140</f>
        <v>10669706.541999999</v>
      </c>
      <c r="F7" s="36"/>
    </row>
    <row r="8" spans="1:7" ht="21.75" thickBot="1">
      <c r="A8" s="29"/>
      <c r="B8" s="199" t="str">
        <f>'ميزان المراجعة 2024'!M141</f>
        <v>خصم مسموح به على مبيعات الخرسانة الجاهزة</v>
      </c>
      <c r="C8" s="200"/>
      <c r="D8" s="201"/>
      <c r="E8" s="59">
        <f>-'ميزان المراجعة 2024'!H141</f>
        <v>-144338.59</v>
      </c>
      <c r="F8" s="36"/>
    </row>
    <row r="9" spans="1:7" ht="21.75" thickBot="1">
      <c r="A9" s="29"/>
      <c r="B9" s="199" t="str">
        <f>'ميزان المراجعة 2024'!M142</f>
        <v>مبيعات البلوك الاسمنتى</v>
      </c>
      <c r="C9" s="200"/>
      <c r="D9" s="201"/>
      <c r="E9" s="59">
        <f>'ميزان المراجعة 2024'!G142</f>
        <v>3731174.73</v>
      </c>
      <c r="F9" s="36"/>
    </row>
    <row r="10" spans="1:7" ht="21">
      <c r="A10" s="29"/>
      <c r="B10" s="199" t="str">
        <f>'ميزان المراجعة 2024'!M143</f>
        <v>خصم مسموح به على مبيعات البلوك الاسمنتى</v>
      </c>
      <c r="C10" s="200"/>
      <c r="D10" s="201"/>
      <c r="E10" s="59">
        <f>-'ميزان المراجعة 2024'!H143</f>
        <v>-11194.67</v>
      </c>
      <c r="F10" s="36"/>
    </row>
    <row r="11" spans="1:7" ht="21.75" thickBot="1">
      <c r="A11" s="29"/>
      <c r="B11" s="202" t="s">
        <v>206</v>
      </c>
      <c r="C11" s="203"/>
      <c r="D11" s="204"/>
      <c r="E11" s="46">
        <f>SUM(E7:E10)</f>
        <v>14245348.012</v>
      </c>
      <c r="F11" s="36"/>
    </row>
    <row r="12" spans="1:7" ht="21">
      <c r="A12" s="29"/>
      <c r="B12" s="48"/>
      <c r="C12" s="29"/>
      <c r="D12" s="49"/>
      <c r="E12" s="50"/>
      <c r="F12" s="29"/>
    </row>
  </sheetData>
  <mergeCells count="8">
    <mergeCell ref="B9:D9"/>
    <mergeCell ref="A1:F1"/>
    <mergeCell ref="A2:F2"/>
    <mergeCell ref="A3:F3"/>
    <mergeCell ref="B7:D7"/>
    <mergeCell ref="B8:D8"/>
    <mergeCell ref="B10:D10"/>
    <mergeCell ref="B11:D11"/>
  </mergeCells>
  <hyperlinks>
    <hyperlink ref="G3" location="فهرس!A1" display="فهرس!A1"/>
  </hyperlinks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7"/>
  <sheetViews>
    <sheetView rightToLeft="1" view="pageBreakPreview" zoomScale="60" zoomScaleNormal="100" workbookViewId="0">
      <selection activeCell="F4" sqref="F4"/>
    </sheetView>
  </sheetViews>
  <sheetFormatPr defaultColWidth="9" defaultRowHeight="24.95" customHeight="1"/>
  <cols>
    <col min="1" max="1" width="9" style="29"/>
    <col min="2" max="2" width="36.42578125" style="48" customWidth="1"/>
    <col min="3" max="3" width="11.85546875" style="29" customWidth="1"/>
    <col min="4" max="4" width="3.140625" style="29" customWidth="1"/>
    <col min="5" max="5" width="25.7109375" style="29" customWidth="1"/>
    <col min="6" max="6" width="13.7109375" style="29" customWidth="1"/>
    <col min="7" max="7" width="22.42578125" style="29" customWidth="1"/>
    <col min="8" max="8" width="16.42578125" style="29" customWidth="1"/>
    <col min="9" max="9" width="20.7109375" style="29" customWidth="1"/>
    <col min="10" max="10" width="20.5703125" style="29" customWidth="1"/>
    <col min="11" max="16384" width="9" style="29"/>
  </cols>
  <sheetData>
    <row r="1" spans="1:9" ht="24.95" customHeight="1">
      <c r="A1" s="205" t="s">
        <v>203</v>
      </c>
      <c r="B1" s="205"/>
      <c r="C1" s="205"/>
      <c r="D1" s="205"/>
      <c r="E1" s="205"/>
      <c r="F1" s="205"/>
    </row>
    <row r="2" spans="1:9" ht="24.95" customHeight="1">
      <c r="A2" s="205" t="s">
        <v>204</v>
      </c>
      <c r="B2" s="205"/>
      <c r="C2" s="205"/>
      <c r="D2" s="205"/>
      <c r="E2" s="205"/>
      <c r="F2" s="205"/>
    </row>
    <row r="3" spans="1:9" ht="24.95" customHeight="1">
      <c r="A3" s="205" t="s">
        <v>399</v>
      </c>
      <c r="B3" s="205"/>
      <c r="C3" s="205"/>
      <c r="D3" s="205"/>
      <c r="E3" s="205"/>
      <c r="F3" s="205"/>
    </row>
    <row r="4" spans="1:9" ht="24.95" customHeight="1">
      <c r="F4" s="135" t="s">
        <v>288</v>
      </c>
    </row>
    <row r="5" spans="1:9" ht="24.95" customHeight="1" thickBot="1">
      <c r="B5" s="30"/>
      <c r="C5" s="30"/>
      <c r="D5" s="31"/>
      <c r="E5" s="31"/>
      <c r="F5" s="31"/>
    </row>
    <row r="6" spans="1:9" ht="33.75" customHeight="1" thickBot="1">
      <c r="B6" s="32" t="s">
        <v>211</v>
      </c>
      <c r="C6" s="33"/>
      <c r="D6" s="34"/>
      <c r="E6" s="35" t="s">
        <v>135</v>
      </c>
      <c r="F6" s="36"/>
      <c r="H6" s="37"/>
      <c r="I6" s="38"/>
    </row>
    <row r="7" spans="1:9" ht="24.95" customHeight="1" thickBot="1">
      <c r="B7" s="255" t="s">
        <v>13</v>
      </c>
      <c r="C7" s="256"/>
      <c r="D7" s="257"/>
      <c r="E7" s="59">
        <v>16331</v>
      </c>
      <c r="F7" s="36"/>
      <c r="I7" s="38"/>
    </row>
    <row r="8" spans="1:9" ht="24.95" customHeight="1" thickBot="1">
      <c r="B8" s="255" t="s">
        <v>14</v>
      </c>
      <c r="C8" s="256"/>
      <c r="D8" s="257"/>
      <c r="E8" s="59">
        <v>5227.2700000000004</v>
      </c>
      <c r="F8" s="36"/>
      <c r="I8" s="38"/>
    </row>
    <row r="9" spans="1:9" ht="24.95" customHeight="1" thickBot="1">
      <c r="B9" s="255" t="s">
        <v>15</v>
      </c>
      <c r="C9" s="256"/>
      <c r="D9" s="257"/>
      <c r="E9" s="59">
        <v>9810</v>
      </c>
      <c r="F9" s="36"/>
    </row>
    <row r="10" spans="1:9" ht="24.95" customHeight="1" thickBot="1">
      <c r="B10" s="255" t="s">
        <v>417</v>
      </c>
      <c r="C10" s="256"/>
      <c r="D10" s="257"/>
      <c r="E10" s="59">
        <v>54166.63</v>
      </c>
      <c r="F10" s="36"/>
    </row>
    <row r="11" spans="1:9" ht="24.95" customHeight="1" thickBot="1">
      <c r="B11" s="255" t="s">
        <v>231</v>
      </c>
      <c r="C11" s="256"/>
      <c r="D11" s="257"/>
      <c r="E11" s="59">
        <v>997.01</v>
      </c>
      <c r="F11" s="36"/>
    </row>
    <row r="12" spans="1:9" ht="24.95" customHeight="1">
      <c r="B12" s="209" t="s">
        <v>16</v>
      </c>
      <c r="C12" s="200"/>
      <c r="D12" s="201"/>
      <c r="E12" s="59">
        <v>20603.34</v>
      </c>
      <c r="F12" s="36"/>
    </row>
    <row r="13" spans="1:9" ht="24.95" customHeight="1" thickBot="1">
      <c r="B13" s="43" t="s">
        <v>206</v>
      </c>
      <c r="C13" s="44"/>
      <c r="D13" s="45"/>
      <c r="E13" s="46">
        <f>SUM(E7:E12)</f>
        <v>107135.24999999999</v>
      </c>
      <c r="F13" s="36"/>
      <c r="I13" s="38"/>
    </row>
    <row r="14" spans="1:9" ht="32.25" customHeight="1">
      <c r="D14" s="49"/>
      <c r="E14" s="50"/>
      <c r="F14" s="36"/>
    </row>
    <row r="15" spans="1:9" ht="24.95" customHeight="1">
      <c r="D15" s="37"/>
      <c r="E15" s="36"/>
    </row>
    <row r="16" spans="1:9" ht="24.95" customHeight="1">
      <c r="B16" s="51"/>
      <c r="C16" s="36"/>
      <c r="D16" s="52"/>
      <c r="F16" s="38"/>
    </row>
    <row r="17" spans="3:4" ht="24.95" customHeight="1">
      <c r="C17" s="36"/>
      <c r="D17" s="36"/>
    </row>
  </sheetData>
  <mergeCells count="9">
    <mergeCell ref="B11:D11"/>
    <mergeCell ref="B12:D12"/>
    <mergeCell ref="A1:F1"/>
    <mergeCell ref="A2:F2"/>
    <mergeCell ref="A3:F3"/>
    <mergeCell ref="B7:D7"/>
    <mergeCell ref="B9:D9"/>
    <mergeCell ref="B10:D10"/>
    <mergeCell ref="B8:D8"/>
  </mergeCells>
  <hyperlinks>
    <hyperlink ref="F4" location="فهرس!A1" display="فهرس!A1"/>
  </hyperlinks>
  <pageMargins left="0.19685039370078741" right="0.19685039370078741" top="0.19685039370078741" bottom="0.19685039370078741" header="0.19685039370078741" footer="0.11811023622047245"/>
  <pageSetup paperSize="9" scale="92" orientation="portrait" horizontalDpi="300" verticalDpi="300" r:id="rId1"/>
  <colBreaks count="1" manualBreakCount="1">
    <brk id="6" max="2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rightToLeft="1" view="pageBreakPreview" topLeftCell="A19" zoomScale="130" zoomScaleNormal="100" zoomScaleSheetLayoutView="130" workbookViewId="0">
      <selection activeCell="G22" sqref="G22:G37"/>
    </sheetView>
  </sheetViews>
  <sheetFormatPr defaultRowHeight="15"/>
  <cols>
    <col min="1" max="1" width="25" bestFit="1" customWidth="1"/>
    <col min="2" max="2" width="15.42578125" bestFit="1" customWidth="1"/>
    <col min="3" max="3" width="15.5703125" bestFit="1" customWidth="1"/>
    <col min="5" max="6" width="14.85546875" bestFit="1" customWidth="1"/>
    <col min="7" max="7" width="13.7109375" bestFit="1" customWidth="1"/>
    <col min="8" max="8" width="12.140625" bestFit="1" customWidth="1"/>
    <col min="9" max="9" width="14.85546875" bestFit="1" customWidth="1"/>
    <col min="10" max="10" width="15.5703125" bestFit="1" customWidth="1"/>
    <col min="11" max="11" width="15.28515625" bestFit="1" customWidth="1"/>
  </cols>
  <sheetData>
    <row r="1" spans="1:11">
      <c r="A1" s="56" t="s">
        <v>160</v>
      </c>
      <c r="B1" s="57"/>
      <c r="C1" s="57"/>
      <c r="D1" s="57"/>
      <c r="E1" s="57"/>
      <c r="F1" s="57"/>
      <c r="G1" s="57"/>
      <c r="H1" s="57"/>
      <c r="I1" s="57"/>
      <c r="J1" s="57"/>
      <c r="K1" s="135" t="s">
        <v>288</v>
      </c>
    </row>
    <row r="2" spans="1:11">
      <c r="A2" s="211" t="s">
        <v>400</v>
      </c>
      <c r="B2" s="211"/>
      <c r="C2" s="211"/>
      <c r="D2" s="211"/>
      <c r="E2" s="211"/>
      <c r="F2" s="211"/>
      <c r="G2" s="211"/>
      <c r="H2" s="211"/>
      <c r="I2" s="211"/>
      <c r="J2" s="211"/>
      <c r="K2" s="58"/>
    </row>
    <row r="3" spans="1:11" ht="15.75" thickBot="1">
      <c r="A3" s="212" t="s">
        <v>161</v>
      </c>
      <c r="B3" s="212"/>
      <c r="C3" s="212"/>
      <c r="D3" s="212"/>
      <c r="E3" s="212"/>
      <c r="F3" s="212"/>
      <c r="G3" s="212"/>
      <c r="H3" s="212"/>
      <c r="I3" s="212"/>
      <c r="J3" s="212"/>
      <c r="K3" s="58"/>
    </row>
    <row r="4" spans="1:11" ht="15.75" customHeight="1" thickBot="1">
      <c r="A4" s="210" t="s">
        <v>165</v>
      </c>
      <c r="B4" s="210" t="s">
        <v>164</v>
      </c>
      <c r="C4" s="210"/>
      <c r="D4" s="210"/>
      <c r="E4" s="210"/>
      <c r="F4" s="210" t="s">
        <v>163</v>
      </c>
      <c r="G4" s="210"/>
      <c r="H4" s="210"/>
      <c r="I4" s="210"/>
      <c r="J4" s="210" t="s">
        <v>162</v>
      </c>
      <c r="K4" s="210"/>
    </row>
    <row r="5" spans="1:11" ht="15.75" thickBot="1">
      <c r="A5" s="210"/>
      <c r="B5" s="122" t="s">
        <v>172</v>
      </c>
      <c r="C5" s="122" t="s">
        <v>171</v>
      </c>
      <c r="D5" s="122" t="s">
        <v>167</v>
      </c>
      <c r="E5" s="122" t="s">
        <v>170</v>
      </c>
      <c r="F5" s="122" t="s">
        <v>169</v>
      </c>
      <c r="G5" s="122" t="s">
        <v>168</v>
      </c>
      <c r="H5" s="122" t="s">
        <v>167</v>
      </c>
      <c r="I5" s="122" t="s">
        <v>166</v>
      </c>
      <c r="J5" s="122" t="s">
        <v>401</v>
      </c>
      <c r="K5" s="122" t="s">
        <v>402</v>
      </c>
    </row>
    <row r="6" spans="1:11" ht="15.75" thickBot="1">
      <c r="A6" s="122" t="str">
        <f>'ميزان المراجعة 2024'!M108</f>
        <v>برامج حاسب الى</v>
      </c>
      <c r="B6" s="156">
        <f>'ميزان المراجعة 2024'!L108</f>
        <v>2300</v>
      </c>
      <c r="C6" s="156">
        <f>'ميزان المراجعة 2024'!J108</f>
        <v>0</v>
      </c>
      <c r="D6" s="122">
        <v>2300</v>
      </c>
      <c r="E6" s="123">
        <f>'ميزان المراجعة 2024'!H108</f>
        <v>0</v>
      </c>
      <c r="F6" s="156">
        <v>0</v>
      </c>
      <c r="G6" s="156">
        <v>0</v>
      </c>
      <c r="H6" s="124">
        <v>0</v>
      </c>
      <c r="I6" s="123">
        <v>0</v>
      </c>
      <c r="J6" s="213"/>
      <c r="K6" s="213"/>
    </row>
    <row r="7" spans="1:11" ht="15.75" thickBot="1">
      <c r="A7" s="183" t="str">
        <f>'ميزان المراجعة 2024'!M109</f>
        <v>(مبنى الإدارة)</v>
      </c>
      <c r="B7" s="156">
        <f>'ميزان المراجعة 2024'!L109</f>
        <v>1023653</v>
      </c>
      <c r="C7" s="156">
        <f>'ميزان المراجعة 2024'!J109</f>
        <v>0</v>
      </c>
      <c r="D7" s="160">
        <v>0</v>
      </c>
      <c r="E7" s="123">
        <f>'ميزان المراجعة 2024'!H109</f>
        <v>1023653</v>
      </c>
      <c r="F7" s="156">
        <f>'ميزان المراجعة 2024'!K116</f>
        <v>198455.37</v>
      </c>
      <c r="G7" s="156">
        <f>'ميزان المراجعة 2024'!I116</f>
        <v>51182.64</v>
      </c>
      <c r="H7" s="124">
        <v>0</v>
      </c>
      <c r="I7" s="123">
        <f>'ميزان المراجعة 2024'!G116</f>
        <v>249638.01</v>
      </c>
      <c r="J7" s="214"/>
      <c r="K7" s="214"/>
    </row>
    <row r="8" spans="1:11" ht="15.75" thickBot="1">
      <c r="A8" s="183" t="str">
        <f>'ميزان المراجعة 2024'!M110</f>
        <v>السيارات</v>
      </c>
      <c r="B8" s="156">
        <f>'ميزان المراجعة 2024'!L110</f>
        <v>2763044</v>
      </c>
      <c r="C8" s="156">
        <f>'ميزان المراجعة 2024'!J110</f>
        <v>0</v>
      </c>
      <c r="D8" s="160">
        <v>0</v>
      </c>
      <c r="E8" s="123">
        <f>'ميزان المراجعة 2024'!H110</f>
        <v>2763044</v>
      </c>
      <c r="F8" s="156">
        <f>'ميزان المراجعة 2024'!K117</f>
        <v>872712.01</v>
      </c>
      <c r="G8" s="156">
        <f>'ميزان المراجعة 2024'!I117</f>
        <v>193391.4</v>
      </c>
      <c r="H8" s="124">
        <v>0</v>
      </c>
      <c r="I8" s="123">
        <f>'ميزان المراجعة 2024'!G117</f>
        <v>1066103.4099999999</v>
      </c>
      <c r="J8" s="214"/>
      <c r="K8" s="214"/>
    </row>
    <row r="9" spans="1:11" ht="15.75" thickBot="1">
      <c r="A9" s="183" t="str">
        <f>'ميزان المراجعة 2024'!M111</f>
        <v>الات و معدات</v>
      </c>
      <c r="B9" s="156">
        <f>'ميزان المراجعة 2024'!L111</f>
        <v>11170978</v>
      </c>
      <c r="C9" s="156">
        <f>'ميزان المراجعة 2024'!J111</f>
        <v>0</v>
      </c>
      <c r="D9" s="160">
        <v>0</v>
      </c>
      <c r="E9" s="123">
        <f>'ميزان المراجعة 2024'!H111</f>
        <v>11170978</v>
      </c>
      <c r="F9" s="156">
        <f>'ميزان المراجعة 2024'!K118</f>
        <v>6526513.2300000004</v>
      </c>
      <c r="G9" s="156">
        <f>'ميزان المراجعة 2024'!I118</f>
        <v>1152097.8</v>
      </c>
      <c r="H9" s="124">
        <v>0</v>
      </c>
      <c r="I9" s="123">
        <f>'ميزان المراجعة 2024'!G118</f>
        <v>7678611.0300000003</v>
      </c>
      <c r="J9" s="214"/>
      <c r="K9" s="214"/>
    </row>
    <row r="10" spans="1:11" ht="15.75" thickBot="1">
      <c r="A10" s="183" t="str">
        <f>'ميزان المراجعة 2024'!M112</f>
        <v>شاحنات</v>
      </c>
      <c r="B10" s="156">
        <f>'ميزان المراجعة 2024'!L112</f>
        <v>9005625</v>
      </c>
      <c r="C10" s="156">
        <f>'ميزان المراجعة 2024'!J112</f>
        <v>0</v>
      </c>
      <c r="D10" s="160">
        <v>0</v>
      </c>
      <c r="E10" s="123">
        <f>'ميزان المراجعة 2024'!H112</f>
        <v>9005625</v>
      </c>
      <c r="F10" s="156">
        <f>'ميزان المراجعة 2024'!K119</f>
        <v>6303938.4000000004</v>
      </c>
      <c r="G10" s="156">
        <f>'ميزان المراجعة 2024'!I119</f>
        <v>900562.8</v>
      </c>
      <c r="H10" s="124">
        <v>0</v>
      </c>
      <c r="I10" s="123">
        <f>'ميزان المراجعة 2024'!G119</f>
        <v>7204501.2000000002</v>
      </c>
      <c r="J10" s="214"/>
      <c r="K10" s="214"/>
    </row>
    <row r="11" spans="1:11" ht="15.75" thickBot="1">
      <c r="A11" s="183" t="str">
        <f>'ميزان المراجعة 2024'!M113</f>
        <v>اصول اخري كهربائية</v>
      </c>
      <c r="B11" s="156">
        <f>'ميزان المراجعة 2024'!L113</f>
        <v>208936</v>
      </c>
      <c r="C11" s="156">
        <f>'ميزان المراجعة 2024'!J113</f>
        <v>0</v>
      </c>
      <c r="D11" s="160">
        <v>0</v>
      </c>
      <c r="E11" s="123">
        <f>'ميزان المراجعة 2024'!H113</f>
        <v>208936</v>
      </c>
      <c r="F11" s="156">
        <f>'ميزان المراجعة 2024'!K120</f>
        <v>146255.44</v>
      </c>
      <c r="G11" s="156">
        <f>'ميزان المراجعة 2024'!I120</f>
        <v>20893.68</v>
      </c>
      <c r="H11" s="124">
        <v>0</v>
      </c>
      <c r="I11" s="123">
        <f>'ميزان المراجعة 2024'!G120</f>
        <v>167149.12</v>
      </c>
      <c r="J11" s="214"/>
      <c r="K11" s="214"/>
    </row>
    <row r="12" spans="1:11" ht="15.75" thickBot="1">
      <c r="A12" s="183" t="str">
        <f>'ميزان المراجعة 2024'!M114</f>
        <v>أجهزة حاسب الى</v>
      </c>
      <c r="B12" s="156">
        <f>'ميزان المراجعة 2024'!L114</f>
        <v>97278.26</v>
      </c>
      <c r="C12" s="156">
        <f>'ميزان المراجعة 2024'!J114</f>
        <v>0</v>
      </c>
      <c r="D12" s="160">
        <v>0</v>
      </c>
      <c r="E12" s="123">
        <f>'ميزان المراجعة 2024'!H114</f>
        <v>97278.26</v>
      </c>
      <c r="F12" s="156">
        <f>'ميزان المراجعة 2024'!K121</f>
        <v>42166.14</v>
      </c>
      <c r="G12" s="156">
        <f>'ميزان المراجعة 2024'!I121</f>
        <v>8297.8799999999992</v>
      </c>
      <c r="H12" s="124">
        <v>0</v>
      </c>
      <c r="I12" s="123">
        <f>'ميزان المراجعة 2024'!G121</f>
        <v>50464.02</v>
      </c>
      <c r="J12" s="214"/>
      <c r="K12" s="214"/>
    </row>
    <row r="13" spans="1:11" ht="15.75" thickBot="1">
      <c r="A13" s="183" t="str">
        <f>'ميزان المراجعة 2024'!M115</f>
        <v>مصاريف تاسيس النشاط</v>
      </c>
      <c r="B13" s="156">
        <f>'ميزان المراجعة 2024'!L115</f>
        <v>2684823</v>
      </c>
      <c r="C13" s="156">
        <f>'ميزان المراجعة 2024'!J115</f>
        <v>0</v>
      </c>
      <c r="D13" s="160">
        <v>0</v>
      </c>
      <c r="E13" s="123">
        <f>'ميزان المراجعة 2024'!H115</f>
        <v>2684823</v>
      </c>
      <c r="F13" s="156">
        <f>'ميزان المراجعة 2024'!K122</f>
        <v>924055.81</v>
      </c>
      <c r="G13" s="156">
        <f>'ميزان المراجعة 2024'!I122</f>
        <v>134241.12</v>
      </c>
      <c r="H13" s="124">
        <v>0</v>
      </c>
      <c r="I13" s="123">
        <f>'ميزان المراجعة 2024'!G122</f>
        <v>1058296.93</v>
      </c>
      <c r="J13" s="214"/>
      <c r="K13" s="214"/>
    </row>
    <row r="14" spans="1:11" ht="15.75" thickBot="1">
      <c r="A14" s="160" t="str">
        <f>'ميزان المراجعة 2024'!M124</f>
        <v>أصول شركات شقيقه (ما يخص الكسارة)</v>
      </c>
      <c r="B14" s="162">
        <f>'ميزان المراجعة 2024'!L124</f>
        <v>855000</v>
      </c>
      <c r="C14" s="156">
        <f>'ميزان المراجعة 2024'!J116</f>
        <v>0</v>
      </c>
      <c r="D14" s="160">
        <v>0</v>
      </c>
      <c r="E14" s="123">
        <f t="shared" ref="E14" si="0">SUM(B14+C14-D14)</f>
        <v>855000</v>
      </c>
      <c r="F14" s="156">
        <f>'ميزان المراجعة 2024'!K123</f>
        <v>78375</v>
      </c>
      <c r="G14" s="156">
        <f>'ميزان المراجعة 2024'!I123</f>
        <v>85500</v>
      </c>
      <c r="H14" s="124">
        <v>0</v>
      </c>
      <c r="I14" s="123">
        <f>'ميزان المراجعة 2024'!G123</f>
        <v>163875</v>
      </c>
      <c r="J14" s="215"/>
      <c r="K14" s="215"/>
    </row>
    <row r="15" spans="1:11" ht="15.75" thickBot="1">
      <c r="A15" s="122" t="s">
        <v>173</v>
      </c>
      <c r="B15" s="123">
        <f>SUM(B6:B14)</f>
        <v>27811637.260000002</v>
      </c>
      <c r="C15" s="123">
        <f>SUM(C6:C14)</f>
        <v>0</v>
      </c>
      <c r="D15" s="123">
        <f>SUM(D6:D13)</f>
        <v>2300</v>
      </c>
      <c r="E15" s="123">
        <f>SUM(E6:E14)</f>
        <v>27809337.260000002</v>
      </c>
      <c r="F15" s="123">
        <f>SUM(F6:F14)</f>
        <v>15092471.400000002</v>
      </c>
      <c r="G15" s="123">
        <f>SUM(G6:G14)</f>
        <v>2546167.3200000003</v>
      </c>
      <c r="H15" s="123">
        <f>SUM(H6:H13)</f>
        <v>0</v>
      </c>
      <c r="I15" s="123">
        <f>SUM(I6:I14)</f>
        <v>17638638.719999999</v>
      </c>
      <c r="J15" s="147">
        <f>E15-I15</f>
        <v>10170698.540000003</v>
      </c>
      <c r="K15" s="123">
        <f>B15-F15</f>
        <v>12719165.859999999</v>
      </c>
    </row>
    <row r="17" spans="5:11">
      <c r="K17" s="1"/>
    </row>
    <row r="18" spans="5:11">
      <c r="J18" s="1"/>
      <c r="K18" s="1"/>
    </row>
    <row r="19" spans="5:11">
      <c r="K19" s="1"/>
    </row>
    <row r="22" spans="5:11">
      <c r="E22">
        <v>1020301</v>
      </c>
      <c r="F22" t="s">
        <v>446</v>
      </c>
      <c r="G22" s="1">
        <v>1023653</v>
      </c>
    </row>
    <row r="23" spans="5:11">
      <c r="E23">
        <v>1020302</v>
      </c>
      <c r="F23" t="s">
        <v>447</v>
      </c>
      <c r="G23" s="1">
        <v>2763044</v>
      </c>
    </row>
    <row r="24" spans="5:11">
      <c r="E24">
        <v>1020303</v>
      </c>
      <c r="F24" t="s">
        <v>56</v>
      </c>
      <c r="G24" s="1">
        <v>11170978</v>
      </c>
    </row>
    <row r="25" spans="5:11">
      <c r="E25">
        <v>1020304</v>
      </c>
      <c r="F25" t="s">
        <v>57</v>
      </c>
      <c r="G25" s="1">
        <v>9005625</v>
      </c>
    </row>
    <row r="26" spans="5:11">
      <c r="E26">
        <v>1020305</v>
      </c>
      <c r="F26" t="s">
        <v>448</v>
      </c>
      <c r="G26" s="1">
        <v>208936</v>
      </c>
    </row>
    <row r="27" spans="5:11">
      <c r="E27">
        <v>1020306</v>
      </c>
      <c r="F27" t="s">
        <v>59</v>
      </c>
      <c r="G27" s="1">
        <v>97278.26</v>
      </c>
    </row>
    <row r="28" spans="5:11">
      <c r="E28">
        <v>1020307</v>
      </c>
      <c r="F28" t="s">
        <v>449</v>
      </c>
      <c r="G28" s="1">
        <v>2684823</v>
      </c>
    </row>
    <row r="29" spans="5:11">
      <c r="E29">
        <v>1020311</v>
      </c>
      <c r="F29" t="s">
        <v>450</v>
      </c>
      <c r="G29" s="1">
        <v>855000</v>
      </c>
    </row>
    <row r="30" spans="5:11">
      <c r="G30" s="1">
        <f>SUM(G22:G29)</f>
        <v>27809337.260000002</v>
      </c>
    </row>
    <row r="31" spans="5:11">
      <c r="E31">
        <v>1020311001</v>
      </c>
      <c r="F31" t="s">
        <v>451</v>
      </c>
      <c r="G31" s="1">
        <v>-249638.01</v>
      </c>
    </row>
    <row r="32" spans="5:11">
      <c r="E32">
        <v>1020311002</v>
      </c>
      <c r="F32" t="s">
        <v>61</v>
      </c>
      <c r="G32" s="1">
        <v>-1066103.4099999999</v>
      </c>
    </row>
    <row r="33" spans="5:7">
      <c r="E33">
        <v>1020311003</v>
      </c>
      <c r="F33" t="s">
        <v>62</v>
      </c>
      <c r="G33" s="1">
        <v>-7678611.0300000003</v>
      </c>
    </row>
    <row r="34" spans="5:7">
      <c r="E34">
        <v>1020311004</v>
      </c>
      <c r="F34" t="s">
        <v>63</v>
      </c>
      <c r="G34" s="1">
        <v>-7204501.2000000002</v>
      </c>
    </row>
    <row r="35" spans="5:7">
      <c r="E35">
        <v>1020311005</v>
      </c>
      <c r="F35" t="s">
        <v>64</v>
      </c>
      <c r="G35" s="1">
        <v>-167149.12</v>
      </c>
    </row>
    <row r="36" spans="5:7">
      <c r="E36">
        <v>1020311006</v>
      </c>
      <c r="F36" t="s">
        <v>65</v>
      </c>
      <c r="G36" s="1">
        <v>-50464.02</v>
      </c>
    </row>
    <row r="37" spans="5:7">
      <c r="E37">
        <v>1020311010</v>
      </c>
      <c r="F37" t="s">
        <v>452</v>
      </c>
      <c r="G37" s="1">
        <v>-163875</v>
      </c>
    </row>
  </sheetData>
  <mergeCells count="8">
    <mergeCell ref="A4:A5"/>
    <mergeCell ref="A2:J2"/>
    <mergeCell ref="A3:J3"/>
    <mergeCell ref="J6:J14"/>
    <mergeCell ref="K6:K14"/>
    <mergeCell ref="J4:K4"/>
    <mergeCell ref="F4:I4"/>
    <mergeCell ref="B4:E4"/>
  </mergeCells>
  <hyperlinks>
    <hyperlink ref="K1" location="فهرس!A1" display="فهرس!A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6"/>
  <sheetViews>
    <sheetView rightToLeft="1" view="pageBreakPreview" zoomScale="115" zoomScaleNormal="100" zoomScaleSheetLayoutView="115" workbookViewId="0">
      <selection activeCell="F25" sqref="F25"/>
    </sheetView>
  </sheetViews>
  <sheetFormatPr defaultColWidth="9" defaultRowHeight="24.95" customHeight="1"/>
  <cols>
    <col min="1" max="3" width="4.28515625" style="69" customWidth="1"/>
    <col min="4" max="4" width="35.7109375" style="69" bestFit="1" customWidth="1"/>
    <col min="5" max="5" width="17" style="69" customWidth="1"/>
    <col min="6" max="6" width="19" style="69" customWidth="1"/>
    <col min="7" max="7" width="18.140625" style="70" customWidth="1"/>
    <col min="8" max="8" width="9.7109375" style="168" customWidth="1"/>
    <col min="9" max="9" width="16.42578125" style="168" bestFit="1" customWidth="1"/>
    <col min="10" max="10" width="17.42578125" style="168" bestFit="1" customWidth="1"/>
    <col min="11" max="11" width="9" style="168"/>
    <col min="12" max="12" width="17.5703125" style="168" customWidth="1"/>
    <col min="13" max="14" width="9" style="168"/>
    <col min="15" max="15" width="9.85546875" style="69" bestFit="1" customWidth="1"/>
    <col min="16" max="16384" width="9" style="69"/>
  </cols>
  <sheetData>
    <row r="1" spans="3:16" ht="24.95" customHeight="1">
      <c r="C1" s="135" t="s">
        <v>288</v>
      </c>
    </row>
    <row r="2" spans="3:16" ht="24.95" customHeight="1">
      <c r="C2" s="216" t="s">
        <v>403</v>
      </c>
      <c r="D2" s="216"/>
      <c r="E2" s="216"/>
      <c r="F2" s="216"/>
      <c r="G2" s="216"/>
    </row>
    <row r="3" spans="3:16" ht="39" customHeight="1">
      <c r="C3" s="167"/>
      <c r="D3" s="167"/>
      <c r="E3" s="167"/>
      <c r="F3" s="167"/>
      <c r="G3" s="167"/>
    </row>
    <row r="4" spans="3:16" s="149" customFormat="1" ht="39" customHeight="1">
      <c r="C4" s="167"/>
      <c r="D4" s="267" t="str">
        <f>'ميزان المراجعة 2024'!M93</f>
        <v>مخزن مواد خام - مصنع المنتجات الاسمنتية</v>
      </c>
      <c r="E4" s="167"/>
      <c r="F4" s="267">
        <f>'ميزان المراجعة 2024'!H93</f>
        <v>182326.8682574</v>
      </c>
      <c r="G4" s="167"/>
      <c r="H4" s="168"/>
      <c r="I4" s="168"/>
      <c r="J4" s="168"/>
      <c r="K4" s="168"/>
      <c r="L4" s="168"/>
      <c r="M4" s="168"/>
      <c r="N4" s="168"/>
      <c r="O4" s="161"/>
      <c r="P4" s="161"/>
    </row>
    <row r="5" spans="3:16" ht="30" customHeight="1">
      <c r="C5" s="167"/>
      <c r="D5" s="267" t="str">
        <f>'ميزان المراجعة 2024'!M94</f>
        <v>مخزن قطع غيار - مصنع المنتجات الاسمنتية</v>
      </c>
      <c r="E5" s="167"/>
      <c r="F5" s="267">
        <f>'ميزان المراجعة 2024'!H94</f>
        <v>105846.4152683</v>
      </c>
      <c r="G5" s="167"/>
      <c r="O5" s="161"/>
      <c r="P5" s="161"/>
    </row>
    <row r="6" spans="3:16" ht="30" customHeight="1">
      <c r="C6" s="167"/>
      <c r="D6" s="267" t="str">
        <f>'ميزان المراجعة 2024'!M95</f>
        <v>مخزن زيوت تشحيم - مصنع المنتجات الاسمنتية</v>
      </c>
      <c r="E6" s="167"/>
      <c r="F6" s="267">
        <f>'ميزان المراجعة 2024'!H95</f>
        <v>91492.478000000003</v>
      </c>
      <c r="G6" s="167"/>
      <c r="O6" s="169"/>
      <c r="P6" s="161"/>
    </row>
    <row r="7" spans="3:16" ht="30" customHeight="1">
      <c r="C7" s="167"/>
      <c r="D7" s="267" t="str">
        <f>'ميزان المراجعة 2024'!M96</f>
        <v>مخزن انتاج تام تحت التشغيل</v>
      </c>
      <c r="E7" s="167"/>
      <c r="F7" s="267">
        <f>'ميزان المراجعة 2024'!H96</f>
        <v>32531.666620799999</v>
      </c>
      <c r="G7" s="167"/>
      <c r="O7" s="169"/>
      <c r="P7" s="161"/>
    </row>
    <row r="8" spans="3:16" s="161" customFormat="1" ht="30" customHeight="1">
      <c r="C8" s="167"/>
      <c r="D8" s="267" t="str">
        <f>'ميزان المراجعة 2024'!M97</f>
        <v>مخزن منتجات تامة بلوك بيع</v>
      </c>
      <c r="E8" s="167"/>
      <c r="F8" s="267">
        <f>'ميزان المراجعة 2024'!H97</f>
        <v>36279.598526100002</v>
      </c>
      <c r="G8" s="167"/>
      <c r="H8" s="168"/>
      <c r="I8" s="168"/>
      <c r="J8" s="168"/>
      <c r="K8" s="168"/>
      <c r="L8" s="168"/>
      <c r="M8" s="168"/>
      <c r="N8" s="168"/>
      <c r="O8" s="169"/>
    </row>
    <row r="9" spans="3:16" ht="30" customHeight="1">
      <c r="C9" s="167"/>
      <c r="D9" s="267" t="str">
        <f>'ميزان المراجعة 2024'!M98</f>
        <v>مخزن مواد خام - مصنع نجران</v>
      </c>
      <c r="E9" s="167"/>
      <c r="F9" s="267">
        <f>'ميزان المراجعة 2024'!H98</f>
        <v>0</v>
      </c>
      <c r="G9" s="167"/>
      <c r="O9" s="169"/>
      <c r="P9" s="161"/>
    </row>
    <row r="10" spans="3:16" s="161" customFormat="1" ht="30" customHeight="1">
      <c r="C10" s="167"/>
      <c r="D10" s="267"/>
      <c r="E10" s="167"/>
      <c r="F10" s="167"/>
      <c r="G10" s="167"/>
      <c r="H10" s="168"/>
      <c r="I10" s="168"/>
      <c r="J10" s="168"/>
      <c r="K10" s="168"/>
      <c r="L10" s="168"/>
      <c r="M10" s="168"/>
      <c r="N10" s="168"/>
      <c r="O10" s="169"/>
    </row>
    <row r="11" spans="3:16" ht="30" customHeight="1">
      <c r="C11" s="167"/>
      <c r="D11" s="167"/>
      <c r="E11" s="167"/>
      <c r="F11" s="167"/>
      <c r="G11" s="167"/>
      <c r="O11" s="169"/>
      <c r="P11" s="161"/>
    </row>
    <row r="12" spans="3:16" s="149" customFormat="1" ht="30" customHeight="1">
      <c r="C12" s="167"/>
      <c r="D12" s="167"/>
      <c r="E12" s="167"/>
      <c r="F12" s="167"/>
      <c r="G12" s="167"/>
      <c r="H12" s="168"/>
      <c r="I12" s="168"/>
      <c r="J12" s="168"/>
      <c r="K12" s="168"/>
      <c r="L12" s="168"/>
      <c r="M12" s="168"/>
      <c r="N12" s="168"/>
      <c r="O12" s="169"/>
      <c r="P12" s="161"/>
    </row>
    <row r="13" spans="3:16" s="149" customFormat="1" ht="30" customHeight="1">
      <c r="C13" s="167"/>
      <c r="D13" s="167"/>
      <c r="E13" s="167"/>
      <c r="F13" s="167"/>
      <c r="G13" s="167"/>
      <c r="H13" s="168"/>
      <c r="I13" s="168"/>
      <c r="J13" s="168"/>
      <c r="K13" s="168"/>
      <c r="L13" s="168"/>
      <c r="M13" s="168"/>
      <c r="N13" s="168"/>
      <c r="O13" s="169"/>
      <c r="P13" s="161"/>
    </row>
    <row r="14" spans="3:16" s="149" customFormat="1" ht="30" customHeight="1">
      <c r="C14" s="167"/>
      <c r="D14" s="167"/>
      <c r="E14" s="167"/>
      <c r="F14" s="167"/>
      <c r="G14" s="167"/>
      <c r="H14" s="168"/>
      <c r="I14" s="168"/>
      <c r="J14" s="168"/>
      <c r="K14" s="168"/>
      <c r="L14" s="168"/>
      <c r="M14" s="168"/>
      <c r="N14" s="168"/>
      <c r="O14" s="169"/>
      <c r="P14" s="161"/>
    </row>
    <row r="15" spans="3:16" s="161" customFormat="1" ht="30" customHeight="1">
      <c r="C15" s="167"/>
      <c r="D15" s="167"/>
      <c r="E15" s="167"/>
      <c r="F15" s="167"/>
      <c r="G15" s="167"/>
      <c r="H15" s="168"/>
      <c r="I15" s="168"/>
      <c r="J15" s="168"/>
      <c r="K15" s="168"/>
      <c r="L15" s="168"/>
      <c r="M15" s="168"/>
      <c r="N15" s="168"/>
      <c r="O15" s="169"/>
    </row>
    <row r="16" spans="3:16" s="161" customFormat="1" ht="30" customHeight="1">
      <c r="C16" s="167"/>
      <c r="D16" s="167"/>
      <c r="E16" s="167"/>
      <c r="F16" s="167"/>
      <c r="G16" s="167"/>
      <c r="H16" s="168"/>
      <c r="I16" s="168"/>
      <c r="J16" s="168"/>
      <c r="K16" s="168"/>
      <c r="L16" s="168"/>
      <c r="M16" s="168"/>
      <c r="N16" s="168"/>
      <c r="O16" s="169"/>
    </row>
    <row r="17" spans="3:15" s="161" customFormat="1" ht="30" customHeight="1">
      <c r="C17" s="167"/>
      <c r="D17" s="167"/>
      <c r="E17" s="167"/>
      <c r="F17" s="167"/>
      <c r="G17" s="167"/>
      <c r="H17" s="168"/>
      <c r="I17" s="168"/>
      <c r="J17" s="168"/>
      <c r="K17" s="168"/>
      <c r="L17" s="168"/>
      <c r="M17" s="168"/>
      <c r="N17" s="168"/>
      <c r="O17" s="169"/>
    </row>
    <row r="18" spans="3:15" s="149" customFormat="1" ht="30" customHeight="1">
      <c r="C18" s="167"/>
      <c r="D18" s="167"/>
      <c r="E18" s="167"/>
      <c r="F18" s="167"/>
      <c r="G18" s="167"/>
      <c r="H18" s="168"/>
      <c r="I18" s="168"/>
      <c r="J18" s="168"/>
      <c r="K18" s="168"/>
      <c r="L18" s="168"/>
      <c r="M18" s="168"/>
      <c r="N18" s="168"/>
    </row>
    <row r="19" spans="3:15" s="149" customFormat="1" ht="30" customHeight="1">
      <c r="C19" s="167"/>
      <c r="D19" s="167"/>
      <c r="E19" s="167"/>
      <c r="F19" s="167"/>
      <c r="G19" s="167"/>
      <c r="H19" s="168"/>
      <c r="I19" s="168"/>
      <c r="J19" s="168"/>
      <c r="K19" s="168"/>
      <c r="L19" s="168"/>
      <c r="M19" s="168"/>
      <c r="N19" s="168"/>
    </row>
    <row r="20" spans="3:15" ht="30" customHeight="1">
      <c r="C20" s="167"/>
      <c r="D20" s="167"/>
      <c r="E20" s="167"/>
      <c r="F20" s="167"/>
      <c r="G20" s="167"/>
    </row>
    <row r="21" spans="3:15" ht="30" customHeight="1">
      <c r="C21" s="167"/>
      <c r="D21" s="167"/>
      <c r="E21" s="167"/>
      <c r="F21" s="167"/>
      <c r="G21" s="167"/>
    </row>
    <row r="22" spans="3:15" ht="30" customHeight="1">
      <c r="C22" s="167"/>
      <c r="D22" s="167"/>
      <c r="E22" s="167"/>
      <c r="F22" s="167"/>
      <c r="G22" s="167"/>
    </row>
    <row r="23" spans="3:15" ht="30" customHeight="1">
      <c r="C23" s="167"/>
      <c r="D23" s="167"/>
      <c r="E23" s="167"/>
      <c r="F23" s="167"/>
      <c r="G23" s="167"/>
    </row>
    <row r="24" spans="3:15" ht="30.75" customHeight="1">
      <c r="C24" s="167"/>
      <c r="D24" s="167"/>
      <c r="E24" s="167"/>
      <c r="F24" s="167"/>
      <c r="G24" s="167"/>
    </row>
    <row r="25" spans="3:15" ht="24.95" customHeight="1">
      <c r="C25" s="167"/>
      <c r="D25" s="167"/>
      <c r="E25" s="167"/>
      <c r="F25" s="267">
        <f>SUM(F4:F9)</f>
        <v>448477.02667259995</v>
      </c>
      <c r="G25" s="167"/>
    </row>
    <row r="26" spans="3:15" s="184" customFormat="1" ht="24.95" customHeight="1"/>
    <row r="27" spans="3:15" s="184" customFormat="1" ht="24.95" customHeight="1"/>
    <row r="28" spans="3:15" s="184" customFormat="1" ht="24.95" customHeight="1"/>
    <row r="29" spans="3:15" s="184" customFormat="1" ht="24.95" customHeight="1"/>
    <row r="30" spans="3:15" s="184" customFormat="1" ht="24.95" customHeight="1"/>
    <row r="31" spans="3:15" s="184" customFormat="1" ht="24.95" customHeight="1"/>
    <row r="32" spans="3:15" s="184" customFormat="1" ht="24.95" customHeight="1"/>
    <row r="33" s="184" customFormat="1" ht="24.95" customHeight="1"/>
    <row r="34" s="184" customFormat="1" ht="24.95" customHeight="1"/>
    <row r="35" s="184" customFormat="1" ht="24.95" customHeight="1"/>
    <row r="36" s="184" customFormat="1" ht="21" customHeight="1"/>
  </sheetData>
  <mergeCells count="1">
    <mergeCell ref="C2:G2"/>
  </mergeCells>
  <hyperlinks>
    <hyperlink ref="C1" location="فهرس!A1" display="فهرس!A1"/>
  </hyperlinks>
  <pageMargins left="0.70866141732283472" right="0.70866141732283472" top="0.74803149606299213" bottom="0.74803149606299213" header="0.31496062992125984" footer="0.31496062992125984"/>
  <pageSetup paperSize="9" scale="8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6"/>
  <sheetViews>
    <sheetView rightToLeft="1" view="pageBreakPreview" zoomScale="60" zoomScaleNormal="100" workbookViewId="0">
      <selection activeCell="B10" sqref="B10:D10"/>
    </sheetView>
  </sheetViews>
  <sheetFormatPr defaultColWidth="9" defaultRowHeight="24.95" customHeight="1"/>
  <cols>
    <col min="1" max="1" width="9" style="29"/>
    <col min="2" max="2" width="36.42578125" style="48" customWidth="1"/>
    <col min="3" max="3" width="11.85546875" style="29" customWidth="1"/>
    <col min="4" max="4" width="3.140625" style="29" customWidth="1"/>
    <col min="5" max="5" width="25.7109375" style="29" customWidth="1"/>
    <col min="6" max="6" width="13.7109375" style="29" customWidth="1"/>
    <col min="7" max="7" width="22.42578125" style="29" customWidth="1"/>
    <col min="8" max="8" width="16.42578125" style="29" customWidth="1"/>
    <col min="9" max="9" width="20.7109375" style="29" customWidth="1"/>
    <col min="10" max="10" width="20.5703125" style="29" customWidth="1"/>
    <col min="11" max="16384" width="9" style="29"/>
  </cols>
  <sheetData>
    <row r="1" spans="1:9" ht="24.95" customHeight="1">
      <c r="A1" s="205" t="s">
        <v>203</v>
      </c>
      <c r="B1" s="205"/>
      <c r="C1" s="205"/>
      <c r="D1" s="205"/>
      <c r="E1" s="205"/>
      <c r="F1" s="205"/>
    </row>
    <row r="2" spans="1:9" ht="24.95" customHeight="1">
      <c r="A2" s="205" t="s">
        <v>204</v>
      </c>
      <c r="B2" s="205"/>
      <c r="C2" s="205"/>
      <c r="D2" s="205"/>
      <c r="E2" s="205"/>
      <c r="F2" s="205"/>
    </row>
    <row r="3" spans="1:9" ht="24.95" customHeight="1">
      <c r="A3" s="205" t="s">
        <v>404</v>
      </c>
      <c r="B3" s="205"/>
      <c r="C3" s="205"/>
      <c r="D3" s="205"/>
      <c r="E3" s="205"/>
      <c r="F3" s="205"/>
    </row>
    <row r="5" spans="1:9" ht="24.95" customHeight="1" thickBot="1">
      <c r="B5" s="30"/>
      <c r="C5" s="30"/>
      <c r="D5" s="31"/>
      <c r="E5" s="31"/>
      <c r="F5" s="135" t="s">
        <v>288</v>
      </c>
    </row>
    <row r="6" spans="1:9" ht="33.75" customHeight="1" thickBot="1">
      <c r="B6" s="32" t="s">
        <v>239</v>
      </c>
      <c r="C6" s="33"/>
      <c r="D6" s="34"/>
      <c r="E6" s="35" t="s">
        <v>135</v>
      </c>
      <c r="F6" s="36"/>
      <c r="H6" s="37"/>
      <c r="I6" s="38"/>
    </row>
    <row r="7" spans="1:9" ht="24.95" customHeight="1" thickBot="1">
      <c r="B7" s="217" t="str">
        <f>'ميزان المراجعة 2024'!M135</f>
        <v>شركة تمويل الاولى</v>
      </c>
      <c r="C7" s="218"/>
      <c r="D7" s="219"/>
      <c r="E7" s="39">
        <f>'ميزان المراجعة 2024'!G135</f>
        <v>0</v>
      </c>
      <c r="F7" s="36"/>
    </row>
    <row r="8" spans="1:9" ht="24.95" customHeight="1" thickBot="1">
      <c r="B8" s="217" t="str">
        <f>'ميزان المراجعة 2024'!M136</f>
        <v>شركة تمويل الاولى معدات الكسارة</v>
      </c>
      <c r="C8" s="218"/>
      <c r="D8" s="219"/>
      <c r="E8" s="39">
        <f>'ميزان المراجعة 2024'!G136</f>
        <v>822631.51</v>
      </c>
      <c r="F8" s="36"/>
    </row>
    <row r="9" spans="1:9" ht="24.95" customHeight="1" thickBot="1">
      <c r="B9" s="217" t="str">
        <f>'ميزان المراجعة 2024'!M137</f>
        <v>شركة تمويل الراجحي تمويل التريلات الثلاثه الملونه</v>
      </c>
      <c r="C9" s="218"/>
      <c r="D9" s="219"/>
      <c r="E9" s="39">
        <f>'ميزان المراجعة 2024'!G137</f>
        <v>330729.53999999998</v>
      </c>
      <c r="F9" s="36"/>
    </row>
    <row r="10" spans="1:9" ht="24.95" customHeight="1" thickBot="1">
      <c r="B10" s="217"/>
      <c r="C10" s="218"/>
      <c r="D10" s="219"/>
      <c r="E10" s="40"/>
      <c r="F10" s="36"/>
      <c r="G10" s="38"/>
    </row>
    <row r="11" spans="1:9" ht="24.95" customHeight="1">
      <c r="B11" s="217"/>
      <c r="C11" s="218"/>
      <c r="D11" s="219"/>
      <c r="E11" s="41"/>
      <c r="F11" s="36"/>
    </row>
    <row r="12" spans="1:9" ht="32.25" customHeight="1" thickBot="1">
      <c r="B12" s="43" t="s">
        <v>206</v>
      </c>
      <c r="C12" s="44"/>
      <c r="D12" s="45"/>
      <c r="E12" s="46">
        <f>SUM(E7:E11)</f>
        <v>1153361.05</v>
      </c>
      <c r="F12" s="36"/>
    </row>
    <row r="13" spans="1:9" ht="24.95" customHeight="1">
      <c r="D13" s="49"/>
      <c r="E13" s="50"/>
    </row>
    <row r="14" spans="1:9" ht="24.95" customHeight="1">
      <c r="D14" s="37"/>
      <c r="E14" s="36"/>
      <c r="F14" s="38"/>
      <c r="G14" s="47"/>
    </row>
    <row r="15" spans="1:9" ht="24.95" customHeight="1">
      <c r="B15" s="51"/>
      <c r="C15" s="36"/>
      <c r="D15" s="52"/>
    </row>
    <row r="16" spans="1:9" ht="24.95" customHeight="1">
      <c r="C16" s="36"/>
      <c r="D16" s="36"/>
    </row>
  </sheetData>
  <mergeCells count="8">
    <mergeCell ref="B9:D9"/>
    <mergeCell ref="B10:D10"/>
    <mergeCell ref="B11:D11"/>
    <mergeCell ref="A1:F1"/>
    <mergeCell ref="A2:F2"/>
    <mergeCell ref="A3:F3"/>
    <mergeCell ref="B7:D7"/>
    <mergeCell ref="B8:D8"/>
  </mergeCells>
  <hyperlinks>
    <hyperlink ref="F5" location="فهرس!A1" display="فهرس!A1"/>
  </hyperlinks>
  <pageMargins left="0.19685039370078741" right="0.19685039370078741" top="0.19685039370078741" bottom="0.19685039370078741" header="0.19685039370078741" footer="0.11811023622047245"/>
  <pageSetup paperSize="9" scale="92" orientation="portrait" horizontalDpi="300" verticalDpi="300" r:id="rId1"/>
  <colBreaks count="1" manualBreakCount="1">
    <brk id="6" max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16</vt:i4>
      </vt:variant>
      <vt:variant>
        <vt:lpstr>نطاقات تمت تسميتها</vt:lpstr>
      </vt:variant>
      <vt:variant>
        <vt:i4>12</vt:i4>
      </vt:variant>
    </vt:vector>
  </HeadingPairs>
  <TitlesOfParts>
    <vt:vector size="28" baseType="lpstr">
      <vt:lpstr>فهرس</vt:lpstr>
      <vt:lpstr>ميزان المراجعة 2024</vt:lpstr>
      <vt:lpstr>قائمة المركز المال</vt:lpstr>
      <vt:lpstr>الدخل الشامل</vt:lpstr>
      <vt:lpstr>الايرادات </vt:lpstr>
      <vt:lpstr>النقدية</vt:lpstr>
      <vt:lpstr>الاصول الثابتة</vt:lpstr>
      <vt:lpstr>المخزون 2024</vt:lpstr>
      <vt:lpstr>ايضاح 6 ( الدائنون )</vt:lpstr>
      <vt:lpstr>ايضاح رقم 7 حقوق الملكية</vt:lpstr>
      <vt:lpstr>ايضاح 5 ( الموردين )</vt:lpstr>
      <vt:lpstr>أرصدة  دائنة أخري</vt:lpstr>
      <vt:lpstr>ذمم مدينة</vt:lpstr>
      <vt:lpstr>المصاريف </vt:lpstr>
      <vt:lpstr>إيرادات أخري </vt:lpstr>
      <vt:lpstr>حساب الزكاة 2022</vt:lpstr>
      <vt:lpstr>'أرصدة  دائنة أخري'!Print_Area</vt:lpstr>
      <vt:lpstr>'الدخل الشامل'!Print_Area</vt:lpstr>
      <vt:lpstr>'المخزون 2024'!Print_Area</vt:lpstr>
      <vt:lpstr>النقدية!Print_Area</vt:lpstr>
      <vt:lpstr>'إيرادات أخري '!Print_Area</vt:lpstr>
      <vt:lpstr>'ايضاح 6 ( الدائنون )'!Print_Area</vt:lpstr>
      <vt:lpstr>'ايضاح رقم 7 حقوق الملكية'!Print_Area</vt:lpstr>
      <vt:lpstr>'حساب الزكاة 2022'!Print_Area</vt:lpstr>
      <vt:lpstr>'ذمم مدينة'!Print_Area</vt:lpstr>
      <vt:lpstr>فهرس!Print_Area</vt:lpstr>
      <vt:lpstr>'قائمة المركز المال'!Print_Area</vt:lpstr>
      <vt:lpstr>'ميزان المراجعة 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2025-02-18T09:22:26Z</dcterms:modified>
</cp:coreProperties>
</file>