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Kopie listu Stats" sheetId="2" r:id="rId5"/>
    <sheet state="visible" name="Stats Modifiers" sheetId="3" r:id="rId6"/>
    <sheet state="visible" name="OrcFighter" sheetId="4" r:id="rId7"/>
    <sheet state="visible" name="OrcChieftain" sheetId="5" r:id="rId8"/>
    <sheet state="visible" name="OrcShaman" sheetId="6" r:id="rId9"/>
    <sheet state="visible" name="Giant" sheetId="7" r:id="rId10"/>
    <sheet state="visible" name="Poltergeist" sheetId="8" r:id="rId11"/>
    <sheet state="visible" name="SkeletonFighter" sheetId="9" r:id="rId12"/>
    <sheet state="visible" name="SkeletonWarrior" sheetId="10" r:id="rId13"/>
    <sheet state="visible" name="Wraith" sheetId="11" r:id="rId14"/>
    <sheet state="visible" name="LichKing" sheetId="12" r:id="rId15"/>
    <sheet state="visible" name="Imp" sheetId="13" r:id="rId16"/>
    <sheet state="visible" name="StoneElemental" sheetId="14" r:id="rId17"/>
    <sheet state="visible" name="ElectricElemental" sheetId="15" r:id="rId18"/>
    <sheet state="visible" name="DarkElemental" sheetId="16" r:id="rId19"/>
    <sheet state="visible" name="Demon" sheetId="17" r:id="rId20"/>
  </sheets>
  <definedNames/>
  <calcPr/>
</workbook>
</file>

<file path=xl/sharedStrings.xml><?xml version="1.0" encoding="utf-8"?>
<sst xmlns="http://schemas.openxmlformats.org/spreadsheetml/2006/main" count="412" uniqueCount="110">
  <si>
    <t>BASIC INFO</t>
  </si>
  <si>
    <t>MODIFIERS</t>
  </si>
  <si>
    <t>BASE STATS</t>
  </si>
  <si>
    <t>MODIFIED STATS</t>
  </si>
  <si>
    <t>SECONDARY STATS</t>
  </si>
  <si>
    <t>OTHER STATS</t>
  </si>
  <si>
    <t>LOOT</t>
  </si>
  <si>
    <t>Enemy name</t>
  </si>
  <si>
    <t>Primary Dungeon</t>
  </si>
  <si>
    <t>Attack type</t>
  </si>
  <si>
    <t>Power type</t>
  </si>
  <si>
    <t>Level</t>
  </si>
  <si>
    <t>Strength</t>
  </si>
  <si>
    <t>Intelligence</t>
  </si>
  <si>
    <t>Constitution</t>
  </si>
  <si>
    <t>Endurance</t>
  </si>
  <si>
    <t>Wisdom</t>
  </si>
  <si>
    <t>Physical damage</t>
  </si>
  <si>
    <t>Spell power</t>
  </si>
  <si>
    <t>HP</t>
  </si>
  <si>
    <t>Stamina</t>
  </si>
  <si>
    <t>Mana</t>
  </si>
  <si>
    <t>Speed</t>
  </si>
  <si>
    <t>Stamina Regen</t>
  </si>
  <si>
    <t>Armor</t>
  </si>
  <si>
    <t>XP</t>
  </si>
  <si>
    <t>Life Essence %</t>
  </si>
  <si>
    <t>Life Essence</t>
  </si>
  <si>
    <t>Stamina Essence %</t>
  </si>
  <si>
    <t>Stamina Essence</t>
  </si>
  <si>
    <t>Mana Essence %</t>
  </si>
  <si>
    <t>Mana Essence</t>
  </si>
  <si>
    <t>Average Guy</t>
  </si>
  <si>
    <t>Basic</t>
  </si>
  <si>
    <t>Giant</t>
  </si>
  <si>
    <t>Melee/Physical</t>
  </si>
  <si>
    <t>Boss</t>
  </si>
  <si>
    <t>Orc Chieftain</t>
  </si>
  <si>
    <t>Elite</t>
  </si>
  <si>
    <t>Orc Fighter</t>
  </si>
  <si>
    <t>Orc Shaman</t>
  </si>
  <si>
    <t>Ranged/Magical</t>
  </si>
  <si>
    <t>Poltergeist</t>
  </si>
  <si>
    <t>Melee/Magical</t>
  </si>
  <si>
    <t>Skeleton Fighter</t>
  </si>
  <si>
    <t>Skeleton Warrior</t>
  </si>
  <si>
    <t>Wraith</t>
  </si>
  <si>
    <t>Lich King</t>
  </si>
  <si>
    <t>Stone Elemental</t>
  </si>
  <si>
    <t>Imp</t>
  </si>
  <si>
    <t>Electric Elemental</t>
  </si>
  <si>
    <t>Dark Elemental</t>
  </si>
  <si>
    <t>Demon</t>
  </si>
  <si>
    <t>Mix</t>
  </si>
  <si>
    <t>Power Type</t>
  </si>
  <si>
    <t>Stats Bonus</t>
  </si>
  <si>
    <t>XP Multiplier</t>
  </si>
  <si>
    <t>Life Essence Base</t>
  </si>
  <si>
    <t>Stamina Essence Multiplier</t>
  </si>
  <si>
    <t>Loot %</t>
  </si>
  <si>
    <t>HP Multiplier</t>
  </si>
  <si>
    <t>Level Bonus</t>
  </si>
  <si>
    <t>Loot lvl multiplier</t>
  </si>
  <si>
    <t>Max level</t>
  </si>
  <si>
    <t>lvl mod 2</t>
  </si>
  <si>
    <t>PRIMARY TO SECONDARY</t>
  </si>
  <si>
    <t>Physical Damage</t>
  </si>
  <si>
    <t>Spell Power</t>
  </si>
  <si>
    <t>BASE STAMINA</t>
  </si>
  <si>
    <t>Base XP</t>
  </si>
  <si>
    <t>Level multiplier</t>
  </si>
  <si>
    <t>LIFE ESSENCE</t>
  </si>
  <si>
    <t>CLUB SWING</t>
  </si>
  <si>
    <t>Damage</t>
  </si>
  <si>
    <t>Range</t>
  </si>
  <si>
    <t>Stamina Cost</t>
  </si>
  <si>
    <t>Attack Speed</t>
  </si>
  <si>
    <t>Cooldown</t>
  </si>
  <si>
    <t>Dmg Multiplier</t>
  </si>
  <si>
    <t>Stamina Multiplier</t>
  </si>
  <si>
    <t>AXE SWING</t>
  </si>
  <si>
    <t>medium</t>
  </si>
  <si>
    <t>AXE SMASH</t>
  </si>
  <si>
    <t>slow</t>
  </si>
  <si>
    <t>CURSED SHOT</t>
  </si>
  <si>
    <t>Mana Cost</t>
  </si>
  <si>
    <t>Mana Multiplier</t>
  </si>
  <si>
    <t>ranged</t>
  </si>
  <si>
    <t>STAFF SWING</t>
  </si>
  <si>
    <t>LARGE SWING</t>
  </si>
  <si>
    <t>STOMP</t>
  </si>
  <si>
    <t>small</t>
  </si>
  <si>
    <t>slow to medium</t>
  </si>
  <si>
    <t>high</t>
  </si>
  <si>
    <t>big</t>
  </si>
  <si>
    <t>SMASH</t>
  </si>
  <si>
    <t>SLASH</t>
  </si>
  <si>
    <t>Mana multiplier</t>
  </si>
  <si>
    <t>PUNCH</t>
  </si>
  <si>
    <t>THRUST</t>
  </si>
  <si>
    <t>SWING</t>
  </si>
  <si>
    <t>Poison Multiplier</t>
  </si>
  <si>
    <t>RANGED</t>
  </si>
  <si>
    <t>HEAL</t>
  </si>
  <si>
    <t>Heal</t>
  </si>
  <si>
    <t>SUMMON</t>
  </si>
  <si>
    <t>Amount</t>
  </si>
  <si>
    <t>CHARGE ATTACK</t>
  </si>
  <si>
    <t>FLAMING SWORD</t>
  </si>
  <si>
    <t>BURN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</si>
</sst>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11A9CC"/>
      <name val="Inconsolata"/>
    </font>
    <font>
      <sz val="11.0"/>
      <color rgb="FF000000"/>
      <name val="Inconsolata"/>
    </font>
    <font>
      <b/>
      <sz val="11.0"/>
      <color rgb="FF000000"/>
      <name val="Inconsolata"/>
    </font>
    <font>
      <b/>
      <sz val="11.0"/>
      <color theme="1"/>
      <name val="Inconsolata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/>
    </xf>
    <xf borderId="7" fillId="2" fontId="3" numFmtId="0" xfId="0" applyAlignment="1" applyBorder="1" applyFont="1">
      <alignment horizontal="center"/>
    </xf>
    <xf borderId="0" fillId="2" fontId="0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Font="1"/>
    <xf borderId="0" fillId="3" fontId="6" numFmtId="0" xfId="0" applyFont="1"/>
    <xf borderId="0" fillId="3" fontId="5" numFmtId="0" xfId="0" applyFont="1"/>
    <xf borderId="0" fillId="3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5"/>
    <col customWidth="1" min="11" max="11" width="15.63"/>
    <col customWidth="1" min="16" max="16" width="18.0"/>
    <col customWidth="1" min="18" max="18" width="7.13"/>
    <col customWidth="1" min="27" max="27" width="16.13"/>
    <col customWidth="1" min="28" max="28" width="16.0"/>
    <col customWidth="1" min="29" max="29" width="14.25"/>
    <col customWidth="1" min="30" max="30" width="16.63"/>
  </cols>
  <sheetData>
    <row r="1">
      <c r="A1" s="1" t="s">
        <v>0</v>
      </c>
      <c r="B1" s="2"/>
      <c r="C1" s="3"/>
      <c r="D1" s="1" t="s">
        <v>1</v>
      </c>
      <c r="E1" s="3"/>
      <c r="F1" s="1" t="s">
        <v>2</v>
      </c>
      <c r="G1" s="2"/>
      <c r="H1" s="2"/>
      <c r="I1" s="2"/>
      <c r="J1" s="3"/>
      <c r="K1" s="4" t="s">
        <v>3</v>
      </c>
      <c r="L1" s="2"/>
      <c r="M1" s="2"/>
      <c r="N1" s="2"/>
      <c r="O1" s="3"/>
      <c r="P1" s="4" t="s">
        <v>4</v>
      </c>
      <c r="Q1" s="2"/>
      <c r="R1" s="2"/>
      <c r="S1" s="2"/>
      <c r="T1" s="3"/>
      <c r="U1" s="1" t="s">
        <v>5</v>
      </c>
      <c r="V1" s="2"/>
      <c r="W1" s="3"/>
      <c r="X1" s="4" t="s">
        <v>6</v>
      </c>
      <c r="Y1" s="2"/>
      <c r="Z1" s="2"/>
      <c r="AA1" s="2"/>
      <c r="AB1" s="2"/>
      <c r="AC1" s="2"/>
      <c r="AD1" s="3"/>
    </row>
    <row r="2">
      <c r="A2" s="5" t="s">
        <v>7</v>
      </c>
      <c r="B2" s="6" t="s">
        <v>8</v>
      </c>
      <c r="C2" s="7" t="s">
        <v>9</v>
      </c>
      <c r="D2" s="5" t="s">
        <v>10</v>
      </c>
      <c r="E2" s="7" t="s">
        <v>11</v>
      </c>
      <c r="F2" s="5" t="s">
        <v>12</v>
      </c>
      <c r="G2" s="6" t="s">
        <v>13</v>
      </c>
      <c r="H2" s="6" t="s">
        <v>14</v>
      </c>
      <c r="I2" s="6" t="s">
        <v>15</v>
      </c>
      <c r="J2" s="7" t="s">
        <v>16</v>
      </c>
      <c r="K2" s="8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8" t="s">
        <v>17</v>
      </c>
      <c r="Q2" s="9" t="s">
        <v>18</v>
      </c>
      <c r="R2" s="9" t="s">
        <v>19</v>
      </c>
      <c r="S2" s="9" t="s">
        <v>20</v>
      </c>
      <c r="T2" s="10" t="s">
        <v>21</v>
      </c>
      <c r="U2" s="6" t="s">
        <v>22</v>
      </c>
      <c r="V2" s="6" t="s">
        <v>23</v>
      </c>
      <c r="W2" s="6" t="s">
        <v>24</v>
      </c>
      <c r="X2" s="8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10" t="s">
        <v>31</v>
      </c>
    </row>
    <row r="3">
      <c r="A3" s="11" t="s">
        <v>32</v>
      </c>
      <c r="B3" s="12"/>
      <c r="C3" s="13"/>
      <c r="D3" s="11" t="s">
        <v>33</v>
      </c>
      <c r="E3" s="14">
        <v>15.0</v>
      </c>
      <c r="F3" s="11">
        <v>10.0</v>
      </c>
      <c r="G3" s="11">
        <v>10.0</v>
      </c>
      <c r="H3" s="11">
        <v>10.0</v>
      </c>
      <c r="I3" s="11">
        <v>10.0</v>
      </c>
      <c r="J3" s="14">
        <v>10.0</v>
      </c>
      <c r="K3" s="15">
        <f>F3+LOOKUP($D3,'Stats Modifiers'!$A$2:$B$4)+($E3-1)*'Stats Modifiers'!$A$8</f>
        <v>20.5</v>
      </c>
      <c r="L3" s="15">
        <f>G3+LOOKUP($D3,'Stats Modifiers'!$A$2:$B$4)+($E3-1)*'Stats Modifiers'!$A$8</f>
        <v>20.5</v>
      </c>
      <c r="M3" s="15">
        <f>H3+LOOKUP($D3,'Stats Modifiers'!$A$2:$B$4)+($E3-1)*'Stats Modifiers'!$A$8</f>
        <v>20.5</v>
      </c>
      <c r="N3" s="15">
        <f>I3+LOOKUP($D3,'Stats Modifiers'!$A$2:$B$4)+($E3-1)*'Stats Modifiers'!$A$8</f>
        <v>20.5</v>
      </c>
      <c r="O3" s="16">
        <f>J3+LOOKUP($D3,'Stats Modifiers'!$A$2:$B$4)+($E3-1)*'Stats Modifiers'!$A$8</f>
        <v>20.5</v>
      </c>
      <c r="P3" s="15">
        <f>CEILING(K3*LOOKUP(P$2,'Stats Modifiers'!$A$10:$E$11),1)</f>
        <v>52</v>
      </c>
      <c r="Q3" s="15">
        <f>CEILING(L3*LOOKUP(Q$2,'Stats Modifiers'!$A$10:$E$11),1)</f>
        <v>52</v>
      </c>
      <c r="R3" s="15">
        <f>CEILING((M3*LOOKUP(R$2,'Stats Modifiers'!$A$10:$E$11))*LOOKUP($D3,'Stats Modifiers'!$A$2:$A$4,'Stats Modifiers'!$G$2:$G$4),1)</f>
        <v>205</v>
      </c>
      <c r="S3" s="15">
        <f>CEILING(N3*LOOKUP(S$2,'Stats Modifiers'!$A$10:$E$11),1)</f>
        <v>205</v>
      </c>
      <c r="T3" s="16">
        <f>CEILING(O3*LOOKUP(T$2,'Stats Modifiers'!$A$10:$E$11),1)</f>
        <v>205</v>
      </c>
      <c r="U3" s="12"/>
      <c r="V3" s="12"/>
      <c r="W3" s="13"/>
      <c r="X3" s="15">
        <f>CEILING('Stats Modifiers'!$A$18*(('Stats Modifiers'!$B$18-$E3/(('Stats Modifiers'!$C$8/('Stats Modifiers'!$B$18-1))*2+1))^($E3-1)*LOOKUP($D3,'Stats Modifiers'!$A$2:$A$4,'Stats Modifiers'!$C$2:$C$4)),1)</f>
        <v>1043</v>
      </c>
      <c r="Y3" s="15">
        <f>CEILING(LOOKUP($D3,'Stats Modifiers'!$A$2:$A$4,'Stats Modifiers'!$F$2:$F$4)*('Stats Modifiers'!$B$8-$E3/(('Stats Modifiers'!$C$8/('Stats Modifiers'!$B$8-1))*2+1))^($E3-1),1)</f>
        <v>72</v>
      </c>
      <c r="Z3" s="15">
        <f>CEILING(LOOKUP($D3,'Stats Modifiers'!$A$2:$A$4,'Stats Modifiers'!$D$2:$D$4)*('Stats Modifiers'!$A$22-E3/(('Stats Modifiers'!$C$8/('Stats Modifiers'!$A$22-1))*2+1))^(E3-1),1)</f>
        <v>124</v>
      </c>
      <c r="AA3" s="17">
        <f>CEILING(LOOKUP($D3,'Stats Modifiers'!$A$2:$A$4,'Stats Modifiers'!$F$2:$F$4)*('Stats Modifiers'!$B$8-$E3/(('Stats Modifiers'!$C$8/('Stats Modifiers'!$B$8-1))*2+1))^($E3-1),1)</f>
        <v>72</v>
      </c>
      <c r="AB3" s="15">
        <f>CEILING(LOOKUP($D3,'Stats Modifiers'!$A$2:$A$4,'Stats Modifiers'!$E$2:$E$4)*S3/10,1)</f>
        <v>21</v>
      </c>
      <c r="AC3" s="17">
        <f>CEILING(LOOKUP($D3,'Stats Modifiers'!$A$2:$A$4,'Stats Modifiers'!$F$2:$F$4)*('Stats Modifiers'!$B$8-$E3/(('Stats Modifiers'!$C$8/('Stats Modifiers'!$B$8-1))*2+1))^($E3-1),1)</f>
        <v>72</v>
      </c>
      <c r="AD3" s="15">
        <f>CEILING(LOOKUP($D3,'Stats Modifiers'!$A$2:$A$4,'Stats Modifiers'!$E$2:$E$4)*T3/7,1)</f>
        <v>30</v>
      </c>
    </row>
    <row r="4">
      <c r="A4" s="11" t="s">
        <v>34</v>
      </c>
      <c r="B4" s="11">
        <v>1.0</v>
      </c>
      <c r="C4" s="14" t="s">
        <v>35</v>
      </c>
      <c r="D4" s="11" t="s">
        <v>36</v>
      </c>
      <c r="E4" s="14">
        <v>5.0</v>
      </c>
      <c r="F4" s="11">
        <v>11.0</v>
      </c>
      <c r="G4" s="11">
        <v>0.0</v>
      </c>
      <c r="H4" s="11">
        <v>11.0</v>
      </c>
      <c r="I4" s="11">
        <v>12.0</v>
      </c>
      <c r="J4" s="14">
        <v>0.0</v>
      </c>
      <c r="K4" s="15">
        <f>F4+LOOKUP($D4,'Stats Modifiers'!$A$2:$B$4)+($E4-1)*'Stats Modifiers'!$A$8</f>
        <v>18</v>
      </c>
      <c r="L4" s="15">
        <f>G4+LOOKUP($D4,'Stats Modifiers'!$A$2:$B$4)+($E4-1)*'Stats Modifiers'!$A$8</f>
        <v>7</v>
      </c>
      <c r="M4" s="15">
        <f>H4+LOOKUP($D4,'Stats Modifiers'!$A$2:$B$4)+($E4-1)*'Stats Modifiers'!$A$8</f>
        <v>18</v>
      </c>
      <c r="N4" s="15">
        <f>I4+LOOKUP($D4,'Stats Modifiers'!$A$2:$B$4)+($E4-1)*'Stats Modifiers'!$A$8</f>
        <v>19</v>
      </c>
      <c r="O4" s="16">
        <f>J4+LOOKUP($D4,'Stats Modifiers'!$A$2:$B$4)+($E4-1)*'Stats Modifiers'!$A$8</f>
        <v>7</v>
      </c>
      <c r="P4" s="15">
        <f>CEILING(K4*LOOKUP(P$2,'Stats Modifiers'!$A$10:$E$11),1)</f>
        <v>45</v>
      </c>
      <c r="Q4" s="15">
        <f>CEILING(L4*LOOKUP(Q$2,'Stats Modifiers'!$A$10:$E$11),1)</f>
        <v>18</v>
      </c>
      <c r="R4" s="15">
        <f>CEILING((M4*LOOKUP(R$2,'Stats Modifiers'!$A$10:$E$11))*LOOKUP($D4,'Stats Modifiers'!$A$2:$A$4,'Stats Modifiers'!$G$2:$G$4),1)</f>
        <v>540</v>
      </c>
      <c r="S4" s="15">
        <f>CEILING(N4*LOOKUP(S$2,'Stats Modifiers'!$A$10:$E$11),1)</f>
        <v>190</v>
      </c>
      <c r="T4" s="16">
        <f>CEILING(O4*LOOKUP(T$2,'Stats Modifiers'!$A$10:$E$11),1)</f>
        <v>70</v>
      </c>
      <c r="U4" s="12"/>
      <c r="V4" s="12"/>
      <c r="W4" s="13"/>
      <c r="X4" s="15">
        <f>CEILING('Stats Modifiers'!$A$18*(('Stats Modifiers'!$B$18-$E4/(('Stats Modifiers'!$C$8/('Stats Modifiers'!$B$18-1))*2+1))^($E4-1)*LOOKUP($D4,'Stats Modifiers'!$A$2:$A$4,'Stats Modifiers'!$C$2:$C$4)),1)</f>
        <v>346</v>
      </c>
      <c r="Y4" s="15">
        <f>CEILING(LOOKUP($D4,'Stats Modifiers'!$A$2:$A$4,'Stats Modifiers'!$F$2:$F$4)*('Stats Modifiers'!$B$8-$E4/(('Stats Modifiers'!$C$8/('Stats Modifiers'!$B$8-1))*2+1))^($E4-1),1)</f>
        <v>68</v>
      </c>
      <c r="Z4" s="15">
        <f>CEILING(LOOKUP($D4,'Stats Modifiers'!$A$2:$A$4,'Stats Modifiers'!$D$2:$D$4)*('Stats Modifiers'!$A$22-E4/(('Stats Modifiers'!$C$8/('Stats Modifiers'!$A$22-1))*2+1))^(E4-1),1)</f>
        <v>93</v>
      </c>
      <c r="AA4" s="17">
        <f>CEILING(LOOKUP($D4,'Stats Modifiers'!$A$2:$A$4,'Stats Modifiers'!$F$2:$F$4)*('Stats Modifiers'!$B$8-$E4/(('Stats Modifiers'!$C$8/('Stats Modifiers'!$B$8-1))*2+1))^($E4-1),1)</f>
        <v>68</v>
      </c>
      <c r="AB4" s="15">
        <f>CEILING(LOOKUP(D4,'Stats Modifiers'!$A$2:$A$4,'Stats Modifiers'!$E$2:$E$4)*S4/10,1)</f>
        <v>48</v>
      </c>
      <c r="AC4" s="17">
        <f>CEILING(LOOKUP($D4,'Stats Modifiers'!$A$2:$A$4,'Stats Modifiers'!$F$2:$F$4)*('Stats Modifiers'!$B$8-$E4/(('Stats Modifiers'!$C$8/('Stats Modifiers'!$B$8-1))*2+1))^($E4-1),1)</f>
        <v>68</v>
      </c>
      <c r="AD4" s="15">
        <f>CEILING(LOOKUP($D4,'Stats Modifiers'!$A$2:$A$4,'Stats Modifiers'!$E$2:$E$4)*T4/7,1)</f>
        <v>25</v>
      </c>
    </row>
    <row r="5">
      <c r="A5" s="11" t="s">
        <v>37</v>
      </c>
      <c r="B5" s="11">
        <v>1.0</v>
      </c>
      <c r="C5" s="14" t="s">
        <v>35</v>
      </c>
      <c r="D5" s="11" t="s">
        <v>38</v>
      </c>
      <c r="E5" s="14">
        <v>2.0</v>
      </c>
      <c r="F5" s="11">
        <v>9.0</v>
      </c>
      <c r="G5" s="11">
        <v>0.0</v>
      </c>
      <c r="H5" s="11">
        <v>9.0</v>
      </c>
      <c r="I5" s="11">
        <v>7.0</v>
      </c>
      <c r="J5" s="14">
        <v>0.0</v>
      </c>
      <c r="K5" s="15">
        <f>F5+LOOKUP($D5,'Stats Modifiers'!$A$2:$B$4)+($E5-1)*'Stats Modifiers'!$A$8</f>
        <v>11.75</v>
      </c>
      <c r="L5" s="15">
        <f>G5+LOOKUP($D5,'Stats Modifiers'!$A$2:$B$4)+($E5-1)*'Stats Modifiers'!$A$8</f>
        <v>2.75</v>
      </c>
      <c r="M5" s="15">
        <f>H5+LOOKUP($D5,'Stats Modifiers'!$A$2:$B$4)+($E5-1)*'Stats Modifiers'!$A$8</f>
        <v>11.75</v>
      </c>
      <c r="N5" s="15">
        <f>I5+LOOKUP($D5,'Stats Modifiers'!$A$2:$B$4)+($E5-1)*'Stats Modifiers'!$A$8</f>
        <v>9.75</v>
      </c>
      <c r="O5" s="16">
        <f>J5+LOOKUP($D5,'Stats Modifiers'!$A$2:$B$4)+($E5-1)*'Stats Modifiers'!$A$8</f>
        <v>2.75</v>
      </c>
      <c r="P5" s="15">
        <f>CEILING(K5*LOOKUP(P$2,'Stats Modifiers'!$A$10:$E$11),1)</f>
        <v>30</v>
      </c>
      <c r="Q5" s="15">
        <f>CEILING(L5*LOOKUP(Q$2,'Stats Modifiers'!$A$10:$E$11),1)</f>
        <v>7</v>
      </c>
      <c r="R5" s="15">
        <f>CEILING((M5*LOOKUP(R$2,'Stats Modifiers'!$A$10:$E$11))*LOOKUP($D5,'Stats Modifiers'!$A$2:$A$4,'Stats Modifiers'!$G$2:$G$4),1)</f>
        <v>177</v>
      </c>
      <c r="S5" s="15">
        <f>CEILING(N5*LOOKUP(S$2,'Stats Modifiers'!$A$10:$E$11),1)</f>
        <v>98</v>
      </c>
      <c r="T5" s="16">
        <f>CEILING(O5*LOOKUP(T$2,'Stats Modifiers'!$A$10:$E$11),1)</f>
        <v>28</v>
      </c>
      <c r="U5" s="12"/>
      <c r="V5" s="12"/>
      <c r="W5" s="13"/>
      <c r="X5" s="15">
        <f>CEILING('Stats Modifiers'!$A$18*(('Stats Modifiers'!$B$18-$E5/(('Stats Modifiers'!$C$8/('Stats Modifiers'!$B$18-1))*2+1))^($E5-1)*LOOKUP($D5,'Stats Modifiers'!$A$2:$A$4,'Stats Modifiers'!$C$2:$C$4)),1)</f>
        <v>38</v>
      </c>
      <c r="Y5" s="15">
        <f>CEILING(LOOKUP($D5,'Stats Modifiers'!$A$2:$A$4,'Stats Modifiers'!$F$2:$F$4)*('Stats Modifiers'!$B$8-$E5/(('Stats Modifiers'!$C$8/('Stats Modifiers'!$B$8-1))*2+1))^($E5-1),1)</f>
        <v>29</v>
      </c>
      <c r="Z5" s="15">
        <f>CEILING(LOOKUP($D5,'Stats Modifiers'!$A$2:$A$4,'Stats Modifiers'!$D$2:$D$4)*('Stats Modifiers'!$A$22-E5/(('Stats Modifiers'!$C$8/('Stats Modifiers'!$A$22-1))*2+1))^(E5-1),1)</f>
        <v>25</v>
      </c>
      <c r="AA5" s="17">
        <f>CEILING(LOOKUP($D5,'Stats Modifiers'!$A$2:$A$4,'Stats Modifiers'!$F$2:$F$4)*('Stats Modifiers'!$B$8-$E5/(('Stats Modifiers'!$C$8/('Stats Modifiers'!$B$8-1))*2+1))^($E5-1),1)</f>
        <v>29</v>
      </c>
      <c r="AB5" s="15">
        <f>CEILING(LOOKUP(D5,'Stats Modifiers'!$A$2:$A$4,'Stats Modifiers'!$E$2:$E$4)*S5/10,1)</f>
        <v>18</v>
      </c>
      <c r="AC5" s="17">
        <f>CEILING(LOOKUP($D5,'Stats Modifiers'!$A$2:$A$4,'Stats Modifiers'!$F$2:$F$4)*('Stats Modifiers'!$B$8-$E5/(('Stats Modifiers'!$C$8/('Stats Modifiers'!$B$8-1))*2+1))^($E5-1),1)</f>
        <v>29</v>
      </c>
      <c r="AD5" s="15">
        <f>CEILING(LOOKUP($D5,'Stats Modifiers'!$A$2:$A$4,'Stats Modifiers'!$E$2:$E$4)*T5/7,1)</f>
        <v>7</v>
      </c>
    </row>
    <row r="6">
      <c r="A6" s="11" t="s">
        <v>39</v>
      </c>
      <c r="B6" s="11">
        <v>1.0</v>
      </c>
      <c r="C6" s="14" t="s">
        <v>35</v>
      </c>
      <c r="D6" s="11" t="s">
        <v>33</v>
      </c>
      <c r="E6" s="14">
        <v>5.0</v>
      </c>
      <c r="F6" s="11">
        <v>6.0</v>
      </c>
      <c r="G6" s="11">
        <v>0.0</v>
      </c>
      <c r="H6" s="11">
        <v>7.0</v>
      </c>
      <c r="I6" s="11">
        <v>9.0</v>
      </c>
      <c r="J6" s="14">
        <v>0.0</v>
      </c>
      <c r="K6" s="15">
        <f>F6+LOOKUP($D6,'Stats Modifiers'!$A$2:$B$4)+($E6-1)*'Stats Modifiers'!$A$8</f>
        <v>9</v>
      </c>
      <c r="L6" s="15">
        <f>G6+LOOKUP($D6,'Stats Modifiers'!$A$2:$B$4)+($E6-1)*'Stats Modifiers'!$A$8</f>
        <v>3</v>
      </c>
      <c r="M6" s="15">
        <f>H6+LOOKUP($D6,'Stats Modifiers'!$A$2:$B$4)+($E6-1)*'Stats Modifiers'!$A$8</f>
        <v>10</v>
      </c>
      <c r="N6" s="15">
        <f>I6+LOOKUP($D6,'Stats Modifiers'!$A$2:$B$4)+($E6-1)*'Stats Modifiers'!$A$8</f>
        <v>12</v>
      </c>
      <c r="O6" s="16">
        <f>J6+LOOKUP($D6,'Stats Modifiers'!$A$2:$B$4)+($E6-1)*'Stats Modifiers'!$A$8</f>
        <v>3</v>
      </c>
      <c r="P6" s="15">
        <f>CEILING(K6*LOOKUP(P$2,'Stats Modifiers'!$A$10:$E$11),1)</f>
        <v>23</v>
      </c>
      <c r="Q6" s="15">
        <f>CEILING(L6*LOOKUP(Q$2,'Stats Modifiers'!$A$10:$E$11),1)</f>
        <v>8</v>
      </c>
      <c r="R6" s="15">
        <f>CEILING((M6*LOOKUP(R$2,'Stats Modifiers'!$A$10:$E$11))*LOOKUP($D6,'Stats Modifiers'!$A$2:$A$4,'Stats Modifiers'!$G$2:$G$4),1)</f>
        <v>100</v>
      </c>
      <c r="S6" s="15">
        <f>CEILING(N6*LOOKUP(S$2,'Stats Modifiers'!$A$10:$E$11),1)</f>
        <v>120</v>
      </c>
      <c r="T6" s="16">
        <f>CEILING(O6*LOOKUP(T$2,'Stats Modifiers'!$A$10:$E$11),1)</f>
        <v>30</v>
      </c>
      <c r="U6" s="12"/>
      <c r="V6" s="12"/>
      <c r="W6" s="13"/>
      <c r="X6" s="15">
        <f>CEILING('Stats Modifiers'!$A$18*(('Stats Modifiers'!$B$18-$E6/(('Stats Modifiers'!$C$8/('Stats Modifiers'!$B$18-1))*2+1))^($E6-1)*LOOKUP($D6,'Stats Modifiers'!$A$2:$A$4,'Stats Modifiers'!$C$2:$C$4)),1)</f>
        <v>47</v>
      </c>
      <c r="Y6" s="15">
        <f>CEILING(LOOKUP($D6,'Stats Modifiers'!$A$2:$A$4,'Stats Modifiers'!$F$2:$F$4)*('Stats Modifiers'!$B$8-$E6/(('Stats Modifiers'!$C$8/('Stats Modifiers'!$B$8-1))*2+1))^($E6-1),1)</f>
        <v>26</v>
      </c>
      <c r="Z6" s="15">
        <f>CEILING(LOOKUP($D6,'Stats Modifiers'!$A$2:$A$4,'Stats Modifiers'!$D$2:$D$4)*('Stats Modifiers'!$A$22-E6/(('Stats Modifiers'!$C$8/('Stats Modifiers'!$A$22-1))*2+1))^(E6-1),1)</f>
        <v>24</v>
      </c>
      <c r="AA6" s="17">
        <f>CEILING(LOOKUP($D6,'Stats Modifiers'!$A$2:$A$4,'Stats Modifiers'!$F$2:$F$4)*('Stats Modifiers'!$B$8-$E6/(('Stats Modifiers'!$C$8/('Stats Modifiers'!$B$8-1))*2+1))^($E6-1),1)</f>
        <v>26</v>
      </c>
      <c r="AB6" s="15">
        <f>CEILING(LOOKUP(D6,'Stats Modifiers'!$A$2:$A$4,'Stats Modifiers'!$E$2:$E$4)*S6/10,1)</f>
        <v>12</v>
      </c>
      <c r="AC6" s="17">
        <f>CEILING(LOOKUP($D6,'Stats Modifiers'!$A$2:$A$4,'Stats Modifiers'!$F$2:$F$4)*('Stats Modifiers'!$B$8-$E6/(('Stats Modifiers'!$C$8/('Stats Modifiers'!$B$8-1))*2+1))^($E6-1),1)</f>
        <v>26</v>
      </c>
      <c r="AD6" s="15">
        <f>CEILING(LOOKUP($D6,'Stats Modifiers'!$A$2:$A$4,'Stats Modifiers'!$E$2:$E$4)*T6/7,1)</f>
        <v>5</v>
      </c>
    </row>
    <row r="7">
      <c r="A7" s="11" t="s">
        <v>40</v>
      </c>
      <c r="B7" s="11">
        <v>1.0</v>
      </c>
      <c r="C7" s="14" t="s">
        <v>41</v>
      </c>
      <c r="D7" s="11" t="s">
        <v>38</v>
      </c>
      <c r="E7" s="14">
        <v>3.0</v>
      </c>
      <c r="F7" s="11">
        <v>7.0</v>
      </c>
      <c r="G7" s="11">
        <v>9.0</v>
      </c>
      <c r="H7" s="11">
        <v>7.0</v>
      </c>
      <c r="I7" s="11">
        <v>5.0</v>
      </c>
      <c r="J7" s="14">
        <v>9.0</v>
      </c>
      <c r="K7" s="15">
        <f>F7+LOOKUP($D7,'Stats Modifiers'!$A$2:$B$4)+($E7-1)*'Stats Modifiers'!$A$8</f>
        <v>10.5</v>
      </c>
      <c r="L7" s="15">
        <f>G7+LOOKUP($D7,'Stats Modifiers'!$A$2:$B$4)+($E7-1)*'Stats Modifiers'!$A$8</f>
        <v>12.5</v>
      </c>
      <c r="M7" s="15">
        <f>H7+LOOKUP($D7,'Stats Modifiers'!$A$2:$B$4)+($E7-1)*'Stats Modifiers'!$A$8</f>
        <v>10.5</v>
      </c>
      <c r="N7" s="15">
        <f>I7+LOOKUP($D7,'Stats Modifiers'!$A$2:$B$4)+($E7-1)*'Stats Modifiers'!$A$8</f>
        <v>8.5</v>
      </c>
      <c r="O7" s="16">
        <f>J7+LOOKUP($D7,'Stats Modifiers'!$A$2:$B$4)+($E7-1)*'Stats Modifiers'!$A$8</f>
        <v>12.5</v>
      </c>
      <c r="P7" s="15">
        <f>CEILING(K7*LOOKUP(P$2,'Stats Modifiers'!$A$10:$E$11),1)</f>
        <v>27</v>
      </c>
      <c r="Q7" s="15">
        <f>CEILING(L7*LOOKUP(Q$2,'Stats Modifiers'!$A$10:$E$11),1)</f>
        <v>32</v>
      </c>
      <c r="R7" s="15">
        <f>CEILING((M7*LOOKUP(R$2,'Stats Modifiers'!$A$10:$E$11))*LOOKUP($D7,'Stats Modifiers'!$A$2:$A$4,'Stats Modifiers'!$G$2:$G$4),1)</f>
        <v>158</v>
      </c>
      <c r="S7" s="15">
        <f>CEILING(N7*LOOKUP(S$2,'Stats Modifiers'!$A$10:$E$11),1)</f>
        <v>85</v>
      </c>
      <c r="T7" s="16">
        <f>CEILING(O7*LOOKUP(T$2,'Stats Modifiers'!$A$10:$E$11),1)</f>
        <v>125</v>
      </c>
      <c r="U7" s="12"/>
      <c r="V7" s="12"/>
      <c r="W7" s="13"/>
      <c r="X7" s="15">
        <f>CEILING('Stats Modifiers'!$A$18*(('Stats Modifiers'!$B$18-$E7/(('Stats Modifiers'!$C$8/('Stats Modifiers'!$B$18-1))*2+1))^($E7-1)*LOOKUP($D7,'Stats Modifiers'!$A$2:$A$4,'Stats Modifiers'!$C$2:$C$4)),1)</f>
        <v>55</v>
      </c>
      <c r="Y7" s="15">
        <f>CEILING(LOOKUP($D7,'Stats Modifiers'!$A$2:$A$4,'Stats Modifiers'!$F$2:$F$4)*('Stats Modifiers'!$B$8-$E7/(('Stats Modifiers'!$C$8/('Stats Modifiers'!$B$8-1))*2+1))^($E7-1),1)</f>
        <v>33</v>
      </c>
      <c r="Z7" s="15">
        <f>CEILING(LOOKUP($D7,'Stats Modifiers'!$A$2:$A$4,'Stats Modifiers'!$D$2:$D$4)*('Stats Modifiers'!$A$22-E7/(('Stats Modifiers'!$C$8/('Stats Modifiers'!$A$22-1))*2+1))^(E7-1),1)</f>
        <v>31</v>
      </c>
      <c r="AA7" s="17">
        <f>CEILING(LOOKUP($D7,'Stats Modifiers'!$A$2:$A$4,'Stats Modifiers'!$F$2:$F$4)*('Stats Modifiers'!$B$8-$E7/(('Stats Modifiers'!$C$8/('Stats Modifiers'!$B$8-1))*2+1))^($E7-1),1)</f>
        <v>33</v>
      </c>
      <c r="AB7" s="15">
        <f>CEILING(LOOKUP(D7,'Stats Modifiers'!$A$2:$A$4,'Stats Modifiers'!$E$2:$E$4)*S7/10,1)</f>
        <v>15</v>
      </c>
      <c r="AC7" s="17">
        <f>CEILING(LOOKUP($D7,'Stats Modifiers'!$A$2:$A$4,'Stats Modifiers'!$F$2:$F$4)*('Stats Modifiers'!$B$8-$E7/(('Stats Modifiers'!$C$8/('Stats Modifiers'!$B$8-1))*2+1))^($E7-1),1)</f>
        <v>33</v>
      </c>
      <c r="AD7" s="15">
        <f>CEILING(LOOKUP($D7,'Stats Modifiers'!$A$2:$A$4,'Stats Modifiers'!$E$2:$E$4)*T7/7,1)</f>
        <v>32</v>
      </c>
    </row>
    <row r="8">
      <c r="A8" s="11" t="s">
        <v>42</v>
      </c>
      <c r="B8" s="11">
        <v>2.0</v>
      </c>
      <c r="C8" s="14" t="s">
        <v>43</v>
      </c>
      <c r="D8" s="11" t="s">
        <v>33</v>
      </c>
      <c r="E8" s="14">
        <v>5.0</v>
      </c>
      <c r="F8" s="11">
        <v>0.0</v>
      </c>
      <c r="G8" s="11">
        <v>10.0</v>
      </c>
      <c r="H8" s="11">
        <v>7.0</v>
      </c>
      <c r="I8" s="11">
        <v>3.0</v>
      </c>
      <c r="J8" s="14">
        <v>9.0</v>
      </c>
      <c r="K8" s="15">
        <f>F8+LOOKUP($D8,'Stats Modifiers'!$A$2:$B$4)+($E8-1)*'Stats Modifiers'!$A$8</f>
        <v>3</v>
      </c>
      <c r="L8" s="15">
        <f>G8+LOOKUP($D8,'Stats Modifiers'!$A$2:$B$4)+($E8-1)*'Stats Modifiers'!$A$8</f>
        <v>13</v>
      </c>
      <c r="M8" s="15">
        <f>H8+LOOKUP($D8,'Stats Modifiers'!$A$2:$B$4)+($E8-1)*'Stats Modifiers'!$A$8</f>
        <v>10</v>
      </c>
      <c r="N8" s="15">
        <f>I8+LOOKUP($D8,'Stats Modifiers'!$A$2:$B$4)+($E8-1)*'Stats Modifiers'!$A$8</f>
        <v>6</v>
      </c>
      <c r="O8" s="16">
        <f>J8+LOOKUP($D8,'Stats Modifiers'!$A$2:$B$4)+($E8-1)*'Stats Modifiers'!$A$8</f>
        <v>12</v>
      </c>
      <c r="P8" s="15">
        <f>CEILING(K8*LOOKUP(P$2,'Stats Modifiers'!$A$10:$E$11),1)</f>
        <v>8</v>
      </c>
      <c r="Q8" s="15">
        <f>CEILING(L8*LOOKUP(Q$2,'Stats Modifiers'!$A$10:$E$11),1)</f>
        <v>33</v>
      </c>
      <c r="R8" s="15">
        <f>CEILING((M8*LOOKUP(R$2,'Stats Modifiers'!$A$10:$E$11))*LOOKUP($D8,'Stats Modifiers'!$A$2:$A$4,'Stats Modifiers'!$G$2:$G$4),1)</f>
        <v>100</v>
      </c>
      <c r="S8" s="15">
        <f>CEILING(N8*LOOKUP(S$2,'Stats Modifiers'!$A$10:$E$11),1)</f>
        <v>60</v>
      </c>
      <c r="T8" s="16">
        <f>CEILING(O8*LOOKUP(T$2,'Stats Modifiers'!$A$10:$E$11),1)</f>
        <v>120</v>
      </c>
      <c r="U8" s="12"/>
      <c r="V8" s="12"/>
      <c r="W8" s="13"/>
      <c r="X8" s="15">
        <f>CEILING('Stats Modifiers'!$A$18*(('Stats Modifiers'!$B$18-$E8/(('Stats Modifiers'!$C$8/('Stats Modifiers'!$B$18-1))*2+1))^($E8-1)*LOOKUP($D8,'Stats Modifiers'!$A$2:$A$4,'Stats Modifiers'!$C$2:$C$4)),1)</f>
        <v>47</v>
      </c>
      <c r="Y8" s="15">
        <f>CEILING(LOOKUP($D8,'Stats Modifiers'!$A$2:$A$4,'Stats Modifiers'!$F$2:$F$4)*('Stats Modifiers'!$B$8-$E8/(('Stats Modifiers'!$C$8/('Stats Modifiers'!$B$8-1))*2+1))^($E8-1),1)</f>
        <v>26</v>
      </c>
      <c r="Z8" s="15">
        <f>CEILING(LOOKUP($D8,'Stats Modifiers'!$A$2:$A$4,'Stats Modifiers'!$D$2:$D$4)*('Stats Modifiers'!$A$22-E8/(('Stats Modifiers'!$C$8/('Stats Modifiers'!$A$22-1))*2+1))^(E8-1),1)</f>
        <v>24</v>
      </c>
      <c r="AA8" s="17">
        <f>CEILING(LOOKUP($D8,'Stats Modifiers'!$A$2:$A$4,'Stats Modifiers'!$F$2:$F$4)*('Stats Modifiers'!$B$8-$E8/(('Stats Modifiers'!$C$8/('Stats Modifiers'!$B$8-1))*2+1))^($E8-1),1)</f>
        <v>26</v>
      </c>
      <c r="AB8" s="15">
        <f>CEILING(LOOKUP(D8,'Stats Modifiers'!$A$2:$A$4,'Stats Modifiers'!$E$2:$E$4)*S8/10,1)</f>
        <v>6</v>
      </c>
      <c r="AC8" s="17">
        <f>CEILING(LOOKUP($D8,'Stats Modifiers'!$A$2:$A$4,'Stats Modifiers'!$F$2:$F$4)*('Stats Modifiers'!$B$8-$E8/(('Stats Modifiers'!$C$8/('Stats Modifiers'!$B$8-1))*2+1))^($E8-1),1)</f>
        <v>26</v>
      </c>
      <c r="AD8" s="15">
        <f>CEILING(LOOKUP($D8,'Stats Modifiers'!$A$2:$A$4,'Stats Modifiers'!$E$2:$E$4)*T8/7,1)</f>
        <v>18</v>
      </c>
    </row>
    <row r="9">
      <c r="A9" s="11" t="s">
        <v>44</v>
      </c>
      <c r="B9" s="11">
        <v>2.0</v>
      </c>
      <c r="C9" s="14" t="s">
        <v>35</v>
      </c>
      <c r="D9" s="11" t="s">
        <v>33</v>
      </c>
      <c r="E9" s="14">
        <v>5.0</v>
      </c>
      <c r="F9" s="11">
        <v>9.0</v>
      </c>
      <c r="G9" s="11">
        <v>0.0</v>
      </c>
      <c r="H9" s="11">
        <v>10.0</v>
      </c>
      <c r="I9" s="11">
        <v>10.0</v>
      </c>
      <c r="J9" s="14">
        <v>0.0</v>
      </c>
      <c r="K9" s="15">
        <f>F9+LOOKUP($D9,'Stats Modifiers'!$A$2:$B$4)+($E9-1)*'Stats Modifiers'!$A$8</f>
        <v>12</v>
      </c>
      <c r="L9" s="15">
        <f>G9+LOOKUP($D9,'Stats Modifiers'!$A$2:$B$4)+($E9-1)*'Stats Modifiers'!$A$8</f>
        <v>3</v>
      </c>
      <c r="M9" s="15">
        <f>H9+LOOKUP($D9,'Stats Modifiers'!$A$2:$B$4)+($E9-1)*'Stats Modifiers'!$A$8</f>
        <v>13</v>
      </c>
      <c r="N9" s="15">
        <f>I9+LOOKUP($D9,'Stats Modifiers'!$A$2:$B$4)+($E9-1)*'Stats Modifiers'!$A$8</f>
        <v>13</v>
      </c>
      <c r="O9" s="16">
        <f>J9+LOOKUP($D9,'Stats Modifiers'!$A$2:$B$4)+($E9-1)*'Stats Modifiers'!$A$8</f>
        <v>3</v>
      </c>
      <c r="P9" s="15">
        <f>CEILING(K9*LOOKUP(P$2,'Stats Modifiers'!$A$10:$E$11),1)</f>
        <v>30</v>
      </c>
      <c r="Q9" s="15">
        <f>CEILING(L9*LOOKUP(Q$2,'Stats Modifiers'!$A$10:$E$11),1)</f>
        <v>8</v>
      </c>
      <c r="R9" s="15">
        <f>CEILING((M9*LOOKUP(R$2,'Stats Modifiers'!$A$10:$E$11))*LOOKUP($D9,'Stats Modifiers'!$A$2:$A$4,'Stats Modifiers'!$G$2:$G$4),1)</f>
        <v>130</v>
      </c>
      <c r="S9" s="15">
        <f>CEILING(N9*LOOKUP(S$2,'Stats Modifiers'!$A$10:$E$11),1)</f>
        <v>130</v>
      </c>
      <c r="T9" s="16">
        <f>CEILING(O9*LOOKUP(T$2,'Stats Modifiers'!$A$10:$E$11),1)</f>
        <v>30</v>
      </c>
      <c r="U9" s="12"/>
      <c r="V9" s="12"/>
      <c r="W9" s="13"/>
      <c r="X9" s="15">
        <f>CEILING('Stats Modifiers'!$A$18*(('Stats Modifiers'!$B$18-$E9/(('Stats Modifiers'!$C$8/('Stats Modifiers'!$B$18-1))*2+1))^($E9-1)*LOOKUP($D9,'Stats Modifiers'!$A$2:$A$4,'Stats Modifiers'!$C$2:$C$4)),1)</f>
        <v>47</v>
      </c>
      <c r="Y9" s="15">
        <f>CEILING(LOOKUP($D9,'Stats Modifiers'!$A$2:$A$4,'Stats Modifiers'!$F$2:$F$4)*('Stats Modifiers'!$B$8-$E9/(('Stats Modifiers'!$C$8/('Stats Modifiers'!$B$8-1))*2+1))^($E9-1),1)</f>
        <v>26</v>
      </c>
      <c r="Z9" s="15">
        <f>CEILING(LOOKUP($D9,'Stats Modifiers'!$A$2:$A$4,'Stats Modifiers'!$D$2:$D$4)*('Stats Modifiers'!$A$22-E9/(('Stats Modifiers'!$C$8/('Stats Modifiers'!$A$22-1))*2+1))^(E9-1),1)</f>
        <v>24</v>
      </c>
      <c r="AA9" s="17">
        <f>CEILING(LOOKUP($D9,'Stats Modifiers'!$A$2:$A$4,'Stats Modifiers'!$F$2:$F$4)*('Stats Modifiers'!$B$8-$E9/(('Stats Modifiers'!$C$8/('Stats Modifiers'!$B$8-1))*2+1))^($E9-1),1)</f>
        <v>26</v>
      </c>
      <c r="AB9" s="15">
        <f>CEILING(LOOKUP(D9,'Stats Modifiers'!$A$2:$A$4,'Stats Modifiers'!$E$2:$E$4)*S9/10,1)</f>
        <v>13</v>
      </c>
      <c r="AC9" s="17">
        <f>CEILING(LOOKUP($D9,'Stats Modifiers'!$A$2:$A$4,'Stats Modifiers'!$F$2:$F$4)*('Stats Modifiers'!$B$8-$E9/(('Stats Modifiers'!$C$8/('Stats Modifiers'!$B$8-1))*2+1))^($E9-1),1)</f>
        <v>26</v>
      </c>
      <c r="AD9" s="15">
        <f>CEILING(LOOKUP($D9,'Stats Modifiers'!$A$2:$A$4,'Stats Modifiers'!$E$2:$E$4)*T9/7,1)</f>
        <v>5</v>
      </c>
    </row>
    <row r="10">
      <c r="A10" s="11" t="s">
        <v>45</v>
      </c>
      <c r="B10" s="11">
        <v>2.0</v>
      </c>
      <c r="C10" s="14" t="s">
        <v>35</v>
      </c>
      <c r="D10" s="11" t="s">
        <v>38</v>
      </c>
      <c r="E10" s="14">
        <v>5.0</v>
      </c>
      <c r="F10" s="11">
        <v>13.0</v>
      </c>
      <c r="G10" s="11">
        <v>0.0</v>
      </c>
      <c r="H10" s="11">
        <v>11.0</v>
      </c>
      <c r="I10" s="11">
        <v>10.0</v>
      </c>
      <c r="J10" s="14">
        <v>0.0</v>
      </c>
      <c r="K10" s="15">
        <f>F10+LOOKUP($D10,'Stats Modifiers'!$A$2:$B$4)+($E10-1)*'Stats Modifiers'!$A$8</f>
        <v>18</v>
      </c>
      <c r="L10" s="15">
        <f>G10+LOOKUP($D10,'Stats Modifiers'!$A$2:$B$4)+($E10-1)*'Stats Modifiers'!$A$8</f>
        <v>5</v>
      </c>
      <c r="M10" s="15">
        <f>H10+LOOKUP($D10,'Stats Modifiers'!$A$2:$B$4)+($E10-1)*'Stats Modifiers'!$A$8</f>
        <v>16</v>
      </c>
      <c r="N10" s="15">
        <f>I10+LOOKUP($D10,'Stats Modifiers'!$A$2:$B$4)+($E10-1)*'Stats Modifiers'!$A$8</f>
        <v>15</v>
      </c>
      <c r="O10" s="16">
        <f>J10+LOOKUP($D10,'Stats Modifiers'!$A$2:$B$4)+($E10-1)*'Stats Modifiers'!$A$8</f>
        <v>5</v>
      </c>
      <c r="P10" s="15">
        <f>CEILING(K10*LOOKUP(P$2,'Stats Modifiers'!$A$10:$E$11),1)</f>
        <v>45</v>
      </c>
      <c r="Q10" s="15">
        <f>CEILING(L10*LOOKUP(Q$2,'Stats Modifiers'!$A$10:$E$11),1)</f>
        <v>13</v>
      </c>
      <c r="R10" s="15">
        <f>CEILING((M10*LOOKUP(R$2,'Stats Modifiers'!$A$10:$E$11))*LOOKUP($D10,'Stats Modifiers'!$A$2:$A$4,'Stats Modifiers'!$G$2:$G$4),1)</f>
        <v>240</v>
      </c>
      <c r="S10" s="15">
        <f>CEILING(N10*LOOKUP(S$2,'Stats Modifiers'!$A$10:$E$11),1)</f>
        <v>150</v>
      </c>
      <c r="T10" s="16">
        <f>CEILING(O10*LOOKUP(T$2,'Stats Modifiers'!$A$10:$E$11),1)</f>
        <v>50</v>
      </c>
      <c r="U10" s="12"/>
      <c r="V10" s="12"/>
      <c r="W10" s="13"/>
      <c r="X10" s="15">
        <f>CEILING('Stats Modifiers'!$A$18*(('Stats Modifiers'!$B$18-$E10/(('Stats Modifiers'!$C$8/('Stats Modifiers'!$B$18-1))*2+1))^($E10-1)*LOOKUP($D10,'Stats Modifiers'!$A$2:$A$4,'Stats Modifiers'!$C$2:$C$4)),1)</f>
        <v>116</v>
      </c>
      <c r="Y10" s="15">
        <f>CEILING(LOOKUP($D10,'Stats Modifiers'!$A$2:$A$4,'Stats Modifiers'!$F$2:$F$4)*('Stats Modifiers'!$B$8-$E10/(('Stats Modifiers'!$C$8/('Stats Modifiers'!$B$8-1))*2+1))^($E10-1),1)</f>
        <v>43</v>
      </c>
      <c r="Z10" s="15">
        <f>CEILING(LOOKUP($D10,'Stats Modifiers'!$A$2:$A$4,'Stats Modifiers'!$D$2:$D$4)*('Stats Modifiers'!$A$22-E10/(('Stats Modifiers'!$C$8/('Stats Modifiers'!$A$22-1))*2+1))^(E10-1),1)</f>
        <v>47</v>
      </c>
      <c r="AA10" s="17">
        <f>CEILING(LOOKUP($D10,'Stats Modifiers'!$A$2:$A$4,'Stats Modifiers'!$F$2:$F$4)*('Stats Modifiers'!$B$8-$E10/(('Stats Modifiers'!$C$8/('Stats Modifiers'!$B$8-1))*2+1))^($E10-1),1)</f>
        <v>43</v>
      </c>
      <c r="AB10" s="15">
        <f>CEILING(LOOKUP(D10,'Stats Modifiers'!$A$2:$A$4,'Stats Modifiers'!$E$2:$E$4)*S10/10,1)</f>
        <v>27</v>
      </c>
      <c r="AC10" s="17">
        <f>CEILING(LOOKUP($D10,'Stats Modifiers'!$A$2:$A$4,'Stats Modifiers'!$F$2:$F$4)*('Stats Modifiers'!$B$8-$E10/(('Stats Modifiers'!$C$8/('Stats Modifiers'!$B$8-1))*2+1))^($E10-1),1)</f>
        <v>43</v>
      </c>
      <c r="AD10" s="15">
        <f>CEILING(LOOKUP($D10,'Stats Modifiers'!$A$2:$A$4,'Stats Modifiers'!$E$2:$E$4)*T10/7,1)</f>
        <v>13</v>
      </c>
    </row>
    <row r="11">
      <c r="A11" s="11" t="s">
        <v>46</v>
      </c>
      <c r="B11" s="11">
        <v>2.0</v>
      </c>
      <c r="C11" s="14" t="s">
        <v>35</v>
      </c>
      <c r="D11" s="11" t="s">
        <v>38</v>
      </c>
      <c r="E11" s="14">
        <v>5.0</v>
      </c>
      <c r="F11" s="11">
        <v>12.0</v>
      </c>
      <c r="G11" s="11">
        <v>7.0</v>
      </c>
      <c r="H11" s="11">
        <v>10.0</v>
      </c>
      <c r="I11" s="11">
        <v>9.0</v>
      </c>
      <c r="J11" s="14">
        <v>3.0</v>
      </c>
      <c r="K11" s="15">
        <f>F11+LOOKUP($D11,'Stats Modifiers'!$A$2:$B$4)+($E11-1)*'Stats Modifiers'!$A$8</f>
        <v>17</v>
      </c>
      <c r="L11" s="15">
        <f>G11+LOOKUP($D11,'Stats Modifiers'!$A$2:$B$4)+($E11-1)*'Stats Modifiers'!$A$8</f>
        <v>12</v>
      </c>
      <c r="M11" s="15">
        <f>H11+LOOKUP($D11,'Stats Modifiers'!$A$2:$B$4)+($E11-1)*'Stats Modifiers'!$A$8</f>
        <v>15</v>
      </c>
      <c r="N11" s="15">
        <f>I11+LOOKUP($D11,'Stats Modifiers'!$A$2:$B$4)+($E11-1)*'Stats Modifiers'!$A$8</f>
        <v>14</v>
      </c>
      <c r="O11" s="16">
        <f>J11+LOOKUP($D11,'Stats Modifiers'!$A$2:$B$4)+($E11-1)*'Stats Modifiers'!$A$8</f>
        <v>8</v>
      </c>
      <c r="P11" s="15">
        <f>CEILING(K11*LOOKUP(P$2,'Stats Modifiers'!$A$10:$E$11),1)</f>
        <v>43</v>
      </c>
      <c r="Q11" s="15">
        <f>CEILING(L11*LOOKUP(Q$2,'Stats Modifiers'!$A$10:$E$11),1)</f>
        <v>30</v>
      </c>
      <c r="R11" s="15">
        <f>CEILING((M11*LOOKUP(R$2,'Stats Modifiers'!$A$10:$E$11))*LOOKUP($D11,'Stats Modifiers'!$A$2:$A$4,'Stats Modifiers'!$G$2:$G$4),1)</f>
        <v>225</v>
      </c>
      <c r="S11" s="15">
        <f>CEILING(N11*LOOKUP(S$2,'Stats Modifiers'!$A$10:$E$11),1)</f>
        <v>140</v>
      </c>
      <c r="T11" s="16">
        <f>CEILING(O11*LOOKUP(T$2,'Stats Modifiers'!$A$10:$E$11),1)</f>
        <v>80</v>
      </c>
      <c r="U11" s="12"/>
      <c r="V11" s="12"/>
      <c r="W11" s="13"/>
      <c r="X11" s="15">
        <f>CEILING('Stats Modifiers'!$A$18*(('Stats Modifiers'!$B$18-$E11/(('Stats Modifiers'!$C$8/('Stats Modifiers'!$B$18-1))*2+1))^($E11-1)*LOOKUP($D11,'Stats Modifiers'!$A$2:$A$4,'Stats Modifiers'!$C$2:$C$4)),1)</f>
        <v>116</v>
      </c>
      <c r="Y11" s="15">
        <f>CEILING(LOOKUP($D11,'Stats Modifiers'!$A$2:$A$4,'Stats Modifiers'!$F$2:$F$4)*('Stats Modifiers'!$B$8-$E11/(('Stats Modifiers'!$C$8/('Stats Modifiers'!$B$8-1))*2+1))^($E11-1),1)</f>
        <v>43</v>
      </c>
      <c r="Z11" s="15">
        <f>CEILING(LOOKUP($D11,'Stats Modifiers'!$A$2:$A$4,'Stats Modifiers'!$D$2:$D$4)*('Stats Modifiers'!$A$22-E11/(('Stats Modifiers'!$C$8/('Stats Modifiers'!$A$22-1))*2+1))^(E11-1),1)</f>
        <v>47</v>
      </c>
      <c r="AA11" s="17">
        <f>CEILING(LOOKUP($D11,'Stats Modifiers'!$A$2:$A$4,'Stats Modifiers'!$F$2:$F$4)*('Stats Modifiers'!$B$8-$E11/(('Stats Modifiers'!$C$8/('Stats Modifiers'!$B$8-1))*2+1))^($E11-1),1)</f>
        <v>43</v>
      </c>
      <c r="AB11" s="15">
        <f>CEILING(LOOKUP(D11,'Stats Modifiers'!$A$2:$A$4,'Stats Modifiers'!$E$2:$E$4)*S11/10,1)</f>
        <v>25</v>
      </c>
      <c r="AC11" s="17">
        <f>CEILING(LOOKUP($D11,'Stats Modifiers'!$A$2:$A$4,'Stats Modifiers'!$F$2:$F$4)*('Stats Modifiers'!$B$8-$E11/(('Stats Modifiers'!$C$8/('Stats Modifiers'!$B$8-1))*2+1))^($E11-1),1)</f>
        <v>43</v>
      </c>
      <c r="AD11" s="15">
        <f>CEILING(LOOKUP($D11,'Stats Modifiers'!$A$2:$A$4,'Stats Modifiers'!$E$2:$E$4)*T11/7,1)</f>
        <v>20</v>
      </c>
    </row>
    <row r="12">
      <c r="A12" s="11" t="s">
        <v>47</v>
      </c>
      <c r="B12" s="11">
        <v>2.0</v>
      </c>
      <c r="C12" s="14" t="s">
        <v>41</v>
      </c>
      <c r="D12" s="11" t="s">
        <v>36</v>
      </c>
      <c r="E12" s="14">
        <v>10.0</v>
      </c>
      <c r="F12" s="11">
        <v>5.0</v>
      </c>
      <c r="G12" s="11">
        <v>15.0</v>
      </c>
      <c r="H12" s="11">
        <v>14.0</v>
      </c>
      <c r="I12" s="11">
        <v>5.0</v>
      </c>
      <c r="J12" s="14">
        <v>12.0</v>
      </c>
      <c r="K12" s="15">
        <f>F12+LOOKUP($D12,'Stats Modifiers'!$A$2:$B$4)+($E12-1)*'Stats Modifiers'!$A$8</f>
        <v>15.75</v>
      </c>
      <c r="L12" s="15">
        <f>G12+LOOKUP($D12,'Stats Modifiers'!$A$2:$B$4)+($E12-1)*'Stats Modifiers'!$A$8</f>
        <v>25.75</v>
      </c>
      <c r="M12" s="15">
        <f>H12+LOOKUP($D12,'Stats Modifiers'!$A$2:$B$4)+($E12-1)*'Stats Modifiers'!$A$8</f>
        <v>24.75</v>
      </c>
      <c r="N12" s="15">
        <f>I12+LOOKUP($D12,'Stats Modifiers'!$A$2:$B$4)+($E12-1)*'Stats Modifiers'!$A$8</f>
        <v>15.75</v>
      </c>
      <c r="O12" s="16">
        <f>J12+LOOKUP($D12,'Stats Modifiers'!$A$2:$B$4)+($E12-1)*'Stats Modifiers'!$A$8</f>
        <v>22.75</v>
      </c>
      <c r="P12" s="15">
        <f>CEILING(K12*LOOKUP(P$2,'Stats Modifiers'!$A$10:$E$11),1)</f>
        <v>40</v>
      </c>
      <c r="Q12" s="15">
        <f>CEILING(L12*LOOKUP(Q$2,'Stats Modifiers'!$A$10:$E$11),1)</f>
        <v>65</v>
      </c>
      <c r="R12" s="15">
        <f>CEILING((M12*LOOKUP(R$2,'Stats Modifiers'!$A$10:$E$11))*LOOKUP($D12,'Stats Modifiers'!$A$2:$A$4,'Stats Modifiers'!$G$2:$G$4),1)</f>
        <v>743</v>
      </c>
      <c r="S12" s="15">
        <f>CEILING(N12*LOOKUP(S$2,'Stats Modifiers'!$A$10:$E$11),1)</f>
        <v>158</v>
      </c>
      <c r="T12" s="16">
        <f>CEILING(O12*LOOKUP(T$2,'Stats Modifiers'!$A$10:$E$11),1)</f>
        <v>228</v>
      </c>
      <c r="U12" s="12"/>
      <c r="V12" s="12"/>
      <c r="W12" s="13"/>
      <c r="X12" s="15">
        <f>CEILING('Stats Modifiers'!$A$18*(('Stats Modifiers'!$B$18-$E12/(('Stats Modifiers'!$C$8/('Stats Modifiers'!$B$18-1))*2+1))^($E12-1)*LOOKUP($D12,'Stats Modifiers'!$A$2:$A$4,'Stats Modifiers'!$C$2:$C$4)),1)</f>
        <v>1865</v>
      </c>
      <c r="Y12" s="15">
        <f>CEILING(LOOKUP($D12,'Stats Modifiers'!$A$2:$A$4,'Stats Modifiers'!$F$2:$F$4)*('Stats Modifiers'!$B$8-$E12/(('Stats Modifiers'!$C$8/('Stats Modifiers'!$B$8-1))*2+1))^($E12-1),1)</f>
        <v>119</v>
      </c>
      <c r="Z12" s="15">
        <f>CEILING(LOOKUP($D12,'Stats Modifiers'!$A$2:$A$4,'Stats Modifiers'!$D$2:$D$4)*('Stats Modifiers'!$A$22-E12/(('Stats Modifiers'!$C$8/('Stats Modifiers'!$A$22-1))*2+1))^(E12-1),1)</f>
        <v>230</v>
      </c>
      <c r="AA12" s="17">
        <f>CEILING(LOOKUP($D12,'Stats Modifiers'!$A$2:$A$4,'Stats Modifiers'!$F$2:$F$4)*('Stats Modifiers'!$B$8-$E12/(('Stats Modifiers'!$C$8/('Stats Modifiers'!$B$8-1))*2+1))^($E12-1),1)</f>
        <v>119</v>
      </c>
      <c r="AB12" s="15">
        <f>CEILING(LOOKUP(D12,'Stats Modifiers'!$A$2:$A$4,'Stats Modifiers'!$E$2:$E$4)*S12/10,1)</f>
        <v>40</v>
      </c>
      <c r="AC12" s="17">
        <f>CEILING(LOOKUP($D12,'Stats Modifiers'!$A$2:$A$4,'Stats Modifiers'!$F$2:$F$4)*('Stats Modifiers'!$B$8-$E12/(('Stats Modifiers'!$C$8/('Stats Modifiers'!$B$8-1))*2+1))^($E12-1),1)</f>
        <v>119</v>
      </c>
      <c r="AD12" s="15">
        <f>CEILING(LOOKUP($D12,'Stats Modifiers'!$A$2:$A$4,'Stats Modifiers'!$E$2:$E$4)*T12/7,1)</f>
        <v>82</v>
      </c>
    </row>
    <row r="13">
      <c r="A13" s="11" t="s">
        <v>48</v>
      </c>
      <c r="B13" s="11">
        <v>3.0</v>
      </c>
      <c r="C13" s="14" t="s">
        <v>35</v>
      </c>
      <c r="D13" s="11" t="s">
        <v>33</v>
      </c>
      <c r="E13" s="14">
        <v>10.0</v>
      </c>
      <c r="F13" s="11">
        <v>14.0</v>
      </c>
      <c r="G13" s="11">
        <v>0.0</v>
      </c>
      <c r="H13" s="11">
        <v>14.0</v>
      </c>
      <c r="I13" s="11">
        <v>8.0</v>
      </c>
      <c r="J13" s="14">
        <v>0.0</v>
      </c>
      <c r="K13" s="15">
        <f>F13+LOOKUP($D13,'Stats Modifiers'!$A$2:$B$4)+($E13-1)*'Stats Modifiers'!$A$8</f>
        <v>20.75</v>
      </c>
      <c r="L13" s="15">
        <f>G13+LOOKUP($D13,'Stats Modifiers'!$A$2:$B$4)+($E13-1)*'Stats Modifiers'!$A$8</f>
        <v>6.75</v>
      </c>
      <c r="M13" s="15">
        <f>H13+LOOKUP($D13,'Stats Modifiers'!$A$2:$B$4)+($E13-1)*'Stats Modifiers'!$A$8</f>
        <v>20.75</v>
      </c>
      <c r="N13" s="15">
        <f>I13+LOOKUP($D13,'Stats Modifiers'!$A$2:$B$4)+($E13-1)*'Stats Modifiers'!$A$8</f>
        <v>14.75</v>
      </c>
      <c r="O13" s="16">
        <f>J13+LOOKUP($D13,'Stats Modifiers'!$A$2:$B$4)+($E13-1)*'Stats Modifiers'!$A$8</f>
        <v>6.75</v>
      </c>
      <c r="P13" s="15">
        <f>CEILING(K13*LOOKUP(P$2,'Stats Modifiers'!$A$10:$E$11),1)</f>
        <v>52</v>
      </c>
      <c r="Q13" s="15">
        <f>CEILING(L13*LOOKUP(Q$2,'Stats Modifiers'!$A$10:$E$11),1)</f>
        <v>17</v>
      </c>
      <c r="R13" s="15">
        <f>CEILING((M13*LOOKUP(R$2,'Stats Modifiers'!$A$10:$E$11))*LOOKUP($D13,'Stats Modifiers'!$A$2:$A$4,'Stats Modifiers'!$G$2:$G$4),1)</f>
        <v>208</v>
      </c>
      <c r="S13" s="15">
        <f>CEILING(N13*LOOKUP(S$2,'Stats Modifiers'!$A$10:$E$11),1)</f>
        <v>148</v>
      </c>
      <c r="T13" s="16">
        <f>CEILING(O13*LOOKUP(T$2,'Stats Modifiers'!$A$10:$E$11),1)</f>
        <v>68</v>
      </c>
      <c r="U13" s="12"/>
      <c r="V13" s="12"/>
      <c r="W13" s="13"/>
      <c r="X13" s="15">
        <f>CEILING('Stats Modifiers'!$A$18*(('Stats Modifiers'!$B$18-$E13/(('Stats Modifiers'!$C$8/('Stats Modifiers'!$B$18-1))*2+1))^($E13-1)*LOOKUP($D13,'Stats Modifiers'!$A$2:$A$4,'Stats Modifiers'!$C$2:$C$4)),1)</f>
        <v>249</v>
      </c>
      <c r="Y13" s="15">
        <f>CEILING(LOOKUP($D13,'Stats Modifiers'!$A$2:$A$4,'Stats Modifiers'!$F$2:$F$4)*('Stats Modifiers'!$B$8-$E13/(('Stats Modifiers'!$C$8/('Stats Modifiers'!$B$8-1))*2+1))^($E13-1),1)</f>
        <v>45</v>
      </c>
      <c r="Z13" s="15">
        <f>CEILING(LOOKUP($D13,'Stats Modifiers'!$A$2:$A$4,'Stats Modifiers'!$D$2:$D$4)*('Stats Modifiers'!$A$22-E13/(('Stats Modifiers'!$C$8/('Stats Modifiers'!$A$22-1))*2+1))^(E13-1),1)</f>
        <v>58</v>
      </c>
      <c r="AA13" s="17">
        <f>CEILING(LOOKUP($D13,'Stats Modifiers'!$A$2:$A$4,'Stats Modifiers'!$F$2:$F$4)*('Stats Modifiers'!$B$8-$E13/(('Stats Modifiers'!$C$8/('Stats Modifiers'!$B$8-1))*2+1))^($E13-1),1)</f>
        <v>45</v>
      </c>
      <c r="AB13" s="15">
        <f>CEILING(LOOKUP(D13,'Stats Modifiers'!$A$2:$A$4,'Stats Modifiers'!$E$2:$E$4)*S13/10,1)</f>
        <v>15</v>
      </c>
      <c r="AC13" s="17">
        <f>CEILING(LOOKUP($D13,'Stats Modifiers'!$A$2:$A$4,'Stats Modifiers'!$F$2:$F$4)*('Stats Modifiers'!$B$8-$E13/(('Stats Modifiers'!$C$8/('Stats Modifiers'!$B$8-1))*2+1))^($E13-1),1)</f>
        <v>45</v>
      </c>
      <c r="AD13" s="15">
        <f>CEILING(LOOKUP($D13,'Stats Modifiers'!$A$2:$A$4,'Stats Modifiers'!$E$2:$E$4)*T13/7,1)</f>
        <v>10</v>
      </c>
    </row>
    <row r="14">
      <c r="A14" s="11" t="s">
        <v>49</v>
      </c>
      <c r="B14" s="11">
        <v>3.0</v>
      </c>
      <c r="C14" s="14" t="s">
        <v>35</v>
      </c>
      <c r="D14" s="11" t="s">
        <v>33</v>
      </c>
      <c r="E14" s="14">
        <v>10.0</v>
      </c>
      <c r="F14" s="11">
        <v>12.0</v>
      </c>
      <c r="G14" s="11">
        <v>5.0</v>
      </c>
      <c r="H14" s="11">
        <v>7.0</v>
      </c>
      <c r="I14" s="11">
        <v>10.0</v>
      </c>
      <c r="J14" s="14">
        <v>5.0</v>
      </c>
      <c r="K14" s="15">
        <f>F14+LOOKUP($D14,'Stats Modifiers'!$A$2:$B$4)+($E14-1)*'Stats Modifiers'!$A$8</f>
        <v>18.75</v>
      </c>
      <c r="L14" s="15">
        <f>G14+LOOKUP($D14,'Stats Modifiers'!$A$2:$B$4)+($E14-1)*'Stats Modifiers'!$A$8</f>
        <v>11.75</v>
      </c>
      <c r="M14" s="15">
        <f>H14+LOOKUP($D14,'Stats Modifiers'!$A$2:$B$4)+($E14-1)*'Stats Modifiers'!$A$8</f>
        <v>13.75</v>
      </c>
      <c r="N14" s="15">
        <f>I14+LOOKUP($D14,'Stats Modifiers'!$A$2:$B$4)+($E14-1)*'Stats Modifiers'!$A$8</f>
        <v>16.75</v>
      </c>
      <c r="O14" s="16">
        <f>J14+LOOKUP($D14,'Stats Modifiers'!$A$2:$B$4)+($E14-1)*'Stats Modifiers'!$A$8</f>
        <v>11.75</v>
      </c>
      <c r="P14" s="15">
        <f>CEILING(K14*LOOKUP(P$2,'Stats Modifiers'!$A$10:$E$11),1)</f>
        <v>47</v>
      </c>
      <c r="Q14" s="15">
        <f>CEILING(L14*LOOKUP(Q$2,'Stats Modifiers'!$A$10:$E$11),1)</f>
        <v>30</v>
      </c>
      <c r="R14" s="15">
        <f>CEILING((M14*LOOKUP(R$2,'Stats Modifiers'!$A$10:$E$11))*LOOKUP($D14,'Stats Modifiers'!$A$2:$A$4,'Stats Modifiers'!$G$2:$G$4),1)</f>
        <v>138</v>
      </c>
      <c r="S14" s="15">
        <f>CEILING(N14*LOOKUP(S$2,'Stats Modifiers'!$A$10:$E$11),1)</f>
        <v>168</v>
      </c>
      <c r="T14" s="16">
        <f>CEILING(O14*LOOKUP(T$2,'Stats Modifiers'!$A$10:$E$11),1)</f>
        <v>118</v>
      </c>
      <c r="U14" s="12"/>
      <c r="V14" s="12"/>
      <c r="W14" s="13"/>
      <c r="X14" s="15">
        <f>CEILING('Stats Modifiers'!$A$18*(('Stats Modifiers'!$B$18-$E14/(('Stats Modifiers'!$C$8/('Stats Modifiers'!$B$18-1))*2+1))^($E14-1)*LOOKUP($D14,'Stats Modifiers'!$A$2:$A$4,'Stats Modifiers'!$C$2:$C$4)),1)</f>
        <v>249</v>
      </c>
      <c r="Y14" s="15">
        <f>CEILING(LOOKUP($D14,'Stats Modifiers'!$A$2:$A$4,'Stats Modifiers'!$F$2:$F$4)*('Stats Modifiers'!$B$8-$E14/(('Stats Modifiers'!$C$8/('Stats Modifiers'!$B$8-1))*2+1))^($E14-1),1)</f>
        <v>45</v>
      </c>
      <c r="Z14" s="15">
        <f>CEILING(LOOKUP($D14,'Stats Modifiers'!$A$2:$A$4,'Stats Modifiers'!$D$2:$D$4)*('Stats Modifiers'!$A$22-E14/(('Stats Modifiers'!$C$8/('Stats Modifiers'!$A$22-1))*2+1))^(E14-1),1)</f>
        <v>58</v>
      </c>
      <c r="AA14" s="17">
        <f>CEILING(LOOKUP($D14,'Stats Modifiers'!$A$2:$A$4,'Stats Modifiers'!$F$2:$F$4)*('Stats Modifiers'!$B$8-$E14/(('Stats Modifiers'!$C$8/('Stats Modifiers'!$B$8-1))*2+1))^($E14-1),1)</f>
        <v>45</v>
      </c>
      <c r="AB14" s="15">
        <f>CEILING(LOOKUP(D14,'Stats Modifiers'!$A$2:$A$4,'Stats Modifiers'!$E$2:$E$4)*S14/10,1)</f>
        <v>17</v>
      </c>
      <c r="AC14" s="17">
        <f>CEILING(LOOKUP($D14,'Stats Modifiers'!$A$2:$A$4,'Stats Modifiers'!$F$2:$F$4)*('Stats Modifiers'!$B$8-$E14/(('Stats Modifiers'!$C$8/('Stats Modifiers'!$B$8-1))*2+1))^($E14-1),1)</f>
        <v>45</v>
      </c>
      <c r="AD14" s="15">
        <f>CEILING(LOOKUP($D14,'Stats Modifiers'!$A$2:$A$4,'Stats Modifiers'!$E$2:$E$4)*T14/7,1)</f>
        <v>17</v>
      </c>
    </row>
    <row r="15">
      <c r="A15" s="11" t="s">
        <v>50</v>
      </c>
      <c r="B15" s="11">
        <v>3.0</v>
      </c>
      <c r="C15" s="14" t="s">
        <v>41</v>
      </c>
      <c r="D15" s="11" t="s">
        <v>38</v>
      </c>
      <c r="E15" s="14">
        <v>10.0</v>
      </c>
      <c r="F15" s="11">
        <v>5.0</v>
      </c>
      <c r="G15" s="11">
        <v>14.0</v>
      </c>
      <c r="H15" s="11">
        <v>9.0</v>
      </c>
      <c r="I15" s="11">
        <v>5.0</v>
      </c>
      <c r="J15" s="14">
        <v>10.0</v>
      </c>
      <c r="K15" s="15">
        <f>F15+LOOKUP($D15,'Stats Modifiers'!$A$2:$B$4)+($E15-1)*'Stats Modifiers'!$A$8</f>
        <v>13.75</v>
      </c>
      <c r="L15" s="15">
        <f>G15+LOOKUP($D15,'Stats Modifiers'!$A$2:$B$4)+($E15-1)*'Stats Modifiers'!$A$8</f>
        <v>22.75</v>
      </c>
      <c r="M15" s="15">
        <f>H15+LOOKUP($D15,'Stats Modifiers'!$A$2:$B$4)+($E15-1)*'Stats Modifiers'!$A$8</f>
        <v>17.75</v>
      </c>
      <c r="N15" s="15">
        <f>I15+LOOKUP($D15,'Stats Modifiers'!$A$2:$B$4)+($E15-1)*'Stats Modifiers'!$A$8</f>
        <v>13.75</v>
      </c>
      <c r="O15" s="16">
        <f>J15+LOOKUP($D15,'Stats Modifiers'!$A$2:$B$4)+($E15-1)*'Stats Modifiers'!$A$8</f>
        <v>18.75</v>
      </c>
      <c r="P15" s="15">
        <f>CEILING(K15*LOOKUP(P$2,'Stats Modifiers'!$A$10:$E$11),1)</f>
        <v>35</v>
      </c>
      <c r="Q15" s="15">
        <f>CEILING(L15*LOOKUP(Q$2,'Stats Modifiers'!$A$10:$E$11),1)</f>
        <v>57</v>
      </c>
      <c r="R15" s="15">
        <f>CEILING((M15*LOOKUP(R$2,'Stats Modifiers'!$A$10:$E$11))*LOOKUP($D15,'Stats Modifiers'!$A$2:$A$4,'Stats Modifiers'!$G$2:$G$4),1)</f>
        <v>267</v>
      </c>
      <c r="S15" s="15">
        <f>CEILING(N15*LOOKUP(S$2,'Stats Modifiers'!$A$10:$E$11),1)</f>
        <v>138</v>
      </c>
      <c r="T15" s="16">
        <f>CEILING(O15*LOOKUP(T$2,'Stats Modifiers'!$A$10:$E$11),1)</f>
        <v>188</v>
      </c>
      <c r="U15" s="12"/>
      <c r="V15" s="12"/>
      <c r="W15" s="13"/>
      <c r="X15" s="15">
        <f>CEILING('Stats Modifiers'!$A$18*(('Stats Modifiers'!$B$18-$E15/(('Stats Modifiers'!$C$8/('Stats Modifiers'!$B$18-1))*2+1))^($E15-1)*LOOKUP($D15,'Stats Modifiers'!$A$2:$A$4,'Stats Modifiers'!$C$2:$C$4)),1)</f>
        <v>622</v>
      </c>
      <c r="Y15" s="15">
        <f>CEILING(LOOKUP($D15,'Stats Modifiers'!$A$2:$A$4,'Stats Modifiers'!$F$2:$F$4)*('Stats Modifiers'!$B$8-$E15/(('Stats Modifiers'!$C$8/('Stats Modifiers'!$B$8-1))*2+1))^($E15-1),1)</f>
        <v>75</v>
      </c>
      <c r="Z15" s="15">
        <f>CEILING(LOOKUP($D15,'Stats Modifiers'!$A$2:$A$4,'Stats Modifiers'!$D$2:$D$4)*('Stats Modifiers'!$A$22-E15/(('Stats Modifiers'!$C$8/('Stats Modifiers'!$A$22-1))*2+1))^(E15-1),1)</f>
        <v>115</v>
      </c>
      <c r="AA15" s="17">
        <f>CEILING(LOOKUP($D15,'Stats Modifiers'!$A$2:$A$4,'Stats Modifiers'!$F$2:$F$4)*('Stats Modifiers'!$B$8-$E15/(('Stats Modifiers'!$C$8/('Stats Modifiers'!$B$8-1))*2+1))^($E15-1),1)</f>
        <v>75</v>
      </c>
      <c r="AB15" s="15">
        <f>CEILING(LOOKUP(D15,'Stats Modifiers'!$A$2:$A$4,'Stats Modifiers'!$E$2:$E$4)*S15/10,1)</f>
        <v>25</v>
      </c>
      <c r="AC15" s="17">
        <f>CEILING(LOOKUP($D15,'Stats Modifiers'!$A$2:$A$4,'Stats Modifiers'!$F$2:$F$4)*('Stats Modifiers'!$B$8-$E15/(('Stats Modifiers'!$C$8/('Stats Modifiers'!$B$8-1))*2+1))^($E15-1),1)</f>
        <v>75</v>
      </c>
      <c r="AD15" s="15">
        <f>CEILING(LOOKUP($D15,'Stats Modifiers'!$A$2:$A$4,'Stats Modifiers'!$E$2:$E$4)*T15/7,1)</f>
        <v>47</v>
      </c>
    </row>
    <row r="16">
      <c r="A16" s="11" t="s">
        <v>51</v>
      </c>
      <c r="B16" s="11">
        <v>3.0</v>
      </c>
      <c r="C16" s="14" t="s">
        <v>43</v>
      </c>
      <c r="D16" s="11" t="s">
        <v>38</v>
      </c>
      <c r="E16" s="14">
        <v>10.0</v>
      </c>
      <c r="F16" s="11">
        <v>5.0</v>
      </c>
      <c r="G16" s="11">
        <v>14.0</v>
      </c>
      <c r="H16" s="11">
        <v>9.0</v>
      </c>
      <c r="I16" s="11">
        <v>5.0</v>
      </c>
      <c r="J16" s="14">
        <v>12.0</v>
      </c>
      <c r="K16" s="15">
        <f>F16+LOOKUP($D16,'Stats Modifiers'!$A$2:$B$4)+($E16-1)*'Stats Modifiers'!$A$8</f>
        <v>13.75</v>
      </c>
      <c r="L16" s="15">
        <f>G16+LOOKUP($D16,'Stats Modifiers'!$A$2:$B$4)+($E16-1)*'Stats Modifiers'!$A$8</f>
        <v>22.75</v>
      </c>
      <c r="M16" s="15">
        <f>H16+LOOKUP($D16,'Stats Modifiers'!$A$2:$B$4)+($E16-1)*'Stats Modifiers'!$A$8</f>
        <v>17.75</v>
      </c>
      <c r="N16" s="15">
        <f>I16+LOOKUP($D16,'Stats Modifiers'!$A$2:$B$4)+($E16-1)*'Stats Modifiers'!$A$8</f>
        <v>13.75</v>
      </c>
      <c r="O16" s="16">
        <f>J16+LOOKUP($D16,'Stats Modifiers'!$A$2:$B$4)+($E16-1)*'Stats Modifiers'!$A$8</f>
        <v>20.75</v>
      </c>
      <c r="P16" s="15">
        <f>CEILING(K16*LOOKUP(P$2,'Stats Modifiers'!$A$10:$E$11),1)</f>
        <v>35</v>
      </c>
      <c r="Q16" s="15">
        <f>CEILING(L16*LOOKUP(Q$2,'Stats Modifiers'!$A$10:$E$11),1)</f>
        <v>57</v>
      </c>
      <c r="R16" s="15">
        <f>CEILING((M16*LOOKUP(R$2,'Stats Modifiers'!$A$10:$E$11))*LOOKUP($D16,'Stats Modifiers'!$A$2:$A$4,'Stats Modifiers'!$G$2:$G$4),1)</f>
        <v>267</v>
      </c>
      <c r="S16" s="15">
        <f>CEILING(N16*LOOKUP(S$2,'Stats Modifiers'!$A$10:$E$11),1)</f>
        <v>138</v>
      </c>
      <c r="T16" s="16">
        <f>CEILING(O16*LOOKUP(T$2,'Stats Modifiers'!$A$10:$E$11),1)</f>
        <v>208</v>
      </c>
      <c r="U16" s="12"/>
      <c r="V16" s="12"/>
      <c r="W16" s="13"/>
      <c r="X16" s="15">
        <f>CEILING('Stats Modifiers'!$A$18*(('Stats Modifiers'!$B$18-$E16/(('Stats Modifiers'!$C$8/('Stats Modifiers'!$B$18-1))*2+1))^($E16-1)*LOOKUP($D16,'Stats Modifiers'!$A$2:$A$4,'Stats Modifiers'!$C$2:$C$4)),1)</f>
        <v>622</v>
      </c>
      <c r="Y16" s="15">
        <f>CEILING(LOOKUP($D16,'Stats Modifiers'!$A$2:$A$4,'Stats Modifiers'!$F$2:$F$4)*('Stats Modifiers'!$B$8-$E16/(('Stats Modifiers'!$C$8/('Stats Modifiers'!$B$8-1))*2+1))^($E16-1),1)</f>
        <v>75</v>
      </c>
      <c r="Z16" s="15">
        <f>CEILING(LOOKUP($D16,'Stats Modifiers'!$A$2:$A$4,'Stats Modifiers'!$D$2:$D$4)*('Stats Modifiers'!$A$22-E16/(('Stats Modifiers'!$C$8/('Stats Modifiers'!$A$22-1))*2+1))^(E16-1),1)</f>
        <v>115</v>
      </c>
      <c r="AA16" s="17">
        <f>CEILING(LOOKUP($D16,'Stats Modifiers'!$A$2:$A$4,'Stats Modifiers'!$F$2:$F$4)*('Stats Modifiers'!$B$8-$E16/(('Stats Modifiers'!$C$8/('Stats Modifiers'!$B$8-1))*2+1))^($E16-1),1)</f>
        <v>75</v>
      </c>
      <c r="AB16" s="15">
        <f>CEILING(LOOKUP(D16,'Stats Modifiers'!$A$2:$A$4,'Stats Modifiers'!$E$2:$E$4)*S16/10,1)</f>
        <v>25</v>
      </c>
      <c r="AC16" s="17">
        <f>CEILING(LOOKUP($D16,'Stats Modifiers'!$A$2:$A$4,'Stats Modifiers'!$F$2:$F$4)*('Stats Modifiers'!$B$8-$E16/(('Stats Modifiers'!$C$8/('Stats Modifiers'!$B$8-1))*2+1))^($E16-1),1)</f>
        <v>75</v>
      </c>
      <c r="AD16" s="15">
        <f>CEILING(LOOKUP($D16,'Stats Modifiers'!$A$2:$A$4,'Stats Modifiers'!$E$2:$E$4)*T16/7,1)</f>
        <v>52</v>
      </c>
    </row>
    <row r="17">
      <c r="A17" s="11" t="s">
        <v>52</v>
      </c>
      <c r="B17" s="11">
        <v>3.0</v>
      </c>
      <c r="C17" s="14" t="s">
        <v>53</v>
      </c>
      <c r="D17" s="11" t="s">
        <v>36</v>
      </c>
      <c r="E17" s="14">
        <v>15.0</v>
      </c>
      <c r="F17" s="11">
        <v>15.0</v>
      </c>
      <c r="G17" s="11">
        <v>15.0</v>
      </c>
      <c r="H17" s="11">
        <v>19.0</v>
      </c>
      <c r="I17" s="11">
        <v>13.0</v>
      </c>
      <c r="J17" s="14">
        <v>13.0</v>
      </c>
      <c r="K17" s="15">
        <f>F17+LOOKUP($D17,'Stats Modifiers'!$A$2:$B$4)+($E17-1)*'Stats Modifiers'!$A$8</f>
        <v>29.5</v>
      </c>
      <c r="L17" s="15">
        <f>G17+LOOKUP($D17,'Stats Modifiers'!$A$2:$B$4)+($E17-1)*'Stats Modifiers'!$A$8</f>
        <v>29.5</v>
      </c>
      <c r="M17" s="15">
        <f>H17+LOOKUP($D17,'Stats Modifiers'!$A$2:$B$4)+($E17-1)*'Stats Modifiers'!$A$8</f>
        <v>33.5</v>
      </c>
      <c r="N17" s="15">
        <f>I17+LOOKUP($D17,'Stats Modifiers'!$A$2:$B$4)+($E17-1)*'Stats Modifiers'!$A$8</f>
        <v>27.5</v>
      </c>
      <c r="O17" s="16">
        <f>J17+LOOKUP($D17,'Stats Modifiers'!$A$2:$B$4)+($E17-1)*'Stats Modifiers'!$A$8</f>
        <v>27.5</v>
      </c>
      <c r="P17" s="15">
        <f>CEILING(K17*LOOKUP(P$2,'Stats Modifiers'!$A$10:$E$11),1)</f>
        <v>74</v>
      </c>
      <c r="Q17" s="15">
        <f>CEILING(L17*LOOKUP(Q$2,'Stats Modifiers'!$A$10:$E$11),1)</f>
        <v>74</v>
      </c>
      <c r="R17" s="15">
        <f>CEILING((M17*LOOKUP(R$2,'Stats Modifiers'!$A$10:$E$11))*LOOKUP($D17,'Stats Modifiers'!$A$2:$A$4,'Stats Modifiers'!$G$2:$G$4),1)</f>
        <v>1005</v>
      </c>
      <c r="S17" s="15">
        <f>CEILING(N17*LOOKUP(S$2,'Stats Modifiers'!$A$10:$E$11),1)</f>
        <v>275</v>
      </c>
      <c r="T17" s="16">
        <f>CEILING(O17*LOOKUP(T$2,'Stats Modifiers'!$A$10:$E$11),1)</f>
        <v>275</v>
      </c>
      <c r="U17" s="12"/>
      <c r="V17" s="12"/>
      <c r="W17" s="13"/>
      <c r="X17" s="15">
        <f>CEILING('Stats Modifiers'!$A$18*(('Stats Modifiers'!$B$18-$E17/(('Stats Modifiers'!$C$8/('Stats Modifiers'!$B$18-1))*2+1))^($E17-1)*LOOKUP($D17,'Stats Modifiers'!$A$2:$A$4,'Stats Modifiers'!$C$2:$C$4)),1)</f>
        <v>7818</v>
      </c>
      <c r="Y17" s="15">
        <f>CEILING(LOOKUP($D17,'Stats Modifiers'!$A$2:$A$4,'Stats Modifiers'!$F$2:$F$4)*('Stats Modifiers'!$B$8-$E17/(('Stats Modifiers'!$C$8/('Stats Modifiers'!$B$8-1))*2+1))^($E17-1),1)</f>
        <v>191</v>
      </c>
      <c r="Z17" s="15">
        <f>CEILING(LOOKUP($D17,'Stats Modifiers'!$A$2:$A$4,'Stats Modifiers'!$D$2:$D$4)*('Stats Modifiers'!$A$22-E17/(('Stats Modifiers'!$C$8/('Stats Modifiers'!$A$22-1))*2+1))^(E17-1),1)</f>
        <v>494</v>
      </c>
      <c r="AA17" s="17">
        <f>CEILING(LOOKUP($D17,'Stats Modifiers'!$A$2:$A$4,'Stats Modifiers'!$F$2:$F$4)*('Stats Modifiers'!$B$8-$E17/(('Stats Modifiers'!$C$8/('Stats Modifiers'!$B$8-1))*2+1))^($E17-1),1)</f>
        <v>191</v>
      </c>
      <c r="AB17" s="15">
        <f>CEILING(LOOKUP(D17,'Stats Modifiers'!$A$2:$A$4,'Stats Modifiers'!$E$2:$E$4)*S17/10,1)</f>
        <v>69</v>
      </c>
      <c r="AC17" s="17">
        <f>CEILING(LOOKUP($D17,'Stats Modifiers'!$A$2:$A$4,'Stats Modifiers'!$F$2:$F$4)*('Stats Modifiers'!$B$8-$E17/(('Stats Modifiers'!$C$8/('Stats Modifiers'!$B$8-1))*2+1))^($E17-1),1)</f>
        <v>191</v>
      </c>
      <c r="AD17" s="15">
        <f>CEILING(LOOKUP($D17,'Stats Modifiers'!$A$2:$A$4,'Stats Modifiers'!$E$2:$E$4)*T17/7,1)</f>
        <v>99</v>
      </c>
    </row>
    <row r="18">
      <c r="A18" s="12"/>
      <c r="B18" s="12"/>
      <c r="C18" s="13"/>
      <c r="D18" s="12"/>
      <c r="E18" s="13"/>
      <c r="F18" s="12"/>
      <c r="G18" s="12"/>
      <c r="H18" s="12"/>
      <c r="I18" s="12"/>
      <c r="J18" s="13"/>
      <c r="K18" s="15"/>
      <c r="L18" s="15"/>
      <c r="M18" s="15"/>
      <c r="N18" s="15"/>
      <c r="O18" s="16"/>
      <c r="P18" s="15"/>
      <c r="Q18" s="15"/>
      <c r="R18" s="15"/>
      <c r="S18" s="15"/>
      <c r="T18" s="16"/>
      <c r="U18" s="12"/>
      <c r="V18" s="12"/>
      <c r="W18" s="13"/>
      <c r="X18" s="15"/>
      <c r="Y18" s="15"/>
      <c r="Z18" s="15"/>
      <c r="AA18" s="15"/>
      <c r="AB18" s="15"/>
      <c r="AC18" s="15"/>
      <c r="AD18" s="15"/>
    </row>
    <row r="19">
      <c r="A19" s="12"/>
      <c r="B19" s="12"/>
      <c r="C19" s="13"/>
      <c r="D19" s="12"/>
      <c r="E19" s="13"/>
      <c r="F19" s="12"/>
      <c r="G19" s="12"/>
      <c r="H19" s="12"/>
      <c r="I19" s="12"/>
      <c r="J19" s="13"/>
      <c r="K19" s="15"/>
      <c r="L19" s="15"/>
      <c r="M19" s="15"/>
      <c r="N19" s="15"/>
      <c r="O19" s="16"/>
      <c r="P19" s="15"/>
      <c r="Q19" s="15"/>
      <c r="R19" s="15"/>
      <c r="S19" s="15"/>
      <c r="T19" s="16"/>
      <c r="U19" s="12"/>
      <c r="V19" s="12"/>
      <c r="W19" s="13"/>
      <c r="X19" s="15"/>
      <c r="Y19" s="15"/>
      <c r="Z19" s="15"/>
      <c r="AA19" s="15"/>
      <c r="AB19" s="15"/>
      <c r="AC19" s="15"/>
      <c r="AD19" s="15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7">
    <mergeCell ref="A1:C1"/>
    <mergeCell ref="D1:E1"/>
    <mergeCell ref="F1:J1"/>
    <mergeCell ref="K1:O1"/>
    <mergeCell ref="P1:T1"/>
    <mergeCell ref="U1:W1"/>
    <mergeCell ref="X1:A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Stats!A10</f>
        <v>Skeleton Warrior</v>
      </c>
    </row>
    <row r="3">
      <c r="A3" s="23" t="s">
        <v>95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CEILING(G5*Stats!P10,1)</f>
        <v>61</v>
      </c>
      <c r="C5" s="24">
        <f>CEILING(H5*'Stats Modifiers'!A14,1)</f>
        <v>35</v>
      </c>
      <c r="G5" s="19">
        <v>1.35</v>
      </c>
      <c r="H5" s="19">
        <v>0.35</v>
      </c>
    </row>
    <row r="7">
      <c r="A7" s="23" t="s">
        <v>99</v>
      </c>
      <c r="F7" s="23"/>
      <c r="G7" s="23"/>
      <c r="H7" s="23"/>
    </row>
    <row r="8">
      <c r="A8" s="18" t="s">
        <v>73</v>
      </c>
      <c r="B8" s="18" t="s">
        <v>74</v>
      </c>
      <c r="C8" s="18" t="s">
        <v>75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CEILING(G9*Stats!P10,1)</f>
        <v>59</v>
      </c>
      <c r="C9" s="24">
        <f>CEILING(H9*'Stats Modifiers'!A14,1)</f>
        <v>30</v>
      </c>
      <c r="G9" s="19">
        <v>1.3</v>
      </c>
      <c r="H9" s="19">
        <v>0.3</v>
      </c>
    </row>
  </sheetData>
  <mergeCells count="2">
    <mergeCell ref="A3:E3"/>
    <mergeCell ref="A7:E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Stats!A11</f>
        <v>Wraith</v>
      </c>
    </row>
    <row r="3">
      <c r="A3" s="23" t="s">
        <v>99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CEILING(G5*Stats!P11,1)</f>
        <v>59</v>
      </c>
      <c r="C5" s="24">
        <f>CEILING(H5*'Stats Modifiers'!A14,1)</f>
        <v>35</v>
      </c>
      <c r="G5" s="19">
        <v>1.35</v>
      </c>
      <c r="H5" s="19">
        <v>0.35</v>
      </c>
    </row>
    <row r="7">
      <c r="A7" s="23" t="s">
        <v>100</v>
      </c>
      <c r="F7" s="23"/>
      <c r="G7" s="23"/>
      <c r="H7" s="23"/>
    </row>
    <row r="8">
      <c r="A8" s="18" t="s">
        <v>73</v>
      </c>
      <c r="B8" s="18" t="s">
        <v>74</v>
      </c>
      <c r="C8" s="18" t="s">
        <v>75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  <c r="I8" s="18" t="s">
        <v>97</v>
      </c>
      <c r="J8" s="18" t="s">
        <v>101</v>
      </c>
    </row>
    <row r="9">
      <c r="A9" s="24">
        <f>CEILING(G9*Stats!P11,1)</f>
        <v>56</v>
      </c>
      <c r="C9" s="24">
        <f>CEILING(H9*'Stats Modifiers'!A14,1)</f>
        <v>30</v>
      </c>
      <c r="G9" s="19">
        <v>1.3</v>
      </c>
      <c r="H9" s="19">
        <v>0.3</v>
      </c>
      <c r="I9" s="19">
        <v>0.05</v>
      </c>
      <c r="J9" s="19">
        <v>0.1</v>
      </c>
    </row>
    <row r="10">
      <c r="A10" s="24">
        <f>CEILING(J9*Stats!Q11,1)</f>
        <v>3</v>
      </c>
      <c r="C10" s="24">
        <f>CEILING(I9*'Stats Modifiers'!A14,1)</f>
        <v>5</v>
      </c>
    </row>
  </sheetData>
  <mergeCells count="2">
    <mergeCell ref="A3:E3"/>
    <mergeCell ref="A7:E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Stats!A12</f>
        <v>Lich King</v>
      </c>
    </row>
    <row r="3">
      <c r="A3" s="23" t="s">
        <v>102</v>
      </c>
      <c r="F3" s="23"/>
      <c r="G3" s="23"/>
      <c r="H3" s="23"/>
    </row>
    <row r="4">
      <c r="A4" s="18" t="s">
        <v>73</v>
      </c>
      <c r="B4" s="18" t="s">
        <v>74</v>
      </c>
      <c r="C4" s="18" t="s">
        <v>85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CEILING(G5*Stats!Q12,1)</f>
        <v>88</v>
      </c>
      <c r="C5" s="24">
        <f>CEILING(H5*'Stats Modifiers'!A14,1)</f>
        <v>35</v>
      </c>
      <c r="G5" s="19">
        <v>1.35</v>
      </c>
      <c r="H5" s="19">
        <v>0.35</v>
      </c>
    </row>
    <row r="7">
      <c r="A7" s="23" t="s">
        <v>103</v>
      </c>
      <c r="F7" s="23"/>
      <c r="G7" s="23"/>
      <c r="H7" s="23"/>
    </row>
    <row r="8">
      <c r="A8" s="18" t="s">
        <v>104</v>
      </c>
      <c r="B8" s="18" t="s">
        <v>74</v>
      </c>
      <c r="C8" s="18" t="s">
        <v>85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CEILING(G9*Stats!Q12,1)</f>
        <v>33</v>
      </c>
      <c r="C9" s="24">
        <f>CEILING(H9*'Stats Modifiers'!A14,1)</f>
        <v>30</v>
      </c>
      <c r="G9" s="19">
        <v>0.5</v>
      </c>
      <c r="H9" s="19">
        <v>0.3</v>
      </c>
    </row>
    <row r="11">
      <c r="A11" s="23" t="s">
        <v>105</v>
      </c>
      <c r="F11" s="23"/>
      <c r="G11" s="23"/>
      <c r="H11" s="23"/>
    </row>
    <row r="12">
      <c r="A12" s="18" t="s">
        <v>106</v>
      </c>
      <c r="B12" s="18" t="s">
        <v>85</v>
      </c>
      <c r="C12" s="18" t="s">
        <v>77</v>
      </c>
      <c r="D12" s="18"/>
      <c r="E12" s="18"/>
      <c r="F12" s="22"/>
      <c r="G12" s="18" t="s">
        <v>78</v>
      </c>
      <c r="H12" s="18" t="s">
        <v>79</v>
      </c>
    </row>
    <row r="13">
      <c r="A13" s="24">
        <f>CEILING(G13*Stats!Q16,1)</f>
        <v>6</v>
      </c>
      <c r="B13" s="26">
        <f>CEILING(H13*'Stats Modifiers'!A14,1)</f>
        <v>70</v>
      </c>
      <c r="G13" s="19">
        <v>0.1</v>
      </c>
      <c r="H13" s="19">
        <v>0.7</v>
      </c>
    </row>
  </sheetData>
  <mergeCells count="3">
    <mergeCell ref="A3:E3"/>
    <mergeCell ref="A7:E7"/>
    <mergeCell ref="A11:E1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Stats!A14</f>
        <v>Imp</v>
      </c>
    </row>
    <row r="3">
      <c r="A3" s="23" t="s">
        <v>96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97</v>
      </c>
    </row>
    <row r="5">
      <c r="A5" s="24">
        <f>CEILING(G5*Stats!P14,1)</f>
        <v>71</v>
      </c>
      <c r="C5" s="24">
        <f>CEILING(H5*'Stats Modifiers'!A14,1)</f>
        <v>25</v>
      </c>
      <c r="G5" s="19">
        <v>1.5</v>
      </c>
      <c r="H5" s="19">
        <v>0.25</v>
      </c>
    </row>
  </sheetData>
  <mergeCells count="1">
    <mergeCell ref="A3:E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Stats!A13</f>
        <v>Stone Elemental</v>
      </c>
    </row>
    <row r="3">
      <c r="A3" s="23" t="s">
        <v>96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97</v>
      </c>
    </row>
    <row r="5">
      <c r="A5" s="24">
        <f>CEILING(G5*Stats!P13,1)</f>
        <v>73</v>
      </c>
      <c r="C5" s="24">
        <f>CEILING(H5*'Stats Modifiers'!A14,1)</f>
        <v>25</v>
      </c>
      <c r="G5" s="19">
        <v>1.4</v>
      </c>
      <c r="H5" s="19">
        <v>0.25</v>
      </c>
    </row>
  </sheetData>
  <mergeCells count="1">
    <mergeCell ref="A3:E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tr">
        <f>Stats!A15</f>
        <v>Electric Elemental</v>
      </c>
      <c r="B1" s="28"/>
      <c r="C1" s="28"/>
      <c r="D1" s="28"/>
      <c r="E1" s="28"/>
      <c r="F1" s="28"/>
      <c r="G1" s="28"/>
      <c r="H1" s="28"/>
    </row>
    <row r="2">
      <c r="A2" s="28"/>
      <c r="B2" s="28"/>
      <c r="C2" s="28"/>
      <c r="D2" s="28"/>
      <c r="E2" s="28"/>
      <c r="F2" s="28"/>
      <c r="G2" s="28"/>
      <c r="H2" s="28"/>
    </row>
    <row r="3">
      <c r="A3" s="29" t="s">
        <v>102</v>
      </c>
      <c r="F3" s="30"/>
      <c r="G3" s="30"/>
      <c r="H3" s="30"/>
    </row>
    <row r="4">
      <c r="A4" s="31" t="s">
        <v>73</v>
      </c>
      <c r="B4" s="31" t="s">
        <v>74</v>
      </c>
      <c r="C4" s="31" t="s">
        <v>85</v>
      </c>
      <c r="D4" s="31" t="s">
        <v>76</v>
      </c>
      <c r="E4" s="31" t="s">
        <v>77</v>
      </c>
      <c r="F4" s="28"/>
      <c r="G4" s="31" t="s">
        <v>78</v>
      </c>
      <c r="H4" s="31" t="s">
        <v>97</v>
      </c>
    </row>
    <row r="5">
      <c r="A5" s="32">
        <f>CEILING(G5*Stats!Q15,1)</f>
        <v>89</v>
      </c>
      <c r="B5" s="28"/>
      <c r="C5" s="32">
        <f>CEILING(H5*'Stats Modifiers'!A14,1)</f>
        <v>45</v>
      </c>
      <c r="D5" s="28"/>
      <c r="E5" s="28"/>
      <c r="F5" s="28"/>
      <c r="G5" s="33">
        <v>1.55</v>
      </c>
      <c r="H5" s="33">
        <v>0.45</v>
      </c>
    </row>
    <row r="7">
      <c r="A7" s="29" t="s">
        <v>96</v>
      </c>
      <c r="F7" s="30"/>
      <c r="G7" s="30"/>
      <c r="H7" s="30"/>
    </row>
    <row r="8">
      <c r="A8" s="31" t="s">
        <v>73</v>
      </c>
      <c r="B8" s="31" t="s">
        <v>74</v>
      </c>
      <c r="C8" s="31" t="s">
        <v>85</v>
      </c>
      <c r="D8" s="31" t="s">
        <v>76</v>
      </c>
      <c r="E8" s="31" t="s">
        <v>77</v>
      </c>
      <c r="F8" s="28"/>
      <c r="G8" s="31" t="s">
        <v>78</v>
      </c>
      <c r="H8" s="31" t="s">
        <v>97</v>
      </c>
    </row>
    <row r="9">
      <c r="A9" s="32">
        <f>CEILING(G9*Stats!Q15,1)</f>
        <v>100</v>
      </c>
      <c r="B9" s="28"/>
      <c r="C9" s="32">
        <f>CEILING(H9*'Stats Modifiers'!A14,1)</f>
        <v>40</v>
      </c>
      <c r="D9" s="28"/>
      <c r="E9" s="28"/>
      <c r="F9" s="28"/>
      <c r="G9" s="33">
        <v>1.75</v>
      </c>
      <c r="H9" s="33">
        <v>0.4</v>
      </c>
    </row>
  </sheetData>
  <mergeCells count="2">
    <mergeCell ref="A3:E3"/>
    <mergeCell ref="A7:E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tr">
        <f>Stats!A16</f>
        <v>Dark Elemental</v>
      </c>
      <c r="B1" s="28"/>
      <c r="C1" s="28"/>
      <c r="D1" s="28"/>
      <c r="E1" s="28"/>
      <c r="F1" s="28"/>
      <c r="G1" s="28"/>
      <c r="H1" s="28"/>
    </row>
    <row r="2">
      <c r="A2" s="28"/>
      <c r="B2" s="28"/>
      <c r="C2" s="28"/>
      <c r="D2" s="28"/>
      <c r="E2" s="28"/>
      <c r="F2" s="28"/>
      <c r="G2" s="28"/>
      <c r="H2" s="28"/>
    </row>
    <row r="3">
      <c r="A3" s="29" t="s">
        <v>107</v>
      </c>
      <c r="F3" s="30"/>
      <c r="G3" s="30"/>
      <c r="H3" s="30"/>
    </row>
    <row r="4">
      <c r="A4" s="31" t="s">
        <v>73</v>
      </c>
      <c r="B4" s="31" t="s">
        <v>74</v>
      </c>
      <c r="C4" s="31" t="s">
        <v>85</v>
      </c>
      <c r="D4" s="31" t="s">
        <v>76</v>
      </c>
      <c r="E4" s="31" t="s">
        <v>77</v>
      </c>
      <c r="F4" s="28"/>
      <c r="G4" s="31" t="s">
        <v>78</v>
      </c>
      <c r="H4" s="31" t="s">
        <v>97</v>
      </c>
    </row>
    <row r="5">
      <c r="A5" s="32">
        <f>CEILING(G5*Stats!Q16,1)</f>
        <v>100</v>
      </c>
      <c r="B5" s="28"/>
      <c r="C5" s="32">
        <f>CEILING(H5*'Stats Modifiers'!A14,1)</f>
        <v>55</v>
      </c>
      <c r="D5" s="28"/>
      <c r="E5" s="28"/>
      <c r="F5" s="28"/>
      <c r="G5" s="33">
        <v>1.75</v>
      </c>
      <c r="H5" s="33">
        <v>0.55</v>
      </c>
    </row>
    <row r="7">
      <c r="A7" s="29" t="s">
        <v>102</v>
      </c>
      <c r="F7" s="30"/>
      <c r="G7" s="30"/>
      <c r="H7" s="30"/>
    </row>
    <row r="8">
      <c r="A8" s="31" t="s">
        <v>73</v>
      </c>
      <c r="B8" s="31" t="s">
        <v>74</v>
      </c>
      <c r="C8" s="31" t="s">
        <v>85</v>
      </c>
      <c r="D8" s="31" t="s">
        <v>76</v>
      </c>
      <c r="E8" s="31" t="s">
        <v>77</v>
      </c>
      <c r="F8" s="28"/>
      <c r="G8" s="31" t="s">
        <v>78</v>
      </c>
      <c r="H8" s="31" t="s">
        <v>97</v>
      </c>
    </row>
    <row r="9">
      <c r="A9" s="32">
        <f>CEILING(G9*Stats!Q16,1)</f>
        <v>92</v>
      </c>
      <c r="B9" s="28"/>
      <c r="C9" s="32">
        <f>CEILING(H9*'Stats Modifiers'!A14,1)</f>
        <v>40</v>
      </c>
      <c r="D9" s="28"/>
      <c r="E9" s="28"/>
      <c r="F9" s="28"/>
      <c r="G9" s="33">
        <v>1.6</v>
      </c>
      <c r="H9" s="33">
        <v>0.4</v>
      </c>
    </row>
  </sheetData>
  <mergeCells count="2">
    <mergeCell ref="A3:E3"/>
    <mergeCell ref="A7:E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Stats!A17</f>
        <v>Demon</v>
      </c>
    </row>
    <row r="3">
      <c r="A3" s="23" t="s">
        <v>108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CEILING(G5*Stats!P17,1)</f>
        <v>123</v>
      </c>
      <c r="C5" s="24">
        <f>CEILING(H5*'Stats Modifiers'!A14,1)</f>
        <v>55</v>
      </c>
      <c r="G5" s="19">
        <v>1.65</v>
      </c>
      <c r="H5" s="19">
        <v>0.55</v>
      </c>
    </row>
    <row r="6">
      <c r="A6" s="24">
        <f>CEILING(G6*Stats!P17,1)</f>
        <v>19</v>
      </c>
      <c r="C6" s="24">
        <f>CEILING(H6*'Stats Modifiers'!A14,1)</f>
        <v>10</v>
      </c>
      <c r="G6" s="19">
        <v>0.25</v>
      </c>
      <c r="H6" s="19">
        <v>0.1</v>
      </c>
      <c r="J6" s="19" t="s">
        <v>109</v>
      </c>
    </row>
    <row r="7">
      <c r="A7" s="23" t="s">
        <v>102</v>
      </c>
      <c r="F7" s="23"/>
      <c r="G7" s="23"/>
      <c r="H7" s="23"/>
    </row>
    <row r="8">
      <c r="A8" s="18" t="s">
        <v>73</v>
      </c>
      <c r="B8" s="18" t="s">
        <v>74</v>
      </c>
      <c r="C8" s="18" t="s">
        <v>85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CEILING(G9*Stats!Q17,1)</f>
        <v>119</v>
      </c>
      <c r="C9" s="24">
        <f>CEILING(H9*'Stats Modifiers'!A14,1)</f>
        <v>45</v>
      </c>
      <c r="G9" s="19">
        <v>1.6</v>
      </c>
      <c r="H9" s="19">
        <v>0.45</v>
      </c>
    </row>
    <row r="11">
      <c r="A11" s="23" t="s">
        <v>90</v>
      </c>
      <c r="F11" s="23"/>
      <c r="G11" s="23"/>
      <c r="H11" s="23"/>
    </row>
    <row r="12">
      <c r="A12" s="18" t="s">
        <v>73</v>
      </c>
      <c r="B12" s="18" t="s">
        <v>74</v>
      </c>
      <c r="C12" s="18" t="s">
        <v>85</v>
      </c>
      <c r="D12" s="18" t="s">
        <v>76</v>
      </c>
      <c r="E12" s="18" t="s">
        <v>77</v>
      </c>
      <c r="F12" s="22"/>
      <c r="G12" s="18" t="s">
        <v>78</v>
      </c>
      <c r="H12" s="18" t="s">
        <v>79</v>
      </c>
    </row>
    <row r="13">
      <c r="A13" s="24">
        <f>CEILING(G13*Stats!Q17,1)</f>
        <v>104</v>
      </c>
      <c r="B13" s="26"/>
      <c r="C13" s="24">
        <f>CEILING(H13*'Stats Modifiers'!A14,1)</f>
        <v>70</v>
      </c>
      <c r="G13" s="19">
        <v>1.4</v>
      </c>
      <c r="H13" s="19">
        <v>0.7</v>
      </c>
    </row>
  </sheetData>
  <mergeCells count="3">
    <mergeCell ref="A3:E3"/>
    <mergeCell ref="A7:E7"/>
    <mergeCell ref="A11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5"/>
    <col customWidth="1" min="11" max="11" width="15.63"/>
    <col customWidth="1" min="16" max="16" width="18.0"/>
    <col customWidth="1" min="18" max="18" width="7.13"/>
    <col customWidth="1" min="27" max="27" width="16.13"/>
    <col customWidth="1" min="28" max="28" width="16.0"/>
    <col customWidth="1" min="29" max="29" width="14.25"/>
    <col customWidth="1" min="30" max="30" width="16.63"/>
  </cols>
  <sheetData>
    <row r="1">
      <c r="A1" s="1" t="s">
        <v>0</v>
      </c>
      <c r="B1" s="2"/>
      <c r="C1" s="3"/>
      <c r="D1" s="1" t="s">
        <v>1</v>
      </c>
      <c r="E1" s="3"/>
      <c r="F1" s="1" t="s">
        <v>2</v>
      </c>
      <c r="G1" s="2"/>
      <c r="H1" s="2"/>
      <c r="I1" s="2"/>
      <c r="J1" s="3"/>
      <c r="K1" s="4" t="s">
        <v>3</v>
      </c>
      <c r="L1" s="2"/>
      <c r="M1" s="2"/>
      <c r="N1" s="2"/>
      <c r="O1" s="3"/>
      <c r="P1" s="4" t="s">
        <v>4</v>
      </c>
      <c r="Q1" s="2"/>
      <c r="R1" s="2"/>
      <c r="S1" s="2"/>
      <c r="T1" s="3"/>
      <c r="U1" s="1" t="s">
        <v>5</v>
      </c>
      <c r="V1" s="2"/>
      <c r="W1" s="3"/>
      <c r="X1" s="4" t="s">
        <v>6</v>
      </c>
      <c r="Y1" s="2"/>
      <c r="Z1" s="2"/>
      <c r="AA1" s="2"/>
      <c r="AB1" s="2"/>
      <c r="AC1" s="2"/>
      <c r="AD1" s="3"/>
    </row>
    <row r="2">
      <c r="A2" s="5" t="s">
        <v>7</v>
      </c>
      <c r="B2" s="6" t="s">
        <v>8</v>
      </c>
      <c r="C2" s="7" t="s">
        <v>9</v>
      </c>
      <c r="D2" s="5" t="s">
        <v>10</v>
      </c>
      <c r="E2" s="7" t="s">
        <v>11</v>
      </c>
      <c r="F2" s="5" t="s">
        <v>12</v>
      </c>
      <c r="G2" s="6" t="s">
        <v>13</v>
      </c>
      <c r="H2" s="6" t="s">
        <v>14</v>
      </c>
      <c r="I2" s="6" t="s">
        <v>15</v>
      </c>
      <c r="J2" s="7" t="s">
        <v>16</v>
      </c>
      <c r="K2" s="8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8" t="s">
        <v>17</v>
      </c>
      <c r="Q2" s="9" t="s">
        <v>18</v>
      </c>
      <c r="R2" s="9" t="s">
        <v>19</v>
      </c>
      <c r="S2" s="9" t="s">
        <v>20</v>
      </c>
      <c r="T2" s="10" t="s">
        <v>21</v>
      </c>
      <c r="U2" s="6" t="s">
        <v>22</v>
      </c>
      <c r="V2" s="6" t="s">
        <v>23</v>
      </c>
      <c r="W2" s="6" t="s">
        <v>24</v>
      </c>
      <c r="X2" s="8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10" t="s">
        <v>31</v>
      </c>
    </row>
    <row r="3">
      <c r="A3" s="11" t="s">
        <v>32</v>
      </c>
      <c r="B3" s="12"/>
      <c r="C3" s="13"/>
      <c r="D3" s="11" t="s">
        <v>36</v>
      </c>
      <c r="E3" s="14">
        <v>10.0</v>
      </c>
      <c r="F3" s="11">
        <v>10.0</v>
      </c>
      <c r="G3" s="11">
        <v>10.0</v>
      </c>
      <c r="H3" s="11">
        <v>10.0</v>
      </c>
      <c r="I3" s="11">
        <v>10.0</v>
      </c>
      <c r="J3" s="14">
        <v>10.0</v>
      </c>
      <c r="K3" s="15">
        <f>(F3+LOOKUP($D3,'Stats Modifiers'!$A$2:$B$4))*(0.75 + ($E3)*'Stats Modifiers'!$D$8)</f>
        <v>24.5</v>
      </c>
      <c r="L3" s="15">
        <f>(G3+LOOKUP($D3,'Stats Modifiers'!$A$2:$B$4))*(1 + ($E3-1)*'Stats Modifiers'!$D$8)</f>
        <v>26.6</v>
      </c>
      <c r="M3" s="15">
        <f>(H3+LOOKUP($D3,'Stats Modifiers'!$A$2:$B$4))*(1 + ($E3-1)*'Stats Modifiers'!$D$8)</f>
        <v>26.6</v>
      </c>
      <c r="N3" s="15">
        <f>(I3+LOOKUP($D3,'Stats Modifiers'!$A$2:$B$4))*(1 + ($E3-1)*'Stats Modifiers'!$D$8)</f>
        <v>26.6</v>
      </c>
      <c r="O3" s="15">
        <f>(J3+LOOKUP($D3,'Stats Modifiers'!$A$2:$B$4))*(1 + ($E3-1)*'Stats Modifiers'!$D$8)</f>
        <v>26.6</v>
      </c>
      <c r="P3" s="15">
        <f>CEILING(K3*LOOKUP(P$2,'Stats Modifiers'!$A$10:$E$11),1)</f>
        <v>62</v>
      </c>
      <c r="Q3" s="15">
        <f>CEILING(L3*LOOKUP(Q$2,'Stats Modifiers'!$A$10:$E$11),1)</f>
        <v>67</v>
      </c>
      <c r="R3" s="15">
        <f>CEILING(M3*LOOKUP(R$2,'Stats Modifiers'!$A$10:$E$11),1)</f>
        <v>266</v>
      </c>
      <c r="S3" s="15">
        <f>CEILING(N3*LOOKUP(S$2,'Stats Modifiers'!$A$10:$E$11),1)</f>
        <v>266</v>
      </c>
      <c r="T3" s="16">
        <f>CEILING(O3*LOOKUP(T$2,'Stats Modifiers'!$A$10:$E$11),1)</f>
        <v>266</v>
      </c>
      <c r="U3" s="12"/>
      <c r="V3" s="12"/>
      <c r="W3" s="13"/>
      <c r="X3" s="15">
        <f>CEILING('Stats Modifiers'!$A$18*(('Stats Modifiers'!$B$18-$E3/(('Stats Modifiers'!$C$8/('Stats Modifiers'!$B$18-1))*2+1))^($E3-1)*LOOKUP($D3,'Stats Modifiers'!$A$2:$A$4,'Stats Modifiers'!$C$2:$C$4)),1)</f>
        <v>1865</v>
      </c>
      <c r="Y3" s="15">
        <f>CEILING(LOOKUP($D3,'Stats Modifiers'!$A$2:$A$4,'Stats Modifiers'!$F$2:$F$4)*('Stats Modifiers'!$B$8-$E3/(('Stats Modifiers'!$C$8/('Stats Modifiers'!$B$8-1))*2+1))^($E3-1),1)</f>
        <v>119</v>
      </c>
      <c r="Z3" s="15">
        <f>CEILING(LOOKUP($D3,'Stats Modifiers'!$A$2:$A$4,'Stats Modifiers'!$D$2:$D$4)*('Stats Modifiers'!$A$22-E3/(('Stats Modifiers'!$C$8/('Stats Modifiers'!$A$22-1))*2+1))^(E3-1),1)</f>
        <v>230</v>
      </c>
      <c r="AA3" s="17">
        <f>CEILING(LOOKUP($D3,'Stats Modifiers'!$A$2:$A$4,'Stats Modifiers'!$F$2:$F$4)*('Stats Modifiers'!$B$8-$E3/(('Stats Modifiers'!$C$8/('Stats Modifiers'!$B$8-1))*2+1))^($E3-1),1)</f>
        <v>119</v>
      </c>
      <c r="AB3" s="15">
        <f>CEILING(LOOKUP($D3,'Stats Modifiers'!$A$2:$A$4,'Stats Modifiers'!$E$2:$E$4)*S3/10,1)</f>
        <v>67</v>
      </c>
      <c r="AC3" s="17">
        <f>CEILING(LOOKUP($D3,'Stats Modifiers'!$A$2:$A$4,'Stats Modifiers'!$F$2:$F$4)*('Stats Modifiers'!$B$8-$E3/(('Stats Modifiers'!$C$8/('Stats Modifiers'!$B$8-1))*2+1))^($E3-1),1)</f>
        <v>119</v>
      </c>
      <c r="AD3" s="15">
        <f>CEILING(LOOKUP($D3,'Stats Modifiers'!$A$2:$A$4,'Stats Modifiers'!$E$2:$E$4)*T3/7,1)</f>
        <v>95</v>
      </c>
    </row>
    <row r="4">
      <c r="A4" s="11" t="s">
        <v>34</v>
      </c>
      <c r="B4" s="11">
        <v>1.0</v>
      </c>
      <c r="C4" s="14" t="s">
        <v>35</v>
      </c>
      <c r="D4" s="11" t="s">
        <v>36</v>
      </c>
      <c r="E4" s="14">
        <v>5.0</v>
      </c>
      <c r="F4" s="11">
        <v>12.0</v>
      </c>
      <c r="G4" s="11">
        <v>0.0</v>
      </c>
      <c r="H4" s="11">
        <v>12.0</v>
      </c>
      <c r="I4" s="11">
        <v>12.0</v>
      </c>
      <c r="J4" s="14">
        <v>0.0</v>
      </c>
      <c r="K4" s="15">
        <f>(F4+LOOKUP($D4,'Stats Modifiers'!$A$2:$B$4))*(0.75 + ($E4)*'Stats Modifiers'!$D$8)</f>
        <v>20</v>
      </c>
      <c r="L4" s="15">
        <f>(G4+LOOKUP($D4,'Stats Modifiers'!$A$2:$B$4))*(1 + ($E4-1)*'Stats Modifiers'!$D$8)</f>
        <v>5.6</v>
      </c>
      <c r="M4" s="15">
        <f>(H4+LOOKUP($D4,'Stats Modifiers'!$A$2:$B$4))*(1 + ($E4-1)*'Stats Modifiers'!$D$8)</f>
        <v>22.4</v>
      </c>
      <c r="N4" s="15">
        <f>(I4+LOOKUP($D4,'Stats Modifiers'!$A$2:$B$4))*(1 + ($E4-1)*'Stats Modifiers'!$D$8)</f>
        <v>22.4</v>
      </c>
      <c r="O4" s="15">
        <f>(J4+LOOKUP($D4,'Stats Modifiers'!$A$2:$B$4))*(1 + ($E4-1)*'Stats Modifiers'!$D$8)</f>
        <v>5.6</v>
      </c>
      <c r="P4" s="15">
        <f>CEILING(K4*LOOKUP(P$2,'Stats Modifiers'!$A$10:$E$11),1)</f>
        <v>50</v>
      </c>
      <c r="Q4" s="15">
        <f>CEILING(L4*LOOKUP(Q$2,'Stats Modifiers'!$A$10:$E$11),1)</f>
        <v>14</v>
      </c>
      <c r="R4" s="15">
        <f>CEILING(M4*LOOKUP(R$2,'Stats Modifiers'!$A$10:$E$11),1)</f>
        <v>224</v>
      </c>
      <c r="S4" s="15">
        <f>CEILING(N4*LOOKUP(S$2,'Stats Modifiers'!$A$10:$E$11),1)</f>
        <v>224</v>
      </c>
      <c r="T4" s="16">
        <f>CEILING(O4*LOOKUP(T$2,'Stats Modifiers'!$A$10:$E$11),1)</f>
        <v>56</v>
      </c>
      <c r="U4" s="12"/>
      <c r="V4" s="12"/>
      <c r="W4" s="13"/>
      <c r="X4" s="15">
        <f>CEILING('Stats Modifiers'!$A$18*(('Stats Modifiers'!$B$18-$E4/(('Stats Modifiers'!$C$8/('Stats Modifiers'!$B$18-1))*2+1))^($E4-1)*LOOKUP($D4,'Stats Modifiers'!$A$2:$A$4,'Stats Modifiers'!$C$2:$C$4)),1)</f>
        <v>346</v>
      </c>
      <c r="Y4" s="15">
        <f>CEILING(LOOKUP($D4,'Stats Modifiers'!$A$2:$A$4,'Stats Modifiers'!$F$2:$F$4)*('Stats Modifiers'!$B$8-$E4/(('Stats Modifiers'!$C$8/('Stats Modifiers'!$B$8-1))*2+1))^($E4-1),1)</f>
        <v>68</v>
      </c>
      <c r="Z4" s="15">
        <f>CEILING(LOOKUP($D4,'Stats Modifiers'!$A$2:$A$4,'Stats Modifiers'!$D$2:$D$4)*('Stats Modifiers'!$A$22-E4/(('Stats Modifiers'!$C$8/('Stats Modifiers'!$A$22-1))*2+1))^(E4-1),1)</f>
        <v>93</v>
      </c>
      <c r="AA4" s="17">
        <f>CEILING(LOOKUP($D4,'Stats Modifiers'!$A$2:$A$4,'Stats Modifiers'!$F$2:$F$4)*('Stats Modifiers'!$B$8-$E4/(('Stats Modifiers'!$C$8/('Stats Modifiers'!$B$8-1))*2+1))^($E4-1),1)</f>
        <v>68</v>
      </c>
      <c r="AB4" s="15">
        <f>CEILING(LOOKUP(D4,'Stats Modifiers'!$A$2:$A$4,'Stats Modifiers'!$E$2:$E$4)*S4/10,1)</f>
        <v>56</v>
      </c>
      <c r="AC4" s="17">
        <f>CEILING(LOOKUP($D4,'Stats Modifiers'!$A$2:$A$4,'Stats Modifiers'!$F$2:$F$4)*('Stats Modifiers'!$B$8-$E4/(('Stats Modifiers'!$C$8/('Stats Modifiers'!$B$8-1))*2+1))^($E4-1),1)</f>
        <v>68</v>
      </c>
      <c r="AD4" s="15">
        <f>CEILING(LOOKUP($D4,'Stats Modifiers'!$A$2:$A$4,'Stats Modifiers'!$E$2:$E$4)*T4/7,1)</f>
        <v>20</v>
      </c>
    </row>
    <row r="5">
      <c r="A5" s="11" t="s">
        <v>37</v>
      </c>
      <c r="B5" s="11">
        <v>1.0</v>
      </c>
      <c r="C5" s="14" t="s">
        <v>35</v>
      </c>
      <c r="D5" s="11" t="s">
        <v>38</v>
      </c>
      <c r="E5" s="14">
        <v>1.0</v>
      </c>
      <c r="F5" s="11">
        <v>9.0</v>
      </c>
      <c r="G5" s="11">
        <v>0.0</v>
      </c>
      <c r="H5" s="11">
        <v>9.0</v>
      </c>
      <c r="I5" s="11">
        <v>7.0</v>
      </c>
      <c r="J5" s="14">
        <v>0.0</v>
      </c>
      <c r="K5" s="15">
        <f>(F5+LOOKUP($D5,'Stats Modifiers'!$A$2:$B$4))*(0.75 + ($E5)*'Stats Modifiers'!$D$8)</f>
        <v>9.35</v>
      </c>
      <c r="L5" s="15">
        <f>(G5+LOOKUP($D5,'Stats Modifiers'!$A$2:$B$4))*(1 + ($E5-1)*'Stats Modifiers'!$D$8)</f>
        <v>2</v>
      </c>
      <c r="M5" s="15">
        <f>(H5+LOOKUP($D5,'Stats Modifiers'!$A$2:$B$4))*(1 + ($E5-1)*'Stats Modifiers'!$D$8)</f>
        <v>11</v>
      </c>
      <c r="N5" s="15">
        <f>(I5+LOOKUP($D5,'Stats Modifiers'!$A$2:$B$4))*(1 + ($E5-1)*'Stats Modifiers'!$D$8)</f>
        <v>9</v>
      </c>
      <c r="O5" s="15">
        <f>(J5+LOOKUP($D5,'Stats Modifiers'!$A$2:$B$4))*(1 + ($E5-1)*'Stats Modifiers'!$D$8)</f>
        <v>2</v>
      </c>
      <c r="P5" s="15">
        <f>CEILING(K5*LOOKUP(P$2,'Stats Modifiers'!$A$10:$E$11),1)</f>
        <v>24</v>
      </c>
      <c r="Q5" s="15">
        <f>CEILING(L5*LOOKUP(Q$2,'Stats Modifiers'!$A$10:$E$11),1)</f>
        <v>5</v>
      </c>
      <c r="R5" s="15">
        <f>CEILING(M5*LOOKUP(R$2,'Stats Modifiers'!$A$10:$E$11),1)</f>
        <v>110</v>
      </c>
      <c r="S5" s="15">
        <f>CEILING(N5*LOOKUP(S$2,'Stats Modifiers'!$A$10:$E$11),1)</f>
        <v>90</v>
      </c>
      <c r="T5" s="16">
        <f>CEILING(O5*LOOKUP(T$2,'Stats Modifiers'!$A$10:$E$11),1)</f>
        <v>20</v>
      </c>
      <c r="U5" s="12"/>
      <c r="V5" s="12"/>
      <c r="W5" s="13"/>
      <c r="X5" s="15">
        <f>CEILING('Stats Modifiers'!$A$18*(('Stats Modifiers'!$B$18-$E5/(('Stats Modifiers'!$C$8/('Stats Modifiers'!$B$18-1))*2+1))^($E5-1)*LOOKUP($D5,'Stats Modifiers'!$A$2:$A$4,'Stats Modifiers'!$C$2:$C$4)),1)</f>
        <v>25</v>
      </c>
      <c r="Y5" s="15">
        <f>CEILING(LOOKUP($D5,'Stats Modifiers'!$A$2:$A$4,'Stats Modifiers'!$F$2:$F$4)*('Stats Modifiers'!$B$8-$E5/(('Stats Modifiers'!$C$8/('Stats Modifiers'!$B$8-1))*2+1))^($E5-1),1)</f>
        <v>25</v>
      </c>
      <c r="Z5" s="15">
        <f>CEILING(LOOKUP($D5,'Stats Modifiers'!$A$2:$A$4,'Stats Modifiers'!$D$2:$D$4)*('Stats Modifiers'!$A$22-E5/(('Stats Modifiers'!$C$8/('Stats Modifiers'!$A$22-1))*2+1))^(E5-1),1)</f>
        <v>20</v>
      </c>
      <c r="AA5" s="17">
        <f>CEILING(LOOKUP($D5,'Stats Modifiers'!$A$2:$A$4,'Stats Modifiers'!$F$2:$F$4)*('Stats Modifiers'!$B$8-$E5/(('Stats Modifiers'!$C$8/('Stats Modifiers'!$B$8-1))*2+1))^($E5-1),1)</f>
        <v>25</v>
      </c>
      <c r="AB5" s="15">
        <f>CEILING(LOOKUP(D5,'Stats Modifiers'!$A$2:$A$4,'Stats Modifiers'!$E$2:$E$4)*S5/10,1)</f>
        <v>16</v>
      </c>
      <c r="AC5" s="17">
        <f>CEILING(LOOKUP($D5,'Stats Modifiers'!$A$2:$A$4,'Stats Modifiers'!$F$2:$F$4)*('Stats Modifiers'!$B$8-$E5/(('Stats Modifiers'!$C$8/('Stats Modifiers'!$B$8-1))*2+1))^($E5-1),1)</f>
        <v>25</v>
      </c>
      <c r="AD5" s="15">
        <f>CEILING(LOOKUP($D5,'Stats Modifiers'!$A$2:$A$4,'Stats Modifiers'!$E$2:$E$4)*T5/7,1)</f>
        <v>5</v>
      </c>
    </row>
    <row r="6">
      <c r="A6" s="11" t="s">
        <v>39</v>
      </c>
      <c r="B6" s="11">
        <v>1.0</v>
      </c>
      <c r="C6" s="14" t="s">
        <v>35</v>
      </c>
      <c r="D6" s="11" t="s">
        <v>33</v>
      </c>
      <c r="E6" s="14">
        <v>5.0</v>
      </c>
      <c r="F6" s="11">
        <v>6.0</v>
      </c>
      <c r="G6" s="11">
        <v>0.0</v>
      </c>
      <c r="H6" s="11">
        <v>7.0</v>
      </c>
      <c r="I6" s="11">
        <v>9.0</v>
      </c>
      <c r="J6" s="14">
        <v>0.0</v>
      </c>
      <c r="K6" s="15">
        <f>(F6+LOOKUP($D6,'Stats Modifiers'!$A$2:$B$4))*(0.75 + ($E6)*'Stats Modifiers'!$D$8)</f>
        <v>7.5</v>
      </c>
      <c r="L6" s="15">
        <f>(G6+LOOKUP($D6,'Stats Modifiers'!$A$2:$B$4))*(1 + ($E6-1)*'Stats Modifiers'!$D$8)</f>
        <v>0</v>
      </c>
      <c r="M6" s="15">
        <f>(H6+LOOKUP($D6,'Stats Modifiers'!$A$2:$B$4))*(1 + ($E6-1)*'Stats Modifiers'!$D$8)</f>
        <v>9.8</v>
      </c>
      <c r="N6" s="15">
        <f>(I6+LOOKUP($D6,'Stats Modifiers'!$A$2:$B$4))*(1 + ($E6-1)*'Stats Modifiers'!$D$8)</f>
        <v>12.6</v>
      </c>
      <c r="O6" s="15">
        <f>(J6+LOOKUP($D6,'Stats Modifiers'!$A$2:$B$4))*(1 + ($E6-1)*'Stats Modifiers'!$D$8)</f>
        <v>0</v>
      </c>
      <c r="P6" s="15">
        <f>CEILING(K6*LOOKUP(P$2,'Stats Modifiers'!$A$10:$E$11),1)</f>
        <v>19</v>
      </c>
      <c r="Q6" s="15">
        <f>CEILING(L6*LOOKUP(Q$2,'Stats Modifiers'!$A$10:$E$11),1)</f>
        <v>0</v>
      </c>
      <c r="R6" s="15">
        <f>CEILING(M6*LOOKUP(R$2,'Stats Modifiers'!$A$10:$E$11),1)</f>
        <v>98</v>
      </c>
      <c r="S6" s="15">
        <f>CEILING(N6*LOOKUP(S$2,'Stats Modifiers'!$A$10:$E$11),1)</f>
        <v>126</v>
      </c>
      <c r="T6" s="16">
        <f>CEILING(O6*LOOKUP(T$2,'Stats Modifiers'!$A$10:$E$11),1)</f>
        <v>0</v>
      </c>
      <c r="U6" s="12"/>
      <c r="V6" s="12"/>
      <c r="W6" s="13"/>
      <c r="X6" s="15">
        <f>CEILING('Stats Modifiers'!$A$18*(('Stats Modifiers'!$B$18-$E6/(('Stats Modifiers'!$C$8/('Stats Modifiers'!$B$18-1))*2+1))^($E6-1)*LOOKUP($D6,'Stats Modifiers'!$A$2:$A$4,'Stats Modifiers'!$C$2:$C$4)),1)</f>
        <v>47</v>
      </c>
      <c r="Y6" s="15">
        <f>CEILING(LOOKUP($D6,'Stats Modifiers'!$A$2:$A$4,'Stats Modifiers'!$F$2:$F$4)*('Stats Modifiers'!$B$8-$E6/(('Stats Modifiers'!$C$8/('Stats Modifiers'!$B$8-1))*2+1))^($E6-1),1)</f>
        <v>26</v>
      </c>
      <c r="Z6" s="15">
        <f>CEILING(LOOKUP($D6,'Stats Modifiers'!$A$2:$A$4,'Stats Modifiers'!$D$2:$D$4)*('Stats Modifiers'!$A$22-E6/(('Stats Modifiers'!$C$8/('Stats Modifiers'!$A$22-1))*2+1))^(E6-1),1)</f>
        <v>24</v>
      </c>
      <c r="AA6" s="17">
        <f>CEILING(LOOKUP($D6,'Stats Modifiers'!$A$2:$A$4,'Stats Modifiers'!$F$2:$F$4)*('Stats Modifiers'!$B$8-$E6/(('Stats Modifiers'!$C$8/('Stats Modifiers'!$B$8-1))*2+1))^($E6-1),1)</f>
        <v>26</v>
      </c>
      <c r="AB6" s="15">
        <f>CEILING(LOOKUP(D6,'Stats Modifiers'!$A$2:$A$4,'Stats Modifiers'!$E$2:$E$4)*S6/10,1)</f>
        <v>13</v>
      </c>
      <c r="AC6" s="17">
        <f>CEILING(LOOKUP($D6,'Stats Modifiers'!$A$2:$A$4,'Stats Modifiers'!$F$2:$F$4)*('Stats Modifiers'!$B$8-$E6/(('Stats Modifiers'!$C$8/('Stats Modifiers'!$B$8-1))*2+1))^($E6-1),1)</f>
        <v>26</v>
      </c>
      <c r="AD6" s="15">
        <f>CEILING(LOOKUP($D6,'Stats Modifiers'!$A$2:$A$4,'Stats Modifiers'!$E$2:$E$4)*T6/7,1)</f>
        <v>0</v>
      </c>
    </row>
    <row r="7">
      <c r="A7" s="11" t="s">
        <v>40</v>
      </c>
      <c r="B7" s="11">
        <v>1.0</v>
      </c>
      <c r="C7" s="14" t="s">
        <v>41</v>
      </c>
      <c r="D7" s="11" t="s">
        <v>38</v>
      </c>
      <c r="E7" s="14">
        <v>1.0</v>
      </c>
      <c r="F7" s="11">
        <v>7.0</v>
      </c>
      <c r="G7" s="11">
        <v>9.0</v>
      </c>
      <c r="H7" s="11">
        <v>7.0</v>
      </c>
      <c r="I7" s="11">
        <v>5.0</v>
      </c>
      <c r="J7" s="14">
        <v>9.0</v>
      </c>
      <c r="K7" s="15">
        <f>(F7+LOOKUP($D7,'Stats Modifiers'!$A$2:$B$4))*(0.75 + ($E7)*'Stats Modifiers'!$D$8)</f>
        <v>7.65</v>
      </c>
      <c r="L7" s="15">
        <f>(G7+LOOKUP($D7,'Stats Modifiers'!$A$2:$B$4))*(1 + ($E7-1)*'Stats Modifiers'!$D$8)</f>
        <v>11</v>
      </c>
      <c r="M7" s="15">
        <f>(H7+LOOKUP($D7,'Stats Modifiers'!$A$2:$B$4))*(1 + ($E7-1)*'Stats Modifiers'!$D$8)</f>
        <v>9</v>
      </c>
      <c r="N7" s="15">
        <f>(I7+LOOKUP($D7,'Stats Modifiers'!$A$2:$B$4))*(1 + ($E7-1)*'Stats Modifiers'!$D$8)</f>
        <v>7</v>
      </c>
      <c r="O7" s="15">
        <f>(J7+LOOKUP($D7,'Stats Modifiers'!$A$2:$B$4))*(1 + ($E7-1)*'Stats Modifiers'!$D$8)</f>
        <v>11</v>
      </c>
      <c r="P7" s="15">
        <f>CEILING(K7*LOOKUP(P$2,'Stats Modifiers'!$A$10:$E$11),1)</f>
        <v>20</v>
      </c>
      <c r="Q7" s="15">
        <f>CEILING(L7*LOOKUP(Q$2,'Stats Modifiers'!$A$10:$E$11),1)</f>
        <v>28</v>
      </c>
      <c r="R7" s="15">
        <f>CEILING(M7*LOOKUP(R$2,'Stats Modifiers'!$A$10:$E$11),1)</f>
        <v>90</v>
      </c>
      <c r="S7" s="15">
        <f>CEILING(N7*LOOKUP(S$2,'Stats Modifiers'!$A$10:$E$11),1)</f>
        <v>70</v>
      </c>
      <c r="T7" s="16">
        <f>CEILING(O7*LOOKUP(T$2,'Stats Modifiers'!$A$10:$E$11),1)</f>
        <v>110</v>
      </c>
      <c r="U7" s="12"/>
      <c r="V7" s="12"/>
      <c r="W7" s="13"/>
      <c r="X7" s="15">
        <f>CEILING('Stats Modifiers'!$A$18*(('Stats Modifiers'!$B$18-$E7/(('Stats Modifiers'!$C$8/('Stats Modifiers'!$B$18-1))*2+1))^($E7-1)*LOOKUP($D7,'Stats Modifiers'!$A$2:$A$4,'Stats Modifiers'!$C$2:$C$4)),1)</f>
        <v>25</v>
      </c>
      <c r="Y7" s="15">
        <f>CEILING(LOOKUP($D7,'Stats Modifiers'!$A$2:$A$4,'Stats Modifiers'!$F$2:$F$4)*('Stats Modifiers'!$B$8-$E7/(('Stats Modifiers'!$C$8/('Stats Modifiers'!$B$8-1))*2+1))^($E7-1),1)</f>
        <v>25</v>
      </c>
      <c r="Z7" s="15">
        <f>CEILING(LOOKUP($D7,'Stats Modifiers'!$A$2:$A$4,'Stats Modifiers'!$D$2:$D$4)*('Stats Modifiers'!$A$22-E7/(('Stats Modifiers'!$C$8/('Stats Modifiers'!$A$22-1))*2+1))^(E7-1),1)</f>
        <v>20</v>
      </c>
      <c r="AA7" s="17">
        <f>CEILING(LOOKUP($D7,'Stats Modifiers'!$A$2:$A$4,'Stats Modifiers'!$F$2:$F$4)*('Stats Modifiers'!$B$8-$E7/(('Stats Modifiers'!$C$8/('Stats Modifiers'!$B$8-1))*2+1))^($E7-1),1)</f>
        <v>25</v>
      </c>
      <c r="AB7" s="15">
        <f>CEILING(LOOKUP(D7,'Stats Modifiers'!$A$2:$A$4,'Stats Modifiers'!$E$2:$E$4)*S7/10,1)</f>
        <v>13</v>
      </c>
      <c r="AC7" s="17">
        <f>CEILING(LOOKUP($D7,'Stats Modifiers'!$A$2:$A$4,'Stats Modifiers'!$F$2:$F$4)*('Stats Modifiers'!$B$8-$E7/(('Stats Modifiers'!$C$8/('Stats Modifiers'!$B$8-1))*2+1))^($E7-1),1)</f>
        <v>25</v>
      </c>
      <c r="AD7" s="15">
        <f>CEILING(LOOKUP($D7,'Stats Modifiers'!$A$2:$A$4,'Stats Modifiers'!$E$2:$E$4)*T7/7,1)</f>
        <v>28</v>
      </c>
    </row>
    <row r="8">
      <c r="A8" s="11" t="s">
        <v>42</v>
      </c>
      <c r="B8" s="11">
        <v>2.0</v>
      </c>
      <c r="C8" s="14" t="s">
        <v>43</v>
      </c>
      <c r="D8" s="11" t="s">
        <v>33</v>
      </c>
      <c r="E8" s="14">
        <v>5.0</v>
      </c>
      <c r="F8" s="11">
        <v>0.0</v>
      </c>
      <c r="G8" s="11">
        <v>12.0</v>
      </c>
      <c r="H8" s="11">
        <v>7.0</v>
      </c>
      <c r="I8" s="11">
        <v>3.0</v>
      </c>
      <c r="J8" s="14">
        <v>9.0</v>
      </c>
      <c r="K8" s="15">
        <f>(F8+LOOKUP($D8,'Stats Modifiers'!$A$2:$B$4))*(0.75 + ($E8)*'Stats Modifiers'!$D$8)</f>
        <v>0</v>
      </c>
      <c r="L8" s="15">
        <f>(G8+LOOKUP($D8,'Stats Modifiers'!$A$2:$B$4))*(1 + ($E8-1)*'Stats Modifiers'!$D$8)</f>
        <v>16.8</v>
      </c>
      <c r="M8" s="15">
        <f>(H8+LOOKUP($D8,'Stats Modifiers'!$A$2:$B$4))*(1 + ($E8-1)*'Stats Modifiers'!$D$8)</f>
        <v>9.8</v>
      </c>
      <c r="N8" s="15">
        <f>(I8+LOOKUP($D8,'Stats Modifiers'!$A$2:$B$4))*(1 + ($E8-1)*'Stats Modifiers'!$D$8)</f>
        <v>4.2</v>
      </c>
      <c r="O8" s="15">
        <f>(J8+LOOKUP($D8,'Stats Modifiers'!$A$2:$B$4))*(1 + ($E8-1)*'Stats Modifiers'!$D$8)</f>
        <v>12.6</v>
      </c>
      <c r="P8" s="15">
        <f>CEILING(K8*LOOKUP(P$2,'Stats Modifiers'!$A$10:$E$11),1)</f>
        <v>0</v>
      </c>
      <c r="Q8" s="15">
        <f>CEILING(L8*LOOKUP(Q$2,'Stats Modifiers'!$A$10:$E$11),1)</f>
        <v>42</v>
      </c>
      <c r="R8" s="15">
        <f>CEILING(M8*LOOKUP(R$2,'Stats Modifiers'!$A$10:$E$11),1)</f>
        <v>98</v>
      </c>
      <c r="S8" s="15">
        <f>CEILING(N8*LOOKUP(S$2,'Stats Modifiers'!$A$10:$E$11),1)</f>
        <v>42</v>
      </c>
      <c r="T8" s="16">
        <f>CEILING(O8*LOOKUP(T$2,'Stats Modifiers'!$A$10:$E$11),1)</f>
        <v>126</v>
      </c>
      <c r="U8" s="12"/>
      <c r="V8" s="12"/>
      <c r="W8" s="13"/>
      <c r="X8" s="15">
        <f>CEILING('Stats Modifiers'!$A$18*(('Stats Modifiers'!$B$18-$E8/(('Stats Modifiers'!$C$8/('Stats Modifiers'!$B$18-1))*2+1))^($E8-1)*LOOKUP($D8,'Stats Modifiers'!$A$2:$A$4,'Stats Modifiers'!$C$2:$C$4)),1)</f>
        <v>47</v>
      </c>
      <c r="Y8" s="15">
        <f>CEILING(LOOKUP($D8,'Stats Modifiers'!$A$2:$A$4,'Stats Modifiers'!$F$2:$F$4)*('Stats Modifiers'!$B$8-$E8/(('Stats Modifiers'!$C$8/('Stats Modifiers'!$B$8-1))*2+1))^($E8-1),1)</f>
        <v>26</v>
      </c>
      <c r="Z8" s="15">
        <f>CEILING(LOOKUP($D8,'Stats Modifiers'!$A$2:$A$4,'Stats Modifiers'!$D$2:$D$4)*('Stats Modifiers'!$A$22-E8/(('Stats Modifiers'!$C$8/('Stats Modifiers'!$A$22-1))*2+1))^(E8-1),1)</f>
        <v>24</v>
      </c>
      <c r="AA8" s="17">
        <f>CEILING(LOOKUP($D8,'Stats Modifiers'!$A$2:$A$4,'Stats Modifiers'!$F$2:$F$4)*('Stats Modifiers'!$B$8-$E8/(('Stats Modifiers'!$C$8/('Stats Modifiers'!$B$8-1))*2+1))^($E8-1),1)</f>
        <v>26</v>
      </c>
      <c r="AB8" s="15">
        <f>CEILING(LOOKUP(D8,'Stats Modifiers'!$A$2:$A$4,'Stats Modifiers'!$E$2:$E$4)*S8/10,1)</f>
        <v>5</v>
      </c>
      <c r="AC8" s="17">
        <f>CEILING(LOOKUP($D8,'Stats Modifiers'!$A$2:$A$4,'Stats Modifiers'!$F$2:$F$4)*('Stats Modifiers'!$B$8-$E8/(('Stats Modifiers'!$C$8/('Stats Modifiers'!$B$8-1))*2+1))^($E8-1),1)</f>
        <v>26</v>
      </c>
      <c r="AD8" s="15">
        <f>CEILING(LOOKUP($D8,'Stats Modifiers'!$A$2:$A$4,'Stats Modifiers'!$E$2:$E$4)*T8/7,1)</f>
        <v>18</v>
      </c>
    </row>
    <row r="9">
      <c r="A9" s="11" t="s">
        <v>44</v>
      </c>
      <c r="B9" s="11">
        <v>2.0</v>
      </c>
      <c r="C9" s="14" t="s">
        <v>35</v>
      </c>
      <c r="D9" s="11" t="s">
        <v>33</v>
      </c>
      <c r="E9" s="14">
        <v>5.0</v>
      </c>
      <c r="F9" s="11">
        <v>10.0</v>
      </c>
      <c r="G9" s="11">
        <v>0.0</v>
      </c>
      <c r="H9" s="11">
        <v>10.0</v>
      </c>
      <c r="I9" s="11">
        <v>10.0</v>
      </c>
      <c r="J9" s="14">
        <v>0.0</v>
      </c>
      <c r="K9" s="15">
        <f>(F9+LOOKUP($D9,'Stats Modifiers'!$A$2:$B$4))*(0.75 + ($E9)*'Stats Modifiers'!$D$8)</f>
        <v>12.5</v>
      </c>
      <c r="L9" s="15">
        <f>(G9+LOOKUP($D9,'Stats Modifiers'!$A$2:$B$4))*(1 + ($E9-1)*'Stats Modifiers'!$D$8)</f>
        <v>0</v>
      </c>
      <c r="M9" s="15">
        <f>(H9+LOOKUP($D9,'Stats Modifiers'!$A$2:$B$4))*(1 + ($E9-1)*'Stats Modifiers'!$D$8)</f>
        <v>14</v>
      </c>
      <c r="N9" s="15">
        <f>(I9+LOOKUP($D9,'Stats Modifiers'!$A$2:$B$4))*(1 + ($E9-1)*'Stats Modifiers'!$D$8)</f>
        <v>14</v>
      </c>
      <c r="O9" s="15">
        <f>(J9+LOOKUP($D9,'Stats Modifiers'!$A$2:$B$4))*(1 + ($E9-1)*'Stats Modifiers'!$D$8)</f>
        <v>0</v>
      </c>
      <c r="P9" s="15">
        <f>CEILING(K9*LOOKUP(P$2,'Stats Modifiers'!$A$10:$E$11),1)</f>
        <v>32</v>
      </c>
      <c r="Q9" s="15">
        <f>CEILING(L9*LOOKUP(Q$2,'Stats Modifiers'!$A$10:$E$11),1)</f>
        <v>0</v>
      </c>
      <c r="R9" s="15">
        <f>CEILING(M9*LOOKUP(R$2,'Stats Modifiers'!$A$10:$E$11),1)</f>
        <v>140</v>
      </c>
      <c r="S9" s="15">
        <f>CEILING(N9*LOOKUP(S$2,'Stats Modifiers'!$A$10:$E$11),1)</f>
        <v>140</v>
      </c>
      <c r="T9" s="16">
        <f>CEILING(O9*LOOKUP(T$2,'Stats Modifiers'!$A$10:$E$11),1)</f>
        <v>0</v>
      </c>
      <c r="U9" s="12"/>
      <c r="V9" s="12"/>
      <c r="W9" s="13"/>
      <c r="X9" s="15">
        <f>CEILING('Stats Modifiers'!$A$18*(('Stats Modifiers'!$B$18-$E9/(('Stats Modifiers'!$C$8/('Stats Modifiers'!$B$18-1))*2+1))^($E9-1)*LOOKUP($D9,'Stats Modifiers'!$A$2:$A$4,'Stats Modifiers'!$C$2:$C$4)),1)</f>
        <v>47</v>
      </c>
      <c r="Y9" s="15">
        <f>CEILING(LOOKUP($D9,'Stats Modifiers'!$A$2:$A$4,'Stats Modifiers'!$F$2:$F$4)*('Stats Modifiers'!$B$8-$E9/(('Stats Modifiers'!$C$8/('Stats Modifiers'!$B$8-1))*2+1))^($E9-1),1)</f>
        <v>26</v>
      </c>
      <c r="Z9" s="15">
        <f>CEILING(LOOKUP($D9,'Stats Modifiers'!$A$2:$A$4,'Stats Modifiers'!$D$2:$D$4)*('Stats Modifiers'!$A$22-E9/(('Stats Modifiers'!$C$8/('Stats Modifiers'!$A$22-1))*2+1))^(E9-1),1)</f>
        <v>24</v>
      </c>
      <c r="AA9" s="17">
        <f>CEILING(LOOKUP($D9,'Stats Modifiers'!$A$2:$A$4,'Stats Modifiers'!$F$2:$F$4)*('Stats Modifiers'!$B$8-$E9/(('Stats Modifiers'!$C$8/('Stats Modifiers'!$B$8-1))*2+1))^($E9-1),1)</f>
        <v>26</v>
      </c>
      <c r="AB9" s="15">
        <f>CEILING(LOOKUP(D9,'Stats Modifiers'!$A$2:$A$4,'Stats Modifiers'!$E$2:$E$4)*S9/10,1)</f>
        <v>14</v>
      </c>
      <c r="AC9" s="17">
        <f>CEILING(LOOKUP($D9,'Stats Modifiers'!$A$2:$A$4,'Stats Modifiers'!$F$2:$F$4)*('Stats Modifiers'!$B$8-$E9/(('Stats Modifiers'!$C$8/('Stats Modifiers'!$B$8-1))*2+1))^($E9-1),1)</f>
        <v>26</v>
      </c>
      <c r="AD9" s="15">
        <f>CEILING(LOOKUP($D9,'Stats Modifiers'!$A$2:$A$4,'Stats Modifiers'!$E$2:$E$4)*T9/7,1)</f>
        <v>0</v>
      </c>
    </row>
    <row r="10">
      <c r="A10" s="11" t="s">
        <v>45</v>
      </c>
      <c r="B10" s="11">
        <v>2.0</v>
      </c>
      <c r="C10" s="14" t="s">
        <v>35</v>
      </c>
      <c r="D10" s="11" t="s">
        <v>38</v>
      </c>
      <c r="E10" s="14">
        <v>5.0</v>
      </c>
      <c r="F10" s="11">
        <v>14.0</v>
      </c>
      <c r="G10" s="11">
        <v>0.0</v>
      </c>
      <c r="H10" s="11">
        <v>11.0</v>
      </c>
      <c r="I10" s="11">
        <v>10.0</v>
      </c>
      <c r="J10" s="14">
        <v>0.0</v>
      </c>
      <c r="K10" s="15">
        <f>(F10+LOOKUP($D10,'Stats Modifiers'!$A$2:$B$4))*(0.75 + ($E10)*'Stats Modifiers'!$D$8)</f>
        <v>20</v>
      </c>
      <c r="L10" s="15">
        <f>(G10+LOOKUP($D10,'Stats Modifiers'!$A$2:$B$4))*(1 + ($E10-1)*'Stats Modifiers'!$D$8)</f>
        <v>2.8</v>
      </c>
      <c r="M10" s="15">
        <f>(H10+LOOKUP($D10,'Stats Modifiers'!$A$2:$B$4))*(1 + ($E10-1)*'Stats Modifiers'!$D$8)</f>
        <v>18.2</v>
      </c>
      <c r="N10" s="15">
        <f>(I10+LOOKUP($D10,'Stats Modifiers'!$A$2:$B$4))*(1 + ($E10-1)*'Stats Modifiers'!$D$8)</f>
        <v>16.8</v>
      </c>
      <c r="O10" s="15">
        <f>(J10+LOOKUP($D10,'Stats Modifiers'!$A$2:$B$4))*(1 + ($E10-1)*'Stats Modifiers'!$D$8)</f>
        <v>2.8</v>
      </c>
      <c r="P10" s="15">
        <f>CEILING(K10*LOOKUP(P$2,'Stats Modifiers'!$A$10:$E$11),1)</f>
        <v>50</v>
      </c>
      <c r="Q10" s="15">
        <f>CEILING(L10*LOOKUP(Q$2,'Stats Modifiers'!$A$10:$E$11),1)</f>
        <v>7</v>
      </c>
      <c r="R10" s="15">
        <f>CEILING(M10*LOOKUP(R$2,'Stats Modifiers'!$A$10:$E$11),1)</f>
        <v>182</v>
      </c>
      <c r="S10" s="15">
        <f>CEILING(N10*LOOKUP(S$2,'Stats Modifiers'!$A$10:$E$11),1)</f>
        <v>168</v>
      </c>
      <c r="T10" s="16">
        <f>CEILING(O10*LOOKUP(T$2,'Stats Modifiers'!$A$10:$E$11),1)</f>
        <v>28</v>
      </c>
      <c r="U10" s="12"/>
      <c r="V10" s="12"/>
      <c r="W10" s="13"/>
      <c r="X10" s="15">
        <f>CEILING('Stats Modifiers'!$A$18*(('Stats Modifiers'!$B$18-$E10/(('Stats Modifiers'!$C$8/('Stats Modifiers'!$B$18-1))*2+1))^($E10-1)*LOOKUP($D10,'Stats Modifiers'!$A$2:$A$4,'Stats Modifiers'!$C$2:$C$4)),1)</f>
        <v>116</v>
      </c>
      <c r="Y10" s="15">
        <f>CEILING(LOOKUP($D10,'Stats Modifiers'!$A$2:$A$4,'Stats Modifiers'!$F$2:$F$4)*('Stats Modifiers'!$B$8-$E10/(('Stats Modifiers'!$C$8/('Stats Modifiers'!$B$8-1))*2+1))^($E10-1),1)</f>
        <v>43</v>
      </c>
      <c r="Z10" s="15">
        <f>CEILING(LOOKUP($D10,'Stats Modifiers'!$A$2:$A$4,'Stats Modifiers'!$D$2:$D$4)*('Stats Modifiers'!$A$22-E10/(('Stats Modifiers'!$C$8/('Stats Modifiers'!$A$22-1))*2+1))^(E10-1),1)</f>
        <v>47</v>
      </c>
      <c r="AA10" s="17">
        <f>CEILING(LOOKUP($D10,'Stats Modifiers'!$A$2:$A$4,'Stats Modifiers'!$F$2:$F$4)*('Stats Modifiers'!$B$8-$E10/(('Stats Modifiers'!$C$8/('Stats Modifiers'!$B$8-1))*2+1))^($E10-1),1)</f>
        <v>43</v>
      </c>
      <c r="AB10" s="15">
        <f>CEILING(LOOKUP(D10,'Stats Modifiers'!$A$2:$A$4,'Stats Modifiers'!$E$2:$E$4)*S10/10,1)</f>
        <v>30</v>
      </c>
      <c r="AC10" s="17">
        <f>CEILING(LOOKUP($D10,'Stats Modifiers'!$A$2:$A$4,'Stats Modifiers'!$F$2:$F$4)*('Stats Modifiers'!$B$8-$E10/(('Stats Modifiers'!$C$8/('Stats Modifiers'!$B$8-1))*2+1))^($E10-1),1)</f>
        <v>43</v>
      </c>
      <c r="AD10" s="15">
        <f>CEILING(LOOKUP($D10,'Stats Modifiers'!$A$2:$A$4,'Stats Modifiers'!$E$2:$E$4)*T10/7,1)</f>
        <v>7</v>
      </c>
    </row>
    <row r="11">
      <c r="A11" s="11" t="s">
        <v>46</v>
      </c>
      <c r="B11" s="11">
        <v>2.0</v>
      </c>
      <c r="C11" s="14" t="s">
        <v>35</v>
      </c>
      <c r="D11" s="11" t="s">
        <v>38</v>
      </c>
      <c r="E11" s="14">
        <v>5.0</v>
      </c>
      <c r="F11" s="11">
        <v>13.0</v>
      </c>
      <c r="G11" s="11">
        <v>7.0</v>
      </c>
      <c r="H11" s="11">
        <v>10.0</v>
      </c>
      <c r="I11" s="11">
        <v>9.0</v>
      </c>
      <c r="J11" s="14">
        <v>3.0</v>
      </c>
      <c r="K11" s="15">
        <f>(F11+LOOKUP($D11,'Stats Modifiers'!$A$2:$B$4))*(0.75 + ($E11)*'Stats Modifiers'!$D$8)</f>
        <v>18.75</v>
      </c>
      <c r="L11" s="15">
        <f>(G11+LOOKUP($D11,'Stats Modifiers'!$A$2:$B$4))*(1 + ($E11-1)*'Stats Modifiers'!$D$8)</f>
        <v>12.6</v>
      </c>
      <c r="M11" s="15">
        <f>(H11+LOOKUP($D11,'Stats Modifiers'!$A$2:$B$4))*(1 + ($E11-1)*'Stats Modifiers'!$D$8)</f>
        <v>16.8</v>
      </c>
      <c r="N11" s="15">
        <f>(I11+LOOKUP($D11,'Stats Modifiers'!$A$2:$B$4))*(1 + ($E11-1)*'Stats Modifiers'!$D$8)</f>
        <v>15.4</v>
      </c>
      <c r="O11" s="15">
        <f>(J11+LOOKUP($D11,'Stats Modifiers'!$A$2:$B$4))*(1 + ($E11-1)*'Stats Modifiers'!$D$8)</f>
        <v>7</v>
      </c>
      <c r="P11" s="15">
        <f>CEILING(K11*LOOKUP(P$2,'Stats Modifiers'!$A$10:$E$11),1)</f>
        <v>47</v>
      </c>
      <c r="Q11" s="15">
        <f>CEILING(L11*LOOKUP(Q$2,'Stats Modifiers'!$A$10:$E$11),1)</f>
        <v>32</v>
      </c>
      <c r="R11" s="15">
        <f>CEILING(M11*LOOKUP(R$2,'Stats Modifiers'!$A$10:$E$11),1)</f>
        <v>168</v>
      </c>
      <c r="S11" s="15">
        <f>CEILING(N11*LOOKUP(S$2,'Stats Modifiers'!$A$10:$E$11),1)</f>
        <v>154</v>
      </c>
      <c r="T11" s="16">
        <f>CEILING(O11*LOOKUP(T$2,'Stats Modifiers'!$A$10:$E$11),1)</f>
        <v>70</v>
      </c>
      <c r="U11" s="12"/>
      <c r="V11" s="12"/>
      <c r="W11" s="13"/>
      <c r="X11" s="15">
        <f>CEILING('Stats Modifiers'!$A$18*(('Stats Modifiers'!$B$18-$E11/(('Stats Modifiers'!$C$8/('Stats Modifiers'!$B$18-1))*2+1))^($E11-1)*LOOKUP($D11,'Stats Modifiers'!$A$2:$A$4,'Stats Modifiers'!$C$2:$C$4)),1)</f>
        <v>116</v>
      </c>
      <c r="Y11" s="15">
        <f>CEILING(LOOKUP($D11,'Stats Modifiers'!$A$2:$A$4,'Stats Modifiers'!$F$2:$F$4)*('Stats Modifiers'!$B$8-$E11/(('Stats Modifiers'!$C$8/('Stats Modifiers'!$B$8-1))*2+1))^($E11-1),1)</f>
        <v>43</v>
      </c>
      <c r="Z11" s="15">
        <f>CEILING(LOOKUP($D11,'Stats Modifiers'!$A$2:$A$4,'Stats Modifiers'!$D$2:$D$4)*('Stats Modifiers'!$A$22-E11/(('Stats Modifiers'!$C$8/('Stats Modifiers'!$A$22-1))*2+1))^(E11-1),1)</f>
        <v>47</v>
      </c>
      <c r="AA11" s="17">
        <f>CEILING(LOOKUP($D11,'Stats Modifiers'!$A$2:$A$4,'Stats Modifiers'!$F$2:$F$4)*('Stats Modifiers'!$B$8-$E11/(('Stats Modifiers'!$C$8/('Stats Modifiers'!$B$8-1))*2+1))^($E11-1),1)</f>
        <v>43</v>
      </c>
      <c r="AB11" s="15">
        <f>CEILING(LOOKUP(D11,'Stats Modifiers'!$A$2:$A$4,'Stats Modifiers'!$E$2:$E$4)*S11/10,1)</f>
        <v>27</v>
      </c>
      <c r="AC11" s="17">
        <f>CEILING(LOOKUP($D11,'Stats Modifiers'!$A$2:$A$4,'Stats Modifiers'!$F$2:$F$4)*('Stats Modifiers'!$B$8-$E11/(('Stats Modifiers'!$C$8/('Stats Modifiers'!$B$8-1))*2+1))^($E11-1),1)</f>
        <v>43</v>
      </c>
      <c r="AD11" s="15">
        <f>CEILING(LOOKUP($D11,'Stats Modifiers'!$A$2:$A$4,'Stats Modifiers'!$E$2:$E$4)*T11/7,1)</f>
        <v>18</v>
      </c>
    </row>
    <row r="12">
      <c r="A12" s="11" t="s">
        <v>47</v>
      </c>
      <c r="B12" s="11">
        <v>2.0</v>
      </c>
      <c r="C12" s="14" t="s">
        <v>41</v>
      </c>
      <c r="D12" s="11" t="s">
        <v>36</v>
      </c>
      <c r="E12" s="14">
        <v>10.0</v>
      </c>
      <c r="F12" s="11">
        <v>5.0</v>
      </c>
      <c r="G12" s="11">
        <v>15.0</v>
      </c>
      <c r="H12" s="11">
        <v>11.0</v>
      </c>
      <c r="I12" s="11">
        <v>5.0</v>
      </c>
      <c r="J12" s="14">
        <v>12.0</v>
      </c>
      <c r="K12" s="15">
        <f>(F12+LOOKUP($D12,'Stats Modifiers'!$A$2:$B$4))*(0.75 + ($E12)*'Stats Modifiers'!$D$8)</f>
        <v>15.75</v>
      </c>
      <c r="L12" s="15">
        <f>(G12+LOOKUP($D12,'Stats Modifiers'!$A$2:$B$4))*(1 + ($E12-1)*'Stats Modifiers'!$D$8)</f>
        <v>36.1</v>
      </c>
      <c r="M12" s="15">
        <f>(H12+LOOKUP($D12,'Stats Modifiers'!$A$2:$B$4))*(1 + ($E12-1)*'Stats Modifiers'!$D$8)</f>
        <v>28.5</v>
      </c>
      <c r="N12" s="15">
        <f>(I12+LOOKUP($D12,'Stats Modifiers'!$A$2:$B$4))*(1 + ($E12-1)*'Stats Modifiers'!$D$8)</f>
        <v>17.1</v>
      </c>
      <c r="O12" s="15">
        <f>(J12+LOOKUP($D12,'Stats Modifiers'!$A$2:$B$4))*(1 + ($E12-1)*'Stats Modifiers'!$D$8)</f>
        <v>30.4</v>
      </c>
      <c r="P12" s="15">
        <f>CEILING(K12*LOOKUP(P$2,'Stats Modifiers'!$A$10:$E$11),1)</f>
        <v>40</v>
      </c>
      <c r="Q12" s="15">
        <f>CEILING(L12*LOOKUP(Q$2,'Stats Modifiers'!$A$10:$E$11),1)</f>
        <v>91</v>
      </c>
      <c r="R12" s="15">
        <f>CEILING(M12*LOOKUP(R$2,'Stats Modifiers'!$A$10:$E$11),1)</f>
        <v>285</v>
      </c>
      <c r="S12" s="15">
        <f>CEILING(N12*LOOKUP(S$2,'Stats Modifiers'!$A$10:$E$11),1)</f>
        <v>171</v>
      </c>
      <c r="T12" s="16">
        <f>CEILING(O12*LOOKUP(T$2,'Stats Modifiers'!$A$10:$E$11),1)</f>
        <v>304</v>
      </c>
      <c r="U12" s="12"/>
      <c r="V12" s="12"/>
      <c r="W12" s="13"/>
      <c r="X12" s="15">
        <f>CEILING('Stats Modifiers'!$A$18*(('Stats Modifiers'!$B$18-$E12/(('Stats Modifiers'!$C$8/('Stats Modifiers'!$B$18-1))*2+1))^($E12-1)*LOOKUP($D12,'Stats Modifiers'!$A$2:$A$4,'Stats Modifiers'!$C$2:$C$4)),1)</f>
        <v>1865</v>
      </c>
      <c r="Y12" s="15">
        <f>CEILING(LOOKUP($D12,'Stats Modifiers'!$A$2:$A$4,'Stats Modifiers'!$F$2:$F$4)*('Stats Modifiers'!$B$8-$E12/(('Stats Modifiers'!$C$8/('Stats Modifiers'!$B$8-1))*2+1))^($E12-1),1)</f>
        <v>119</v>
      </c>
      <c r="Z12" s="15">
        <f>CEILING(LOOKUP($D12,'Stats Modifiers'!$A$2:$A$4,'Stats Modifiers'!$D$2:$D$4)*('Stats Modifiers'!$A$22-E12/(('Stats Modifiers'!$C$8/('Stats Modifiers'!$A$22-1))*2+1))^(E12-1),1)</f>
        <v>230</v>
      </c>
      <c r="AA12" s="17">
        <f>CEILING(LOOKUP($D12,'Stats Modifiers'!$A$2:$A$4,'Stats Modifiers'!$F$2:$F$4)*('Stats Modifiers'!$B$8-$E12/(('Stats Modifiers'!$C$8/('Stats Modifiers'!$B$8-1))*2+1))^($E12-1),1)</f>
        <v>119</v>
      </c>
      <c r="AB12" s="15">
        <f>CEILING(LOOKUP(D12,'Stats Modifiers'!$A$2:$A$4,'Stats Modifiers'!$E$2:$E$4)*S12/10,1)</f>
        <v>43</v>
      </c>
      <c r="AC12" s="17">
        <f>CEILING(LOOKUP($D12,'Stats Modifiers'!$A$2:$A$4,'Stats Modifiers'!$F$2:$F$4)*('Stats Modifiers'!$B$8-$E12/(('Stats Modifiers'!$C$8/('Stats Modifiers'!$B$8-1))*2+1))^($E12-1),1)</f>
        <v>119</v>
      </c>
      <c r="AD12" s="15">
        <f>CEILING(LOOKUP($D12,'Stats Modifiers'!$A$2:$A$4,'Stats Modifiers'!$E$2:$E$4)*T12/7,1)</f>
        <v>109</v>
      </c>
    </row>
    <row r="13">
      <c r="A13" s="11" t="s">
        <v>48</v>
      </c>
      <c r="B13" s="11">
        <v>3.0</v>
      </c>
      <c r="C13" s="14" t="s">
        <v>35</v>
      </c>
      <c r="D13" s="11" t="s">
        <v>33</v>
      </c>
      <c r="E13" s="14">
        <v>10.0</v>
      </c>
      <c r="F13" s="11">
        <v>15.0</v>
      </c>
      <c r="G13" s="11">
        <v>0.0</v>
      </c>
      <c r="H13" s="11">
        <v>14.0</v>
      </c>
      <c r="I13" s="11">
        <v>8.0</v>
      </c>
      <c r="J13" s="14">
        <v>0.0</v>
      </c>
      <c r="K13" s="15">
        <f>(F13+LOOKUP($D13,'Stats Modifiers'!$A$2:$B$4))*(0.75 + ($E13)*'Stats Modifiers'!$D$8)</f>
        <v>26.25</v>
      </c>
      <c r="L13" s="15">
        <f>(G13+LOOKUP($D13,'Stats Modifiers'!$A$2:$B$4))*(1 + ($E13-1)*'Stats Modifiers'!$D$8)</f>
        <v>0</v>
      </c>
      <c r="M13" s="15">
        <f>(H13+LOOKUP($D13,'Stats Modifiers'!$A$2:$B$4))*(1 + ($E13-1)*'Stats Modifiers'!$D$8)</f>
        <v>26.6</v>
      </c>
      <c r="N13" s="15">
        <f>(I13+LOOKUP($D13,'Stats Modifiers'!$A$2:$B$4))*(1 + ($E13-1)*'Stats Modifiers'!$D$8)</f>
        <v>15.2</v>
      </c>
      <c r="O13" s="15">
        <f>(J13+LOOKUP($D13,'Stats Modifiers'!$A$2:$B$4))*(1 + ($E13-1)*'Stats Modifiers'!$D$8)</f>
        <v>0</v>
      </c>
      <c r="P13" s="15">
        <f>CEILING(K13*LOOKUP(P$2,'Stats Modifiers'!$A$10:$E$11),1)</f>
        <v>66</v>
      </c>
      <c r="Q13" s="15">
        <f>CEILING(L13*LOOKUP(Q$2,'Stats Modifiers'!$A$10:$E$11),1)</f>
        <v>0</v>
      </c>
      <c r="R13" s="15">
        <f>CEILING(M13*LOOKUP(R$2,'Stats Modifiers'!$A$10:$E$11),1)</f>
        <v>266</v>
      </c>
      <c r="S13" s="15">
        <f>CEILING(N13*LOOKUP(S$2,'Stats Modifiers'!$A$10:$E$11),1)</f>
        <v>152</v>
      </c>
      <c r="T13" s="16">
        <f>CEILING(O13*LOOKUP(T$2,'Stats Modifiers'!$A$10:$E$11),1)</f>
        <v>0</v>
      </c>
      <c r="U13" s="12"/>
      <c r="V13" s="12"/>
      <c r="W13" s="13"/>
      <c r="X13" s="15">
        <f>CEILING('Stats Modifiers'!$A$18*(('Stats Modifiers'!$B$18-$E13/(('Stats Modifiers'!$C$8/('Stats Modifiers'!$B$18-1))*2+1))^($E13-1)*LOOKUP($D13,'Stats Modifiers'!$A$2:$A$4,'Stats Modifiers'!$C$2:$C$4)),1)</f>
        <v>249</v>
      </c>
      <c r="Y13" s="15">
        <f>CEILING(LOOKUP($D13,'Stats Modifiers'!$A$2:$A$4,'Stats Modifiers'!$F$2:$F$4)*('Stats Modifiers'!$B$8-$E13/(('Stats Modifiers'!$C$8/('Stats Modifiers'!$B$8-1))*2+1))^($E13-1),1)</f>
        <v>45</v>
      </c>
      <c r="Z13" s="15">
        <f>CEILING(LOOKUP($D13,'Stats Modifiers'!$A$2:$A$4,'Stats Modifiers'!$D$2:$D$4)*('Stats Modifiers'!$A$22-E13/(('Stats Modifiers'!$C$8/('Stats Modifiers'!$A$22-1))*2+1))^(E13-1),1)</f>
        <v>58</v>
      </c>
      <c r="AA13" s="17">
        <f>CEILING(LOOKUP($D13,'Stats Modifiers'!$A$2:$A$4,'Stats Modifiers'!$F$2:$F$4)*('Stats Modifiers'!$B$8-$E13/(('Stats Modifiers'!$C$8/('Stats Modifiers'!$B$8-1))*2+1))^($E13-1),1)</f>
        <v>45</v>
      </c>
      <c r="AB13" s="15">
        <f>CEILING(LOOKUP(D13,'Stats Modifiers'!$A$2:$A$4,'Stats Modifiers'!$E$2:$E$4)*S13/10,1)</f>
        <v>16</v>
      </c>
      <c r="AC13" s="17">
        <f>CEILING(LOOKUP($D13,'Stats Modifiers'!$A$2:$A$4,'Stats Modifiers'!$F$2:$F$4)*('Stats Modifiers'!$B$8-$E13/(('Stats Modifiers'!$C$8/('Stats Modifiers'!$B$8-1))*2+1))^($E13-1),1)</f>
        <v>45</v>
      </c>
      <c r="AD13" s="15">
        <f>CEILING(LOOKUP($D13,'Stats Modifiers'!$A$2:$A$4,'Stats Modifiers'!$E$2:$E$4)*T13/7,1)</f>
        <v>0</v>
      </c>
    </row>
    <row r="14">
      <c r="A14" s="11" t="s">
        <v>49</v>
      </c>
      <c r="B14" s="11">
        <v>3.0</v>
      </c>
      <c r="C14" s="14" t="s">
        <v>35</v>
      </c>
      <c r="D14" s="11" t="s">
        <v>33</v>
      </c>
      <c r="E14" s="14">
        <v>10.0</v>
      </c>
      <c r="F14" s="11">
        <v>12.0</v>
      </c>
      <c r="G14" s="11">
        <v>5.0</v>
      </c>
      <c r="H14" s="11">
        <v>7.0</v>
      </c>
      <c r="I14" s="11">
        <v>10.0</v>
      </c>
      <c r="J14" s="14">
        <v>5.0</v>
      </c>
      <c r="K14" s="15">
        <f>(F14+LOOKUP($D14,'Stats Modifiers'!$A$2:$B$4))*(0.75 + ($E14)*'Stats Modifiers'!$D$8)</f>
        <v>21</v>
      </c>
      <c r="L14" s="15">
        <f>(G14+LOOKUP($D14,'Stats Modifiers'!$A$2:$B$4))*(1 + ($E14-1)*'Stats Modifiers'!$D$8)</f>
        <v>9.5</v>
      </c>
      <c r="M14" s="15">
        <f>(H14+LOOKUP($D14,'Stats Modifiers'!$A$2:$B$4))*(1 + ($E14-1)*'Stats Modifiers'!$D$8)</f>
        <v>13.3</v>
      </c>
      <c r="N14" s="15">
        <f>(I14+LOOKUP($D14,'Stats Modifiers'!$A$2:$B$4))*(1 + ($E14-1)*'Stats Modifiers'!$D$8)</f>
        <v>19</v>
      </c>
      <c r="O14" s="15">
        <f>(J14+LOOKUP($D14,'Stats Modifiers'!$A$2:$B$4))*(1 + ($E14-1)*'Stats Modifiers'!$D$8)</f>
        <v>9.5</v>
      </c>
      <c r="P14" s="15">
        <f>CEILING(K14*LOOKUP(P$2,'Stats Modifiers'!$A$10:$E$11),1)</f>
        <v>53</v>
      </c>
      <c r="Q14" s="15">
        <f>CEILING(L14*LOOKUP(Q$2,'Stats Modifiers'!$A$10:$E$11),1)</f>
        <v>24</v>
      </c>
      <c r="R14" s="15">
        <f>CEILING(M14*LOOKUP(R$2,'Stats Modifiers'!$A$10:$E$11),1)</f>
        <v>133</v>
      </c>
      <c r="S14" s="15">
        <f>CEILING(N14*LOOKUP(S$2,'Stats Modifiers'!$A$10:$E$11),1)</f>
        <v>190</v>
      </c>
      <c r="T14" s="16">
        <f>CEILING(O14*LOOKUP(T$2,'Stats Modifiers'!$A$10:$E$11),1)</f>
        <v>95</v>
      </c>
      <c r="U14" s="12"/>
      <c r="V14" s="12"/>
      <c r="W14" s="13"/>
      <c r="X14" s="15">
        <f>CEILING('Stats Modifiers'!$A$18*(('Stats Modifiers'!$B$18-$E14/(('Stats Modifiers'!$C$8/('Stats Modifiers'!$B$18-1))*2+1))^($E14-1)*LOOKUP($D14,'Stats Modifiers'!$A$2:$A$4,'Stats Modifiers'!$C$2:$C$4)),1)</f>
        <v>249</v>
      </c>
      <c r="Y14" s="15">
        <f>CEILING(LOOKUP($D14,'Stats Modifiers'!$A$2:$A$4,'Stats Modifiers'!$F$2:$F$4)*('Stats Modifiers'!$B$8-$E14/(('Stats Modifiers'!$C$8/('Stats Modifiers'!$B$8-1))*2+1))^($E14-1),1)</f>
        <v>45</v>
      </c>
      <c r="Z14" s="15">
        <f>CEILING(LOOKUP($D14,'Stats Modifiers'!$A$2:$A$4,'Stats Modifiers'!$D$2:$D$4)*('Stats Modifiers'!$A$22-E14/(('Stats Modifiers'!$C$8/('Stats Modifiers'!$A$22-1))*2+1))^(E14-1),1)</f>
        <v>58</v>
      </c>
      <c r="AA14" s="17">
        <f>CEILING(LOOKUP($D14,'Stats Modifiers'!$A$2:$A$4,'Stats Modifiers'!$F$2:$F$4)*('Stats Modifiers'!$B$8-$E14/(('Stats Modifiers'!$C$8/('Stats Modifiers'!$B$8-1))*2+1))^($E14-1),1)</f>
        <v>45</v>
      </c>
      <c r="AB14" s="15">
        <f>CEILING(LOOKUP(D14,'Stats Modifiers'!$A$2:$A$4,'Stats Modifiers'!$E$2:$E$4)*S14/10,1)</f>
        <v>19</v>
      </c>
      <c r="AC14" s="17">
        <f>CEILING(LOOKUP($D14,'Stats Modifiers'!$A$2:$A$4,'Stats Modifiers'!$F$2:$F$4)*('Stats Modifiers'!$B$8-$E14/(('Stats Modifiers'!$C$8/('Stats Modifiers'!$B$8-1))*2+1))^($E14-1),1)</f>
        <v>45</v>
      </c>
      <c r="AD14" s="15">
        <f>CEILING(LOOKUP($D14,'Stats Modifiers'!$A$2:$A$4,'Stats Modifiers'!$E$2:$E$4)*T14/7,1)</f>
        <v>14</v>
      </c>
    </row>
    <row r="15">
      <c r="A15" s="11" t="s">
        <v>50</v>
      </c>
      <c r="B15" s="11">
        <v>3.0</v>
      </c>
      <c r="C15" s="14" t="s">
        <v>41</v>
      </c>
      <c r="D15" s="11" t="s">
        <v>38</v>
      </c>
      <c r="E15" s="14">
        <v>10.0</v>
      </c>
      <c r="F15" s="11">
        <v>5.0</v>
      </c>
      <c r="G15" s="11">
        <v>13.0</v>
      </c>
      <c r="H15" s="11">
        <v>9.0</v>
      </c>
      <c r="I15" s="11">
        <v>5.0</v>
      </c>
      <c r="J15" s="14">
        <v>10.0</v>
      </c>
      <c r="K15" s="15">
        <f>(F15+LOOKUP($D15,'Stats Modifiers'!$A$2:$B$4))*(0.75 + ($E15)*'Stats Modifiers'!$D$8)</f>
        <v>12.25</v>
      </c>
      <c r="L15" s="15">
        <f>(G15+LOOKUP($D15,'Stats Modifiers'!$A$2:$B$4))*(1 + ($E15-1)*'Stats Modifiers'!$D$8)</f>
        <v>28.5</v>
      </c>
      <c r="M15" s="15">
        <f>(H15+LOOKUP($D15,'Stats Modifiers'!$A$2:$B$4))*(1 + ($E15-1)*'Stats Modifiers'!$D$8)</f>
        <v>20.9</v>
      </c>
      <c r="N15" s="15">
        <f>(I15+LOOKUP($D15,'Stats Modifiers'!$A$2:$B$4))*(1 + ($E15-1)*'Stats Modifiers'!$D$8)</f>
        <v>13.3</v>
      </c>
      <c r="O15" s="15">
        <f>(J15+LOOKUP($D15,'Stats Modifiers'!$A$2:$B$4))*(1 + ($E15-1)*'Stats Modifiers'!$D$8)</f>
        <v>22.8</v>
      </c>
      <c r="P15" s="15">
        <f>CEILING(K15*LOOKUP(P$2,'Stats Modifiers'!$A$10:$E$11),1)</f>
        <v>31</v>
      </c>
      <c r="Q15" s="15">
        <f>CEILING(L15*LOOKUP(Q$2,'Stats Modifiers'!$A$10:$E$11),1)</f>
        <v>72</v>
      </c>
      <c r="R15" s="15">
        <f>CEILING(M15*LOOKUP(R$2,'Stats Modifiers'!$A$10:$E$11),1)</f>
        <v>209</v>
      </c>
      <c r="S15" s="15">
        <f>CEILING(N15*LOOKUP(S$2,'Stats Modifiers'!$A$10:$E$11),1)</f>
        <v>133</v>
      </c>
      <c r="T15" s="16">
        <f>CEILING(O15*LOOKUP(T$2,'Stats Modifiers'!$A$10:$E$11),1)</f>
        <v>228</v>
      </c>
      <c r="U15" s="12"/>
      <c r="V15" s="12"/>
      <c r="W15" s="13"/>
      <c r="X15" s="15">
        <f>CEILING('Stats Modifiers'!$A$18*(('Stats Modifiers'!$B$18-$E15/(('Stats Modifiers'!$C$8/('Stats Modifiers'!$B$18-1))*2+1))^($E15-1)*LOOKUP($D15,'Stats Modifiers'!$A$2:$A$4,'Stats Modifiers'!$C$2:$C$4)),1)</f>
        <v>622</v>
      </c>
      <c r="Y15" s="15">
        <f>CEILING(LOOKUP($D15,'Stats Modifiers'!$A$2:$A$4,'Stats Modifiers'!$F$2:$F$4)*('Stats Modifiers'!$B$8-$E15/(('Stats Modifiers'!$C$8/('Stats Modifiers'!$B$8-1))*2+1))^($E15-1),1)</f>
        <v>75</v>
      </c>
      <c r="Z15" s="15">
        <f>CEILING(LOOKUP($D15,'Stats Modifiers'!$A$2:$A$4,'Stats Modifiers'!$D$2:$D$4)*('Stats Modifiers'!$A$22-E15/(('Stats Modifiers'!$C$8/('Stats Modifiers'!$A$22-1))*2+1))^(E15-1),1)</f>
        <v>115</v>
      </c>
      <c r="AA15" s="17">
        <f>CEILING(LOOKUP($D15,'Stats Modifiers'!$A$2:$A$4,'Stats Modifiers'!$F$2:$F$4)*('Stats Modifiers'!$B$8-$E15/(('Stats Modifiers'!$C$8/('Stats Modifiers'!$B$8-1))*2+1))^($E15-1),1)</f>
        <v>75</v>
      </c>
      <c r="AB15" s="15">
        <f>CEILING(LOOKUP(D15,'Stats Modifiers'!$A$2:$A$4,'Stats Modifiers'!$E$2:$E$4)*S15/10,1)</f>
        <v>24</v>
      </c>
      <c r="AC15" s="17">
        <f>CEILING(LOOKUP($D15,'Stats Modifiers'!$A$2:$A$4,'Stats Modifiers'!$F$2:$F$4)*('Stats Modifiers'!$B$8-$E15/(('Stats Modifiers'!$C$8/('Stats Modifiers'!$B$8-1))*2+1))^($E15-1),1)</f>
        <v>75</v>
      </c>
      <c r="AD15" s="15">
        <f>CEILING(LOOKUP($D15,'Stats Modifiers'!$A$2:$A$4,'Stats Modifiers'!$E$2:$E$4)*T15/7,1)</f>
        <v>57</v>
      </c>
    </row>
    <row r="16">
      <c r="A16" s="11" t="s">
        <v>51</v>
      </c>
      <c r="B16" s="11">
        <v>3.0</v>
      </c>
      <c r="C16" s="14" t="s">
        <v>43</v>
      </c>
      <c r="D16" s="11" t="s">
        <v>38</v>
      </c>
      <c r="E16" s="14">
        <v>10.0</v>
      </c>
      <c r="F16" s="11">
        <v>5.0</v>
      </c>
      <c r="G16" s="11">
        <v>15.0</v>
      </c>
      <c r="H16" s="11">
        <v>9.0</v>
      </c>
      <c r="I16" s="11">
        <v>5.0</v>
      </c>
      <c r="J16" s="14">
        <v>12.0</v>
      </c>
      <c r="K16" s="15">
        <f>(F16+LOOKUP($D16,'Stats Modifiers'!$A$2:$B$4))*(0.75 + ($E16)*'Stats Modifiers'!$D$8)</f>
        <v>12.25</v>
      </c>
      <c r="L16" s="15">
        <f>(G16+LOOKUP($D16,'Stats Modifiers'!$A$2:$B$4))*(1 + ($E16-1)*'Stats Modifiers'!$D$8)</f>
        <v>32.3</v>
      </c>
      <c r="M16" s="15">
        <f>(H16+LOOKUP($D16,'Stats Modifiers'!$A$2:$B$4))*(1 + ($E16-1)*'Stats Modifiers'!$D$8)</f>
        <v>20.9</v>
      </c>
      <c r="N16" s="15">
        <f>(I16+LOOKUP($D16,'Stats Modifiers'!$A$2:$B$4))*(1 + ($E16-1)*'Stats Modifiers'!$D$8)</f>
        <v>13.3</v>
      </c>
      <c r="O16" s="15">
        <f>(J16+LOOKUP($D16,'Stats Modifiers'!$A$2:$B$4))*(1 + ($E16-1)*'Stats Modifiers'!$D$8)</f>
        <v>26.6</v>
      </c>
      <c r="P16" s="15">
        <f>CEILING(K16*LOOKUP(P$2,'Stats Modifiers'!$A$10:$E$11),1)</f>
        <v>31</v>
      </c>
      <c r="Q16" s="15">
        <f>CEILING(L16*LOOKUP(Q$2,'Stats Modifiers'!$A$10:$E$11),1)</f>
        <v>81</v>
      </c>
      <c r="R16" s="15">
        <f>CEILING(M16*LOOKUP(R$2,'Stats Modifiers'!$A$10:$E$11),1)</f>
        <v>209</v>
      </c>
      <c r="S16" s="15">
        <f>CEILING(N16*LOOKUP(S$2,'Stats Modifiers'!$A$10:$E$11),1)</f>
        <v>133</v>
      </c>
      <c r="T16" s="16">
        <f>CEILING(O16*LOOKUP(T$2,'Stats Modifiers'!$A$10:$E$11),1)</f>
        <v>266</v>
      </c>
      <c r="U16" s="12"/>
      <c r="V16" s="12"/>
      <c r="W16" s="13"/>
      <c r="X16" s="15">
        <f>CEILING('Stats Modifiers'!$A$18*(('Stats Modifiers'!$B$18-$E16/(('Stats Modifiers'!$C$8/('Stats Modifiers'!$B$18-1))*2+1))^($E16-1)*LOOKUP($D16,'Stats Modifiers'!$A$2:$A$4,'Stats Modifiers'!$C$2:$C$4)),1)</f>
        <v>622</v>
      </c>
      <c r="Y16" s="15">
        <f>CEILING(LOOKUP($D16,'Stats Modifiers'!$A$2:$A$4,'Stats Modifiers'!$F$2:$F$4)*('Stats Modifiers'!$B$8-$E16/(('Stats Modifiers'!$C$8/('Stats Modifiers'!$B$8-1))*2+1))^($E16-1),1)</f>
        <v>75</v>
      </c>
      <c r="Z16" s="15">
        <f>CEILING(LOOKUP($D16,'Stats Modifiers'!$A$2:$A$4,'Stats Modifiers'!$D$2:$D$4)*('Stats Modifiers'!$A$22-E16/(('Stats Modifiers'!$C$8/('Stats Modifiers'!$A$22-1))*2+1))^(E16-1),1)</f>
        <v>115</v>
      </c>
      <c r="AA16" s="17">
        <f>CEILING(LOOKUP($D16,'Stats Modifiers'!$A$2:$A$4,'Stats Modifiers'!$F$2:$F$4)*('Stats Modifiers'!$B$8-$E16/(('Stats Modifiers'!$C$8/('Stats Modifiers'!$B$8-1))*2+1))^($E16-1),1)</f>
        <v>75</v>
      </c>
      <c r="AB16" s="15">
        <f>CEILING(LOOKUP(D16,'Stats Modifiers'!$A$2:$A$4,'Stats Modifiers'!$E$2:$E$4)*S16/10,1)</f>
        <v>24</v>
      </c>
      <c r="AC16" s="17">
        <f>CEILING(LOOKUP($D16,'Stats Modifiers'!$A$2:$A$4,'Stats Modifiers'!$F$2:$F$4)*('Stats Modifiers'!$B$8-$E16/(('Stats Modifiers'!$C$8/('Stats Modifiers'!$B$8-1))*2+1))^($E16-1),1)</f>
        <v>75</v>
      </c>
      <c r="AD16" s="15">
        <f>CEILING(LOOKUP($D16,'Stats Modifiers'!$A$2:$A$4,'Stats Modifiers'!$E$2:$E$4)*T16/7,1)</f>
        <v>67</v>
      </c>
    </row>
    <row r="17">
      <c r="A17" s="11" t="s">
        <v>52</v>
      </c>
      <c r="B17" s="11">
        <v>3.0</v>
      </c>
      <c r="C17" s="14" t="s">
        <v>53</v>
      </c>
      <c r="D17" s="11" t="s">
        <v>36</v>
      </c>
      <c r="E17" s="14">
        <v>15.0</v>
      </c>
      <c r="F17" s="11">
        <v>16.0</v>
      </c>
      <c r="G17" s="11">
        <v>16.0</v>
      </c>
      <c r="H17" s="11">
        <v>14.0</v>
      </c>
      <c r="I17" s="11">
        <v>13.0</v>
      </c>
      <c r="J17" s="14">
        <v>13.0</v>
      </c>
      <c r="K17" s="15">
        <f>(F17+LOOKUP($D17,'Stats Modifiers'!$A$2:$B$4))*(0.75 + ($E17)*'Stats Modifiers'!$D$8)</f>
        <v>45</v>
      </c>
      <c r="L17" s="15">
        <f>(G17+LOOKUP($D17,'Stats Modifiers'!$A$2:$B$4))*(1 + ($E17-1)*'Stats Modifiers'!$D$8)</f>
        <v>48</v>
      </c>
      <c r="M17" s="15">
        <f>(H17+LOOKUP($D17,'Stats Modifiers'!$A$2:$B$4))*(1 + ($E17-1)*'Stats Modifiers'!$D$8)</f>
        <v>43.2</v>
      </c>
      <c r="N17" s="15">
        <f>(I17+LOOKUP($D17,'Stats Modifiers'!$A$2:$B$4))*(1 + ($E17-1)*'Stats Modifiers'!$D$8)</f>
        <v>40.8</v>
      </c>
      <c r="O17" s="15">
        <f>(J17+LOOKUP($D17,'Stats Modifiers'!$A$2:$B$4))*(1 + ($E17-1)*'Stats Modifiers'!$D$8)</f>
        <v>40.8</v>
      </c>
      <c r="P17" s="15">
        <f>CEILING(K17*LOOKUP(P$2,'Stats Modifiers'!$A$10:$E$11),1)</f>
        <v>113</v>
      </c>
      <c r="Q17" s="15">
        <f>CEILING(L17*LOOKUP(Q$2,'Stats Modifiers'!$A$10:$E$11),1)</f>
        <v>120</v>
      </c>
      <c r="R17" s="15">
        <f>CEILING(M17*LOOKUP(R$2,'Stats Modifiers'!$A$10:$E$11),1)</f>
        <v>432</v>
      </c>
      <c r="S17" s="15">
        <f>CEILING(N17*LOOKUP(S$2,'Stats Modifiers'!$A$10:$E$11),1)</f>
        <v>408</v>
      </c>
      <c r="T17" s="16">
        <f>CEILING(O17*LOOKUP(T$2,'Stats Modifiers'!$A$10:$E$11),1)</f>
        <v>408</v>
      </c>
      <c r="U17" s="12"/>
      <c r="V17" s="12"/>
      <c r="W17" s="13"/>
      <c r="X17" s="15">
        <f>CEILING('Stats Modifiers'!$A$18*(('Stats Modifiers'!$B$18-$E17/(('Stats Modifiers'!$C$8/('Stats Modifiers'!$B$18-1))*2+1))^($E17-1)*LOOKUP($D17,'Stats Modifiers'!$A$2:$A$4,'Stats Modifiers'!$C$2:$C$4)),1)</f>
        <v>7818</v>
      </c>
      <c r="Y17" s="15">
        <f>CEILING(LOOKUP($D17,'Stats Modifiers'!$A$2:$A$4,'Stats Modifiers'!$F$2:$F$4)*('Stats Modifiers'!$B$8-$E17/(('Stats Modifiers'!$C$8/('Stats Modifiers'!$B$8-1))*2+1))^($E17-1),1)</f>
        <v>191</v>
      </c>
      <c r="Z17" s="15">
        <f>CEILING(LOOKUP($D17,'Stats Modifiers'!$A$2:$A$4,'Stats Modifiers'!$D$2:$D$4)*('Stats Modifiers'!$A$22-E17/(('Stats Modifiers'!$C$8/('Stats Modifiers'!$A$22-1))*2+1))^(E17-1),1)</f>
        <v>494</v>
      </c>
      <c r="AA17" s="17">
        <f>CEILING(LOOKUP($D17,'Stats Modifiers'!$A$2:$A$4,'Stats Modifiers'!$F$2:$F$4)*('Stats Modifiers'!$B$8-$E17/(('Stats Modifiers'!$C$8/('Stats Modifiers'!$B$8-1))*2+1))^($E17-1),1)</f>
        <v>191</v>
      </c>
      <c r="AB17" s="15">
        <f>CEILING(LOOKUP(D17,'Stats Modifiers'!$A$2:$A$4,'Stats Modifiers'!$E$2:$E$4)*S17/10,1)</f>
        <v>102</v>
      </c>
      <c r="AC17" s="17">
        <f>CEILING(LOOKUP($D17,'Stats Modifiers'!$A$2:$A$4,'Stats Modifiers'!$F$2:$F$4)*('Stats Modifiers'!$B$8-$E17/(('Stats Modifiers'!$C$8/('Stats Modifiers'!$B$8-1))*2+1))^($E17-1),1)</f>
        <v>191</v>
      </c>
      <c r="AD17" s="15">
        <f>CEILING(LOOKUP($D17,'Stats Modifiers'!$A$2:$A$4,'Stats Modifiers'!$E$2:$E$4)*T17/7,1)</f>
        <v>146</v>
      </c>
    </row>
    <row r="18">
      <c r="A18" s="12"/>
      <c r="B18" s="12"/>
      <c r="C18" s="13"/>
      <c r="D18" s="12"/>
      <c r="E18" s="13"/>
      <c r="F18" s="12"/>
      <c r="G18" s="12"/>
      <c r="H18" s="12"/>
      <c r="I18" s="12"/>
      <c r="J18" s="13"/>
      <c r="K18" s="15"/>
      <c r="L18" s="15"/>
      <c r="M18" s="15"/>
      <c r="N18" s="15"/>
      <c r="O18" s="16"/>
      <c r="P18" s="15"/>
      <c r="Q18" s="15"/>
      <c r="R18" s="15"/>
      <c r="S18" s="15"/>
      <c r="T18" s="16"/>
      <c r="U18" s="12"/>
      <c r="V18" s="12"/>
      <c r="W18" s="13"/>
      <c r="X18" s="15"/>
      <c r="Y18" s="15"/>
      <c r="Z18" s="15"/>
      <c r="AA18" s="15"/>
      <c r="AB18" s="15"/>
      <c r="AC18" s="15"/>
      <c r="AD18" s="15"/>
    </row>
    <row r="19">
      <c r="A19" s="12"/>
      <c r="B19" s="12"/>
      <c r="C19" s="13"/>
      <c r="D19" s="12"/>
      <c r="E19" s="13"/>
      <c r="F19" s="12"/>
      <c r="G19" s="12"/>
      <c r="H19" s="12"/>
      <c r="I19" s="12"/>
      <c r="J19" s="13"/>
      <c r="K19" s="15"/>
      <c r="L19" s="15"/>
      <c r="M19" s="15"/>
      <c r="N19" s="15"/>
      <c r="O19" s="16"/>
      <c r="P19" s="15"/>
      <c r="Q19" s="15"/>
      <c r="R19" s="15"/>
      <c r="S19" s="15"/>
      <c r="T19" s="16"/>
      <c r="U19" s="12"/>
      <c r="V19" s="12"/>
      <c r="W19" s="13"/>
      <c r="X19" s="15"/>
      <c r="Y19" s="15"/>
      <c r="Z19" s="15"/>
      <c r="AA19" s="15"/>
      <c r="AB19" s="15"/>
      <c r="AC19" s="15"/>
      <c r="AD19" s="15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7">
    <mergeCell ref="A1:C1"/>
    <mergeCell ref="D1:E1"/>
    <mergeCell ref="F1:J1"/>
    <mergeCell ref="K1:O1"/>
    <mergeCell ref="P1:T1"/>
    <mergeCell ref="U1:W1"/>
    <mergeCell ref="X1:A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6.13"/>
    <col customWidth="1" min="5" max="5" width="24.0"/>
  </cols>
  <sheetData>
    <row r="1">
      <c r="A1" s="18" t="s">
        <v>54</v>
      </c>
      <c r="B1" s="18" t="s">
        <v>55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</row>
    <row r="2">
      <c r="A2" s="19" t="s">
        <v>33</v>
      </c>
      <c r="B2" s="19">
        <v>0.0</v>
      </c>
      <c r="C2" s="19">
        <v>1.0</v>
      </c>
      <c r="D2" s="19">
        <v>10.0</v>
      </c>
      <c r="E2" s="19">
        <v>1.0</v>
      </c>
      <c r="F2" s="19">
        <v>15.0</v>
      </c>
      <c r="G2" s="19">
        <v>1.0</v>
      </c>
    </row>
    <row r="3">
      <c r="A3" s="19" t="s">
        <v>36</v>
      </c>
      <c r="B3" s="19">
        <v>4.0</v>
      </c>
      <c r="C3" s="19">
        <v>7.5</v>
      </c>
      <c r="D3" s="19">
        <v>40.0</v>
      </c>
      <c r="E3" s="19">
        <v>2.5</v>
      </c>
      <c r="F3" s="19">
        <v>40.0</v>
      </c>
      <c r="G3" s="19">
        <v>3.0</v>
      </c>
    </row>
    <row r="4">
      <c r="A4" s="19" t="s">
        <v>38</v>
      </c>
      <c r="B4" s="19">
        <v>2.0</v>
      </c>
      <c r="C4" s="19">
        <v>2.5</v>
      </c>
      <c r="D4" s="19">
        <v>20.0</v>
      </c>
      <c r="E4" s="19">
        <v>1.75</v>
      </c>
      <c r="F4" s="19">
        <v>25.0</v>
      </c>
      <c r="G4" s="19">
        <v>1.5</v>
      </c>
    </row>
    <row r="7">
      <c r="A7" s="18" t="s">
        <v>61</v>
      </c>
      <c r="B7" s="19" t="s">
        <v>62</v>
      </c>
      <c r="C7" s="19" t="s">
        <v>63</v>
      </c>
      <c r="D7" s="19" t="s">
        <v>64</v>
      </c>
    </row>
    <row r="8">
      <c r="A8" s="19">
        <v>0.75</v>
      </c>
      <c r="B8" s="19">
        <v>1.15</v>
      </c>
      <c r="C8" s="19">
        <v>35.0</v>
      </c>
      <c r="D8" s="19">
        <v>0.1</v>
      </c>
    </row>
    <row r="9">
      <c r="A9" s="18" t="s">
        <v>65</v>
      </c>
    </row>
    <row r="10">
      <c r="A10" s="19" t="s">
        <v>19</v>
      </c>
      <c r="B10" s="19" t="s">
        <v>21</v>
      </c>
      <c r="C10" s="19" t="s">
        <v>66</v>
      </c>
      <c r="D10" s="19" t="s">
        <v>67</v>
      </c>
      <c r="E10" s="19" t="s">
        <v>20</v>
      </c>
    </row>
    <row r="11">
      <c r="A11" s="19">
        <v>10.0</v>
      </c>
      <c r="B11" s="19">
        <v>10.0</v>
      </c>
      <c r="C11" s="19">
        <v>2.5</v>
      </c>
      <c r="D11" s="19">
        <v>2.5</v>
      </c>
      <c r="E11" s="19">
        <v>10.0</v>
      </c>
    </row>
    <row r="12">
      <c r="E12" s="20"/>
      <c r="F12" s="21"/>
    </row>
    <row r="13">
      <c r="A13" s="18" t="s">
        <v>68</v>
      </c>
    </row>
    <row r="14">
      <c r="A14" s="19">
        <v>100.0</v>
      </c>
    </row>
    <row r="16">
      <c r="A16" s="18" t="s">
        <v>25</v>
      </c>
    </row>
    <row r="17">
      <c r="A17" s="19" t="s">
        <v>69</v>
      </c>
      <c r="B17" s="19" t="s">
        <v>70</v>
      </c>
    </row>
    <row r="18">
      <c r="A18" s="19">
        <v>10.0</v>
      </c>
      <c r="B18" s="19">
        <v>1.5</v>
      </c>
    </row>
    <row r="20">
      <c r="A20" s="18" t="s">
        <v>71</v>
      </c>
    </row>
    <row r="21">
      <c r="A21" s="19" t="s">
        <v>70</v>
      </c>
    </row>
    <row r="22">
      <c r="A22" s="19">
        <v>1.25</v>
      </c>
    </row>
  </sheetData>
  <mergeCells count="2">
    <mergeCell ref="A9:E9"/>
    <mergeCell ref="A16:B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7.13"/>
  </cols>
  <sheetData>
    <row r="1">
      <c r="A1" s="22" t="str">
        <f>Stats!A6</f>
        <v>Orc Fighter</v>
      </c>
    </row>
    <row r="3">
      <c r="A3" s="23" t="s">
        <v>72</v>
      </c>
      <c r="F3" s="23"/>
      <c r="G3" s="23"/>
      <c r="H3" s="23"/>
      <c r="I3" s="23"/>
      <c r="J3" s="23"/>
      <c r="K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CEILING(G5*Stats!P6,1)</f>
        <v>28</v>
      </c>
      <c r="C5" s="24">
        <f>CEILING(H5*'Stats Modifiers'!A14,1)</f>
        <v>25</v>
      </c>
      <c r="G5" s="19">
        <v>1.2</v>
      </c>
      <c r="H5" s="19">
        <v>0.25</v>
      </c>
    </row>
  </sheetData>
  <mergeCells count="1">
    <mergeCell ref="A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7.13"/>
  </cols>
  <sheetData>
    <row r="1">
      <c r="A1" s="22" t="str">
        <f>Stats!A5</f>
        <v>Orc Chieftain</v>
      </c>
    </row>
    <row r="3">
      <c r="A3" s="23" t="s">
        <v>80</v>
      </c>
      <c r="F3" s="23"/>
      <c r="G3" s="23"/>
      <c r="H3" s="23"/>
      <c r="I3" s="23"/>
      <c r="J3" s="23"/>
      <c r="K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CEILING($G$5*Stats!P5,1)</f>
        <v>42</v>
      </c>
      <c r="C5" s="24">
        <f>CEILING($H$5*'Stats Modifiers'!$A$14,1)</f>
        <v>25</v>
      </c>
      <c r="D5" s="19" t="s">
        <v>81</v>
      </c>
      <c r="G5" s="19">
        <v>1.4</v>
      </c>
      <c r="H5" s="19">
        <v>0.25</v>
      </c>
    </row>
    <row r="7">
      <c r="A7" s="23" t="s">
        <v>82</v>
      </c>
    </row>
    <row r="8">
      <c r="A8" s="18" t="s">
        <v>73</v>
      </c>
      <c r="B8" s="18" t="s">
        <v>74</v>
      </c>
      <c r="C8" s="18" t="s">
        <v>75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CEILING($G$9*Stats!P5,1)</f>
        <v>60</v>
      </c>
      <c r="C9" s="24">
        <f>CEILING($H$9*'Stats Modifiers'!$A$14,1)</f>
        <v>50</v>
      </c>
      <c r="D9" s="19" t="s">
        <v>83</v>
      </c>
      <c r="G9" s="19">
        <v>2.0</v>
      </c>
      <c r="H9" s="19">
        <v>0.5</v>
      </c>
    </row>
  </sheetData>
  <mergeCells count="2">
    <mergeCell ref="A3:E3"/>
    <mergeCell ref="A7:E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7.13"/>
  </cols>
  <sheetData>
    <row r="1">
      <c r="A1" s="22" t="str">
        <f>Stats!A7</f>
        <v>Orc Shaman</v>
      </c>
    </row>
    <row r="3">
      <c r="A3" s="23" t="s">
        <v>84</v>
      </c>
      <c r="F3" s="23"/>
      <c r="G3" s="23"/>
      <c r="H3" s="23"/>
      <c r="I3" s="23"/>
      <c r="J3" s="23"/>
      <c r="K3" s="23"/>
    </row>
    <row r="4">
      <c r="A4" s="18" t="s">
        <v>73</v>
      </c>
      <c r="B4" s="18" t="s">
        <v>74</v>
      </c>
      <c r="C4" s="18" t="s">
        <v>85</v>
      </c>
      <c r="D4" s="18" t="s">
        <v>76</v>
      </c>
      <c r="E4" s="18" t="s">
        <v>77</v>
      </c>
      <c r="F4" s="22"/>
      <c r="G4" s="18" t="s">
        <v>78</v>
      </c>
      <c r="H4" s="18" t="s">
        <v>86</v>
      </c>
    </row>
    <row r="5">
      <c r="A5" s="24">
        <f>CEILING($G$5*Stats!Q7,1)</f>
        <v>52</v>
      </c>
      <c r="B5" s="19" t="s">
        <v>87</v>
      </c>
      <c r="C5" s="24">
        <f>CEILING($H$5*'Stats Modifiers'!$A$14,1)</f>
        <v>40</v>
      </c>
      <c r="D5" s="19" t="s">
        <v>81</v>
      </c>
      <c r="G5" s="19">
        <v>1.6</v>
      </c>
      <c r="H5" s="19">
        <v>0.4</v>
      </c>
    </row>
    <row r="7">
      <c r="A7" s="23" t="s">
        <v>88</v>
      </c>
    </row>
    <row r="8">
      <c r="A8" s="18" t="s">
        <v>73</v>
      </c>
      <c r="B8" s="18" t="s">
        <v>74</v>
      </c>
      <c r="C8" s="18" t="s">
        <v>75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CEILING($G$9*Stats!P7,1)</f>
        <v>33</v>
      </c>
      <c r="C9" s="24">
        <f>CEILING($H$9*'Stats Modifiers'!$A$14,1)</f>
        <v>25</v>
      </c>
      <c r="D9" s="19" t="s">
        <v>81</v>
      </c>
      <c r="G9" s="19">
        <v>1.2</v>
      </c>
      <c r="H9" s="19">
        <v>0.25</v>
      </c>
    </row>
  </sheetData>
  <mergeCells count="2">
    <mergeCell ref="A3:E3"/>
    <mergeCell ref="A7:E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17.13"/>
  </cols>
  <sheetData>
    <row r="1">
      <c r="A1" s="22" t="str">
        <f>Stats!A4</f>
        <v>Giant</v>
      </c>
    </row>
    <row r="3">
      <c r="A3" s="23" t="s">
        <v>89</v>
      </c>
      <c r="F3" s="23"/>
      <c r="G3" s="23"/>
      <c r="H3" s="23"/>
      <c r="I3" s="23"/>
      <c r="J3" s="23"/>
      <c r="K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CEILING($G$5*Stats!P4,1)</f>
        <v>72</v>
      </c>
      <c r="B5" s="19" t="s">
        <v>81</v>
      </c>
      <c r="C5" s="24">
        <f>CEILING($H$5*'Stats Modifiers'!$A$14,1)</f>
        <v>35</v>
      </c>
      <c r="D5" s="19" t="s">
        <v>81</v>
      </c>
      <c r="E5" s="19" t="s">
        <v>81</v>
      </c>
      <c r="G5" s="19">
        <v>1.6</v>
      </c>
      <c r="H5" s="19">
        <v>0.35</v>
      </c>
    </row>
    <row r="7">
      <c r="A7" s="23" t="s">
        <v>90</v>
      </c>
    </row>
    <row r="8">
      <c r="A8" s="18" t="s">
        <v>73</v>
      </c>
      <c r="B8" s="18" t="s">
        <v>74</v>
      </c>
      <c r="C8" s="18" t="s">
        <v>75</v>
      </c>
      <c r="D8" s="18" t="s">
        <v>76</v>
      </c>
      <c r="E8" s="18" t="s">
        <v>77</v>
      </c>
      <c r="F8" s="22"/>
      <c r="G8" s="18" t="s">
        <v>78</v>
      </c>
      <c r="H8" s="18" t="s">
        <v>79</v>
      </c>
    </row>
    <row r="9">
      <c r="A9" s="24">
        <f>CEILING($G$9*Stats!P4,1)</f>
        <v>30</v>
      </c>
      <c r="B9" s="19" t="s">
        <v>91</v>
      </c>
      <c r="C9" s="24">
        <f>CEILING($H$9*'Stats Modifiers'!$A$14,1)</f>
        <v>80</v>
      </c>
      <c r="D9" s="19" t="s">
        <v>92</v>
      </c>
      <c r="E9" s="19" t="s">
        <v>93</v>
      </c>
      <c r="G9" s="19">
        <v>0.65</v>
      </c>
      <c r="H9" s="19">
        <v>0.8</v>
      </c>
    </row>
    <row r="10">
      <c r="A10" s="24">
        <f>CEILING($G$10*Stats!P4,1)</f>
        <v>50</v>
      </c>
      <c r="B10" s="19" t="s">
        <v>94</v>
      </c>
      <c r="G10" s="19">
        <v>1.1</v>
      </c>
    </row>
    <row r="11">
      <c r="A11" s="23" t="s">
        <v>95</v>
      </c>
    </row>
    <row r="12">
      <c r="A12" s="18" t="s">
        <v>73</v>
      </c>
      <c r="B12" s="18" t="s">
        <v>74</v>
      </c>
      <c r="C12" s="18" t="s">
        <v>75</v>
      </c>
      <c r="D12" s="18" t="s">
        <v>76</v>
      </c>
      <c r="E12" s="18" t="s">
        <v>77</v>
      </c>
      <c r="F12" s="22"/>
      <c r="G12" s="18" t="s">
        <v>78</v>
      </c>
      <c r="H12" s="18" t="s">
        <v>79</v>
      </c>
    </row>
    <row r="13">
      <c r="A13" s="24">
        <f>CEILING($G13*Stats!P4,1)</f>
        <v>99</v>
      </c>
      <c r="B13" s="19" t="s">
        <v>91</v>
      </c>
      <c r="C13" s="24">
        <f>CEILING($H13*'Stats Modifiers'!$A$14,1)</f>
        <v>50</v>
      </c>
      <c r="D13" s="19" t="s">
        <v>92</v>
      </c>
      <c r="E13" s="19" t="s">
        <v>93</v>
      </c>
      <c r="G13" s="19">
        <v>2.2</v>
      </c>
      <c r="H13" s="19">
        <v>0.5</v>
      </c>
    </row>
  </sheetData>
  <mergeCells count="3">
    <mergeCell ref="A3:E3"/>
    <mergeCell ref="A7:E7"/>
    <mergeCell ref="A11:E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Stats!A8</f>
        <v>Poltergeist</v>
      </c>
    </row>
    <row r="3">
      <c r="A3" s="23" t="s">
        <v>96</v>
      </c>
      <c r="F3" s="23"/>
      <c r="G3" s="23"/>
      <c r="H3" s="23"/>
    </row>
    <row r="4">
      <c r="A4" s="18" t="s">
        <v>73</v>
      </c>
      <c r="B4" s="18" t="s">
        <v>74</v>
      </c>
      <c r="C4" s="18" t="s">
        <v>85</v>
      </c>
      <c r="D4" s="18" t="s">
        <v>76</v>
      </c>
      <c r="E4" s="18" t="s">
        <v>77</v>
      </c>
      <c r="F4" s="22"/>
      <c r="G4" s="18" t="s">
        <v>78</v>
      </c>
      <c r="H4" s="18" t="s">
        <v>97</v>
      </c>
    </row>
    <row r="5">
      <c r="A5" s="24">
        <f>CEILING(G5*Stats!Q8,1)</f>
        <v>42</v>
      </c>
      <c r="C5" s="24">
        <f>CEILING(H5*'Stats Modifiers'!A14,1)</f>
        <v>25</v>
      </c>
      <c r="G5" s="19">
        <v>1.25</v>
      </c>
      <c r="H5" s="19">
        <v>0.25</v>
      </c>
    </row>
  </sheetData>
  <mergeCells count="1">
    <mergeCell ref="A3:E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tr">
        <f>Stats!A9</f>
        <v>Skeleton Fighter</v>
      </c>
    </row>
    <row r="3">
      <c r="A3" s="23" t="s">
        <v>98</v>
      </c>
      <c r="F3" s="23"/>
      <c r="G3" s="23"/>
      <c r="H3" s="23"/>
    </row>
    <row r="4">
      <c r="A4" s="18" t="s">
        <v>73</v>
      </c>
      <c r="B4" s="18" t="s">
        <v>74</v>
      </c>
      <c r="C4" s="18" t="s">
        <v>75</v>
      </c>
      <c r="D4" s="18" t="s">
        <v>76</v>
      </c>
      <c r="E4" s="18" t="s">
        <v>77</v>
      </c>
      <c r="F4" s="22"/>
      <c r="G4" s="18" t="s">
        <v>78</v>
      </c>
      <c r="H4" s="18" t="s">
        <v>79</v>
      </c>
    </row>
    <row r="5">
      <c r="A5" s="24">
        <f>CEILING(G5*Stats!P9,1)</f>
        <v>41</v>
      </c>
      <c r="C5" s="24">
        <f>CEILING(H5*'Stats Modifiers'!A14,1)</f>
        <v>20</v>
      </c>
      <c r="G5" s="19">
        <v>1.35</v>
      </c>
      <c r="H5" s="19">
        <v>0.2</v>
      </c>
    </row>
  </sheetData>
  <mergeCells count="1">
    <mergeCell ref="A3:E3"/>
  </mergeCells>
  <drawing r:id="rId1"/>
</worksheet>
</file>