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mc:AlternateContent xmlns:mc="http://schemas.openxmlformats.org/markup-compatibility/2006">
    <mc:Choice Requires="x15">
      <x15ac:absPath xmlns:x15ac="http://schemas.microsoft.com/office/spreadsheetml/2010/11/ac" url="C:\Users\Finam\Documents\визы\"/>
    </mc:Choice>
  </mc:AlternateContent>
  <bookViews>
    <workbookView xWindow="0" yWindow="504" windowWidth="28800" windowHeight="17496" tabRatio="803" firstSheet="1" activeTab="13"/>
  </bookViews>
  <sheets>
    <sheet name="список улиц" sheetId="32" state="hidden" r:id="rId1"/>
    <sheet name="ввод данных" sheetId="48" r:id="rId2"/>
    <sheet name="договор" sheetId="53" r:id="rId3"/>
    <sheet name="договор2" sheetId="59" r:id="rId4"/>
    <sheet name="т-банк" sheetId="42" state="hidden" r:id="rId5"/>
    <sheet name="т-банк new" sheetId="62" state="hidden" r:id="rId6"/>
    <sheet name="т-банк 2 (3 мес)" sheetId="60" r:id="rId7"/>
    <sheet name="т-банк 2 (6 мес)" sheetId="66" r:id="rId8"/>
    <sheet name="т-банк 2 (3 мес) $" sheetId="69" r:id="rId9"/>
    <sheet name="т-банк 2 (6 мес) $" sheetId="68" r:id="rId10"/>
    <sheet name="райф (6 мес) $" sheetId="71" r:id="rId11"/>
    <sheet name="Райф" sheetId="61" state="hidden" r:id="rId12"/>
    <sheet name="Райф $" sheetId="63" state="hidden" r:id="rId13"/>
    <sheet name="отп" sheetId="41" r:id="rId14"/>
    <sheet name="отп $" sheetId="72" r:id="rId15"/>
    <sheet name="отп 6м" sheetId="65" r:id="rId16"/>
    <sheet name="РГС" sheetId="58" r:id="rId17"/>
    <sheet name="страховка" sheetId="52" r:id="rId18"/>
    <sheet name="Salary упрошенная" sheetId="54" r:id="rId19"/>
    <sheet name="Salary certificate" sheetId="47" r:id="rId20"/>
    <sheet name="remote" sheetId="50" r:id="rId21"/>
    <sheet name="NOC" sheetId="67" r:id="rId22"/>
    <sheet name="NOC общ" sheetId="70" r:id="rId23"/>
    <sheet name="NOC travel" sheetId="55" r:id="rId24"/>
    <sheet name="компании" sheetId="56" r:id="rId25"/>
    <sheet name="Конфиг" sheetId="57" r:id="rId26"/>
    <sheet name="Лист4" sheetId="4" state="hidden" r:id="rId27"/>
  </sheets>
  <functionGroups builtInGroupCount="18"/>
  <definedNames>
    <definedName name="first_А" localSheetId="0">'список улиц'!#REF!</definedName>
    <definedName name="first_Б" localSheetId="0">'список улиц'!#REF!</definedName>
    <definedName name="first_В" localSheetId="0">'список улиц'!#REF!</definedName>
    <definedName name="first_Г" localSheetId="0">'список улиц'!#REF!</definedName>
    <definedName name="first_Д" localSheetId="0">'список улиц'!#REF!</definedName>
    <definedName name="first_Е" localSheetId="0">'список улиц'!#REF!</definedName>
    <definedName name="first_Ж" localSheetId="0">'список улиц'!#REF!</definedName>
    <definedName name="first_З" localSheetId="0">'список улиц'!#REF!</definedName>
    <definedName name="first_И" localSheetId="0">'список улиц'!#REF!</definedName>
    <definedName name="first_К" localSheetId="0">'список улиц'!#REF!</definedName>
    <definedName name="first_Л" localSheetId="0">'список улиц'!#REF!</definedName>
    <definedName name="first_М" localSheetId="0">'список улиц'!#REF!</definedName>
    <definedName name="first_Н" localSheetId="0">'список улиц'!#REF!</definedName>
    <definedName name="first_О" localSheetId="0">'список улиц'!#REF!</definedName>
    <definedName name="first_П" localSheetId="0">'список улиц'!#REF!</definedName>
    <definedName name="first_Р" localSheetId="0">'список улиц'!#REF!</definedName>
    <definedName name="first_С" localSheetId="0">'список улиц'!$A$2820</definedName>
    <definedName name="first_Т" localSheetId="0">'список улиц'!$A$3196</definedName>
    <definedName name="first_У" localSheetId="0">'список улиц'!$A$3341</definedName>
    <definedName name="first_Ф" localSheetId="0">'список улиц'!#REF!</definedName>
    <definedName name="first_Х" localSheetId="0">'список улиц'!#REF!</definedName>
    <definedName name="first_Ц" localSheetId="0">'список улиц'!#REF!</definedName>
    <definedName name="first_Ч" localSheetId="0">'список улиц'!$A$3503</definedName>
    <definedName name="first_Ш" localSheetId="0">'список улиц'!#REF!</definedName>
    <definedName name="first_Щ" localSheetId="0">'список улиц'!#REF!</definedName>
    <definedName name="first_Э" localSheetId="0">'список улиц'!$A$3633</definedName>
    <definedName name="first_Ю" localSheetId="0">'список улиц'!#REF!</definedName>
    <definedName name="first_Я" localSheetId="0">'список улиц'!#REF!</definedName>
    <definedName name="_xlnm.Print_Titles" localSheetId="11">Райф!$24:$24</definedName>
    <definedName name="_xlnm.Print_Titles" localSheetId="12">'Райф $'!$24:$24</definedName>
    <definedName name="Компания">компании!$A$2:$A$109</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Q8" i="60" l="1"/>
  <c r="A25" i="60"/>
  <c r="A25" i="66"/>
  <c r="A25" i="69"/>
  <c r="A19" i="41"/>
  <c r="A20" i="41"/>
  <c r="A21" i="41"/>
  <c r="A22" i="41"/>
  <c r="A23" i="41"/>
  <c r="A24" i="41"/>
  <c r="A25" i="41"/>
  <c r="A26" i="41"/>
  <c r="E19" i="41"/>
  <c r="E20" i="41"/>
  <c r="G20" i="41"/>
  <c r="G20" i="72"/>
  <c r="A27" i="41"/>
  <c r="E21" i="41"/>
  <c r="G21" i="41"/>
  <c r="G21" i="72"/>
  <c r="A28" i="41"/>
  <c r="E22" i="41"/>
  <c r="G22" i="41"/>
  <c r="G22" i="72"/>
  <c r="A29" i="41"/>
  <c r="E23" i="41"/>
  <c r="G23" i="41"/>
  <c r="G23" i="72"/>
  <c r="A30" i="41"/>
  <c r="E24" i="41"/>
  <c r="G24" i="41"/>
  <c r="G24" i="72"/>
  <c r="A31" i="41"/>
  <c r="E25" i="41"/>
  <c r="G25" i="41"/>
  <c r="G25" i="72"/>
  <c r="A32" i="41"/>
  <c r="E26" i="41"/>
  <c r="G26" i="41"/>
  <c r="G26" i="72"/>
  <c r="A33" i="41"/>
  <c r="E27" i="41"/>
  <c r="G27" i="41"/>
  <c r="G27" i="72"/>
  <c r="A34" i="41"/>
  <c r="E28" i="41"/>
  <c r="G28" i="41"/>
  <c r="G28" i="72"/>
  <c r="A35" i="41"/>
  <c r="E29" i="41"/>
  <c r="G29" i="41"/>
  <c r="G29" i="72"/>
  <c r="A36" i="41"/>
  <c r="E30" i="41"/>
  <c r="G30" i="41"/>
  <c r="G30" i="72"/>
  <c r="A37" i="41"/>
  <c r="E31" i="41"/>
  <c r="G31" i="41"/>
  <c r="G31" i="72"/>
  <c r="A38" i="41"/>
  <c r="E32" i="41"/>
  <c r="G32" i="41"/>
  <c r="G32" i="72"/>
  <c r="A39" i="41"/>
  <c r="E33" i="41"/>
  <c r="G33" i="41"/>
  <c r="G33" i="72"/>
  <c r="A40" i="41"/>
  <c r="E34" i="41"/>
  <c r="G34" i="41"/>
  <c r="G34" i="72"/>
  <c r="A41" i="41"/>
  <c r="E35" i="41"/>
  <c r="G35" i="41"/>
  <c r="G35" i="72"/>
  <c r="A42" i="41"/>
  <c r="E36" i="41"/>
  <c r="G36" i="41"/>
  <c r="G36" i="72"/>
  <c r="A43" i="41"/>
  <c r="E37" i="41"/>
  <c r="G37" i="41"/>
  <c r="G37" i="72"/>
  <c r="A44" i="41"/>
  <c r="E38" i="41"/>
  <c r="G38" i="41"/>
  <c r="G38" i="72"/>
  <c r="A45" i="41"/>
  <c r="E39" i="41"/>
  <c r="G39" i="41"/>
  <c r="G39" i="72"/>
  <c r="A46" i="41"/>
  <c r="E40" i="41"/>
  <c r="G40" i="41"/>
  <c r="G40" i="72"/>
  <c r="A47" i="41"/>
  <c r="E41" i="41"/>
  <c r="G41" i="41"/>
  <c r="G41" i="72"/>
  <c r="A48" i="41"/>
  <c r="E42" i="41"/>
  <c r="G42" i="41"/>
  <c r="G42" i="72"/>
  <c r="A49" i="41"/>
  <c r="E43" i="41"/>
  <c r="G43" i="41"/>
  <c r="G43" i="72"/>
  <c r="A50" i="41"/>
  <c r="E44" i="41"/>
  <c r="G44" i="41"/>
  <c r="G44" i="72"/>
  <c r="A51" i="41"/>
  <c r="E45" i="41"/>
  <c r="G45" i="41"/>
  <c r="G45" i="72"/>
  <c r="A52" i="41"/>
  <c r="E46" i="41"/>
  <c r="G46" i="41"/>
  <c r="G46" i="72"/>
  <c r="A53" i="41"/>
  <c r="E47" i="41"/>
  <c r="G47" i="41"/>
  <c r="G47" i="72"/>
  <c r="A54" i="41"/>
  <c r="E48" i="41"/>
  <c r="G48" i="41"/>
  <c r="G48" i="72"/>
  <c r="A55" i="41"/>
  <c r="E49" i="41"/>
  <c r="G49" i="41"/>
  <c r="G49" i="72"/>
  <c r="A56" i="41"/>
  <c r="E50" i="41"/>
  <c r="G50" i="41"/>
  <c r="G50" i="72"/>
  <c r="A57" i="41"/>
  <c r="E51" i="41"/>
  <c r="G51" i="41"/>
  <c r="G51" i="72"/>
  <c r="A58" i="41"/>
  <c r="E52" i="41"/>
  <c r="G52" i="41"/>
  <c r="G52" i="72"/>
  <c r="A59" i="41"/>
  <c r="E53" i="41"/>
  <c r="G53" i="41"/>
  <c r="G53" i="72"/>
  <c r="A60" i="41"/>
  <c r="E54" i="41"/>
  <c r="G54" i="41"/>
  <c r="G54" i="72"/>
  <c r="A61" i="41"/>
  <c r="E55" i="41"/>
  <c r="G55" i="41"/>
  <c r="G55" i="72"/>
  <c r="A62" i="41"/>
  <c r="E56" i="41"/>
  <c r="G56" i="41"/>
  <c r="G56" i="72"/>
  <c r="A63" i="41"/>
  <c r="E57" i="41"/>
  <c r="G57" i="41"/>
  <c r="G57" i="72"/>
  <c r="A64" i="41"/>
  <c r="E58" i="41"/>
  <c r="G58" i="41"/>
  <c r="G58" i="72"/>
  <c r="A65" i="41"/>
  <c r="E59" i="41"/>
  <c r="G59" i="41"/>
  <c r="G59" i="72"/>
  <c r="A66" i="41"/>
  <c r="E60" i="41"/>
  <c r="G60" i="41"/>
  <c r="G60" i="72"/>
  <c r="A67" i="41"/>
  <c r="E61" i="41"/>
  <c r="G61" i="41"/>
  <c r="G61" i="72"/>
  <c r="A68" i="41"/>
  <c r="E62" i="41"/>
  <c r="G62" i="41"/>
  <c r="G62" i="72"/>
  <c r="A69" i="41"/>
  <c r="E63" i="41"/>
  <c r="G63" i="41"/>
  <c r="G63" i="72"/>
  <c r="A70" i="41"/>
  <c r="E64" i="41"/>
  <c r="G64" i="41"/>
  <c r="G64" i="72"/>
  <c r="A71" i="41"/>
  <c r="E65" i="41"/>
  <c r="G65" i="41"/>
  <c r="G65" i="72"/>
  <c r="A72" i="41"/>
  <c r="E66" i="41"/>
  <c r="G66" i="41"/>
  <c r="G66" i="72"/>
  <c r="A73" i="41"/>
  <c r="E67" i="41"/>
  <c r="G67" i="41"/>
  <c r="G67" i="72"/>
  <c r="A74" i="41"/>
  <c r="E68" i="41"/>
  <c r="G68" i="41"/>
  <c r="G68" i="72"/>
  <c r="A75" i="41"/>
  <c r="E69" i="41"/>
  <c r="G69" i="41"/>
  <c r="G69" i="72"/>
  <c r="A76" i="41"/>
  <c r="E70" i="41"/>
  <c r="G70" i="41"/>
  <c r="G70" i="72"/>
  <c r="A77" i="41"/>
  <c r="E71" i="41"/>
  <c r="G71" i="41"/>
  <c r="G71" i="72"/>
  <c r="A78" i="41"/>
  <c r="E72" i="41"/>
  <c r="G72" i="41"/>
  <c r="G72" i="72"/>
  <c r="A79" i="41"/>
  <c r="E73" i="41"/>
  <c r="G73" i="41"/>
  <c r="G73" i="72"/>
  <c r="A80" i="41"/>
  <c r="E74" i="41"/>
  <c r="G74" i="41"/>
  <c r="G74" i="72"/>
  <c r="A81" i="41"/>
  <c r="E75" i="41"/>
  <c r="G75" i="41"/>
  <c r="G75" i="72"/>
  <c r="A82" i="41"/>
  <c r="E76" i="41"/>
  <c r="G76" i="41"/>
  <c r="G76" i="72"/>
  <c r="A83" i="41"/>
  <c r="E77" i="41"/>
  <c r="G77" i="41"/>
  <c r="G77" i="72"/>
  <c r="A84" i="41"/>
  <c r="E78" i="41"/>
  <c r="G78" i="41"/>
  <c r="G78" i="72"/>
  <c r="A85" i="41"/>
  <c r="E79" i="41"/>
  <c r="G79" i="41"/>
  <c r="G79" i="72"/>
  <c r="A86" i="41"/>
  <c r="E80" i="41"/>
  <c r="G80" i="41"/>
  <c r="G80" i="72"/>
  <c r="A87" i="41"/>
  <c r="E81" i="41"/>
  <c r="G81" i="41"/>
  <c r="G81" i="72"/>
  <c r="A88" i="41"/>
  <c r="E82" i="41"/>
  <c r="G82" i="41"/>
  <c r="G82" i="72"/>
  <c r="A89" i="41"/>
  <c r="E83" i="41"/>
  <c r="G83" i="41"/>
  <c r="G83" i="72"/>
  <c r="A90" i="41"/>
  <c r="E84" i="41"/>
  <c r="G84" i="41"/>
  <c r="G84" i="72"/>
  <c r="A91" i="41"/>
  <c r="E85" i="41"/>
  <c r="G85" i="41"/>
  <c r="G85" i="72"/>
  <c r="A92" i="41"/>
  <c r="E86" i="41"/>
  <c r="G86" i="41"/>
  <c r="G86" i="72"/>
  <c r="A93" i="41"/>
  <c r="E87" i="41"/>
  <c r="G87" i="41"/>
  <c r="G87" i="72"/>
  <c r="A94" i="41"/>
  <c r="E88" i="41"/>
  <c r="G88" i="41"/>
  <c r="G88" i="72"/>
  <c r="A95" i="41"/>
  <c r="E89" i="41"/>
  <c r="G89" i="41"/>
  <c r="G89" i="72"/>
  <c r="A96" i="41"/>
  <c r="E90" i="41"/>
  <c r="G90" i="41"/>
  <c r="G90" i="72"/>
  <c r="A97" i="41"/>
  <c r="E91" i="41"/>
  <c r="G91" i="41"/>
  <c r="G91" i="72"/>
  <c r="A98" i="41"/>
  <c r="E92" i="41"/>
  <c r="G92" i="41"/>
  <c r="G92" i="72"/>
  <c r="A99" i="41"/>
  <c r="E93" i="41"/>
  <c r="G93" i="41"/>
  <c r="G93" i="72"/>
  <c r="A100" i="41"/>
  <c r="E94" i="41"/>
  <c r="G94" i="41"/>
  <c r="G94" i="72"/>
  <c r="A101" i="41"/>
  <c r="E95" i="41"/>
  <c r="G95" i="41"/>
  <c r="G95" i="72"/>
  <c r="A102" i="41"/>
  <c r="E96" i="41"/>
  <c r="G96" i="41"/>
  <c r="G96" i="72"/>
  <c r="A103" i="41"/>
  <c r="E97" i="41"/>
  <c r="G97" i="41"/>
  <c r="G97" i="72"/>
  <c r="A104" i="41"/>
  <c r="E98" i="41"/>
  <c r="G98" i="41"/>
  <c r="G98" i="72"/>
  <c r="A105" i="41"/>
  <c r="E99" i="41"/>
  <c r="G99" i="41"/>
  <c r="G99" i="72"/>
  <c r="A106" i="41"/>
  <c r="E100" i="41"/>
  <c r="G100" i="41"/>
  <c r="G100" i="72"/>
  <c r="A107" i="41"/>
  <c r="E101" i="41"/>
  <c r="G101" i="41"/>
  <c r="G101" i="72"/>
  <c r="A108" i="41"/>
  <c r="A109" i="41"/>
  <c r="A110" i="41"/>
  <c r="A111" i="41"/>
  <c r="A112" i="41"/>
  <c r="E102" i="41"/>
  <c r="G102" i="41"/>
  <c r="G102" i="72"/>
  <c r="A113" i="41"/>
  <c r="E103" i="41"/>
  <c r="G103" i="41"/>
  <c r="G103" i="72"/>
  <c r="A114" i="41"/>
  <c r="E104" i="41"/>
  <c r="G104" i="41"/>
  <c r="G104" i="72"/>
  <c r="A115" i="41"/>
  <c r="E105" i="41"/>
  <c r="G105" i="41"/>
  <c r="G105" i="72"/>
  <c r="A116" i="41"/>
  <c r="E106" i="41"/>
  <c r="G106" i="41"/>
  <c r="G106" i="72"/>
  <c r="A117" i="41"/>
  <c r="E107" i="41"/>
  <c r="G107" i="41"/>
  <c r="G107" i="72"/>
  <c r="A118" i="41"/>
  <c r="E108" i="41"/>
  <c r="G108" i="41"/>
  <c r="G108" i="72"/>
  <c r="A119" i="41"/>
  <c r="E109" i="41"/>
  <c r="G109" i="41"/>
  <c r="G109" i="72"/>
  <c r="A120" i="41"/>
  <c r="E110" i="41"/>
  <c r="G110" i="41"/>
  <c r="G110" i="72"/>
  <c r="A121" i="41"/>
  <c r="E111" i="41"/>
  <c r="G111" i="41"/>
  <c r="G111" i="72"/>
  <c r="A122" i="41"/>
  <c r="E112" i="41"/>
  <c r="G112" i="41"/>
  <c r="G112" i="72"/>
  <c r="A123" i="41"/>
  <c r="E113" i="41"/>
  <c r="G113" i="41"/>
  <c r="G113" i="72"/>
  <c r="A124" i="41"/>
  <c r="E114" i="41"/>
  <c r="G114" i="41"/>
  <c r="G114" i="72"/>
  <c r="A125" i="41"/>
  <c r="E115" i="41"/>
  <c r="G115" i="41"/>
  <c r="G115" i="72"/>
  <c r="A126" i="41"/>
  <c r="E116" i="41"/>
  <c r="G116" i="41"/>
  <c r="G116" i="72"/>
  <c r="A127" i="41"/>
  <c r="E117" i="41"/>
  <c r="G117" i="41"/>
  <c r="G117" i="72"/>
  <c r="A128" i="41"/>
  <c r="E118" i="41"/>
  <c r="G118" i="41"/>
  <c r="G118" i="72"/>
  <c r="A129" i="41"/>
  <c r="E119" i="41"/>
  <c r="G119" i="41"/>
  <c r="G119" i="72"/>
  <c r="A130" i="41"/>
  <c r="E120" i="41"/>
  <c r="G120" i="41"/>
  <c r="G120" i="72"/>
  <c r="A131" i="41"/>
  <c r="E121" i="41"/>
  <c r="G121" i="41"/>
  <c r="G121" i="72"/>
  <c r="A132" i="41"/>
  <c r="E122" i="41"/>
  <c r="G122" i="41"/>
  <c r="G122" i="72"/>
  <c r="A133" i="41"/>
  <c r="E123" i="41"/>
  <c r="G123" i="41"/>
  <c r="G123" i="72"/>
  <c r="A134" i="41"/>
  <c r="E124" i="41"/>
  <c r="G124" i="41"/>
  <c r="G124" i="72"/>
  <c r="A135" i="41"/>
  <c r="E125" i="41"/>
  <c r="G125" i="41"/>
  <c r="G125" i="72"/>
  <c r="A136" i="41"/>
  <c r="E126" i="41"/>
  <c r="G126" i="41"/>
  <c r="G126" i="72"/>
  <c r="A137" i="41"/>
  <c r="E127" i="41"/>
  <c r="G127" i="41"/>
  <c r="G127" i="72"/>
  <c r="A138" i="41"/>
  <c r="E128" i="41"/>
  <c r="G128" i="41"/>
  <c r="G128" i="72"/>
  <c r="E129" i="41"/>
  <c r="G129" i="41"/>
  <c r="G129" i="72"/>
  <c r="E130" i="41"/>
  <c r="G130" i="41"/>
  <c r="G130" i="72"/>
  <c r="E131" i="41"/>
  <c r="G131" i="41"/>
  <c r="G131" i="72"/>
  <c r="E132" i="41"/>
  <c r="G132" i="41"/>
  <c r="G132" i="72"/>
  <c r="E133" i="41"/>
  <c r="G133" i="41"/>
  <c r="G133" i="72"/>
  <c r="E134" i="41"/>
  <c r="G134" i="41"/>
  <c r="G134" i="72"/>
  <c r="E135" i="41"/>
  <c r="G135" i="41"/>
  <c r="G135" i="72"/>
  <c r="E136" i="41"/>
  <c r="G136" i="41"/>
  <c r="G136" i="72"/>
  <c r="E137" i="41"/>
  <c r="G137" i="41"/>
  <c r="G137" i="72"/>
  <c r="E138" i="41"/>
  <c r="G138" i="41"/>
  <c r="G138" i="72"/>
  <c r="G19" i="41"/>
  <c r="G19" i="72"/>
  <c r="E48" i="72"/>
  <c r="E20" i="72"/>
  <c r="E21" i="72"/>
  <c r="E22" i="72"/>
  <c r="E23" i="72"/>
  <c r="E24" i="72"/>
  <c r="E25" i="72"/>
  <c r="E26" i="72"/>
  <c r="E27" i="72"/>
  <c r="E28" i="72"/>
  <c r="E29" i="72"/>
  <c r="E30" i="72"/>
  <c r="E31" i="72"/>
  <c r="E32" i="72"/>
  <c r="E33" i="72"/>
  <c r="E34" i="72"/>
  <c r="E35" i="72"/>
  <c r="E36" i="72"/>
  <c r="E37" i="72"/>
  <c r="E38" i="72"/>
  <c r="E39" i="72"/>
  <c r="E40" i="72"/>
  <c r="E41" i="72"/>
  <c r="E42" i="72"/>
  <c r="E43" i="72"/>
  <c r="E44" i="72"/>
  <c r="E45" i="72"/>
  <c r="E46" i="72"/>
  <c r="E47" i="72"/>
  <c r="E49" i="72"/>
  <c r="E50" i="72"/>
  <c r="E51" i="72"/>
  <c r="E52" i="72"/>
  <c r="E53" i="72"/>
  <c r="E54" i="72"/>
  <c r="E55" i="72"/>
  <c r="E56" i="72"/>
  <c r="E57" i="72"/>
  <c r="E58" i="72"/>
  <c r="E59" i="72"/>
  <c r="E60" i="72"/>
  <c r="E61" i="72"/>
  <c r="E62" i="72"/>
  <c r="E63" i="72"/>
  <c r="E64" i="72"/>
  <c r="E65" i="72"/>
  <c r="E66" i="72"/>
  <c r="E67" i="72"/>
  <c r="E68" i="72"/>
  <c r="E69" i="72"/>
  <c r="E70" i="72"/>
  <c r="E71" i="72"/>
  <c r="E72" i="72"/>
  <c r="E73" i="72"/>
  <c r="E74" i="72"/>
  <c r="E75" i="72"/>
  <c r="E76" i="72"/>
  <c r="E77" i="72"/>
  <c r="E78" i="72"/>
  <c r="E79" i="72"/>
  <c r="E80" i="72"/>
  <c r="E81" i="72"/>
  <c r="E82" i="72"/>
  <c r="E83" i="72"/>
  <c r="E84" i="72"/>
  <c r="E85" i="72"/>
  <c r="E86" i="72"/>
  <c r="E87" i="72"/>
  <c r="E88" i="72"/>
  <c r="E89" i="72"/>
  <c r="E90" i="72"/>
  <c r="E91" i="72"/>
  <c r="E92" i="72"/>
  <c r="E93" i="72"/>
  <c r="E94" i="72"/>
  <c r="E95" i="72"/>
  <c r="E96" i="72"/>
  <c r="E97" i="72"/>
  <c r="E98" i="72"/>
  <c r="E99" i="72"/>
  <c r="E100" i="72"/>
  <c r="E101" i="72"/>
  <c r="E102" i="72"/>
  <c r="E103" i="72"/>
  <c r="E104" i="72"/>
  <c r="E105" i="72"/>
  <c r="E106" i="72"/>
  <c r="E107" i="72"/>
  <c r="E108" i="72"/>
  <c r="E109" i="72"/>
  <c r="E110" i="72"/>
  <c r="E111" i="72"/>
  <c r="E112" i="72"/>
  <c r="E113" i="72"/>
  <c r="E114" i="72"/>
  <c r="E115" i="72"/>
  <c r="E116" i="72"/>
  <c r="E117" i="72"/>
  <c r="E118" i="72"/>
  <c r="E119" i="72"/>
  <c r="E120" i="72"/>
  <c r="E121" i="72"/>
  <c r="E122" i="72"/>
  <c r="E123" i="72"/>
  <c r="E124" i="72"/>
  <c r="E125" i="72"/>
  <c r="E126" i="72"/>
  <c r="E127" i="72"/>
  <c r="E128" i="72"/>
  <c r="E129" i="72"/>
  <c r="E130" i="72"/>
  <c r="E131" i="72"/>
  <c r="E132" i="72"/>
  <c r="E133" i="72"/>
  <c r="E134" i="72"/>
  <c r="E135" i="72"/>
  <c r="E136" i="72"/>
  <c r="E137" i="72"/>
  <c r="E138" i="72"/>
  <c r="E19" i="72"/>
  <c r="H25" i="60"/>
  <c r="P25" i="60"/>
  <c r="A19" i="72"/>
  <c r="A20" i="72"/>
  <c r="A21" i="72"/>
  <c r="A22" i="72"/>
  <c r="A23" i="72"/>
  <c r="A24" i="72"/>
  <c r="A25" i="72"/>
  <c r="A26" i="72"/>
  <c r="A27" i="72"/>
  <c r="A28" i="72"/>
  <c r="A29" i="72"/>
  <c r="A30" i="72"/>
  <c r="A31" i="72"/>
  <c r="A32" i="72"/>
  <c r="A33" i="72"/>
  <c r="A34" i="72"/>
  <c r="A35" i="72"/>
  <c r="A36" i="72"/>
  <c r="A37" i="72"/>
  <c r="A38" i="72"/>
  <c r="A39" i="72"/>
  <c r="A40" i="72"/>
  <c r="A41" i="72"/>
  <c r="A42" i="72"/>
  <c r="A43" i="72"/>
  <c r="A44" i="72"/>
  <c r="A45" i="72"/>
  <c r="A46" i="72"/>
  <c r="A47" i="72"/>
  <c r="A48" i="72"/>
  <c r="A49" i="72"/>
  <c r="A50" i="72"/>
  <c r="A51" i="72"/>
  <c r="A52" i="72"/>
  <c r="A53" i="72"/>
  <c r="A54" i="72"/>
  <c r="A55" i="72"/>
  <c r="A56" i="72"/>
  <c r="A57" i="72"/>
  <c r="A58" i="72"/>
  <c r="A59" i="72"/>
  <c r="A60" i="72"/>
  <c r="A61" i="72"/>
  <c r="A62" i="72"/>
  <c r="A63" i="72"/>
  <c r="A64" i="72"/>
  <c r="A65" i="72"/>
  <c r="A66" i="72"/>
  <c r="A67" i="72"/>
  <c r="A68" i="72"/>
  <c r="A69" i="72"/>
  <c r="A70" i="72"/>
  <c r="A71" i="72"/>
  <c r="A72" i="72"/>
  <c r="A73" i="72"/>
  <c r="A74" i="72"/>
  <c r="A75" i="72"/>
  <c r="A76" i="72"/>
  <c r="A77" i="72"/>
  <c r="A78" i="72"/>
  <c r="A79" i="72"/>
  <c r="A80" i="72"/>
  <c r="A81" i="72"/>
  <c r="A82" i="72"/>
  <c r="A83" i="72"/>
  <c r="A84" i="72"/>
  <c r="A85" i="72"/>
  <c r="A86" i="72"/>
  <c r="A87" i="72"/>
  <c r="A88" i="72"/>
  <c r="A89" i="72"/>
  <c r="A90" i="72"/>
  <c r="A91" i="72"/>
  <c r="A92" i="72"/>
  <c r="A93" i="72"/>
  <c r="A94" i="72"/>
  <c r="A95" i="72"/>
  <c r="A96" i="72"/>
  <c r="A97" i="72"/>
  <c r="A98" i="72"/>
  <c r="A99" i="72"/>
  <c r="A100" i="72"/>
  <c r="A101" i="72"/>
  <c r="A102" i="72"/>
  <c r="A103" i="72"/>
  <c r="A104" i="72"/>
  <c r="A105" i="72"/>
  <c r="A106" i="72"/>
  <c r="A107" i="72"/>
  <c r="A108" i="72"/>
  <c r="A109" i="72"/>
  <c r="A110" i="72"/>
  <c r="A111" i="72"/>
  <c r="A112" i="72"/>
  <c r="A113" i="72"/>
  <c r="A114" i="72"/>
  <c r="A115" i="72"/>
  <c r="A116" i="72"/>
  <c r="A117" i="72"/>
  <c r="A118" i="72"/>
  <c r="A119" i="72"/>
  <c r="A120" i="72"/>
  <c r="A121" i="72"/>
  <c r="A122" i="72"/>
  <c r="A123" i="72"/>
  <c r="A124" i="72"/>
  <c r="A125" i="72"/>
  <c r="A126" i="72"/>
  <c r="A127" i="72"/>
  <c r="A128" i="72"/>
  <c r="A129" i="72"/>
  <c r="A130" i="72"/>
  <c r="A131" i="72"/>
  <c r="A132" i="72"/>
  <c r="A133" i="72"/>
  <c r="A134" i="72"/>
  <c r="A135" i="72"/>
  <c r="A136" i="72"/>
  <c r="A137" i="72"/>
  <c r="A138" i="72"/>
  <c r="B19" i="48"/>
  <c r="B20" i="48"/>
  <c r="F19" i="72"/>
  <c r="F20" i="72"/>
  <c r="F21" i="72"/>
  <c r="F22" i="72"/>
  <c r="F23" i="72"/>
  <c r="F24" i="72"/>
  <c r="F25" i="72"/>
  <c r="F26" i="72"/>
  <c r="F27" i="72"/>
  <c r="F28" i="72"/>
  <c r="F29" i="72"/>
  <c r="F30" i="72"/>
  <c r="F31" i="72"/>
  <c r="F32" i="72"/>
  <c r="F33" i="72"/>
  <c r="F34" i="72"/>
  <c r="F35" i="72"/>
  <c r="F36" i="72"/>
  <c r="F37" i="72"/>
  <c r="F38" i="72"/>
  <c r="F39" i="72"/>
  <c r="F40" i="72"/>
  <c r="F41" i="72"/>
  <c r="F42" i="72"/>
  <c r="F43" i="72"/>
  <c r="F44" i="72"/>
  <c r="F45" i="72"/>
  <c r="F46" i="72"/>
  <c r="F47" i="72"/>
  <c r="F48" i="72"/>
  <c r="F49" i="72"/>
  <c r="F50" i="72"/>
  <c r="F51" i="72"/>
  <c r="F52" i="72"/>
  <c r="F53" i="72"/>
  <c r="F54" i="72"/>
  <c r="F55" i="72"/>
  <c r="F56" i="72"/>
  <c r="F57" i="72"/>
  <c r="F58" i="72"/>
  <c r="F59" i="72"/>
  <c r="F60" i="72"/>
  <c r="F61" i="72"/>
  <c r="F62" i="72"/>
  <c r="F63" i="72"/>
  <c r="F64" i="72"/>
  <c r="F65" i="72"/>
  <c r="F66" i="72"/>
  <c r="F67" i="72"/>
  <c r="F68" i="72"/>
  <c r="F69" i="72"/>
  <c r="F70" i="72"/>
  <c r="F71" i="72"/>
  <c r="F72" i="72"/>
  <c r="F73" i="72"/>
  <c r="F74" i="72"/>
  <c r="F75" i="72"/>
  <c r="F76" i="72"/>
  <c r="F77" i="72"/>
  <c r="F78" i="72"/>
  <c r="F79" i="72"/>
  <c r="F80" i="72"/>
  <c r="F81" i="72"/>
  <c r="F82" i="72"/>
  <c r="F83" i="72"/>
  <c r="F84" i="72"/>
  <c r="F85" i="72"/>
  <c r="F86" i="72"/>
  <c r="F87" i="72"/>
  <c r="F88" i="72"/>
  <c r="F89" i="72"/>
  <c r="F90" i="72"/>
  <c r="F91" i="72"/>
  <c r="F92" i="72"/>
  <c r="F93" i="72"/>
  <c r="F94" i="72"/>
  <c r="F95" i="72"/>
  <c r="F96" i="72"/>
  <c r="F97" i="72"/>
  <c r="F98" i="72"/>
  <c r="F99" i="72"/>
  <c r="F100" i="72"/>
  <c r="F101" i="72"/>
  <c r="F102" i="72"/>
  <c r="F103" i="72"/>
  <c r="F104" i="72"/>
  <c r="F105" i="72"/>
  <c r="F106" i="72"/>
  <c r="F107" i="72"/>
  <c r="F108" i="72"/>
  <c r="F109" i="72"/>
  <c r="F110" i="72"/>
  <c r="F111" i="72"/>
  <c r="F112" i="72"/>
  <c r="F113" i="72"/>
  <c r="F114" i="72"/>
  <c r="F115" i="72"/>
  <c r="F116" i="72"/>
  <c r="F117" i="72"/>
  <c r="F118" i="72"/>
  <c r="F119" i="72"/>
  <c r="F120" i="72"/>
  <c r="F121" i="72"/>
  <c r="F122" i="72"/>
  <c r="F123" i="72"/>
  <c r="F124" i="72"/>
  <c r="F125" i="72"/>
  <c r="F126" i="72"/>
  <c r="F127" i="72"/>
  <c r="F128" i="72"/>
  <c r="F129" i="72"/>
  <c r="F130" i="72"/>
  <c r="F131" i="72"/>
  <c r="F132" i="72"/>
  <c r="F133" i="72"/>
  <c r="F134" i="72"/>
  <c r="F135" i="72"/>
  <c r="F136" i="72"/>
  <c r="F137" i="72"/>
  <c r="F138" i="72"/>
  <c r="C139" i="72"/>
  <c r="C140" i="72"/>
  <c r="C141" i="72"/>
  <c r="H19" i="72"/>
  <c r="H20" i="72"/>
  <c r="H21" i="72"/>
  <c r="H22" i="72"/>
  <c r="H23" i="72"/>
  <c r="H24" i="72"/>
  <c r="H25" i="72"/>
  <c r="H26" i="72"/>
  <c r="H27" i="72"/>
  <c r="H28" i="72"/>
  <c r="H29" i="72"/>
  <c r="H30" i="72"/>
  <c r="H31" i="72"/>
  <c r="H32" i="72"/>
  <c r="H33" i="72"/>
  <c r="H34" i="72"/>
  <c r="H35" i="72"/>
  <c r="H36" i="72"/>
  <c r="H37" i="72"/>
  <c r="H38" i="72"/>
  <c r="H39" i="72"/>
  <c r="H40" i="72"/>
  <c r="H41" i="72"/>
  <c r="H42" i="72"/>
  <c r="H43" i="72"/>
  <c r="H44" i="72"/>
  <c r="H45" i="72"/>
  <c r="H46" i="72"/>
  <c r="H47" i="72"/>
  <c r="H48" i="72"/>
  <c r="H49" i="72"/>
  <c r="H50" i="72"/>
  <c r="H51" i="72"/>
  <c r="H52" i="72"/>
  <c r="H53" i="72"/>
  <c r="H54" i="72"/>
  <c r="H55" i="72"/>
  <c r="H56" i="72"/>
  <c r="H57" i="72"/>
  <c r="H58" i="72"/>
  <c r="H59" i="72"/>
  <c r="H60" i="72"/>
  <c r="H61" i="72"/>
  <c r="H62" i="72"/>
  <c r="H63" i="72"/>
  <c r="H64" i="72"/>
  <c r="H65" i="72"/>
  <c r="H66" i="72"/>
  <c r="H67" i="72"/>
  <c r="H68" i="72"/>
  <c r="H69" i="72"/>
  <c r="H70" i="72"/>
  <c r="H71" i="72"/>
  <c r="H72" i="72"/>
  <c r="H73" i="72"/>
  <c r="H74" i="72"/>
  <c r="H75" i="72"/>
  <c r="H76" i="72"/>
  <c r="H77" i="72"/>
  <c r="H78" i="72"/>
  <c r="H79" i="72"/>
  <c r="H80" i="72"/>
  <c r="H81" i="72"/>
  <c r="H82" i="72"/>
  <c r="H83" i="72"/>
  <c r="H84" i="72"/>
  <c r="H85" i="72"/>
  <c r="H86" i="72"/>
  <c r="H87" i="72"/>
  <c r="H88" i="72"/>
  <c r="H89" i="72"/>
  <c r="H90" i="72"/>
  <c r="H91" i="72"/>
  <c r="H92" i="72"/>
  <c r="H93" i="72"/>
  <c r="H94" i="72"/>
  <c r="H95" i="72"/>
  <c r="H96" i="72"/>
  <c r="H97" i="72"/>
  <c r="H98" i="72"/>
  <c r="H99" i="72"/>
  <c r="H100" i="72"/>
  <c r="H101" i="72"/>
  <c r="H102" i="72"/>
  <c r="H103" i="72"/>
  <c r="H104" i="72"/>
  <c r="H105" i="72"/>
  <c r="H106" i="72"/>
  <c r="H107" i="72"/>
  <c r="H108" i="72"/>
  <c r="H109" i="72"/>
  <c r="H110" i="72"/>
  <c r="H111" i="72"/>
  <c r="H112" i="72"/>
  <c r="H113" i="72"/>
  <c r="H114" i="72"/>
  <c r="H115" i="72"/>
  <c r="H116" i="72"/>
  <c r="H117" i="72"/>
  <c r="H118" i="72"/>
  <c r="H119" i="72"/>
  <c r="H120" i="72"/>
  <c r="H121" i="72"/>
  <c r="H122" i="72"/>
  <c r="H123" i="72"/>
  <c r="H124" i="72"/>
  <c r="H125" i="72"/>
  <c r="H138" i="72"/>
  <c r="A9" i="72"/>
  <c r="B138" i="72"/>
  <c r="D138" i="72"/>
  <c r="C138" i="72"/>
  <c r="H126" i="72"/>
  <c r="H127" i="72"/>
  <c r="H128" i="72"/>
  <c r="H129" i="72"/>
  <c r="H130" i="72"/>
  <c r="H131" i="72"/>
  <c r="H132" i="72"/>
  <c r="H133" i="72"/>
  <c r="H134" i="72"/>
  <c r="H135" i="72"/>
  <c r="H136" i="72"/>
  <c r="H137" i="72"/>
  <c r="B137" i="72"/>
  <c r="D137" i="72"/>
  <c r="C137" i="72"/>
  <c r="B136" i="72"/>
  <c r="D136" i="72"/>
  <c r="C136" i="72"/>
  <c r="B135" i="72"/>
  <c r="D135" i="72"/>
  <c r="C135" i="72"/>
  <c r="B134" i="72"/>
  <c r="D134" i="72"/>
  <c r="C134" i="72"/>
  <c r="B133" i="72"/>
  <c r="D133" i="72"/>
  <c r="C133" i="72"/>
  <c r="B132" i="72"/>
  <c r="D132" i="72"/>
  <c r="C132" i="72"/>
  <c r="B131" i="72"/>
  <c r="D131" i="72"/>
  <c r="C131" i="72"/>
  <c r="B130" i="72"/>
  <c r="D130" i="72"/>
  <c r="C130" i="72"/>
  <c r="B129" i="72"/>
  <c r="D129" i="72"/>
  <c r="C129" i="72"/>
  <c r="B128" i="72"/>
  <c r="D128" i="72"/>
  <c r="C128" i="72"/>
  <c r="B127" i="72"/>
  <c r="D127" i="72"/>
  <c r="C127" i="72"/>
  <c r="B126" i="72"/>
  <c r="D126" i="72"/>
  <c r="C126" i="72"/>
  <c r="B125" i="72"/>
  <c r="D125" i="72"/>
  <c r="C125" i="72"/>
  <c r="B124" i="72"/>
  <c r="D124" i="72"/>
  <c r="C124" i="72"/>
  <c r="B123" i="72"/>
  <c r="D123" i="72"/>
  <c r="C123" i="72"/>
  <c r="B122" i="72"/>
  <c r="D122" i="72"/>
  <c r="C122" i="72"/>
  <c r="B121" i="72"/>
  <c r="D121" i="72"/>
  <c r="C121" i="72"/>
  <c r="B120" i="72"/>
  <c r="D120" i="72"/>
  <c r="C120" i="72"/>
  <c r="B119" i="72"/>
  <c r="D119" i="72"/>
  <c r="C119" i="72"/>
  <c r="B118" i="72"/>
  <c r="D118" i="72"/>
  <c r="C118" i="72"/>
  <c r="B117" i="72"/>
  <c r="D117" i="72"/>
  <c r="C117" i="72"/>
  <c r="B116" i="72"/>
  <c r="D116" i="72"/>
  <c r="C116" i="72"/>
  <c r="B115" i="72"/>
  <c r="D115" i="72"/>
  <c r="C115" i="72"/>
  <c r="B114" i="72"/>
  <c r="D114" i="72"/>
  <c r="C114" i="72"/>
  <c r="B113" i="72"/>
  <c r="D113" i="72"/>
  <c r="C113" i="72"/>
  <c r="B112" i="72"/>
  <c r="D112" i="72"/>
  <c r="C112" i="72"/>
  <c r="B111" i="72"/>
  <c r="D111" i="72"/>
  <c r="C111" i="72"/>
  <c r="B110" i="72"/>
  <c r="D110" i="72"/>
  <c r="C110" i="72"/>
  <c r="B109" i="72"/>
  <c r="D109" i="72"/>
  <c r="C109" i="72"/>
  <c r="B108" i="72"/>
  <c r="D108" i="72"/>
  <c r="C108" i="72"/>
  <c r="B107" i="72"/>
  <c r="D107" i="72"/>
  <c r="C107" i="72"/>
  <c r="B106" i="72"/>
  <c r="D106" i="72"/>
  <c r="C106" i="72"/>
  <c r="B105" i="72"/>
  <c r="D105" i="72"/>
  <c r="C105" i="72"/>
  <c r="B104" i="72"/>
  <c r="D104" i="72"/>
  <c r="C104" i="72"/>
  <c r="B103" i="72"/>
  <c r="D103" i="72"/>
  <c r="C103" i="72"/>
  <c r="B102" i="72"/>
  <c r="D102" i="72"/>
  <c r="C102" i="72"/>
  <c r="B101" i="72"/>
  <c r="D101" i="72"/>
  <c r="C101" i="72"/>
  <c r="B100" i="72"/>
  <c r="D100" i="72"/>
  <c r="C100" i="72"/>
  <c r="B99" i="72"/>
  <c r="D99" i="72"/>
  <c r="C99" i="72"/>
  <c r="B98" i="72"/>
  <c r="D98" i="72"/>
  <c r="C98" i="72"/>
  <c r="B97" i="72"/>
  <c r="D97" i="72"/>
  <c r="C97" i="72"/>
  <c r="B96" i="72"/>
  <c r="D96" i="72"/>
  <c r="C96" i="72"/>
  <c r="B95" i="72"/>
  <c r="D95" i="72"/>
  <c r="C95" i="72"/>
  <c r="B94" i="72"/>
  <c r="D94" i="72"/>
  <c r="C94" i="72"/>
  <c r="B93" i="72"/>
  <c r="D93" i="72"/>
  <c r="C93" i="72"/>
  <c r="B92" i="72"/>
  <c r="D92" i="72"/>
  <c r="C92" i="72"/>
  <c r="B91" i="72"/>
  <c r="D91" i="72"/>
  <c r="C91" i="72"/>
  <c r="B90" i="72"/>
  <c r="D90" i="72"/>
  <c r="C90" i="72"/>
  <c r="B89" i="72"/>
  <c r="D89" i="72"/>
  <c r="C89" i="72"/>
  <c r="B88" i="72"/>
  <c r="D88" i="72"/>
  <c r="C88" i="72"/>
  <c r="B87" i="72"/>
  <c r="D87" i="72"/>
  <c r="C87" i="72"/>
  <c r="B86" i="72"/>
  <c r="D86" i="72"/>
  <c r="C86" i="72"/>
  <c r="B85" i="72"/>
  <c r="D85" i="72"/>
  <c r="C85" i="72"/>
  <c r="B84" i="72"/>
  <c r="D84" i="72"/>
  <c r="C84" i="72"/>
  <c r="B83" i="72"/>
  <c r="D83" i="72"/>
  <c r="C83" i="72"/>
  <c r="B82" i="72"/>
  <c r="D82" i="72"/>
  <c r="C82" i="72"/>
  <c r="B81" i="72"/>
  <c r="D81" i="72"/>
  <c r="C81" i="72"/>
  <c r="B80" i="72"/>
  <c r="D80" i="72"/>
  <c r="C80" i="72"/>
  <c r="B79" i="72"/>
  <c r="D79" i="72"/>
  <c r="C79" i="72"/>
  <c r="B78" i="72"/>
  <c r="D78" i="72"/>
  <c r="C78" i="72"/>
  <c r="B77" i="72"/>
  <c r="D77" i="72"/>
  <c r="C77" i="72"/>
  <c r="B76" i="72"/>
  <c r="D76" i="72"/>
  <c r="C76" i="72"/>
  <c r="B75" i="72"/>
  <c r="D75" i="72"/>
  <c r="C75" i="72"/>
  <c r="B74" i="72"/>
  <c r="D74" i="72"/>
  <c r="C74" i="72"/>
  <c r="B73" i="72"/>
  <c r="D73" i="72"/>
  <c r="C73" i="72"/>
  <c r="B72" i="72"/>
  <c r="D72" i="72"/>
  <c r="C72" i="72"/>
  <c r="B71" i="72"/>
  <c r="D71" i="72"/>
  <c r="C71" i="72"/>
  <c r="B70" i="72"/>
  <c r="D70" i="72"/>
  <c r="C70" i="72"/>
  <c r="B69" i="72"/>
  <c r="D69" i="72"/>
  <c r="C69" i="72"/>
  <c r="B68" i="72"/>
  <c r="D68" i="72"/>
  <c r="C68" i="72"/>
  <c r="B67" i="72"/>
  <c r="D67" i="72"/>
  <c r="C67" i="72"/>
  <c r="B66" i="72"/>
  <c r="D66" i="72"/>
  <c r="C66" i="72"/>
  <c r="B65" i="72"/>
  <c r="D65" i="72"/>
  <c r="C65" i="72"/>
  <c r="B64" i="72"/>
  <c r="D64" i="72"/>
  <c r="C64" i="72"/>
  <c r="B63" i="72"/>
  <c r="D63" i="72"/>
  <c r="C63" i="72"/>
  <c r="B62" i="72"/>
  <c r="D62" i="72"/>
  <c r="C62" i="72"/>
  <c r="B61" i="72"/>
  <c r="D61" i="72"/>
  <c r="C61" i="72"/>
  <c r="B60" i="72"/>
  <c r="D60" i="72"/>
  <c r="C60" i="72"/>
  <c r="B59" i="72"/>
  <c r="D59" i="72"/>
  <c r="C59" i="72"/>
  <c r="B58" i="72"/>
  <c r="D58" i="72"/>
  <c r="C58" i="72"/>
  <c r="B57" i="72"/>
  <c r="D57" i="72"/>
  <c r="C57" i="72"/>
  <c r="B56" i="72"/>
  <c r="D56" i="72"/>
  <c r="C56" i="72"/>
  <c r="B55" i="72"/>
  <c r="D55" i="72"/>
  <c r="C55" i="72"/>
  <c r="B54" i="72"/>
  <c r="D54" i="72"/>
  <c r="C54" i="72"/>
  <c r="B53" i="72"/>
  <c r="D53" i="72"/>
  <c r="C53" i="72"/>
  <c r="B52" i="72"/>
  <c r="D52" i="72"/>
  <c r="C52" i="72"/>
  <c r="B51" i="72"/>
  <c r="D51" i="72"/>
  <c r="C51" i="72"/>
  <c r="B50" i="72"/>
  <c r="D50" i="72"/>
  <c r="C50" i="72"/>
  <c r="B49" i="72"/>
  <c r="D49" i="72"/>
  <c r="C49" i="72"/>
  <c r="B48" i="72"/>
  <c r="D48" i="72"/>
  <c r="C48" i="72"/>
  <c r="B47" i="72"/>
  <c r="D47" i="72"/>
  <c r="C47" i="72"/>
  <c r="B46" i="72"/>
  <c r="D46" i="72"/>
  <c r="C46" i="72"/>
  <c r="B45" i="72"/>
  <c r="D45" i="72"/>
  <c r="C45" i="72"/>
  <c r="B44" i="72"/>
  <c r="D44" i="72"/>
  <c r="C44" i="72"/>
  <c r="B43" i="72"/>
  <c r="D43" i="72"/>
  <c r="C43" i="72"/>
  <c r="B42" i="72"/>
  <c r="D42" i="72"/>
  <c r="C42" i="72"/>
  <c r="B41" i="72"/>
  <c r="D41" i="72"/>
  <c r="C41" i="72"/>
  <c r="B40" i="72"/>
  <c r="D40" i="72"/>
  <c r="C40" i="72"/>
  <c r="B39" i="72"/>
  <c r="D39" i="72"/>
  <c r="C39" i="72"/>
  <c r="B38" i="72"/>
  <c r="D38" i="72"/>
  <c r="C38" i="72"/>
  <c r="B37" i="72"/>
  <c r="D37" i="72"/>
  <c r="C37" i="72"/>
  <c r="B36" i="72"/>
  <c r="D36" i="72"/>
  <c r="C36" i="72"/>
  <c r="B35" i="72"/>
  <c r="D35" i="72"/>
  <c r="C35" i="72"/>
  <c r="B34" i="72"/>
  <c r="D34" i="72"/>
  <c r="C34" i="72"/>
  <c r="B33" i="72"/>
  <c r="D33" i="72"/>
  <c r="C33" i="72"/>
  <c r="B32" i="72"/>
  <c r="D32" i="72"/>
  <c r="C32" i="72"/>
  <c r="B31" i="72"/>
  <c r="D31" i="72"/>
  <c r="C31" i="72"/>
  <c r="B30" i="72"/>
  <c r="D30" i="72"/>
  <c r="C30" i="72"/>
  <c r="B29" i="72"/>
  <c r="D29" i="72"/>
  <c r="C29" i="72"/>
  <c r="B28" i="72"/>
  <c r="D28" i="72"/>
  <c r="C28" i="72"/>
  <c r="B27" i="72"/>
  <c r="D27" i="72"/>
  <c r="C27" i="72"/>
  <c r="B26" i="72"/>
  <c r="D26" i="72"/>
  <c r="C26" i="72"/>
  <c r="B25" i="72"/>
  <c r="D25" i="72"/>
  <c r="C25" i="72"/>
  <c r="B24" i="72"/>
  <c r="D24" i="72"/>
  <c r="C24" i="72"/>
  <c r="B23" i="72"/>
  <c r="D23" i="72"/>
  <c r="C23" i="72"/>
  <c r="B22" i="72"/>
  <c r="D22" i="72"/>
  <c r="C22" i="72"/>
  <c r="B21" i="72"/>
  <c r="D21" i="72"/>
  <c r="C21" i="72"/>
  <c r="B20" i="72"/>
  <c r="D20" i="72"/>
  <c r="C20" i="72"/>
  <c r="B19" i="72"/>
  <c r="D19" i="72"/>
  <c r="C19" i="72"/>
  <c r="A16" i="72"/>
  <c r="A14" i="72"/>
  <c r="F7" i="72"/>
  <c r="A11" i="72"/>
  <c r="B5" i="48"/>
  <c r="F8" i="72"/>
  <c r="A7" i="72"/>
  <c r="A9" i="41"/>
  <c r="B138" i="41"/>
  <c r="B137" i="41"/>
  <c r="B136" i="41"/>
  <c r="B135" i="41"/>
  <c r="B134" i="41"/>
  <c r="B133" i="41"/>
  <c r="B132" i="41"/>
  <c r="B131" i="41"/>
  <c r="B130" i="41"/>
  <c r="B129" i="41"/>
  <c r="B128" i="41"/>
  <c r="B127" i="41"/>
  <c r="B126" i="41"/>
  <c r="B125" i="41"/>
  <c r="B124" i="41"/>
  <c r="B123" i="41"/>
  <c r="B122" i="41"/>
  <c r="B121" i="41"/>
  <c r="B120" i="41"/>
  <c r="B119" i="41"/>
  <c r="B118" i="41"/>
  <c r="B117" i="41"/>
  <c r="B116" i="41"/>
  <c r="B115" i="41"/>
  <c r="B114" i="41"/>
  <c r="B113" i="41"/>
  <c r="B112" i="41"/>
  <c r="B111" i="41"/>
  <c r="B110" i="41"/>
  <c r="B109" i="41"/>
  <c r="B108" i="41"/>
  <c r="B107" i="41"/>
  <c r="B106" i="41"/>
  <c r="B105" i="41"/>
  <c r="B104" i="41"/>
  <c r="B103" i="41"/>
  <c r="B102" i="41"/>
  <c r="B101" i="41"/>
  <c r="B100" i="41"/>
  <c r="B99" i="41"/>
  <c r="B98" i="41"/>
  <c r="B97" i="41"/>
  <c r="B96" i="41"/>
  <c r="B95" i="41"/>
  <c r="B94" i="41"/>
  <c r="B93" i="41"/>
  <c r="B92" i="41"/>
  <c r="B91" i="41"/>
  <c r="B90" i="41"/>
  <c r="B89" i="41"/>
  <c r="B88" i="41"/>
  <c r="B87" i="41"/>
  <c r="B86" i="41"/>
  <c r="B85" i="41"/>
  <c r="B84" i="41"/>
  <c r="B83" i="41"/>
  <c r="B82" i="41"/>
  <c r="B81" i="41"/>
  <c r="B80" i="41"/>
  <c r="B79" i="41"/>
  <c r="B78" i="41"/>
  <c r="B77" i="41"/>
  <c r="B76" i="41"/>
  <c r="B75" i="41"/>
  <c r="B74" i="41"/>
  <c r="B73" i="41"/>
  <c r="B72" i="41"/>
  <c r="B71" i="41"/>
  <c r="B70" i="41"/>
  <c r="B69" i="41"/>
  <c r="B68" i="41"/>
  <c r="B67" i="41"/>
  <c r="B66" i="41"/>
  <c r="B65" i="41"/>
  <c r="B64" i="41"/>
  <c r="B63" i="41"/>
  <c r="B62" i="41"/>
  <c r="B61" i="41"/>
  <c r="B60" i="41"/>
  <c r="B59" i="41"/>
  <c r="B58" i="41"/>
  <c r="B57" i="41"/>
  <c r="B56" i="41"/>
  <c r="B55" i="41"/>
  <c r="B54" i="41"/>
  <c r="B53" i="41"/>
  <c r="B52" i="41"/>
  <c r="B51" i="41"/>
  <c r="B50" i="41"/>
  <c r="B49" i="41"/>
  <c r="B48" i="41"/>
  <c r="B47" i="41"/>
  <c r="B46" i="41"/>
  <c r="B45" i="41"/>
  <c r="B44" i="41"/>
  <c r="B43" i="41"/>
  <c r="B42" i="41"/>
  <c r="B41" i="41"/>
  <c r="B40" i="41"/>
  <c r="B39" i="41"/>
  <c r="B38" i="41"/>
  <c r="B37" i="41"/>
  <c r="B36" i="41"/>
  <c r="B35" i="41"/>
  <c r="B34" i="41"/>
  <c r="B33" i="41"/>
  <c r="B32" i="41"/>
  <c r="B31" i="41"/>
  <c r="B30" i="41"/>
  <c r="B29" i="41"/>
  <c r="B28" i="41"/>
  <c r="B27" i="41"/>
  <c r="B26" i="41"/>
  <c r="B25" i="41"/>
  <c r="B24" i="41"/>
  <c r="B23" i="41"/>
  <c r="B22" i="41"/>
  <c r="B21" i="41"/>
  <c r="B20" i="41"/>
  <c r="B19" i="41"/>
  <c r="H25" i="66"/>
  <c r="H25" i="71"/>
  <c r="A26" i="60"/>
  <c r="H26" i="60"/>
  <c r="H26" i="66"/>
  <c r="H26" i="71"/>
  <c r="A27" i="60"/>
  <c r="H27" i="60"/>
  <c r="H27" i="66"/>
  <c r="H27" i="71"/>
  <c r="A28" i="60"/>
  <c r="H28" i="60"/>
  <c r="H28" i="66"/>
  <c r="H28" i="71"/>
  <c r="A29" i="60"/>
  <c r="H29" i="60"/>
  <c r="H29" i="66"/>
  <c r="H29" i="71"/>
  <c r="A30" i="60"/>
  <c r="H30" i="60"/>
  <c r="H30" i="66"/>
  <c r="H30" i="71"/>
  <c r="A31" i="60"/>
  <c r="H31" i="60"/>
  <c r="H31" i="66"/>
  <c r="H31" i="71"/>
  <c r="A32" i="60"/>
  <c r="H32" i="60"/>
  <c r="H32" i="66"/>
  <c r="H32" i="71"/>
  <c r="A33" i="60"/>
  <c r="H33" i="60"/>
  <c r="H33" i="66"/>
  <c r="H33" i="71"/>
  <c r="A34" i="60"/>
  <c r="H34" i="60"/>
  <c r="H34" i="66"/>
  <c r="H34" i="71"/>
  <c r="A35" i="60"/>
  <c r="H35" i="60"/>
  <c r="H35" i="66"/>
  <c r="H35" i="71"/>
  <c r="A36" i="60"/>
  <c r="H36" i="60"/>
  <c r="H36" i="66"/>
  <c r="H36" i="71"/>
  <c r="A37" i="60"/>
  <c r="H37" i="60"/>
  <c r="H37" i="66"/>
  <c r="H37" i="71"/>
  <c r="A38" i="60"/>
  <c r="H38" i="60"/>
  <c r="H38" i="66"/>
  <c r="H38" i="71"/>
  <c r="A39" i="60"/>
  <c r="H39" i="60"/>
  <c r="H39" i="66"/>
  <c r="H39" i="71"/>
  <c r="A40" i="60"/>
  <c r="H40" i="60"/>
  <c r="H40" i="66"/>
  <c r="H40" i="71"/>
  <c r="A41" i="60"/>
  <c r="H41" i="60"/>
  <c r="H41" i="66"/>
  <c r="H41" i="71"/>
  <c r="A42" i="60"/>
  <c r="H42" i="60"/>
  <c r="H42" i="66"/>
  <c r="H42" i="71"/>
  <c r="A43" i="60"/>
  <c r="H43" i="60"/>
  <c r="H43" i="66"/>
  <c r="H43" i="71"/>
  <c r="A44" i="60"/>
  <c r="H44" i="60"/>
  <c r="H44" i="66"/>
  <c r="H44" i="71"/>
  <c r="A45" i="60"/>
  <c r="H45" i="60"/>
  <c r="H45" i="66"/>
  <c r="H45" i="71"/>
  <c r="A46" i="60"/>
  <c r="H46" i="60"/>
  <c r="H46" i="66"/>
  <c r="H46" i="71"/>
  <c r="A47" i="60"/>
  <c r="H47" i="60"/>
  <c r="H47" i="66"/>
  <c r="H47" i="71"/>
  <c r="A48" i="60"/>
  <c r="H48" i="60"/>
  <c r="H48" i="66"/>
  <c r="H48" i="71"/>
  <c r="A49" i="60"/>
  <c r="H49" i="60"/>
  <c r="H49" i="66"/>
  <c r="H49" i="71"/>
  <c r="A50" i="60"/>
  <c r="H50" i="60"/>
  <c r="H50" i="66"/>
  <c r="H50" i="71"/>
  <c r="A51" i="60"/>
  <c r="H51" i="60"/>
  <c r="H51" i="66"/>
  <c r="H51" i="71"/>
  <c r="A52" i="60"/>
  <c r="H52" i="60"/>
  <c r="H52" i="66"/>
  <c r="H52" i="71"/>
  <c r="A53" i="60"/>
  <c r="H53" i="60"/>
  <c r="H53" i="66"/>
  <c r="H53" i="71"/>
  <c r="A54" i="60"/>
  <c r="H54" i="60"/>
  <c r="H54" i="66"/>
  <c r="H54" i="71"/>
  <c r="A55" i="60"/>
  <c r="H55" i="60"/>
  <c r="H55" i="66"/>
  <c r="H55" i="71"/>
  <c r="A56" i="60"/>
  <c r="H56" i="60"/>
  <c r="H56" i="66"/>
  <c r="H56" i="71"/>
  <c r="A57" i="60"/>
  <c r="H57" i="60"/>
  <c r="H57" i="66"/>
  <c r="H57" i="71"/>
  <c r="A58" i="60"/>
  <c r="H58" i="60"/>
  <c r="H58" i="66"/>
  <c r="H58" i="71"/>
  <c r="A59" i="60"/>
  <c r="H59" i="60"/>
  <c r="H59" i="66"/>
  <c r="H59" i="71"/>
  <c r="A60" i="60"/>
  <c r="H60" i="60"/>
  <c r="H60" i="66"/>
  <c r="H60" i="71"/>
  <c r="A61" i="60"/>
  <c r="H61" i="60"/>
  <c r="H61" i="66"/>
  <c r="H61" i="71"/>
  <c r="A62" i="60"/>
  <c r="H62" i="60"/>
  <c r="H62" i="66"/>
  <c r="H62" i="71"/>
  <c r="A63" i="60"/>
  <c r="H63" i="60"/>
  <c r="H63" i="66"/>
  <c r="H63" i="71"/>
  <c r="A64" i="60"/>
  <c r="H64" i="60"/>
  <c r="H64" i="66"/>
  <c r="H64" i="71"/>
  <c r="A65" i="60"/>
  <c r="H65" i="60"/>
  <c r="H65" i="66"/>
  <c r="H65" i="71"/>
  <c r="A66" i="60"/>
  <c r="H66" i="60"/>
  <c r="H66" i="66"/>
  <c r="H66" i="71"/>
  <c r="A67" i="60"/>
  <c r="H67" i="60"/>
  <c r="H67" i="66"/>
  <c r="H67" i="71"/>
  <c r="A68" i="60"/>
  <c r="H68" i="60"/>
  <c r="H68" i="66"/>
  <c r="H68" i="71"/>
  <c r="A69" i="60"/>
  <c r="H69" i="60"/>
  <c r="H69" i="66"/>
  <c r="H69" i="71"/>
  <c r="A70" i="60"/>
  <c r="H70" i="60"/>
  <c r="H70" i="66"/>
  <c r="H70" i="71"/>
  <c r="A71" i="60"/>
  <c r="H71" i="60"/>
  <c r="H71" i="66"/>
  <c r="H71" i="71"/>
  <c r="A72" i="60"/>
  <c r="H72" i="60"/>
  <c r="H72" i="66"/>
  <c r="H72" i="71"/>
  <c r="A73" i="60"/>
  <c r="H73" i="60"/>
  <c r="H73" i="66"/>
  <c r="H73" i="71"/>
  <c r="A74" i="60"/>
  <c r="H74" i="60"/>
  <c r="H74" i="66"/>
  <c r="H74" i="71"/>
  <c r="A75" i="60"/>
  <c r="H75" i="60"/>
  <c r="H75" i="66"/>
  <c r="H75" i="71"/>
  <c r="A76" i="60"/>
  <c r="H76" i="60"/>
  <c r="H76" i="66"/>
  <c r="H76" i="71"/>
  <c r="A77" i="60"/>
  <c r="H77" i="60"/>
  <c r="H77" i="66"/>
  <c r="H77" i="71"/>
  <c r="A78" i="60"/>
  <c r="H78" i="60"/>
  <c r="H78" i="66"/>
  <c r="H78" i="71"/>
  <c r="A79" i="60"/>
  <c r="H79" i="60"/>
  <c r="H79" i="66"/>
  <c r="H79" i="71"/>
  <c r="A80" i="60"/>
  <c r="H80" i="60"/>
  <c r="H80" i="66"/>
  <c r="H80" i="71"/>
  <c r="A81" i="60"/>
  <c r="H81" i="60"/>
  <c r="H81" i="66"/>
  <c r="H81" i="71"/>
  <c r="A82" i="60"/>
  <c r="H82" i="60"/>
  <c r="H82" i="66"/>
  <c r="H82" i="71"/>
  <c r="A83" i="60"/>
  <c r="H83" i="60"/>
  <c r="H83" i="66"/>
  <c r="H83" i="71"/>
  <c r="A84" i="60"/>
  <c r="H84" i="60"/>
  <c r="H84" i="66"/>
  <c r="H84" i="71"/>
  <c r="A85" i="60"/>
  <c r="H85" i="60"/>
  <c r="H85" i="66"/>
  <c r="H85" i="71"/>
  <c r="A86" i="60"/>
  <c r="H86" i="60"/>
  <c r="H86" i="66"/>
  <c r="H86" i="71"/>
  <c r="A87" i="60"/>
  <c r="H87" i="60"/>
  <c r="H87" i="66"/>
  <c r="H87" i="71"/>
  <c r="A88" i="60"/>
  <c r="H88" i="60"/>
  <c r="H88" i="66"/>
  <c r="H88" i="71"/>
  <c r="A89" i="60"/>
  <c r="H89" i="60"/>
  <c r="H89" i="66"/>
  <c r="H89" i="71"/>
  <c r="A90" i="60"/>
  <c r="H90" i="60"/>
  <c r="H90" i="66"/>
  <c r="H90" i="71"/>
  <c r="A91" i="60"/>
  <c r="H91" i="60"/>
  <c r="H91" i="66"/>
  <c r="H91" i="71"/>
  <c r="A92" i="60"/>
  <c r="H92" i="60"/>
  <c r="H92" i="66"/>
  <c r="H92" i="71"/>
  <c r="A93" i="60"/>
  <c r="H93" i="60"/>
  <c r="H93" i="66"/>
  <c r="H93" i="71"/>
  <c r="A94" i="60"/>
  <c r="H94" i="60"/>
  <c r="H94" i="66"/>
  <c r="H94" i="71"/>
  <c r="A95" i="60"/>
  <c r="H95" i="60"/>
  <c r="H95" i="66"/>
  <c r="H95" i="71"/>
  <c r="A96" i="60"/>
  <c r="H96" i="60"/>
  <c r="H96" i="66"/>
  <c r="H96" i="71"/>
  <c r="A97" i="60"/>
  <c r="H97" i="60"/>
  <c r="H97" i="66"/>
  <c r="H97" i="71"/>
  <c r="A98" i="60"/>
  <c r="H98" i="60"/>
  <c r="H98" i="66"/>
  <c r="H98" i="71"/>
  <c r="A99" i="60"/>
  <c r="H99" i="60"/>
  <c r="H99" i="66"/>
  <c r="H99" i="71"/>
  <c r="A100" i="60"/>
  <c r="H100" i="60"/>
  <c r="H100" i="66"/>
  <c r="H100" i="71"/>
  <c r="A101" i="60"/>
  <c r="H101" i="60"/>
  <c r="H101" i="66"/>
  <c r="H101" i="71"/>
  <c r="A102" i="60"/>
  <c r="H102" i="60"/>
  <c r="H102" i="66"/>
  <c r="H102" i="71"/>
  <c r="A103" i="60"/>
  <c r="H103" i="60"/>
  <c r="H103" i="66"/>
  <c r="H103" i="71"/>
  <c r="A104" i="60"/>
  <c r="H104" i="60"/>
  <c r="H104" i="66"/>
  <c r="H104" i="71"/>
  <c r="A105" i="60"/>
  <c r="H105" i="60"/>
  <c r="H105" i="66"/>
  <c r="H105" i="71"/>
  <c r="A106" i="60"/>
  <c r="H106" i="60"/>
  <c r="H106" i="66"/>
  <c r="H106" i="71"/>
  <c r="A107" i="60"/>
  <c r="H107" i="60"/>
  <c r="H107" i="66"/>
  <c r="H107" i="71"/>
  <c r="A108" i="60"/>
  <c r="H108" i="60"/>
  <c r="H108" i="66"/>
  <c r="H108" i="71"/>
  <c r="A109" i="60"/>
  <c r="H109" i="60"/>
  <c r="H109" i="66"/>
  <c r="H109" i="71"/>
  <c r="A110" i="60"/>
  <c r="H110" i="60"/>
  <c r="H110" i="66"/>
  <c r="H110" i="71"/>
  <c r="A111" i="60"/>
  <c r="H111" i="60"/>
  <c r="H111" i="66"/>
  <c r="H111" i="71"/>
  <c r="A112" i="60"/>
  <c r="H112" i="60"/>
  <c r="H112" i="66"/>
  <c r="H112" i="71"/>
  <c r="A113" i="60"/>
  <c r="H113" i="60"/>
  <c r="H113" i="66"/>
  <c r="H113" i="71"/>
  <c r="A114" i="60"/>
  <c r="H114" i="60"/>
  <c r="H114" i="66"/>
  <c r="H114" i="71"/>
  <c r="A115" i="60"/>
  <c r="H115" i="60"/>
  <c r="H115" i="66"/>
  <c r="H115" i="71"/>
  <c r="A116" i="60"/>
  <c r="H116" i="60"/>
  <c r="H116" i="66"/>
  <c r="H116" i="71"/>
  <c r="A117" i="60"/>
  <c r="H117" i="60"/>
  <c r="H117" i="66"/>
  <c r="H117" i="71"/>
  <c r="A118" i="60"/>
  <c r="H118" i="60"/>
  <c r="H118" i="66"/>
  <c r="H118" i="71"/>
  <c r="A119" i="60"/>
  <c r="H119" i="60"/>
  <c r="H119" i="66"/>
  <c r="H119" i="71"/>
  <c r="A120" i="60"/>
  <c r="H120" i="60"/>
  <c r="H120" i="66"/>
  <c r="H120" i="71"/>
  <c r="A121" i="60"/>
  <c r="H121" i="60"/>
  <c r="H121" i="66"/>
  <c r="H121" i="71"/>
  <c r="A122" i="60"/>
  <c r="H122" i="60"/>
  <c r="H122" i="66"/>
  <c r="H122" i="71"/>
  <c r="A123" i="60"/>
  <c r="H123" i="60"/>
  <c r="H123" i="66"/>
  <c r="H123" i="71"/>
  <c r="A124" i="60"/>
  <c r="H124" i="60"/>
  <c r="H124" i="66"/>
  <c r="H124" i="71"/>
  <c r="A125" i="60"/>
  <c r="H125" i="60"/>
  <c r="H125" i="66"/>
  <c r="H125" i="71"/>
  <c r="A126" i="60"/>
  <c r="H126" i="60"/>
  <c r="H126" i="66"/>
  <c r="H126" i="71"/>
  <c r="A127" i="60"/>
  <c r="H127" i="60"/>
  <c r="H127" i="66"/>
  <c r="H127" i="71"/>
  <c r="A128" i="60"/>
  <c r="H128" i="60"/>
  <c r="H128" i="66"/>
  <c r="H128" i="71"/>
  <c r="A129" i="60"/>
  <c r="H129" i="60"/>
  <c r="H129" i="66"/>
  <c r="H129" i="71"/>
  <c r="A130" i="60"/>
  <c r="H130" i="60"/>
  <c r="H130" i="66"/>
  <c r="H130" i="71"/>
  <c r="A131" i="60"/>
  <c r="H131" i="60"/>
  <c r="H131" i="66"/>
  <c r="H131" i="71"/>
  <c r="A132" i="60"/>
  <c r="H132" i="60"/>
  <c r="H132" i="66"/>
  <c r="H132" i="71"/>
  <c r="A133" i="60"/>
  <c r="H133" i="60"/>
  <c r="H133" i="66"/>
  <c r="H133" i="71"/>
  <c r="A134" i="60"/>
  <c r="H134" i="60"/>
  <c r="H134" i="66"/>
  <c r="H134" i="71"/>
  <c r="A135" i="60"/>
  <c r="H135" i="60"/>
  <c r="H135" i="66"/>
  <c r="H135" i="71"/>
  <c r="A136" i="60"/>
  <c r="H136" i="60"/>
  <c r="H136" i="66"/>
  <c r="H136" i="71"/>
  <c r="A137" i="60"/>
  <c r="H137" i="60"/>
  <c r="H137" i="66"/>
  <c r="H137" i="71"/>
  <c r="A138" i="60"/>
  <c r="H138" i="60"/>
  <c r="H138" i="66"/>
  <c r="H138" i="71"/>
  <c r="A139" i="60"/>
  <c r="H139" i="60"/>
  <c r="H139" i="66"/>
  <c r="H139" i="71"/>
  <c r="A140" i="60"/>
  <c r="H140" i="60"/>
  <c r="H140" i="66"/>
  <c r="H140" i="71"/>
  <c r="A141" i="60"/>
  <c r="H141" i="60"/>
  <c r="H141" i="66"/>
  <c r="H141" i="71"/>
  <c r="A142" i="60"/>
  <c r="H142" i="60"/>
  <c r="H142" i="66"/>
  <c r="H142" i="71"/>
  <c r="A143" i="60"/>
  <c r="H143" i="60"/>
  <c r="H143" i="66"/>
  <c r="H143" i="71"/>
  <c r="A144" i="60"/>
  <c r="H144" i="60"/>
  <c r="H144" i="66"/>
  <c r="H144" i="71"/>
  <c r="A145" i="60"/>
  <c r="H145" i="60"/>
  <c r="H145" i="66"/>
  <c r="H145" i="71"/>
  <c r="A146" i="60"/>
  <c r="H146" i="60"/>
  <c r="H146" i="66"/>
  <c r="H146" i="71"/>
  <c r="A147" i="60"/>
  <c r="H147" i="60"/>
  <c r="H147" i="66"/>
  <c r="H147" i="71"/>
  <c r="A148" i="60"/>
  <c r="H148" i="60"/>
  <c r="H148" i="66"/>
  <c r="H148" i="71"/>
  <c r="A149" i="60"/>
  <c r="H149" i="60"/>
  <c r="H149" i="66"/>
  <c r="H149" i="71"/>
  <c r="A150" i="60"/>
  <c r="H150" i="60"/>
  <c r="H150" i="66"/>
  <c r="H150" i="71"/>
  <c r="A151" i="60"/>
  <c r="H151" i="60"/>
  <c r="H151" i="66"/>
  <c r="H151" i="71"/>
  <c r="A152" i="60"/>
  <c r="H152" i="60"/>
  <c r="H152" i="66"/>
  <c r="H152" i="71"/>
  <c r="A153" i="60"/>
  <c r="H153" i="60"/>
  <c r="H153" i="66"/>
  <c r="H153" i="71"/>
  <c r="A154" i="60"/>
  <c r="H154" i="60"/>
  <c r="H154" i="66"/>
  <c r="H154" i="71"/>
  <c r="A155" i="60"/>
  <c r="H155" i="60"/>
  <c r="H155" i="66"/>
  <c r="H155" i="71"/>
  <c r="A156" i="60"/>
  <c r="H156" i="60"/>
  <c r="H156" i="66"/>
  <c r="H156" i="71"/>
  <c r="A157" i="60"/>
  <c r="H157" i="60"/>
  <c r="H157" i="66"/>
  <c r="H157" i="71"/>
  <c r="A158" i="60"/>
  <c r="H158" i="60"/>
  <c r="H158" i="66"/>
  <c r="H158" i="71"/>
  <c r="A159" i="60"/>
  <c r="H159" i="60"/>
  <c r="H159" i="66"/>
  <c r="H159" i="71"/>
  <c r="A160" i="60"/>
  <c r="H160" i="60"/>
  <c r="H160" i="66"/>
  <c r="H160" i="71"/>
  <c r="A161" i="60"/>
  <c r="H161" i="60"/>
  <c r="H161" i="66"/>
  <c r="H161" i="71"/>
  <c r="A162" i="60"/>
  <c r="H162" i="60"/>
  <c r="H162" i="66"/>
  <c r="H162" i="71"/>
  <c r="A163" i="60"/>
  <c r="H163" i="60"/>
  <c r="H163" i="66"/>
  <c r="H163" i="71"/>
  <c r="A164" i="60"/>
  <c r="H164" i="60"/>
  <c r="H164" i="66"/>
  <c r="H164" i="71"/>
  <c r="A165" i="60"/>
  <c r="H165" i="60"/>
  <c r="H165" i="66"/>
  <c r="H165" i="71"/>
  <c r="A166" i="60"/>
  <c r="H166" i="60"/>
  <c r="H166" i="66"/>
  <c r="H166" i="71"/>
  <c r="A167" i="60"/>
  <c r="H167" i="60"/>
  <c r="H167" i="66"/>
  <c r="H167" i="71"/>
  <c r="A168" i="60"/>
  <c r="H168" i="60"/>
  <c r="H168" i="66"/>
  <c r="H168" i="71"/>
  <c r="A169" i="60"/>
  <c r="H169" i="60"/>
  <c r="H169" i="66"/>
  <c r="H169" i="71"/>
  <c r="A170" i="60"/>
  <c r="H170" i="60"/>
  <c r="H170" i="66"/>
  <c r="H170" i="71"/>
  <c r="A171" i="60"/>
  <c r="H171" i="60"/>
  <c r="H171" i="66"/>
  <c r="H171" i="71"/>
  <c r="A172" i="60"/>
  <c r="H172" i="60"/>
  <c r="H172" i="66"/>
  <c r="H172" i="71"/>
  <c r="A173" i="60"/>
  <c r="H173" i="60"/>
  <c r="H173" i="66"/>
  <c r="H173" i="71"/>
  <c r="A174" i="60"/>
  <c r="H174" i="60"/>
  <c r="H174" i="66"/>
  <c r="H174" i="71"/>
  <c r="A175" i="60"/>
  <c r="H175" i="60"/>
  <c r="H175" i="66"/>
  <c r="H175" i="71"/>
  <c r="A176" i="60"/>
  <c r="H176" i="60"/>
  <c r="H176" i="66"/>
  <c r="H176" i="71"/>
  <c r="A177" i="60"/>
  <c r="H177" i="60"/>
  <c r="H177" i="66"/>
  <c r="H177" i="71"/>
  <c r="A178" i="60"/>
  <c r="H178" i="60"/>
  <c r="H178" i="66"/>
  <c r="H178" i="71"/>
  <c r="A179" i="60"/>
  <c r="H179" i="60"/>
  <c r="H179" i="66"/>
  <c r="H179" i="71"/>
  <c r="A180" i="60"/>
  <c r="H180" i="60"/>
  <c r="H180" i="66"/>
  <c r="H180" i="71"/>
  <c r="A181" i="60"/>
  <c r="H181" i="60"/>
  <c r="H181" i="66"/>
  <c r="H181" i="71"/>
  <c r="A182" i="60"/>
  <c r="H182" i="60"/>
  <c r="H182" i="66"/>
  <c r="H182" i="71"/>
  <c r="A183" i="60"/>
  <c r="H183" i="60"/>
  <c r="H183" i="66"/>
  <c r="H183" i="71"/>
  <c r="A184" i="60"/>
  <c r="H184" i="60"/>
  <c r="H184" i="66"/>
  <c r="H184" i="71"/>
  <c r="A185" i="60"/>
  <c r="H185" i="60"/>
  <c r="H185" i="66"/>
  <c r="H185" i="71"/>
  <c r="A186" i="60"/>
  <c r="H186" i="60"/>
  <c r="H186" i="66"/>
  <c r="H186" i="71"/>
  <c r="A187" i="60"/>
  <c r="H187" i="60"/>
  <c r="H187" i="66"/>
  <c r="H187" i="71"/>
  <c r="A188" i="60"/>
  <c r="H188" i="60"/>
  <c r="H188" i="66"/>
  <c r="H188" i="71"/>
  <c r="A189" i="60"/>
  <c r="H189" i="60"/>
  <c r="H189" i="66"/>
  <c r="H189" i="71"/>
  <c r="A190" i="60"/>
  <c r="H190" i="60"/>
  <c r="H190" i="66"/>
  <c r="H190" i="71"/>
  <c r="A191" i="60"/>
  <c r="H191" i="60"/>
  <c r="H191" i="66"/>
  <c r="H191" i="71"/>
  <c r="A192" i="60"/>
  <c r="H192" i="60"/>
  <c r="H192" i="66"/>
  <c r="H192" i="71"/>
  <c r="A193" i="60"/>
  <c r="H193" i="60"/>
  <c r="H193" i="66"/>
  <c r="H193" i="71"/>
  <c r="A194" i="60"/>
  <c r="H194" i="60"/>
  <c r="H194" i="66"/>
  <c r="H194" i="71"/>
  <c r="A195" i="60"/>
  <c r="H195" i="60"/>
  <c r="H195" i="66"/>
  <c r="H195" i="71"/>
  <c r="A196" i="60"/>
  <c r="H196" i="60"/>
  <c r="H196" i="66"/>
  <c r="H196" i="71"/>
  <c r="A197" i="60"/>
  <c r="H197" i="60"/>
  <c r="H197" i="66"/>
  <c r="H197" i="71"/>
  <c r="A198" i="60"/>
  <c r="H198" i="60"/>
  <c r="H198" i="66"/>
  <c r="H198" i="71"/>
  <c r="A199" i="60"/>
  <c r="H199" i="60"/>
  <c r="H199" i="66"/>
  <c r="H199" i="71"/>
  <c r="A200" i="60"/>
  <c r="H200" i="60"/>
  <c r="H200" i="66"/>
  <c r="H200" i="71"/>
  <c r="A201" i="60"/>
  <c r="H201" i="60"/>
  <c r="H201" i="66"/>
  <c r="H201" i="71"/>
  <c r="A202" i="60"/>
  <c r="H202" i="60"/>
  <c r="H202" i="66"/>
  <c r="H202" i="71"/>
  <c r="A203" i="60"/>
  <c r="H203" i="60"/>
  <c r="H203" i="66"/>
  <c r="H203" i="71"/>
  <c r="A204" i="60"/>
  <c r="H204" i="60"/>
  <c r="H204" i="66"/>
  <c r="H204" i="71"/>
  <c r="A205" i="60"/>
  <c r="H205" i="60"/>
  <c r="H205" i="66"/>
  <c r="H205" i="71"/>
  <c r="A206" i="60"/>
  <c r="H206" i="60"/>
  <c r="H206" i="66"/>
  <c r="H206" i="71"/>
  <c r="A207" i="60"/>
  <c r="H207" i="60"/>
  <c r="H207" i="66"/>
  <c r="H207" i="71"/>
  <c r="A208" i="60"/>
  <c r="H208" i="60"/>
  <c r="H208" i="66"/>
  <c r="H208" i="71"/>
  <c r="A209" i="60"/>
  <c r="H209" i="60"/>
  <c r="H209" i="66"/>
  <c r="H209" i="71"/>
  <c r="A210" i="60"/>
  <c r="H210" i="60"/>
  <c r="H210" i="66"/>
  <c r="H210" i="71"/>
  <c r="A211" i="60"/>
  <c r="H211" i="60"/>
  <c r="H211" i="66"/>
  <c r="H211" i="71"/>
  <c r="A212" i="60"/>
  <c r="H212" i="60"/>
  <c r="H212" i="66"/>
  <c r="H212" i="71"/>
  <c r="A213" i="60"/>
  <c r="H213" i="60"/>
  <c r="H213" i="66"/>
  <c r="H213" i="71"/>
  <c r="A214" i="60"/>
  <c r="H214" i="60"/>
  <c r="H214" i="66"/>
  <c r="H214" i="71"/>
  <c r="A215" i="60"/>
  <c r="H215" i="60"/>
  <c r="H215" i="66"/>
  <c r="H215" i="71"/>
  <c r="A216" i="60"/>
  <c r="H216" i="60"/>
  <c r="H216" i="66"/>
  <c r="H216" i="71"/>
  <c r="A217" i="60"/>
  <c r="H217" i="60"/>
  <c r="H217" i="66"/>
  <c r="H217" i="71"/>
  <c r="A218" i="60"/>
  <c r="H218" i="60"/>
  <c r="H218" i="66"/>
  <c r="H218" i="71"/>
  <c r="A219" i="60"/>
  <c r="H219" i="60"/>
  <c r="H219" i="66"/>
  <c r="H219" i="71"/>
  <c r="A220" i="60"/>
  <c r="H220" i="60"/>
  <c r="H220" i="66"/>
  <c r="H220" i="71"/>
  <c r="A221" i="60"/>
  <c r="H221" i="60"/>
  <c r="H221" i="66"/>
  <c r="H221" i="71"/>
  <c r="A222" i="60"/>
  <c r="H222" i="60"/>
  <c r="H222" i="66"/>
  <c r="H222" i="71"/>
  <c r="A222" i="66"/>
  <c r="A223" i="66"/>
  <c r="A66" i="66"/>
  <c r="A125" i="66"/>
  <c r="A188" i="66"/>
  <c r="A65" i="66"/>
  <c r="A119" i="66"/>
  <c r="A181" i="66"/>
  <c r="A69" i="66"/>
  <c r="A135" i="66"/>
  <c r="A205" i="66"/>
  <c r="A70" i="66"/>
  <c r="A132" i="66"/>
  <c r="A189" i="66"/>
  <c r="A73" i="66"/>
  <c r="A130" i="66"/>
  <c r="A197" i="66"/>
  <c r="A118" i="66"/>
  <c r="A177" i="66"/>
  <c r="A128" i="66"/>
  <c r="A182" i="66"/>
  <c r="A68" i="66"/>
  <c r="A192" i="66"/>
  <c r="A136" i="66"/>
  <c r="A191" i="66"/>
  <c r="A134" i="66"/>
  <c r="A195" i="66"/>
  <c r="A63" i="66"/>
  <c r="A123" i="66"/>
  <c r="A175" i="66"/>
  <c r="A58" i="66"/>
  <c r="A129" i="66"/>
  <c r="A61" i="66"/>
  <c r="A124" i="66"/>
  <c r="A184" i="66"/>
  <c r="A127" i="66"/>
  <c r="A64" i="66"/>
  <c r="A196" i="66"/>
  <c r="A72" i="66"/>
  <c r="A146" i="66"/>
  <c r="A204" i="66"/>
  <c r="A126" i="66"/>
  <c r="A62" i="66"/>
  <c r="A122" i="66"/>
  <c r="A179" i="66"/>
  <c r="A121" i="66"/>
  <c r="A131" i="66"/>
  <c r="A110" i="66"/>
  <c r="A170" i="66"/>
  <c r="A67" i="66"/>
  <c r="A74" i="66"/>
  <c r="A137" i="66"/>
  <c r="A201" i="66"/>
  <c r="A178" i="66"/>
  <c r="A71" i="66"/>
  <c r="A193" i="66"/>
  <c r="A199" i="66"/>
  <c r="A186" i="66"/>
  <c r="A190" i="66"/>
  <c r="A176" i="66"/>
  <c r="A183" i="66"/>
  <c r="A116" i="66"/>
  <c r="A172" i="66"/>
  <c r="A133" i="66"/>
  <c r="A200" i="66"/>
  <c r="A115" i="66"/>
  <c r="A173" i="66"/>
  <c r="A187" i="66"/>
  <c r="A185" i="66"/>
  <c r="H223" i="66"/>
  <c r="H223" i="71"/>
  <c r="A224" i="66"/>
  <c r="H224" i="66"/>
  <c r="H224" i="71"/>
  <c r="A225" i="66"/>
  <c r="H225" i="66"/>
  <c r="H225" i="71"/>
  <c r="A226" i="66"/>
  <c r="H226" i="66"/>
  <c r="H226" i="71"/>
  <c r="A227" i="66"/>
  <c r="H227" i="66"/>
  <c r="H227" i="71"/>
  <c r="A228" i="66"/>
  <c r="H228" i="66"/>
  <c r="H228" i="71"/>
  <c r="A229" i="66"/>
  <c r="H229" i="66"/>
  <c r="H229" i="71"/>
  <c r="A230" i="66"/>
  <c r="H230" i="66"/>
  <c r="H230" i="71"/>
  <c r="A231" i="66"/>
  <c r="H231" i="66"/>
  <c r="H231" i="71"/>
  <c r="A232" i="66"/>
  <c r="H232" i="66"/>
  <c r="H232" i="71"/>
  <c r="A233" i="66"/>
  <c r="H233" i="66"/>
  <c r="H233" i="71"/>
  <c r="A234" i="66"/>
  <c r="H234" i="66"/>
  <c r="H234" i="71"/>
  <c r="A235" i="66"/>
  <c r="H235" i="66"/>
  <c r="H235" i="71"/>
  <c r="A236" i="66"/>
  <c r="H236" i="66"/>
  <c r="H236" i="71"/>
  <c r="A237" i="66"/>
  <c r="H237" i="66"/>
  <c r="H237" i="71"/>
  <c r="A238" i="66"/>
  <c r="H238" i="66"/>
  <c r="H238" i="71"/>
  <c r="A239" i="66"/>
  <c r="H239" i="66"/>
  <c r="H239" i="71"/>
  <c r="A240" i="66"/>
  <c r="H240" i="66"/>
  <c r="H240" i="71"/>
  <c r="A241" i="66"/>
  <c r="H241" i="66"/>
  <c r="H241" i="71"/>
  <c r="A242" i="66"/>
  <c r="H242" i="66"/>
  <c r="H242" i="71"/>
  <c r="A243" i="66"/>
  <c r="H243" i="66"/>
  <c r="H243" i="71"/>
  <c r="A244" i="66"/>
  <c r="H244" i="66"/>
  <c r="H244" i="71"/>
  <c r="A245" i="66"/>
  <c r="H245" i="66"/>
  <c r="H245" i="71"/>
  <c r="A246" i="66"/>
  <c r="H246" i="66"/>
  <c r="H246" i="71"/>
  <c r="A247" i="66"/>
  <c r="H247" i="66"/>
  <c r="H247" i="71"/>
  <c r="A248" i="66"/>
  <c r="H248" i="66"/>
  <c r="H248" i="71"/>
  <c r="A249" i="66"/>
  <c r="H249" i="66"/>
  <c r="H249" i="71"/>
  <c r="A250" i="66"/>
  <c r="H250" i="66"/>
  <c r="H250" i="71"/>
  <c r="A251" i="66"/>
  <c r="H251" i="66"/>
  <c r="H251" i="71"/>
  <c r="A252" i="66"/>
  <c r="H252" i="66"/>
  <c r="H252" i="71"/>
  <c r="A253" i="66"/>
  <c r="H253" i="66"/>
  <c r="H253" i="71"/>
  <c r="A254" i="66"/>
  <c r="H254" i="66"/>
  <c r="H254" i="71"/>
  <c r="A255" i="66"/>
  <c r="H255" i="66"/>
  <c r="H255" i="71"/>
  <c r="A256" i="66"/>
  <c r="H256" i="66"/>
  <c r="H256" i="71"/>
  <c r="A257" i="66"/>
  <c r="H257" i="66"/>
  <c r="H257" i="71"/>
  <c r="A258" i="66"/>
  <c r="H258" i="66"/>
  <c r="H258" i="71"/>
  <c r="A259" i="66"/>
  <c r="H259" i="66"/>
  <c r="H259" i="71"/>
  <c r="A260" i="66"/>
  <c r="H260" i="66"/>
  <c r="H260" i="71"/>
  <c r="A261" i="66"/>
  <c r="H261" i="66"/>
  <c r="H261" i="71"/>
  <c r="A262" i="66"/>
  <c r="H262" i="66"/>
  <c r="H262" i="71"/>
  <c r="A263" i="66"/>
  <c r="H263" i="66"/>
  <c r="H263" i="71"/>
  <c r="A264" i="66"/>
  <c r="H264" i="66"/>
  <c r="H264" i="71"/>
  <c r="A265" i="66"/>
  <c r="H265" i="66"/>
  <c r="H265" i="71"/>
  <c r="A266" i="66"/>
  <c r="H266" i="66"/>
  <c r="H266" i="71"/>
  <c r="A267" i="66"/>
  <c r="H267" i="66"/>
  <c r="H267" i="71"/>
  <c r="A268" i="66"/>
  <c r="H268" i="66"/>
  <c r="H268" i="71"/>
  <c r="A269" i="66"/>
  <c r="H269" i="66"/>
  <c r="H269" i="71"/>
  <c r="A270" i="66"/>
  <c r="H270" i="66"/>
  <c r="H270" i="71"/>
  <c r="A271" i="66"/>
  <c r="H271" i="66"/>
  <c r="H271" i="71"/>
  <c r="A272" i="66"/>
  <c r="H272" i="66"/>
  <c r="H272" i="71"/>
  <c r="A273" i="66"/>
  <c r="H273" i="66"/>
  <c r="H273" i="71"/>
  <c r="A274" i="66"/>
  <c r="H274" i="66"/>
  <c r="H274" i="71"/>
  <c r="A275" i="66"/>
  <c r="H275" i="66"/>
  <c r="H275" i="71"/>
  <c r="A276" i="66"/>
  <c r="H276" i="66"/>
  <c r="H276" i="71"/>
  <c r="A277" i="66"/>
  <c r="H277" i="66"/>
  <c r="H277" i="71"/>
  <c r="A278" i="66"/>
  <c r="H278" i="66"/>
  <c r="H278" i="71"/>
  <c r="A279" i="66"/>
  <c r="H279" i="66"/>
  <c r="H279" i="71"/>
  <c r="A280" i="66"/>
  <c r="H280" i="66"/>
  <c r="H280" i="71"/>
  <c r="A281" i="66"/>
  <c r="H281" i="66"/>
  <c r="H281" i="71"/>
  <c r="A282" i="66"/>
  <c r="H282" i="66"/>
  <c r="H282" i="71"/>
  <c r="A283" i="66"/>
  <c r="H283" i="66"/>
  <c r="H283" i="71"/>
  <c r="A284" i="66"/>
  <c r="H284" i="66"/>
  <c r="H284" i="71"/>
  <c r="A285" i="66"/>
  <c r="H285" i="66"/>
  <c r="H285" i="71"/>
  <c r="A286" i="66"/>
  <c r="H286" i="66"/>
  <c r="H286" i="71"/>
  <c r="A287" i="66"/>
  <c r="H287" i="66"/>
  <c r="H287" i="71"/>
  <c r="A288" i="66"/>
  <c r="H288" i="66"/>
  <c r="H288" i="71"/>
  <c r="A289" i="66"/>
  <c r="H289" i="66"/>
  <c r="H289" i="71"/>
  <c r="A290" i="66"/>
  <c r="H290" i="66"/>
  <c r="H290" i="71"/>
  <c r="A291" i="66"/>
  <c r="H291" i="66"/>
  <c r="H291" i="71"/>
  <c r="A292" i="66"/>
  <c r="H292" i="66"/>
  <c r="H292" i="71"/>
  <c r="A293" i="66"/>
  <c r="H293" i="66"/>
  <c r="H293" i="71"/>
  <c r="A294" i="66"/>
  <c r="H294" i="66"/>
  <c r="H294" i="71"/>
  <c r="A295" i="66"/>
  <c r="H295" i="66"/>
  <c r="H295" i="71"/>
  <c r="A296" i="66"/>
  <c r="H296" i="66"/>
  <c r="H296" i="71"/>
  <c r="A297" i="66"/>
  <c r="H297" i="66"/>
  <c r="H297" i="71"/>
  <c r="A298" i="66"/>
  <c r="H298" i="66"/>
  <c r="H298" i="71"/>
  <c r="A299" i="66"/>
  <c r="H299" i="66"/>
  <c r="H299" i="71"/>
  <c r="A300" i="66"/>
  <c r="H300" i="66"/>
  <c r="H300" i="71"/>
  <c r="A301" i="66"/>
  <c r="H301" i="66"/>
  <c r="H301" i="71"/>
  <c r="A302" i="66"/>
  <c r="H302" i="66"/>
  <c r="H302" i="71"/>
  <c r="A303" i="66"/>
  <c r="H303" i="66"/>
  <c r="H303" i="71"/>
  <c r="A304" i="66"/>
  <c r="H304" i="66"/>
  <c r="H304" i="71"/>
  <c r="A305" i="66"/>
  <c r="H305" i="66"/>
  <c r="H305" i="71"/>
  <c r="A306" i="66"/>
  <c r="H306" i="66"/>
  <c r="H306" i="71"/>
  <c r="A307" i="66"/>
  <c r="H307" i="66"/>
  <c r="H307" i="71"/>
  <c r="A308" i="66"/>
  <c r="H308" i="66"/>
  <c r="H308" i="71"/>
  <c r="A309" i="66"/>
  <c r="H309" i="66"/>
  <c r="H309" i="71"/>
  <c r="A310" i="66"/>
  <c r="H310" i="66"/>
  <c r="H310" i="71"/>
  <c r="A311" i="66"/>
  <c r="H311" i="66"/>
  <c r="H311" i="71"/>
  <c r="A312" i="66"/>
  <c r="H312" i="66"/>
  <c r="H312" i="71"/>
  <c r="A313" i="66"/>
  <c r="H313" i="66"/>
  <c r="H313" i="71"/>
  <c r="A314" i="66"/>
  <c r="H314" i="66"/>
  <c r="H314" i="71"/>
  <c r="A315" i="66"/>
  <c r="H315" i="66"/>
  <c r="H315" i="71"/>
  <c r="A316" i="66"/>
  <c r="H316" i="66"/>
  <c r="H316" i="71"/>
  <c r="A317" i="66"/>
  <c r="H317" i="66"/>
  <c r="H317" i="71"/>
  <c r="A318" i="66"/>
  <c r="H318" i="66"/>
  <c r="H318" i="71"/>
  <c r="A319" i="66"/>
  <c r="H319" i="66"/>
  <c r="H319" i="71"/>
  <c r="A320" i="66"/>
  <c r="H320" i="66"/>
  <c r="H320" i="71"/>
  <c r="A321" i="66"/>
  <c r="H321" i="66"/>
  <c r="H321" i="71"/>
  <c r="A322" i="66"/>
  <c r="H322" i="66"/>
  <c r="H322" i="71"/>
  <c r="A323" i="66"/>
  <c r="H323" i="66"/>
  <c r="H323" i="71"/>
  <c r="A324" i="66"/>
  <c r="H324" i="66"/>
  <c r="H324" i="71"/>
  <c r="A325" i="66"/>
  <c r="H325" i="66"/>
  <c r="H325" i="71"/>
  <c r="A326" i="66"/>
  <c r="H326" i="66"/>
  <c r="H326" i="71"/>
  <c r="A327" i="66"/>
  <c r="H327" i="66"/>
  <c r="H327" i="71"/>
  <c r="A328" i="66"/>
  <c r="H328" i="66"/>
  <c r="H328" i="71"/>
  <c r="A329" i="66"/>
  <c r="H329" i="66"/>
  <c r="H329" i="71"/>
  <c r="A330" i="66"/>
  <c r="H330" i="66"/>
  <c r="H330" i="71"/>
  <c r="A331" i="66"/>
  <c r="H331" i="66"/>
  <c r="H331" i="71"/>
  <c r="A332" i="66"/>
  <c r="H332" i="66"/>
  <c r="H332" i="71"/>
  <c r="A333" i="66"/>
  <c r="H333" i="66"/>
  <c r="H333" i="71"/>
  <c r="A334" i="66"/>
  <c r="H334" i="66"/>
  <c r="H334" i="71"/>
  <c r="A335" i="66"/>
  <c r="H335" i="66"/>
  <c r="H335" i="71"/>
  <c r="A336" i="66"/>
  <c r="H336" i="66"/>
  <c r="H336" i="71"/>
  <c r="A337" i="66"/>
  <c r="H337" i="66"/>
  <c r="H337" i="71"/>
  <c r="A338" i="66"/>
  <c r="H338" i="66"/>
  <c r="H338" i="71"/>
  <c r="A339" i="66"/>
  <c r="H339" i="66"/>
  <c r="H339" i="71"/>
  <c r="A340" i="66"/>
  <c r="H340" i="66"/>
  <c r="H340" i="71"/>
  <c r="A341" i="66"/>
  <c r="H341" i="66"/>
  <c r="H341" i="71"/>
  <c r="A342" i="66"/>
  <c r="H342" i="66"/>
  <c r="H342" i="71"/>
  <c r="A343" i="66"/>
  <c r="H343" i="66"/>
  <c r="H343" i="71"/>
  <c r="A344" i="66"/>
  <c r="H344" i="66"/>
  <c r="H344" i="71"/>
  <c r="A345" i="66"/>
  <c r="H345" i="66"/>
  <c r="H345" i="71"/>
  <c r="A346" i="66"/>
  <c r="H346" i="66"/>
  <c r="H346" i="71"/>
  <c r="A347" i="66"/>
  <c r="H347" i="66"/>
  <c r="H347" i="71"/>
  <c r="A348" i="66"/>
  <c r="H348" i="66"/>
  <c r="H348" i="71"/>
  <c r="A349" i="66"/>
  <c r="H349" i="66"/>
  <c r="H349" i="71"/>
  <c r="A350" i="66"/>
  <c r="H350" i="66"/>
  <c r="H350" i="71"/>
  <c r="A351" i="66"/>
  <c r="H351" i="66"/>
  <c r="H351" i="71"/>
  <c r="A352" i="66"/>
  <c r="H352" i="66"/>
  <c r="H352" i="71"/>
  <c r="A353" i="66"/>
  <c r="H353" i="66"/>
  <c r="H353" i="71"/>
  <c r="A354" i="66"/>
  <c r="H354" i="66"/>
  <c r="H354" i="71"/>
  <c r="A355" i="66"/>
  <c r="H355" i="66"/>
  <c r="H355" i="71"/>
  <c r="A356" i="66"/>
  <c r="H356" i="66"/>
  <c r="H356" i="71"/>
  <c r="A357" i="66"/>
  <c r="H357" i="66"/>
  <c r="H357" i="71"/>
  <c r="A358" i="66"/>
  <c r="H358" i="66"/>
  <c r="H358" i="71"/>
  <c r="A359" i="66"/>
  <c r="H359" i="66"/>
  <c r="H359" i="71"/>
  <c r="A360" i="66"/>
  <c r="H360" i="66"/>
  <c r="H360" i="71"/>
  <c r="A361" i="66"/>
  <c r="H361" i="66"/>
  <c r="H361" i="71"/>
  <c r="D366" i="71"/>
  <c r="D364" i="71"/>
  <c r="S25" i="60"/>
  <c r="S25" i="66"/>
  <c r="S361" i="66"/>
  <c r="S361" i="71"/>
  <c r="P361" i="66"/>
  <c r="P361" i="71"/>
  <c r="N361" i="71"/>
  <c r="A361" i="71"/>
  <c r="C361" i="71"/>
  <c r="S360" i="66"/>
  <c r="S360" i="71"/>
  <c r="P360" i="66"/>
  <c r="P360" i="71"/>
  <c r="N360" i="71"/>
  <c r="A360" i="71"/>
  <c r="C360" i="71"/>
  <c r="S359" i="66"/>
  <c r="S359" i="71"/>
  <c r="P359" i="66"/>
  <c r="P359" i="71"/>
  <c r="N359" i="71"/>
  <c r="A359" i="71"/>
  <c r="C359" i="71"/>
  <c r="S358" i="66"/>
  <c r="S358" i="71"/>
  <c r="P358" i="66"/>
  <c r="P358" i="71"/>
  <c r="N358" i="71"/>
  <c r="A358" i="71"/>
  <c r="C358" i="71"/>
  <c r="S357" i="66"/>
  <c r="S357" i="71"/>
  <c r="P357" i="66"/>
  <c r="P357" i="71"/>
  <c r="N357" i="71"/>
  <c r="A357" i="71"/>
  <c r="C357" i="71"/>
  <c r="S356" i="66"/>
  <c r="S356" i="71"/>
  <c r="P356" i="66"/>
  <c r="P356" i="71"/>
  <c r="N356" i="71"/>
  <c r="A356" i="71"/>
  <c r="C356" i="71"/>
  <c r="S355" i="66"/>
  <c r="S355" i="71"/>
  <c r="P355" i="66"/>
  <c r="P355" i="71"/>
  <c r="N355" i="71"/>
  <c r="A355" i="71"/>
  <c r="C355" i="71"/>
  <c r="S354" i="66"/>
  <c r="S354" i="71"/>
  <c r="P354" i="66"/>
  <c r="P354" i="71"/>
  <c r="N354" i="71"/>
  <c r="A354" i="71"/>
  <c r="C354" i="71"/>
  <c r="S353" i="66"/>
  <c r="S353" i="71"/>
  <c r="P353" i="66"/>
  <c r="P353" i="71"/>
  <c r="N353" i="71"/>
  <c r="A353" i="71"/>
  <c r="C353" i="71"/>
  <c r="S352" i="66"/>
  <c r="S352" i="71"/>
  <c r="P352" i="66"/>
  <c r="P352" i="71"/>
  <c r="N352" i="71"/>
  <c r="A352" i="71"/>
  <c r="C352" i="71"/>
  <c r="S351" i="66"/>
  <c r="S351" i="71"/>
  <c r="P351" i="66"/>
  <c r="P351" i="71"/>
  <c r="N351" i="71"/>
  <c r="A351" i="71"/>
  <c r="C351" i="71"/>
  <c r="S350" i="66"/>
  <c r="S350" i="71"/>
  <c r="P350" i="66"/>
  <c r="P350" i="71"/>
  <c r="N350" i="71"/>
  <c r="A350" i="71"/>
  <c r="C350" i="71"/>
  <c r="S349" i="66"/>
  <c r="S349" i="71"/>
  <c r="P349" i="66"/>
  <c r="P349" i="71"/>
  <c r="N349" i="71"/>
  <c r="A349" i="71"/>
  <c r="C349" i="71"/>
  <c r="S348" i="66"/>
  <c r="S348" i="71"/>
  <c r="P348" i="66"/>
  <c r="P348" i="71"/>
  <c r="N348" i="71"/>
  <c r="A348" i="71"/>
  <c r="C348" i="71"/>
  <c r="S347" i="66"/>
  <c r="S347" i="71"/>
  <c r="P347" i="66"/>
  <c r="P347" i="71"/>
  <c r="N347" i="71"/>
  <c r="A347" i="71"/>
  <c r="C347" i="71"/>
  <c r="S346" i="66"/>
  <c r="S346" i="71"/>
  <c r="P346" i="66"/>
  <c r="P346" i="71"/>
  <c r="N346" i="71"/>
  <c r="A346" i="71"/>
  <c r="C346" i="71"/>
  <c r="S345" i="66"/>
  <c r="S345" i="71"/>
  <c r="P345" i="66"/>
  <c r="P345" i="71"/>
  <c r="N345" i="71"/>
  <c r="A345" i="71"/>
  <c r="C345" i="71"/>
  <c r="S344" i="66"/>
  <c r="S344" i="71"/>
  <c r="P344" i="66"/>
  <c r="P344" i="71"/>
  <c r="N344" i="71"/>
  <c r="A344" i="71"/>
  <c r="C344" i="71"/>
  <c r="S343" i="66"/>
  <c r="S343" i="71"/>
  <c r="P343" i="66"/>
  <c r="P343" i="71"/>
  <c r="N343" i="71"/>
  <c r="A343" i="71"/>
  <c r="C343" i="71"/>
  <c r="S342" i="66"/>
  <c r="S342" i="71"/>
  <c r="P342" i="66"/>
  <c r="P342" i="71"/>
  <c r="N342" i="71"/>
  <c r="A342" i="71"/>
  <c r="C342" i="71"/>
  <c r="S341" i="66"/>
  <c r="S341" i="71"/>
  <c r="P341" i="66"/>
  <c r="P341" i="71"/>
  <c r="N341" i="71"/>
  <c r="A341" i="71"/>
  <c r="C341" i="71"/>
  <c r="S340" i="66"/>
  <c r="S340" i="71"/>
  <c r="P340" i="66"/>
  <c r="P340" i="71"/>
  <c r="N340" i="71"/>
  <c r="A340" i="71"/>
  <c r="C340" i="71"/>
  <c r="S339" i="66"/>
  <c r="S339" i="71"/>
  <c r="P339" i="66"/>
  <c r="P339" i="71"/>
  <c r="N339" i="71"/>
  <c r="A339" i="71"/>
  <c r="C339" i="71"/>
  <c r="S338" i="66"/>
  <c r="S338" i="71"/>
  <c r="P338" i="66"/>
  <c r="P338" i="71"/>
  <c r="N338" i="71"/>
  <c r="A338" i="71"/>
  <c r="C338" i="71"/>
  <c r="S337" i="66"/>
  <c r="S337" i="71"/>
  <c r="P337" i="66"/>
  <c r="P337" i="71"/>
  <c r="N337" i="71"/>
  <c r="A337" i="71"/>
  <c r="C337" i="71"/>
  <c r="S336" i="66"/>
  <c r="S336" i="71"/>
  <c r="P336" i="66"/>
  <c r="P336" i="71"/>
  <c r="N336" i="71"/>
  <c r="A336" i="71"/>
  <c r="C336" i="71"/>
  <c r="S335" i="66"/>
  <c r="S335" i="71"/>
  <c r="P335" i="66"/>
  <c r="P335" i="71"/>
  <c r="N335" i="71"/>
  <c r="A335" i="71"/>
  <c r="C335" i="71"/>
  <c r="S334" i="66"/>
  <c r="S334" i="71"/>
  <c r="P334" i="66"/>
  <c r="P334" i="71"/>
  <c r="N334" i="71"/>
  <c r="A334" i="71"/>
  <c r="C334" i="71"/>
  <c r="S333" i="66"/>
  <c r="S333" i="71"/>
  <c r="P333" i="66"/>
  <c r="P333" i="71"/>
  <c r="N333" i="71"/>
  <c r="A333" i="71"/>
  <c r="C333" i="71"/>
  <c r="S332" i="66"/>
  <c r="S332" i="71"/>
  <c r="P332" i="66"/>
  <c r="P332" i="71"/>
  <c r="N332" i="71"/>
  <c r="A332" i="71"/>
  <c r="C332" i="71"/>
  <c r="S331" i="66"/>
  <c r="S331" i="71"/>
  <c r="P331" i="66"/>
  <c r="P331" i="71"/>
  <c r="N331" i="71"/>
  <c r="A331" i="71"/>
  <c r="C331" i="71"/>
  <c r="S330" i="66"/>
  <c r="S330" i="71"/>
  <c r="P330" i="66"/>
  <c r="P330" i="71"/>
  <c r="N330" i="71"/>
  <c r="A330" i="71"/>
  <c r="C330" i="71"/>
  <c r="S329" i="66"/>
  <c r="S329" i="71"/>
  <c r="P329" i="66"/>
  <c r="P329" i="71"/>
  <c r="N329" i="71"/>
  <c r="A329" i="71"/>
  <c r="C329" i="71"/>
  <c r="S328" i="66"/>
  <c r="S328" i="71"/>
  <c r="P328" i="66"/>
  <c r="P328" i="71"/>
  <c r="N328" i="71"/>
  <c r="A328" i="71"/>
  <c r="C328" i="71"/>
  <c r="S327" i="66"/>
  <c r="S327" i="71"/>
  <c r="P327" i="66"/>
  <c r="P327" i="71"/>
  <c r="N327" i="71"/>
  <c r="A327" i="71"/>
  <c r="C327" i="71"/>
  <c r="S326" i="66"/>
  <c r="S326" i="71"/>
  <c r="P326" i="66"/>
  <c r="P326" i="71"/>
  <c r="N326" i="71"/>
  <c r="A326" i="71"/>
  <c r="C326" i="71"/>
  <c r="S325" i="66"/>
  <c r="S325" i="71"/>
  <c r="P325" i="66"/>
  <c r="P325" i="71"/>
  <c r="N325" i="71"/>
  <c r="A325" i="71"/>
  <c r="C325" i="71"/>
  <c r="S324" i="66"/>
  <c r="S324" i="71"/>
  <c r="P324" i="66"/>
  <c r="P324" i="71"/>
  <c r="N324" i="71"/>
  <c r="A324" i="71"/>
  <c r="C324" i="71"/>
  <c r="S323" i="66"/>
  <c r="S323" i="71"/>
  <c r="P323" i="66"/>
  <c r="P323" i="71"/>
  <c r="N323" i="71"/>
  <c r="A323" i="71"/>
  <c r="C323" i="71"/>
  <c r="S322" i="66"/>
  <c r="S322" i="71"/>
  <c r="P322" i="66"/>
  <c r="P322" i="71"/>
  <c r="N322" i="71"/>
  <c r="A322" i="71"/>
  <c r="C322" i="71"/>
  <c r="S321" i="66"/>
  <c r="S321" i="71"/>
  <c r="P321" i="66"/>
  <c r="P321" i="71"/>
  <c r="N321" i="71"/>
  <c r="A321" i="71"/>
  <c r="C321" i="71"/>
  <c r="S320" i="66"/>
  <c r="S320" i="71"/>
  <c r="P320" i="66"/>
  <c r="P320" i="71"/>
  <c r="N320" i="71"/>
  <c r="A320" i="71"/>
  <c r="C320" i="71"/>
  <c r="S319" i="66"/>
  <c r="S319" i="71"/>
  <c r="P319" i="66"/>
  <c r="P319" i="71"/>
  <c r="N319" i="71"/>
  <c r="A319" i="71"/>
  <c r="C319" i="71"/>
  <c r="S318" i="66"/>
  <c r="S318" i="71"/>
  <c r="P318" i="66"/>
  <c r="P318" i="71"/>
  <c r="N318" i="71"/>
  <c r="A318" i="71"/>
  <c r="C318" i="71"/>
  <c r="S317" i="66"/>
  <c r="S317" i="71"/>
  <c r="P317" i="66"/>
  <c r="P317" i="71"/>
  <c r="N317" i="71"/>
  <c r="A317" i="71"/>
  <c r="C317" i="71"/>
  <c r="S316" i="66"/>
  <c r="S316" i="71"/>
  <c r="P316" i="66"/>
  <c r="P316" i="71"/>
  <c r="N316" i="71"/>
  <c r="A316" i="71"/>
  <c r="C316" i="71"/>
  <c r="S315" i="66"/>
  <c r="S315" i="71"/>
  <c r="P315" i="66"/>
  <c r="P315" i="71"/>
  <c r="N315" i="71"/>
  <c r="A315" i="71"/>
  <c r="C315" i="71"/>
  <c r="S314" i="66"/>
  <c r="S314" i="71"/>
  <c r="P314" i="66"/>
  <c r="P314" i="71"/>
  <c r="N314" i="71"/>
  <c r="A314" i="71"/>
  <c r="C314" i="71"/>
  <c r="S313" i="66"/>
  <c r="S313" i="71"/>
  <c r="P313" i="66"/>
  <c r="P313" i="71"/>
  <c r="N313" i="71"/>
  <c r="A313" i="71"/>
  <c r="C313" i="71"/>
  <c r="S312" i="66"/>
  <c r="S312" i="71"/>
  <c r="P312" i="66"/>
  <c r="P312" i="71"/>
  <c r="N312" i="71"/>
  <c r="A312" i="71"/>
  <c r="C312" i="71"/>
  <c r="S311" i="66"/>
  <c r="S311" i="71"/>
  <c r="P311" i="66"/>
  <c r="P311" i="71"/>
  <c r="N311" i="71"/>
  <c r="A311" i="71"/>
  <c r="C311" i="71"/>
  <c r="S310" i="66"/>
  <c r="S310" i="71"/>
  <c r="P310" i="66"/>
  <c r="P310" i="71"/>
  <c r="N310" i="71"/>
  <c r="A310" i="71"/>
  <c r="C310" i="71"/>
  <c r="S309" i="66"/>
  <c r="S309" i="71"/>
  <c r="P309" i="66"/>
  <c r="P309" i="71"/>
  <c r="N309" i="71"/>
  <c r="A309" i="71"/>
  <c r="C309" i="71"/>
  <c r="S308" i="66"/>
  <c r="S308" i="71"/>
  <c r="P308" i="66"/>
  <c r="P308" i="71"/>
  <c r="N308" i="71"/>
  <c r="A308" i="71"/>
  <c r="C308" i="71"/>
  <c r="S307" i="66"/>
  <c r="S307" i="71"/>
  <c r="P307" i="66"/>
  <c r="P307" i="71"/>
  <c r="N307" i="71"/>
  <c r="A307" i="71"/>
  <c r="C307" i="71"/>
  <c r="S306" i="66"/>
  <c r="S306" i="71"/>
  <c r="P306" i="66"/>
  <c r="P306" i="71"/>
  <c r="N306" i="71"/>
  <c r="A306" i="71"/>
  <c r="C306" i="71"/>
  <c r="S305" i="66"/>
  <c r="S305" i="71"/>
  <c r="P305" i="66"/>
  <c r="P305" i="71"/>
  <c r="N305" i="71"/>
  <c r="A305" i="71"/>
  <c r="C305" i="71"/>
  <c r="S304" i="66"/>
  <c r="S304" i="71"/>
  <c r="P304" i="66"/>
  <c r="P304" i="71"/>
  <c r="N304" i="71"/>
  <c r="A304" i="71"/>
  <c r="C304" i="71"/>
  <c r="S303" i="66"/>
  <c r="S303" i="71"/>
  <c r="P303" i="66"/>
  <c r="P303" i="71"/>
  <c r="N303" i="71"/>
  <c r="A303" i="71"/>
  <c r="C303" i="71"/>
  <c r="S302" i="66"/>
  <c r="S302" i="71"/>
  <c r="P302" i="66"/>
  <c r="P302" i="71"/>
  <c r="N302" i="71"/>
  <c r="A302" i="71"/>
  <c r="C302" i="71"/>
  <c r="S301" i="66"/>
  <c r="S301" i="71"/>
  <c r="P301" i="66"/>
  <c r="P301" i="71"/>
  <c r="N301" i="71"/>
  <c r="A301" i="71"/>
  <c r="C301" i="71"/>
  <c r="S300" i="66"/>
  <c r="S300" i="71"/>
  <c r="P300" i="66"/>
  <c r="P300" i="71"/>
  <c r="N300" i="71"/>
  <c r="A300" i="71"/>
  <c r="C300" i="71"/>
  <c r="S299" i="66"/>
  <c r="S299" i="71"/>
  <c r="P299" i="66"/>
  <c r="P299" i="71"/>
  <c r="N299" i="71"/>
  <c r="A299" i="71"/>
  <c r="C299" i="71"/>
  <c r="S298" i="66"/>
  <c r="S298" i="71"/>
  <c r="P298" i="66"/>
  <c r="P298" i="71"/>
  <c r="N298" i="71"/>
  <c r="A298" i="71"/>
  <c r="C298" i="71"/>
  <c r="S297" i="66"/>
  <c r="S297" i="71"/>
  <c r="P297" i="66"/>
  <c r="P297" i="71"/>
  <c r="N297" i="71"/>
  <c r="A297" i="71"/>
  <c r="C297" i="71"/>
  <c r="S296" i="66"/>
  <c r="S296" i="71"/>
  <c r="P296" i="66"/>
  <c r="P296" i="71"/>
  <c r="N296" i="71"/>
  <c r="A296" i="71"/>
  <c r="C296" i="71"/>
  <c r="S295" i="66"/>
  <c r="S295" i="71"/>
  <c r="P295" i="66"/>
  <c r="P295" i="71"/>
  <c r="N295" i="71"/>
  <c r="A295" i="71"/>
  <c r="C295" i="71"/>
  <c r="S294" i="66"/>
  <c r="S294" i="71"/>
  <c r="P294" i="66"/>
  <c r="P294" i="71"/>
  <c r="N294" i="71"/>
  <c r="A294" i="71"/>
  <c r="C294" i="71"/>
  <c r="S293" i="66"/>
  <c r="S293" i="71"/>
  <c r="P293" i="66"/>
  <c r="P293" i="71"/>
  <c r="N293" i="71"/>
  <c r="A293" i="71"/>
  <c r="C293" i="71"/>
  <c r="S292" i="66"/>
  <c r="S292" i="71"/>
  <c r="P292" i="66"/>
  <c r="P292" i="71"/>
  <c r="N292" i="71"/>
  <c r="A292" i="71"/>
  <c r="C292" i="71"/>
  <c r="S291" i="66"/>
  <c r="S291" i="71"/>
  <c r="P291" i="66"/>
  <c r="P291" i="71"/>
  <c r="N291" i="71"/>
  <c r="A291" i="71"/>
  <c r="C291" i="71"/>
  <c r="S290" i="66"/>
  <c r="S290" i="71"/>
  <c r="P290" i="66"/>
  <c r="P290" i="71"/>
  <c r="N290" i="71"/>
  <c r="A290" i="71"/>
  <c r="C290" i="71"/>
  <c r="S289" i="66"/>
  <c r="S289" i="71"/>
  <c r="P289" i="66"/>
  <c r="P289" i="71"/>
  <c r="N289" i="71"/>
  <c r="A289" i="71"/>
  <c r="C289" i="71"/>
  <c r="S288" i="66"/>
  <c r="S288" i="71"/>
  <c r="P288" i="66"/>
  <c r="P288" i="71"/>
  <c r="N288" i="71"/>
  <c r="A288" i="71"/>
  <c r="C288" i="71"/>
  <c r="S287" i="66"/>
  <c r="S287" i="71"/>
  <c r="P287" i="66"/>
  <c r="P287" i="71"/>
  <c r="N287" i="71"/>
  <c r="A287" i="71"/>
  <c r="C287" i="71"/>
  <c r="S286" i="66"/>
  <c r="S286" i="71"/>
  <c r="P286" i="66"/>
  <c r="P286" i="71"/>
  <c r="N286" i="71"/>
  <c r="A286" i="71"/>
  <c r="C286" i="71"/>
  <c r="S285" i="66"/>
  <c r="S285" i="71"/>
  <c r="P285" i="66"/>
  <c r="P285" i="71"/>
  <c r="N285" i="71"/>
  <c r="A285" i="71"/>
  <c r="C285" i="71"/>
  <c r="S284" i="66"/>
  <c r="S284" i="71"/>
  <c r="P284" i="66"/>
  <c r="P284" i="71"/>
  <c r="N284" i="71"/>
  <c r="A284" i="71"/>
  <c r="C284" i="71"/>
  <c r="S283" i="66"/>
  <c r="S283" i="71"/>
  <c r="P283" i="66"/>
  <c r="P283" i="71"/>
  <c r="N283" i="71"/>
  <c r="A283" i="71"/>
  <c r="C283" i="71"/>
  <c r="S282" i="66"/>
  <c r="S282" i="71"/>
  <c r="P282" i="66"/>
  <c r="P282" i="71"/>
  <c r="N282" i="71"/>
  <c r="A282" i="71"/>
  <c r="C282" i="71"/>
  <c r="S281" i="66"/>
  <c r="S281" i="71"/>
  <c r="P281" i="66"/>
  <c r="P281" i="71"/>
  <c r="N281" i="71"/>
  <c r="A281" i="71"/>
  <c r="C281" i="71"/>
  <c r="S280" i="66"/>
  <c r="S280" i="71"/>
  <c r="P280" i="66"/>
  <c r="P280" i="71"/>
  <c r="N280" i="71"/>
  <c r="A280" i="71"/>
  <c r="C280" i="71"/>
  <c r="S279" i="66"/>
  <c r="S279" i="71"/>
  <c r="P279" i="66"/>
  <c r="P279" i="71"/>
  <c r="N279" i="71"/>
  <c r="A279" i="71"/>
  <c r="C279" i="71"/>
  <c r="S278" i="66"/>
  <c r="S278" i="71"/>
  <c r="P278" i="66"/>
  <c r="P278" i="71"/>
  <c r="N278" i="71"/>
  <c r="A278" i="71"/>
  <c r="C278" i="71"/>
  <c r="S277" i="66"/>
  <c r="S277" i="71"/>
  <c r="P277" i="66"/>
  <c r="P277" i="71"/>
  <c r="N277" i="71"/>
  <c r="A277" i="71"/>
  <c r="C277" i="71"/>
  <c r="S276" i="66"/>
  <c r="S276" i="71"/>
  <c r="P276" i="66"/>
  <c r="P276" i="71"/>
  <c r="N276" i="71"/>
  <c r="A276" i="71"/>
  <c r="C276" i="71"/>
  <c r="S275" i="66"/>
  <c r="S275" i="71"/>
  <c r="P275" i="66"/>
  <c r="P275" i="71"/>
  <c r="N275" i="71"/>
  <c r="A275" i="71"/>
  <c r="C275" i="71"/>
  <c r="S274" i="66"/>
  <c r="S274" i="71"/>
  <c r="P274" i="66"/>
  <c r="P274" i="71"/>
  <c r="N274" i="71"/>
  <c r="A274" i="71"/>
  <c r="C274" i="71"/>
  <c r="S273" i="66"/>
  <c r="S273" i="71"/>
  <c r="P273" i="66"/>
  <c r="P273" i="71"/>
  <c r="N273" i="71"/>
  <c r="A273" i="71"/>
  <c r="C273" i="71"/>
  <c r="S272" i="66"/>
  <c r="S272" i="71"/>
  <c r="P272" i="66"/>
  <c r="P272" i="71"/>
  <c r="N272" i="71"/>
  <c r="A272" i="71"/>
  <c r="C272" i="71"/>
  <c r="S271" i="66"/>
  <c r="S271" i="71"/>
  <c r="P271" i="66"/>
  <c r="P271" i="71"/>
  <c r="N271" i="71"/>
  <c r="A271" i="71"/>
  <c r="C271" i="71"/>
  <c r="S270" i="66"/>
  <c r="S270" i="71"/>
  <c r="P270" i="66"/>
  <c r="P270" i="71"/>
  <c r="N270" i="71"/>
  <c r="A270" i="71"/>
  <c r="C270" i="71"/>
  <c r="S269" i="66"/>
  <c r="S269" i="71"/>
  <c r="P269" i="66"/>
  <c r="P269" i="71"/>
  <c r="N269" i="71"/>
  <c r="A269" i="71"/>
  <c r="C269" i="71"/>
  <c r="S268" i="66"/>
  <c r="S268" i="71"/>
  <c r="P268" i="66"/>
  <c r="P268" i="71"/>
  <c r="N268" i="71"/>
  <c r="A268" i="71"/>
  <c r="C268" i="71"/>
  <c r="S267" i="66"/>
  <c r="S267" i="71"/>
  <c r="P267" i="66"/>
  <c r="P267" i="71"/>
  <c r="N267" i="71"/>
  <c r="A267" i="71"/>
  <c r="C267" i="71"/>
  <c r="S266" i="66"/>
  <c r="S266" i="71"/>
  <c r="P266" i="66"/>
  <c r="P266" i="71"/>
  <c r="N266" i="71"/>
  <c r="A266" i="71"/>
  <c r="C266" i="71"/>
  <c r="S265" i="66"/>
  <c r="S265" i="71"/>
  <c r="P265" i="66"/>
  <c r="P265" i="71"/>
  <c r="N265" i="71"/>
  <c r="A265" i="71"/>
  <c r="C265" i="71"/>
  <c r="S264" i="66"/>
  <c r="S264" i="71"/>
  <c r="P264" i="66"/>
  <c r="P264" i="71"/>
  <c r="N264" i="71"/>
  <c r="A264" i="71"/>
  <c r="C264" i="71"/>
  <c r="S263" i="66"/>
  <c r="S263" i="71"/>
  <c r="P263" i="66"/>
  <c r="P263" i="71"/>
  <c r="N263" i="71"/>
  <c r="A263" i="71"/>
  <c r="C263" i="71"/>
  <c r="S262" i="66"/>
  <c r="S262" i="71"/>
  <c r="P262" i="66"/>
  <c r="P262" i="71"/>
  <c r="N262" i="71"/>
  <c r="A262" i="71"/>
  <c r="C262" i="71"/>
  <c r="S261" i="66"/>
  <c r="S261" i="71"/>
  <c r="P261" i="66"/>
  <c r="P261" i="71"/>
  <c r="N261" i="71"/>
  <c r="A261" i="71"/>
  <c r="C261" i="71"/>
  <c r="S260" i="66"/>
  <c r="S260" i="71"/>
  <c r="P260" i="66"/>
  <c r="P260" i="71"/>
  <c r="N260" i="71"/>
  <c r="A260" i="71"/>
  <c r="C260" i="71"/>
  <c r="S259" i="66"/>
  <c r="S259" i="71"/>
  <c r="P259" i="66"/>
  <c r="P259" i="71"/>
  <c r="N259" i="71"/>
  <c r="A259" i="71"/>
  <c r="C259" i="71"/>
  <c r="S258" i="66"/>
  <c r="S258" i="71"/>
  <c r="P258" i="66"/>
  <c r="P258" i="71"/>
  <c r="N258" i="71"/>
  <c r="A258" i="71"/>
  <c r="C258" i="71"/>
  <c r="S257" i="66"/>
  <c r="S257" i="71"/>
  <c r="P257" i="66"/>
  <c r="P257" i="71"/>
  <c r="N257" i="71"/>
  <c r="A257" i="71"/>
  <c r="C257" i="71"/>
  <c r="S256" i="66"/>
  <c r="S256" i="71"/>
  <c r="P256" i="66"/>
  <c r="P256" i="71"/>
  <c r="N256" i="71"/>
  <c r="A256" i="71"/>
  <c r="C256" i="71"/>
  <c r="S255" i="66"/>
  <c r="S255" i="71"/>
  <c r="P255" i="66"/>
  <c r="P255" i="71"/>
  <c r="N255" i="71"/>
  <c r="A255" i="71"/>
  <c r="C255" i="71"/>
  <c r="S254" i="66"/>
  <c r="S254" i="71"/>
  <c r="P254" i="66"/>
  <c r="P254" i="71"/>
  <c r="N254" i="71"/>
  <c r="A254" i="71"/>
  <c r="C254" i="71"/>
  <c r="S253" i="66"/>
  <c r="S253" i="71"/>
  <c r="P253" i="66"/>
  <c r="P253" i="71"/>
  <c r="N253" i="71"/>
  <c r="A253" i="71"/>
  <c r="C253" i="71"/>
  <c r="S252" i="66"/>
  <c r="S252" i="71"/>
  <c r="P252" i="66"/>
  <c r="P252" i="71"/>
  <c r="N252" i="71"/>
  <c r="A252" i="71"/>
  <c r="C252" i="71"/>
  <c r="S251" i="66"/>
  <c r="S251" i="71"/>
  <c r="P251" i="66"/>
  <c r="P251" i="71"/>
  <c r="N251" i="71"/>
  <c r="A251" i="71"/>
  <c r="C251" i="71"/>
  <c r="S250" i="66"/>
  <c r="S250" i="71"/>
  <c r="P250" i="66"/>
  <c r="P250" i="71"/>
  <c r="N250" i="71"/>
  <c r="A250" i="71"/>
  <c r="C250" i="71"/>
  <c r="S249" i="66"/>
  <c r="S249" i="71"/>
  <c r="P249" i="66"/>
  <c r="P249" i="71"/>
  <c r="N249" i="71"/>
  <c r="A249" i="71"/>
  <c r="C249" i="71"/>
  <c r="S248" i="66"/>
  <c r="S248" i="71"/>
  <c r="P248" i="66"/>
  <c r="P248" i="71"/>
  <c r="N248" i="71"/>
  <c r="A248" i="71"/>
  <c r="C248" i="71"/>
  <c r="S247" i="66"/>
  <c r="S247" i="71"/>
  <c r="P247" i="66"/>
  <c r="P247" i="71"/>
  <c r="N247" i="71"/>
  <c r="A247" i="71"/>
  <c r="C247" i="71"/>
  <c r="S246" i="66"/>
  <c r="S246" i="71"/>
  <c r="P246" i="66"/>
  <c r="P246" i="71"/>
  <c r="N246" i="71"/>
  <c r="A246" i="71"/>
  <c r="C246" i="71"/>
  <c r="S245" i="66"/>
  <c r="S245" i="71"/>
  <c r="P245" i="66"/>
  <c r="P245" i="71"/>
  <c r="N245" i="71"/>
  <c r="A245" i="71"/>
  <c r="C245" i="71"/>
  <c r="S244" i="66"/>
  <c r="S244" i="71"/>
  <c r="P244" i="66"/>
  <c r="P244" i="71"/>
  <c r="N244" i="71"/>
  <c r="A244" i="71"/>
  <c r="C244" i="71"/>
  <c r="S243" i="66"/>
  <c r="S243" i="71"/>
  <c r="P243" i="66"/>
  <c r="P243" i="71"/>
  <c r="N243" i="71"/>
  <c r="A243" i="71"/>
  <c r="C243" i="71"/>
  <c r="S242" i="66"/>
  <c r="S242" i="71"/>
  <c r="P242" i="66"/>
  <c r="P242" i="71"/>
  <c r="N242" i="71"/>
  <c r="A242" i="71"/>
  <c r="C242" i="71"/>
  <c r="S241" i="66"/>
  <c r="S241" i="71"/>
  <c r="P241" i="66"/>
  <c r="P241" i="71"/>
  <c r="N241" i="71"/>
  <c r="A241" i="71"/>
  <c r="C241" i="71"/>
  <c r="S240" i="66"/>
  <c r="S240" i="71"/>
  <c r="P240" i="66"/>
  <c r="P240" i="71"/>
  <c r="N240" i="71"/>
  <c r="A240" i="71"/>
  <c r="C240" i="71"/>
  <c r="S239" i="66"/>
  <c r="S239" i="71"/>
  <c r="P239" i="66"/>
  <c r="P239" i="71"/>
  <c r="N239" i="71"/>
  <c r="A239" i="71"/>
  <c r="C239" i="71"/>
  <c r="S238" i="66"/>
  <c r="S238" i="71"/>
  <c r="P238" i="66"/>
  <c r="P238" i="71"/>
  <c r="N238" i="71"/>
  <c r="A238" i="71"/>
  <c r="C238" i="71"/>
  <c r="S237" i="66"/>
  <c r="S237" i="71"/>
  <c r="P237" i="66"/>
  <c r="P237" i="71"/>
  <c r="N237" i="71"/>
  <c r="A237" i="71"/>
  <c r="C237" i="71"/>
  <c r="S236" i="66"/>
  <c r="S236" i="71"/>
  <c r="P236" i="66"/>
  <c r="P236" i="71"/>
  <c r="N236" i="71"/>
  <c r="A236" i="71"/>
  <c r="C236" i="71"/>
  <c r="S235" i="66"/>
  <c r="S235" i="71"/>
  <c r="P235" i="66"/>
  <c r="P235" i="71"/>
  <c r="N235" i="71"/>
  <c r="A235" i="71"/>
  <c r="C235" i="71"/>
  <c r="S234" i="66"/>
  <c r="S234" i="71"/>
  <c r="P234" i="66"/>
  <c r="P234" i="71"/>
  <c r="N234" i="71"/>
  <c r="A234" i="71"/>
  <c r="C234" i="71"/>
  <c r="S233" i="66"/>
  <c r="S233" i="71"/>
  <c r="P233" i="66"/>
  <c r="P233" i="71"/>
  <c r="N233" i="71"/>
  <c r="A233" i="71"/>
  <c r="C233" i="71"/>
  <c r="S232" i="66"/>
  <c r="S232" i="71"/>
  <c r="P232" i="66"/>
  <c r="P232" i="71"/>
  <c r="N232" i="71"/>
  <c r="A232" i="71"/>
  <c r="C232" i="71"/>
  <c r="S231" i="66"/>
  <c r="S231" i="71"/>
  <c r="P231" i="66"/>
  <c r="P231" i="71"/>
  <c r="N231" i="71"/>
  <c r="A231" i="71"/>
  <c r="C231" i="71"/>
  <c r="S230" i="66"/>
  <c r="S230" i="71"/>
  <c r="P230" i="66"/>
  <c r="P230" i="71"/>
  <c r="N230" i="71"/>
  <c r="A230" i="71"/>
  <c r="C230" i="71"/>
  <c r="S229" i="66"/>
  <c r="S229" i="71"/>
  <c r="P229" i="66"/>
  <c r="P229" i="71"/>
  <c r="N229" i="71"/>
  <c r="A229" i="71"/>
  <c r="C229" i="71"/>
  <c r="S228" i="66"/>
  <c r="S228" i="71"/>
  <c r="P228" i="66"/>
  <c r="P228" i="71"/>
  <c r="N228" i="71"/>
  <c r="A228" i="71"/>
  <c r="C228" i="71"/>
  <c r="S227" i="66"/>
  <c r="S227" i="71"/>
  <c r="P227" i="66"/>
  <c r="P227" i="71"/>
  <c r="N227" i="71"/>
  <c r="A227" i="71"/>
  <c r="C227" i="71"/>
  <c r="S226" i="66"/>
  <c r="S226" i="71"/>
  <c r="P226" i="66"/>
  <c r="P226" i="71"/>
  <c r="N226" i="71"/>
  <c r="A226" i="71"/>
  <c r="C226" i="71"/>
  <c r="S225" i="66"/>
  <c r="S225" i="71"/>
  <c r="P225" i="66"/>
  <c r="P225" i="71"/>
  <c r="N225" i="71"/>
  <c r="A225" i="71"/>
  <c r="C225" i="71"/>
  <c r="S224" i="66"/>
  <c r="S224" i="71"/>
  <c r="P224" i="66"/>
  <c r="P224" i="71"/>
  <c r="N224" i="71"/>
  <c r="A224" i="71"/>
  <c r="C224" i="71"/>
  <c r="S223" i="66"/>
  <c r="S223" i="71"/>
  <c r="P223" i="66"/>
  <c r="P223" i="71"/>
  <c r="N223" i="71"/>
  <c r="A223" i="71"/>
  <c r="C223" i="71"/>
  <c r="S222" i="66"/>
  <c r="S222" i="71"/>
  <c r="P222" i="60"/>
  <c r="P222" i="66"/>
  <c r="P222" i="71"/>
  <c r="N222" i="71"/>
  <c r="A222" i="71"/>
  <c r="C222" i="71"/>
  <c r="S221" i="66"/>
  <c r="S221" i="71"/>
  <c r="P221" i="60"/>
  <c r="P221" i="66"/>
  <c r="P221" i="71"/>
  <c r="N221" i="71"/>
  <c r="A221" i="66"/>
  <c r="A221" i="71"/>
  <c r="C221" i="71"/>
  <c r="S220" i="66"/>
  <c r="S220" i="71"/>
  <c r="P220" i="60"/>
  <c r="P220" i="66"/>
  <c r="P220" i="71"/>
  <c r="N220" i="71"/>
  <c r="A220" i="66"/>
  <c r="A220" i="71"/>
  <c r="C220" i="71"/>
  <c r="S219" i="66"/>
  <c r="S219" i="71"/>
  <c r="P219" i="60"/>
  <c r="P219" i="66"/>
  <c r="P219" i="71"/>
  <c r="N219" i="71"/>
  <c r="A219" i="66"/>
  <c r="A219" i="71"/>
  <c r="C219" i="71"/>
  <c r="S218" i="66"/>
  <c r="S218" i="71"/>
  <c r="P218" i="60"/>
  <c r="P218" i="66"/>
  <c r="P218" i="71"/>
  <c r="N218" i="71"/>
  <c r="A218" i="66"/>
  <c r="A218" i="71"/>
  <c r="C218" i="71"/>
  <c r="S217" i="66"/>
  <c r="S217" i="71"/>
  <c r="P217" i="60"/>
  <c r="P217" i="66"/>
  <c r="P217" i="71"/>
  <c r="N217" i="71"/>
  <c r="A217" i="66"/>
  <c r="A217" i="71"/>
  <c r="C217" i="71"/>
  <c r="S216" i="66"/>
  <c r="S216" i="71"/>
  <c r="P216" i="60"/>
  <c r="P216" i="66"/>
  <c r="P216" i="71"/>
  <c r="N216" i="71"/>
  <c r="A216" i="66"/>
  <c r="A216" i="71"/>
  <c r="C216" i="71"/>
  <c r="S215" i="66"/>
  <c r="S215" i="71"/>
  <c r="P215" i="60"/>
  <c r="P215" i="66"/>
  <c r="P215" i="71"/>
  <c r="N215" i="71"/>
  <c r="A215" i="66"/>
  <c r="A215" i="71"/>
  <c r="C215" i="71"/>
  <c r="S214" i="66"/>
  <c r="S214" i="71"/>
  <c r="P214" i="60"/>
  <c r="P214" i="66"/>
  <c r="P214" i="71"/>
  <c r="N214" i="71"/>
  <c r="A214" i="66"/>
  <c r="A214" i="71"/>
  <c r="C214" i="71"/>
  <c r="S213" i="66"/>
  <c r="S213" i="71"/>
  <c r="P213" i="60"/>
  <c r="P213" i="66"/>
  <c r="P213" i="71"/>
  <c r="N213" i="71"/>
  <c r="A213" i="66"/>
  <c r="A213" i="71"/>
  <c r="C213" i="71"/>
  <c r="S212" i="66"/>
  <c r="S212" i="71"/>
  <c r="P212" i="60"/>
  <c r="P212" i="66"/>
  <c r="P212" i="71"/>
  <c r="N212" i="71"/>
  <c r="A212" i="66"/>
  <c r="A212" i="71"/>
  <c r="C212" i="71"/>
  <c r="S211" i="66"/>
  <c r="S211" i="71"/>
  <c r="P211" i="60"/>
  <c r="P211" i="66"/>
  <c r="P211" i="71"/>
  <c r="N211" i="71"/>
  <c r="A211" i="66"/>
  <c r="A211" i="71"/>
  <c r="C211" i="71"/>
  <c r="S210" i="66"/>
  <c r="S210" i="71"/>
  <c r="P210" i="60"/>
  <c r="P210" i="66"/>
  <c r="P210" i="71"/>
  <c r="N210" i="71"/>
  <c r="A210" i="66"/>
  <c r="A210" i="71"/>
  <c r="C210" i="71"/>
  <c r="S209" i="66"/>
  <c r="S209" i="71"/>
  <c r="P209" i="60"/>
  <c r="P209" i="66"/>
  <c r="P209" i="71"/>
  <c r="N209" i="71"/>
  <c r="A209" i="66"/>
  <c r="A209" i="71"/>
  <c r="C209" i="71"/>
  <c r="S208" i="66"/>
  <c r="S208" i="71"/>
  <c r="P208" i="60"/>
  <c r="P208" i="66"/>
  <c r="P208" i="71"/>
  <c r="N208" i="71"/>
  <c r="A208" i="66"/>
  <c r="A208" i="71"/>
  <c r="C208" i="71"/>
  <c r="S207" i="66"/>
  <c r="S207" i="71"/>
  <c r="P207" i="60"/>
  <c r="P207" i="66"/>
  <c r="P207" i="71"/>
  <c r="N207" i="71"/>
  <c r="A207" i="66"/>
  <c r="A207" i="71"/>
  <c r="C207" i="71"/>
  <c r="S206" i="66"/>
  <c r="S206" i="71"/>
  <c r="P206" i="60"/>
  <c r="P206" i="66"/>
  <c r="P206" i="71"/>
  <c r="N206" i="71"/>
  <c r="A206" i="66"/>
  <c r="A206" i="71"/>
  <c r="C206" i="71"/>
  <c r="S205" i="66"/>
  <c r="S205" i="71"/>
  <c r="P205" i="60"/>
  <c r="P205" i="66"/>
  <c r="P205" i="71"/>
  <c r="N205" i="71"/>
  <c r="A205" i="71"/>
  <c r="C205" i="71"/>
  <c r="S204" i="66"/>
  <c r="S204" i="71"/>
  <c r="P204" i="60"/>
  <c r="P204" i="66"/>
  <c r="P204" i="71"/>
  <c r="N204" i="71"/>
  <c r="A204" i="71"/>
  <c r="C204" i="71"/>
  <c r="S203" i="66"/>
  <c r="S203" i="71"/>
  <c r="P203" i="60"/>
  <c r="P203" i="66"/>
  <c r="P203" i="71"/>
  <c r="N203" i="71"/>
  <c r="A203" i="66"/>
  <c r="A203" i="71"/>
  <c r="C203" i="71"/>
  <c r="S202" i="66"/>
  <c r="S202" i="71"/>
  <c r="P202" i="60"/>
  <c r="P202" i="66"/>
  <c r="P202" i="71"/>
  <c r="N202" i="71"/>
  <c r="A202" i="66"/>
  <c r="A202" i="71"/>
  <c r="C202" i="71"/>
  <c r="S201" i="66"/>
  <c r="S201" i="71"/>
  <c r="P201" i="60"/>
  <c r="P201" i="66"/>
  <c r="P201" i="71"/>
  <c r="N201" i="71"/>
  <c r="A201" i="71"/>
  <c r="C201" i="71"/>
  <c r="S200" i="66"/>
  <c r="S200" i="71"/>
  <c r="P200" i="60"/>
  <c r="P200" i="66"/>
  <c r="P200" i="71"/>
  <c r="N200" i="71"/>
  <c r="A200" i="71"/>
  <c r="C200" i="71"/>
  <c r="S199" i="66"/>
  <c r="S199" i="71"/>
  <c r="P199" i="60"/>
  <c r="P199" i="66"/>
  <c r="P199" i="71"/>
  <c r="N199" i="71"/>
  <c r="A199" i="71"/>
  <c r="C199" i="71"/>
  <c r="S198" i="66"/>
  <c r="S198" i="71"/>
  <c r="P198" i="60"/>
  <c r="P198" i="66"/>
  <c r="P198" i="71"/>
  <c r="N198" i="71"/>
  <c r="A198" i="66"/>
  <c r="A198" i="71"/>
  <c r="C198" i="71"/>
  <c r="S197" i="66"/>
  <c r="S197" i="71"/>
  <c r="P197" i="60"/>
  <c r="P197" i="66"/>
  <c r="P197" i="71"/>
  <c r="N197" i="71"/>
  <c r="A197" i="71"/>
  <c r="C197" i="71"/>
  <c r="S196" i="66"/>
  <c r="S196" i="71"/>
  <c r="P196" i="60"/>
  <c r="P196" i="66"/>
  <c r="P196" i="71"/>
  <c r="N196" i="71"/>
  <c r="A196" i="71"/>
  <c r="C196" i="71"/>
  <c r="S195" i="66"/>
  <c r="S195" i="71"/>
  <c r="P195" i="60"/>
  <c r="P195" i="66"/>
  <c r="P195" i="71"/>
  <c r="N195" i="71"/>
  <c r="A195" i="71"/>
  <c r="C195" i="71"/>
  <c r="S194" i="66"/>
  <c r="S194" i="71"/>
  <c r="P194" i="60"/>
  <c r="P194" i="66"/>
  <c r="P194" i="71"/>
  <c r="N194" i="71"/>
  <c r="A194" i="66"/>
  <c r="A194" i="71"/>
  <c r="C194" i="71"/>
  <c r="S193" i="66"/>
  <c r="S193" i="71"/>
  <c r="P193" i="60"/>
  <c r="P193" i="66"/>
  <c r="P193" i="71"/>
  <c r="N193" i="71"/>
  <c r="A193" i="71"/>
  <c r="C193" i="71"/>
  <c r="S192" i="66"/>
  <c r="S192" i="71"/>
  <c r="P192" i="60"/>
  <c r="P192" i="66"/>
  <c r="P192" i="71"/>
  <c r="N192" i="71"/>
  <c r="A192" i="71"/>
  <c r="C192" i="71"/>
  <c r="S191" i="66"/>
  <c r="S191" i="71"/>
  <c r="P191" i="60"/>
  <c r="P191" i="66"/>
  <c r="P191" i="71"/>
  <c r="N191" i="71"/>
  <c r="A191" i="71"/>
  <c r="C191" i="71"/>
  <c r="S190" i="66"/>
  <c r="S190" i="71"/>
  <c r="P190" i="60"/>
  <c r="P190" i="66"/>
  <c r="P190" i="71"/>
  <c r="N190" i="71"/>
  <c r="A190" i="71"/>
  <c r="C190" i="71"/>
  <c r="S189" i="66"/>
  <c r="S189" i="71"/>
  <c r="P189" i="60"/>
  <c r="P189" i="66"/>
  <c r="P189" i="71"/>
  <c r="N189" i="71"/>
  <c r="A189" i="71"/>
  <c r="C189" i="71"/>
  <c r="S188" i="66"/>
  <c r="S188" i="71"/>
  <c r="P188" i="60"/>
  <c r="P188" i="66"/>
  <c r="P188" i="71"/>
  <c r="N188" i="71"/>
  <c r="A188" i="71"/>
  <c r="C188" i="71"/>
  <c r="S187" i="66"/>
  <c r="S187" i="71"/>
  <c r="P187" i="60"/>
  <c r="P187" i="66"/>
  <c r="P187" i="71"/>
  <c r="N187" i="71"/>
  <c r="A187" i="71"/>
  <c r="C187" i="71"/>
  <c r="S186" i="66"/>
  <c r="S186" i="71"/>
  <c r="P186" i="60"/>
  <c r="P186" i="66"/>
  <c r="P186" i="71"/>
  <c r="N186" i="71"/>
  <c r="A186" i="71"/>
  <c r="C186" i="71"/>
  <c r="S185" i="66"/>
  <c r="S185" i="71"/>
  <c r="P185" i="60"/>
  <c r="P185" i="66"/>
  <c r="P185" i="71"/>
  <c r="N185" i="71"/>
  <c r="A185" i="71"/>
  <c r="C185" i="71"/>
  <c r="S184" i="66"/>
  <c r="S184" i="71"/>
  <c r="P184" i="60"/>
  <c r="P184" i="66"/>
  <c r="P184" i="71"/>
  <c r="N184" i="71"/>
  <c r="A184" i="71"/>
  <c r="C184" i="71"/>
  <c r="S183" i="66"/>
  <c r="S183" i="71"/>
  <c r="P183" i="60"/>
  <c r="P183" i="66"/>
  <c r="P183" i="71"/>
  <c r="N183" i="71"/>
  <c r="A183" i="71"/>
  <c r="C183" i="71"/>
  <c r="S182" i="66"/>
  <c r="S182" i="71"/>
  <c r="P182" i="60"/>
  <c r="P182" i="66"/>
  <c r="P182" i="71"/>
  <c r="N182" i="71"/>
  <c r="A182" i="71"/>
  <c r="C182" i="71"/>
  <c r="S181" i="66"/>
  <c r="S181" i="71"/>
  <c r="P181" i="60"/>
  <c r="P181" i="66"/>
  <c r="P181" i="71"/>
  <c r="N181" i="71"/>
  <c r="A181" i="71"/>
  <c r="C181" i="71"/>
  <c r="S180" i="66"/>
  <c r="S180" i="71"/>
  <c r="P180" i="60"/>
  <c r="P180" i="66"/>
  <c r="P180" i="71"/>
  <c r="N180" i="71"/>
  <c r="A180" i="66"/>
  <c r="A180" i="71"/>
  <c r="C180" i="71"/>
  <c r="S179" i="66"/>
  <c r="S179" i="71"/>
  <c r="P179" i="60"/>
  <c r="P179" i="66"/>
  <c r="P179" i="71"/>
  <c r="N179" i="71"/>
  <c r="A179" i="71"/>
  <c r="C179" i="71"/>
  <c r="S178" i="66"/>
  <c r="S178" i="71"/>
  <c r="P178" i="60"/>
  <c r="P178" i="66"/>
  <c r="P178" i="71"/>
  <c r="N178" i="71"/>
  <c r="A178" i="71"/>
  <c r="C178" i="71"/>
  <c r="S177" i="66"/>
  <c r="S177" i="71"/>
  <c r="P177" i="60"/>
  <c r="P177" i="66"/>
  <c r="P177" i="71"/>
  <c r="N177" i="71"/>
  <c r="A177" i="71"/>
  <c r="C177" i="71"/>
  <c r="S176" i="66"/>
  <c r="S176" i="71"/>
  <c r="P176" i="60"/>
  <c r="P176" i="66"/>
  <c r="P176" i="71"/>
  <c r="N176" i="71"/>
  <c r="A176" i="71"/>
  <c r="C176" i="71"/>
  <c r="S175" i="66"/>
  <c r="S175" i="71"/>
  <c r="P175" i="60"/>
  <c r="P175" i="66"/>
  <c r="P175" i="71"/>
  <c r="N175" i="71"/>
  <c r="A175" i="71"/>
  <c r="C175" i="71"/>
  <c r="S174" i="66"/>
  <c r="S174" i="71"/>
  <c r="P174" i="60"/>
  <c r="P174" i="66"/>
  <c r="P174" i="71"/>
  <c r="N174" i="71"/>
  <c r="A174" i="66"/>
  <c r="A174" i="71"/>
  <c r="C174" i="71"/>
  <c r="S173" i="66"/>
  <c r="S173" i="71"/>
  <c r="P173" i="60"/>
  <c r="P173" i="66"/>
  <c r="P173" i="71"/>
  <c r="N173" i="71"/>
  <c r="A173" i="71"/>
  <c r="C173" i="71"/>
  <c r="S172" i="66"/>
  <c r="S172" i="71"/>
  <c r="P172" i="60"/>
  <c r="P172" i="66"/>
  <c r="P172" i="71"/>
  <c r="N172" i="71"/>
  <c r="A172" i="71"/>
  <c r="C172" i="71"/>
  <c r="S171" i="66"/>
  <c r="S171" i="71"/>
  <c r="P171" i="60"/>
  <c r="P171" i="66"/>
  <c r="P171" i="71"/>
  <c r="N171" i="71"/>
  <c r="A171" i="66"/>
  <c r="A171" i="71"/>
  <c r="C171" i="71"/>
  <c r="S170" i="66"/>
  <c r="S170" i="71"/>
  <c r="P170" i="60"/>
  <c r="P170" i="66"/>
  <c r="P170" i="71"/>
  <c r="N170" i="71"/>
  <c r="A170" i="71"/>
  <c r="C170" i="71"/>
  <c r="S169" i="66"/>
  <c r="S169" i="71"/>
  <c r="P169" i="60"/>
  <c r="P169" i="66"/>
  <c r="P169" i="71"/>
  <c r="N169" i="71"/>
  <c r="A169" i="66"/>
  <c r="A169" i="71"/>
  <c r="C169" i="71"/>
  <c r="S168" i="66"/>
  <c r="S168" i="71"/>
  <c r="P168" i="60"/>
  <c r="P168" i="66"/>
  <c r="P168" i="71"/>
  <c r="N168" i="71"/>
  <c r="A168" i="66"/>
  <c r="A168" i="71"/>
  <c r="C168" i="71"/>
  <c r="S167" i="66"/>
  <c r="S167" i="71"/>
  <c r="P167" i="60"/>
  <c r="P167" i="66"/>
  <c r="P167" i="71"/>
  <c r="N167" i="71"/>
  <c r="A167" i="66"/>
  <c r="A167" i="71"/>
  <c r="C167" i="71"/>
  <c r="S166" i="66"/>
  <c r="S166" i="71"/>
  <c r="P166" i="60"/>
  <c r="P166" i="66"/>
  <c r="P166" i="71"/>
  <c r="N166" i="71"/>
  <c r="A166" i="66"/>
  <c r="A166" i="71"/>
  <c r="C166" i="71"/>
  <c r="S165" i="66"/>
  <c r="S165" i="71"/>
  <c r="P165" i="60"/>
  <c r="P165" i="66"/>
  <c r="P165" i="71"/>
  <c r="N165" i="71"/>
  <c r="A165" i="66"/>
  <c r="A165" i="71"/>
  <c r="C165" i="71"/>
  <c r="S164" i="66"/>
  <c r="S164" i="71"/>
  <c r="P164" i="60"/>
  <c r="P164" i="66"/>
  <c r="P164" i="71"/>
  <c r="N164" i="71"/>
  <c r="A164" i="66"/>
  <c r="A164" i="71"/>
  <c r="C164" i="71"/>
  <c r="S163" i="66"/>
  <c r="S163" i="71"/>
  <c r="P163" i="60"/>
  <c r="P163" i="66"/>
  <c r="P163" i="71"/>
  <c r="N163" i="71"/>
  <c r="A163" i="66"/>
  <c r="A163" i="71"/>
  <c r="C163" i="71"/>
  <c r="S162" i="66"/>
  <c r="S162" i="71"/>
  <c r="P162" i="60"/>
  <c r="P162" i="66"/>
  <c r="P162" i="71"/>
  <c r="N162" i="71"/>
  <c r="A162" i="66"/>
  <c r="A162" i="71"/>
  <c r="C162" i="71"/>
  <c r="S161" i="66"/>
  <c r="S161" i="71"/>
  <c r="P161" i="60"/>
  <c r="P161" i="66"/>
  <c r="P161" i="71"/>
  <c r="N161" i="71"/>
  <c r="A161" i="66"/>
  <c r="A161" i="71"/>
  <c r="C161" i="71"/>
  <c r="S160" i="66"/>
  <c r="S160" i="71"/>
  <c r="P160" i="60"/>
  <c r="P160" i="66"/>
  <c r="P160" i="71"/>
  <c r="N160" i="71"/>
  <c r="A160" i="66"/>
  <c r="A160" i="71"/>
  <c r="C160" i="71"/>
  <c r="S159" i="66"/>
  <c r="S159" i="71"/>
  <c r="P159" i="60"/>
  <c r="P159" i="66"/>
  <c r="P159" i="71"/>
  <c r="N159" i="71"/>
  <c r="A159" i="66"/>
  <c r="A159" i="71"/>
  <c r="C159" i="71"/>
  <c r="S158" i="66"/>
  <c r="S158" i="71"/>
  <c r="P158" i="60"/>
  <c r="P158" i="66"/>
  <c r="P158" i="71"/>
  <c r="N158" i="71"/>
  <c r="A158" i="66"/>
  <c r="A158" i="71"/>
  <c r="C158" i="71"/>
  <c r="S157" i="66"/>
  <c r="S157" i="71"/>
  <c r="P157" i="60"/>
  <c r="P157" i="66"/>
  <c r="P157" i="71"/>
  <c r="N157" i="71"/>
  <c r="A157" i="66"/>
  <c r="A157" i="71"/>
  <c r="C157" i="71"/>
  <c r="S156" i="66"/>
  <c r="S156" i="71"/>
  <c r="P156" i="60"/>
  <c r="P156" i="66"/>
  <c r="P156" i="71"/>
  <c r="N156" i="71"/>
  <c r="A156" i="66"/>
  <c r="A156" i="71"/>
  <c r="C156" i="71"/>
  <c r="S155" i="66"/>
  <c r="S155" i="71"/>
  <c r="P155" i="60"/>
  <c r="P155" i="66"/>
  <c r="P155" i="71"/>
  <c r="N155" i="71"/>
  <c r="A155" i="66"/>
  <c r="A155" i="71"/>
  <c r="C155" i="71"/>
  <c r="S154" i="66"/>
  <c r="S154" i="71"/>
  <c r="P154" i="60"/>
  <c r="P154" i="66"/>
  <c r="P154" i="71"/>
  <c r="N154" i="71"/>
  <c r="A154" i="66"/>
  <c r="A154" i="71"/>
  <c r="C154" i="71"/>
  <c r="S153" i="66"/>
  <c r="S153" i="71"/>
  <c r="P153" i="60"/>
  <c r="P153" i="66"/>
  <c r="P153" i="71"/>
  <c r="N153" i="71"/>
  <c r="A153" i="66"/>
  <c r="A153" i="71"/>
  <c r="C153" i="71"/>
  <c r="S152" i="66"/>
  <c r="S152" i="71"/>
  <c r="P152" i="60"/>
  <c r="P152" i="66"/>
  <c r="P152" i="71"/>
  <c r="N152" i="71"/>
  <c r="A152" i="66"/>
  <c r="A152" i="71"/>
  <c r="C152" i="71"/>
  <c r="S151" i="66"/>
  <c r="S151" i="71"/>
  <c r="P151" i="60"/>
  <c r="P151" i="66"/>
  <c r="P151" i="71"/>
  <c r="N151" i="71"/>
  <c r="A151" i="66"/>
  <c r="A151" i="71"/>
  <c r="C151" i="71"/>
  <c r="S150" i="66"/>
  <c r="S150" i="71"/>
  <c r="P150" i="60"/>
  <c r="P150" i="66"/>
  <c r="P150" i="71"/>
  <c r="N150" i="71"/>
  <c r="A150" i="66"/>
  <c r="A150" i="71"/>
  <c r="C150" i="71"/>
  <c r="S149" i="66"/>
  <c r="S149" i="71"/>
  <c r="P149" i="60"/>
  <c r="P149" i="66"/>
  <c r="P149" i="71"/>
  <c r="N149" i="71"/>
  <c r="A149" i="66"/>
  <c r="A149" i="71"/>
  <c r="C149" i="71"/>
  <c r="S148" i="66"/>
  <c r="S148" i="71"/>
  <c r="P148" i="60"/>
  <c r="P148" i="66"/>
  <c r="P148" i="71"/>
  <c r="N148" i="71"/>
  <c r="A148" i="66"/>
  <c r="A148" i="71"/>
  <c r="C148" i="71"/>
  <c r="S147" i="66"/>
  <c r="S147" i="71"/>
  <c r="P147" i="60"/>
  <c r="P147" i="66"/>
  <c r="P147" i="71"/>
  <c r="N147" i="71"/>
  <c r="A147" i="66"/>
  <c r="A147" i="71"/>
  <c r="C147" i="71"/>
  <c r="S146" i="66"/>
  <c r="S146" i="71"/>
  <c r="P146" i="60"/>
  <c r="P146" i="66"/>
  <c r="P146" i="71"/>
  <c r="N146" i="71"/>
  <c r="A146" i="71"/>
  <c r="C146" i="71"/>
  <c r="S145" i="66"/>
  <c r="S145" i="71"/>
  <c r="P145" i="60"/>
  <c r="P145" i="66"/>
  <c r="P145" i="71"/>
  <c r="N145" i="71"/>
  <c r="A145" i="66"/>
  <c r="A145" i="71"/>
  <c r="C145" i="71"/>
  <c r="S144" i="66"/>
  <c r="S144" i="71"/>
  <c r="P144" i="60"/>
  <c r="P144" i="66"/>
  <c r="P144" i="71"/>
  <c r="N144" i="71"/>
  <c r="A144" i="66"/>
  <c r="A144" i="71"/>
  <c r="C144" i="71"/>
  <c r="S143" i="66"/>
  <c r="S143" i="71"/>
  <c r="P143" i="60"/>
  <c r="P143" i="66"/>
  <c r="P143" i="71"/>
  <c r="N143" i="71"/>
  <c r="A143" i="66"/>
  <c r="A143" i="71"/>
  <c r="C143" i="71"/>
  <c r="S142" i="66"/>
  <c r="S142" i="71"/>
  <c r="P142" i="60"/>
  <c r="P142" i="66"/>
  <c r="P142" i="71"/>
  <c r="N142" i="71"/>
  <c r="A142" i="66"/>
  <c r="A142" i="71"/>
  <c r="C142" i="71"/>
  <c r="S141" i="66"/>
  <c r="S141" i="71"/>
  <c r="P141" i="60"/>
  <c r="P141" i="66"/>
  <c r="P141" i="71"/>
  <c r="N141" i="71"/>
  <c r="A141" i="66"/>
  <c r="A141" i="71"/>
  <c r="C141" i="71"/>
  <c r="S140" i="66"/>
  <c r="S140" i="71"/>
  <c r="P140" i="60"/>
  <c r="P140" i="66"/>
  <c r="P140" i="71"/>
  <c r="N140" i="71"/>
  <c r="A140" i="66"/>
  <c r="A140" i="71"/>
  <c r="C140" i="71"/>
  <c r="S139" i="66"/>
  <c r="S139" i="71"/>
  <c r="P139" i="60"/>
  <c r="P139" i="66"/>
  <c r="P139" i="71"/>
  <c r="N139" i="71"/>
  <c r="A139" i="66"/>
  <c r="A139" i="71"/>
  <c r="C139" i="71"/>
  <c r="S138" i="66"/>
  <c r="S138" i="71"/>
  <c r="P138" i="60"/>
  <c r="P138" i="66"/>
  <c r="P138" i="71"/>
  <c r="N138" i="71"/>
  <c r="A138" i="66"/>
  <c r="A138" i="71"/>
  <c r="C138" i="71"/>
  <c r="S137" i="66"/>
  <c r="S137" i="71"/>
  <c r="P137" i="60"/>
  <c r="P137" i="66"/>
  <c r="P137" i="71"/>
  <c r="N137" i="71"/>
  <c r="A137" i="71"/>
  <c r="C137" i="71"/>
  <c r="S136" i="66"/>
  <c r="S136" i="71"/>
  <c r="P136" i="60"/>
  <c r="P136" i="66"/>
  <c r="P136" i="71"/>
  <c r="N136" i="71"/>
  <c r="A136" i="71"/>
  <c r="C136" i="71"/>
  <c r="S135" i="66"/>
  <c r="S135" i="71"/>
  <c r="P135" i="60"/>
  <c r="P135" i="66"/>
  <c r="P135" i="71"/>
  <c r="N135" i="71"/>
  <c r="A135" i="71"/>
  <c r="C135" i="71"/>
  <c r="S134" i="66"/>
  <c r="S134" i="71"/>
  <c r="P134" i="60"/>
  <c r="P134" i="66"/>
  <c r="P134" i="71"/>
  <c r="N134" i="71"/>
  <c r="A134" i="71"/>
  <c r="C134" i="71"/>
  <c r="S133" i="66"/>
  <c r="S133" i="71"/>
  <c r="P133" i="60"/>
  <c r="P133" i="66"/>
  <c r="P133" i="71"/>
  <c r="N133" i="71"/>
  <c r="A133" i="71"/>
  <c r="C133" i="71"/>
  <c r="S132" i="66"/>
  <c r="S132" i="71"/>
  <c r="P132" i="60"/>
  <c r="P132" i="66"/>
  <c r="P132" i="71"/>
  <c r="N132" i="71"/>
  <c r="A132" i="71"/>
  <c r="C132" i="71"/>
  <c r="S131" i="66"/>
  <c r="S131" i="71"/>
  <c r="P131" i="60"/>
  <c r="P131" i="66"/>
  <c r="P131" i="71"/>
  <c r="N131" i="71"/>
  <c r="A131" i="71"/>
  <c r="C131" i="71"/>
  <c r="S130" i="66"/>
  <c r="S130" i="71"/>
  <c r="P130" i="60"/>
  <c r="P130" i="66"/>
  <c r="P130" i="71"/>
  <c r="N130" i="71"/>
  <c r="A130" i="71"/>
  <c r="C130" i="71"/>
  <c r="S129" i="66"/>
  <c r="S129" i="71"/>
  <c r="P129" i="60"/>
  <c r="P129" i="66"/>
  <c r="P129" i="71"/>
  <c r="N129" i="71"/>
  <c r="A129" i="71"/>
  <c r="C129" i="71"/>
  <c r="S128" i="66"/>
  <c r="S128" i="71"/>
  <c r="P128" i="60"/>
  <c r="P128" i="66"/>
  <c r="P128" i="71"/>
  <c r="N128" i="71"/>
  <c r="A128" i="71"/>
  <c r="C128" i="71"/>
  <c r="S127" i="66"/>
  <c r="S127" i="71"/>
  <c r="P127" i="60"/>
  <c r="P127" i="66"/>
  <c r="P127" i="71"/>
  <c r="N127" i="71"/>
  <c r="A127" i="71"/>
  <c r="C127" i="71"/>
  <c r="S126" i="66"/>
  <c r="S126" i="71"/>
  <c r="P126" i="60"/>
  <c r="P126" i="66"/>
  <c r="P126" i="71"/>
  <c r="N126" i="71"/>
  <c r="A126" i="71"/>
  <c r="C126" i="71"/>
  <c r="S125" i="66"/>
  <c r="S125" i="71"/>
  <c r="P125" i="60"/>
  <c r="P125" i="66"/>
  <c r="P125" i="71"/>
  <c r="N125" i="71"/>
  <c r="A125" i="71"/>
  <c r="C125" i="71"/>
  <c r="S124" i="66"/>
  <c r="S124" i="71"/>
  <c r="P124" i="60"/>
  <c r="P124" i="66"/>
  <c r="P124" i="71"/>
  <c r="N124" i="71"/>
  <c r="A124" i="71"/>
  <c r="C124" i="71"/>
  <c r="S123" i="66"/>
  <c r="S123" i="71"/>
  <c r="P123" i="60"/>
  <c r="P123" i="66"/>
  <c r="P123" i="71"/>
  <c r="N123" i="71"/>
  <c r="A123" i="71"/>
  <c r="C123" i="71"/>
  <c r="S122" i="66"/>
  <c r="S122" i="71"/>
  <c r="P122" i="60"/>
  <c r="P122" i="66"/>
  <c r="P122" i="71"/>
  <c r="N122" i="71"/>
  <c r="A122" i="71"/>
  <c r="C122" i="71"/>
  <c r="S121" i="66"/>
  <c r="S121" i="71"/>
  <c r="P121" i="60"/>
  <c r="P121" i="66"/>
  <c r="P121" i="71"/>
  <c r="N121" i="71"/>
  <c r="A121" i="71"/>
  <c r="C121" i="71"/>
  <c r="S120" i="66"/>
  <c r="S120" i="71"/>
  <c r="P120" i="60"/>
  <c r="P120" i="66"/>
  <c r="P120" i="71"/>
  <c r="N120" i="71"/>
  <c r="A120" i="66"/>
  <c r="A120" i="71"/>
  <c r="C120" i="71"/>
  <c r="S119" i="66"/>
  <c r="S119" i="71"/>
  <c r="P119" i="60"/>
  <c r="P119" i="66"/>
  <c r="P119" i="71"/>
  <c r="N119" i="71"/>
  <c r="A119" i="71"/>
  <c r="C119" i="71"/>
  <c r="S118" i="66"/>
  <c r="S118" i="71"/>
  <c r="P118" i="60"/>
  <c r="P118" i="66"/>
  <c r="P118" i="71"/>
  <c r="N118" i="71"/>
  <c r="A118" i="71"/>
  <c r="C118" i="71"/>
  <c r="S117" i="66"/>
  <c r="S117" i="71"/>
  <c r="P117" i="60"/>
  <c r="P117" i="66"/>
  <c r="P117" i="71"/>
  <c r="N117" i="71"/>
  <c r="A117" i="66"/>
  <c r="A117" i="71"/>
  <c r="C117" i="71"/>
  <c r="S116" i="66"/>
  <c r="S116" i="71"/>
  <c r="P116" i="60"/>
  <c r="P116" i="66"/>
  <c r="P116" i="71"/>
  <c r="N116" i="71"/>
  <c r="A116" i="71"/>
  <c r="C116" i="71"/>
  <c r="S115" i="66"/>
  <c r="S115" i="71"/>
  <c r="P115" i="60"/>
  <c r="P115" i="66"/>
  <c r="P115" i="71"/>
  <c r="N115" i="71"/>
  <c r="A115" i="71"/>
  <c r="C115" i="71"/>
  <c r="S114" i="66"/>
  <c r="S114" i="71"/>
  <c r="P114" i="60"/>
  <c r="P114" i="66"/>
  <c r="P114" i="71"/>
  <c r="N114" i="71"/>
  <c r="A114" i="66"/>
  <c r="A114" i="71"/>
  <c r="C114" i="71"/>
  <c r="S113" i="66"/>
  <c r="S113" i="71"/>
  <c r="P113" i="60"/>
  <c r="P113" i="66"/>
  <c r="P113" i="71"/>
  <c r="N113" i="71"/>
  <c r="A113" i="66"/>
  <c r="A113" i="71"/>
  <c r="C113" i="71"/>
  <c r="S112" i="66"/>
  <c r="S112" i="71"/>
  <c r="P112" i="60"/>
  <c r="P112" i="66"/>
  <c r="P112" i="71"/>
  <c r="N112" i="71"/>
  <c r="A112" i="66"/>
  <c r="A112" i="71"/>
  <c r="C112" i="71"/>
  <c r="S111" i="66"/>
  <c r="S111" i="71"/>
  <c r="P111" i="60"/>
  <c r="P111" i="66"/>
  <c r="P111" i="71"/>
  <c r="N111" i="71"/>
  <c r="A111" i="66"/>
  <c r="A111" i="71"/>
  <c r="C111" i="71"/>
  <c r="S110" i="66"/>
  <c r="S110" i="71"/>
  <c r="P110" i="60"/>
  <c r="P110" i="66"/>
  <c r="P110" i="71"/>
  <c r="N110" i="71"/>
  <c r="A110" i="71"/>
  <c r="C110" i="71"/>
  <c r="S109" i="66"/>
  <c r="S109" i="71"/>
  <c r="P109" i="60"/>
  <c r="P109" i="66"/>
  <c r="P109" i="71"/>
  <c r="N109" i="71"/>
  <c r="A109" i="66"/>
  <c r="A109" i="71"/>
  <c r="C109" i="71"/>
  <c r="S108" i="66"/>
  <c r="S108" i="71"/>
  <c r="P108" i="60"/>
  <c r="P108" i="66"/>
  <c r="P108" i="71"/>
  <c r="N108" i="71"/>
  <c r="A108" i="66"/>
  <c r="A108" i="71"/>
  <c r="C108" i="71"/>
  <c r="S107" i="66"/>
  <c r="S107" i="71"/>
  <c r="P107" i="60"/>
  <c r="P107" i="66"/>
  <c r="P107" i="71"/>
  <c r="N107" i="71"/>
  <c r="A107" i="66"/>
  <c r="A107" i="71"/>
  <c r="C107" i="71"/>
  <c r="S106" i="66"/>
  <c r="S106" i="71"/>
  <c r="P106" i="60"/>
  <c r="P106" i="66"/>
  <c r="P106" i="71"/>
  <c r="N106" i="71"/>
  <c r="A106" i="66"/>
  <c r="A106" i="71"/>
  <c r="C106" i="71"/>
  <c r="S105" i="66"/>
  <c r="S105" i="71"/>
  <c r="P105" i="60"/>
  <c r="P105" i="66"/>
  <c r="P105" i="71"/>
  <c r="N105" i="71"/>
  <c r="A105" i="66"/>
  <c r="A105" i="71"/>
  <c r="C105" i="71"/>
  <c r="S104" i="66"/>
  <c r="S104" i="71"/>
  <c r="P104" i="60"/>
  <c r="P104" i="66"/>
  <c r="P104" i="71"/>
  <c r="N104" i="71"/>
  <c r="A104" i="66"/>
  <c r="A104" i="71"/>
  <c r="C104" i="71"/>
  <c r="S103" i="66"/>
  <c r="S103" i="71"/>
  <c r="P103" i="60"/>
  <c r="P103" i="66"/>
  <c r="P103" i="71"/>
  <c r="N103" i="71"/>
  <c r="A103" i="66"/>
  <c r="A103" i="71"/>
  <c r="C103" i="71"/>
  <c r="S102" i="66"/>
  <c r="S102" i="71"/>
  <c r="P102" i="60"/>
  <c r="P102" i="66"/>
  <c r="P102" i="71"/>
  <c r="N102" i="71"/>
  <c r="A102" i="66"/>
  <c r="A102" i="71"/>
  <c r="C102" i="71"/>
  <c r="S101" i="66"/>
  <c r="S101" i="71"/>
  <c r="P101" i="60"/>
  <c r="P101" i="66"/>
  <c r="P101" i="71"/>
  <c r="N101" i="71"/>
  <c r="A101" i="66"/>
  <c r="A101" i="71"/>
  <c r="C101" i="71"/>
  <c r="S100" i="66"/>
  <c r="S100" i="71"/>
  <c r="P100" i="60"/>
  <c r="P100" i="66"/>
  <c r="P100" i="71"/>
  <c r="N100" i="71"/>
  <c r="A100" i="66"/>
  <c r="A100" i="71"/>
  <c r="C100" i="71"/>
  <c r="S99" i="66"/>
  <c r="S99" i="71"/>
  <c r="P99" i="60"/>
  <c r="P99" i="66"/>
  <c r="P99" i="71"/>
  <c r="N99" i="71"/>
  <c r="A99" i="66"/>
  <c r="A99" i="71"/>
  <c r="C99" i="71"/>
  <c r="S98" i="66"/>
  <c r="S98" i="71"/>
  <c r="P98" i="60"/>
  <c r="P98" i="66"/>
  <c r="P98" i="71"/>
  <c r="N98" i="71"/>
  <c r="A98" i="66"/>
  <c r="A98" i="71"/>
  <c r="C98" i="71"/>
  <c r="S97" i="66"/>
  <c r="S97" i="71"/>
  <c r="P97" i="60"/>
  <c r="P97" i="66"/>
  <c r="P97" i="71"/>
  <c r="N97" i="71"/>
  <c r="A97" i="66"/>
  <c r="A97" i="71"/>
  <c r="C97" i="71"/>
  <c r="S96" i="66"/>
  <c r="S96" i="71"/>
  <c r="P96" i="60"/>
  <c r="P96" i="66"/>
  <c r="P96" i="71"/>
  <c r="N96" i="71"/>
  <c r="A96" i="66"/>
  <c r="A96" i="71"/>
  <c r="C96" i="71"/>
  <c r="S95" i="66"/>
  <c r="S95" i="71"/>
  <c r="P95" i="60"/>
  <c r="P95" i="66"/>
  <c r="P95" i="71"/>
  <c r="N95" i="71"/>
  <c r="A95" i="66"/>
  <c r="A95" i="71"/>
  <c r="C95" i="71"/>
  <c r="S94" i="66"/>
  <c r="S94" i="71"/>
  <c r="P94" i="60"/>
  <c r="P94" i="66"/>
  <c r="P94" i="71"/>
  <c r="N94" i="71"/>
  <c r="A94" i="66"/>
  <c r="A94" i="71"/>
  <c r="C94" i="71"/>
  <c r="S93" i="66"/>
  <c r="S93" i="71"/>
  <c r="P93" i="60"/>
  <c r="P93" i="66"/>
  <c r="P93" i="71"/>
  <c r="N93" i="71"/>
  <c r="A93" i="66"/>
  <c r="A93" i="71"/>
  <c r="C93" i="71"/>
  <c r="S92" i="66"/>
  <c r="S92" i="71"/>
  <c r="P92" i="60"/>
  <c r="P92" i="66"/>
  <c r="P92" i="71"/>
  <c r="N92" i="71"/>
  <c r="A92" i="66"/>
  <c r="A92" i="71"/>
  <c r="C92" i="71"/>
  <c r="S91" i="66"/>
  <c r="S91" i="71"/>
  <c r="P91" i="60"/>
  <c r="P91" i="66"/>
  <c r="P91" i="71"/>
  <c r="N91" i="71"/>
  <c r="A91" i="66"/>
  <c r="A91" i="71"/>
  <c r="C91" i="71"/>
  <c r="S90" i="66"/>
  <c r="S90" i="71"/>
  <c r="P90" i="60"/>
  <c r="P90" i="66"/>
  <c r="P90" i="71"/>
  <c r="N90" i="71"/>
  <c r="A90" i="66"/>
  <c r="A90" i="71"/>
  <c r="C90" i="71"/>
  <c r="S89" i="66"/>
  <c r="S89" i="71"/>
  <c r="P89" i="60"/>
  <c r="P89" i="66"/>
  <c r="P89" i="71"/>
  <c r="N89" i="71"/>
  <c r="A89" i="66"/>
  <c r="A89" i="71"/>
  <c r="C89" i="71"/>
  <c r="S88" i="66"/>
  <c r="S88" i="71"/>
  <c r="P88" i="60"/>
  <c r="P88" i="66"/>
  <c r="P88" i="71"/>
  <c r="N88" i="71"/>
  <c r="A88" i="66"/>
  <c r="A88" i="71"/>
  <c r="C88" i="71"/>
  <c r="S87" i="66"/>
  <c r="S87" i="71"/>
  <c r="P87" i="60"/>
  <c r="P87" i="66"/>
  <c r="P87" i="71"/>
  <c r="N87" i="71"/>
  <c r="A87" i="66"/>
  <c r="A87" i="71"/>
  <c r="C87" i="71"/>
  <c r="S86" i="66"/>
  <c r="S86" i="71"/>
  <c r="P86" i="60"/>
  <c r="P86" i="66"/>
  <c r="P86" i="71"/>
  <c r="N86" i="71"/>
  <c r="A86" i="66"/>
  <c r="A86" i="71"/>
  <c r="C86" i="71"/>
  <c r="S85" i="66"/>
  <c r="S85" i="71"/>
  <c r="P85" i="60"/>
  <c r="P85" i="66"/>
  <c r="P85" i="71"/>
  <c r="N85" i="71"/>
  <c r="A85" i="66"/>
  <c r="A85" i="71"/>
  <c r="C85" i="71"/>
  <c r="S84" i="66"/>
  <c r="S84" i="71"/>
  <c r="P84" i="60"/>
  <c r="P84" i="66"/>
  <c r="P84" i="71"/>
  <c r="N84" i="71"/>
  <c r="A84" i="66"/>
  <c r="A84" i="71"/>
  <c r="C84" i="71"/>
  <c r="S83" i="66"/>
  <c r="S83" i="71"/>
  <c r="P83" i="60"/>
  <c r="P83" i="66"/>
  <c r="P83" i="71"/>
  <c r="N83" i="71"/>
  <c r="A83" i="66"/>
  <c r="A83" i="71"/>
  <c r="C83" i="71"/>
  <c r="S82" i="66"/>
  <c r="S82" i="71"/>
  <c r="P82" i="60"/>
  <c r="P82" i="66"/>
  <c r="P82" i="71"/>
  <c r="N82" i="71"/>
  <c r="A82" i="66"/>
  <c r="A82" i="71"/>
  <c r="C82" i="71"/>
  <c r="S81" i="66"/>
  <c r="S81" i="71"/>
  <c r="P81" i="60"/>
  <c r="P81" i="66"/>
  <c r="P81" i="71"/>
  <c r="N81" i="71"/>
  <c r="A81" i="66"/>
  <c r="A81" i="71"/>
  <c r="C81" i="71"/>
  <c r="S80" i="66"/>
  <c r="S80" i="71"/>
  <c r="P80" i="60"/>
  <c r="P80" i="66"/>
  <c r="P80" i="71"/>
  <c r="N80" i="71"/>
  <c r="A80" i="66"/>
  <c r="A80" i="71"/>
  <c r="C80" i="71"/>
  <c r="S79" i="66"/>
  <c r="S79" i="71"/>
  <c r="P79" i="60"/>
  <c r="P79" i="66"/>
  <c r="P79" i="71"/>
  <c r="N79" i="71"/>
  <c r="A79" i="66"/>
  <c r="A79" i="71"/>
  <c r="C79" i="71"/>
  <c r="S78" i="66"/>
  <c r="S78" i="71"/>
  <c r="P78" i="60"/>
  <c r="P78" i="66"/>
  <c r="P78" i="71"/>
  <c r="N78" i="71"/>
  <c r="A78" i="66"/>
  <c r="A78" i="71"/>
  <c r="C78" i="71"/>
  <c r="S77" i="66"/>
  <c r="S77" i="71"/>
  <c r="P77" i="60"/>
  <c r="P77" i="66"/>
  <c r="P77" i="71"/>
  <c r="N77" i="71"/>
  <c r="A77" i="66"/>
  <c r="A77" i="71"/>
  <c r="C77" i="71"/>
  <c r="S76" i="66"/>
  <c r="S76" i="71"/>
  <c r="P76" i="60"/>
  <c r="P76" i="66"/>
  <c r="P76" i="71"/>
  <c r="N76" i="71"/>
  <c r="A76" i="66"/>
  <c r="A76" i="71"/>
  <c r="C76" i="71"/>
  <c r="S75" i="66"/>
  <c r="S75" i="71"/>
  <c r="P75" i="60"/>
  <c r="P75" i="66"/>
  <c r="P75" i="71"/>
  <c r="N75" i="71"/>
  <c r="A75" i="66"/>
  <c r="A75" i="71"/>
  <c r="C75" i="71"/>
  <c r="S74" i="66"/>
  <c r="S74" i="71"/>
  <c r="P74" i="60"/>
  <c r="P74" i="66"/>
  <c r="P74" i="71"/>
  <c r="N74" i="71"/>
  <c r="A74" i="71"/>
  <c r="C74" i="71"/>
  <c r="S73" i="66"/>
  <c r="S73" i="71"/>
  <c r="P73" i="60"/>
  <c r="P73" i="66"/>
  <c r="P73" i="71"/>
  <c r="N73" i="71"/>
  <c r="A73" i="71"/>
  <c r="C73" i="71"/>
  <c r="S72" i="66"/>
  <c r="S72" i="71"/>
  <c r="P72" i="60"/>
  <c r="P72" i="66"/>
  <c r="P72" i="71"/>
  <c r="N72" i="71"/>
  <c r="A72" i="71"/>
  <c r="C72" i="71"/>
  <c r="S71" i="66"/>
  <c r="S71" i="71"/>
  <c r="P71" i="60"/>
  <c r="P71" i="66"/>
  <c r="P71" i="71"/>
  <c r="N71" i="71"/>
  <c r="A71" i="71"/>
  <c r="C71" i="71"/>
  <c r="S70" i="66"/>
  <c r="S70" i="71"/>
  <c r="P70" i="60"/>
  <c r="P70" i="66"/>
  <c r="P70" i="71"/>
  <c r="N70" i="71"/>
  <c r="A70" i="71"/>
  <c r="C70" i="71"/>
  <c r="S69" i="66"/>
  <c r="S69" i="71"/>
  <c r="P69" i="60"/>
  <c r="P69" i="66"/>
  <c r="P69" i="71"/>
  <c r="N69" i="71"/>
  <c r="A69" i="71"/>
  <c r="C69" i="71"/>
  <c r="S68" i="66"/>
  <c r="S68" i="71"/>
  <c r="P68" i="60"/>
  <c r="P68" i="66"/>
  <c r="P68" i="71"/>
  <c r="N68" i="71"/>
  <c r="A68" i="71"/>
  <c r="C68" i="71"/>
  <c r="S67" i="66"/>
  <c r="S67" i="71"/>
  <c r="P67" i="60"/>
  <c r="P67" i="66"/>
  <c r="P67" i="71"/>
  <c r="N67" i="71"/>
  <c r="A67" i="71"/>
  <c r="C67" i="71"/>
  <c r="S66" i="66"/>
  <c r="S66" i="71"/>
  <c r="P66" i="60"/>
  <c r="P66" i="66"/>
  <c r="P66" i="71"/>
  <c r="N66" i="71"/>
  <c r="A66" i="71"/>
  <c r="C66" i="71"/>
  <c r="S65" i="66"/>
  <c r="S65" i="71"/>
  <c r="P65" i="60"/>
  <c r="P65" i="66"/>
  <c r="P65" i="71"/>
  <c r="N65" i="71"/>
  <c r="A65" i="71"/>
  <c r="C65" i="71"/>
  <c r="S64" i="66"/>
  <c r="S64" i="71"/>
  <c r="P64" i="60"/>
  <c r="P64" i="66"/>
  <c r="P64" i="71"/>
  <c r="N64" i="71"/>
  <c r="A64" i="71"/>
  <c r="C64" i="71"/>
  <c r="S63" i="66"/>
  <c r="S63" i="71"/>
  <c r="P63" i="60"/>
  <c r="P63" i="66"/>
  <c r="P63" i="71"/>
  <c r="N63" i="71"/>
  <c r="A63" i="71"/>
  <c r="C63" i="71"/>
  <c r="S62" i="66"/>
  <c r="S62" i="71"/>
  <c r="P62" i="60"/>
  <c r="P62" i="66"/>
  <c r="P62" i="71"/>
  <c r="N62" i="71"/>
  <c r="A62" i="71"/>
  <c r="C62" i="71"/>
  <c r="S61" i="66"/>
  <c r="S61" i="71"/>
  <c r="P61" i="60"/>
  <c r="P61" i="66"/>
  <c r="P61" i="71"/>
  <c r="N61" i="71"/>
  <c r="A61" i="71"/>
  <c r="C61" i="71"/>
  <c r="S60" i="66"/>
  <c r="S60" i="71"/>
  <c r="P60" i="60"/>
  <c r="P60" i="66"/>
  <c r="P60" i="71"/>
  <c r="N60" i="71"/>
  <c r="A60" i="66"/>
  <c r="A60" i="71"/>
  <c r="C60" i="71"/>
  <c r="S59" i="66"/>
  <c r="S59" i="71"/>
  <c r="P59" i="60"/>
  <c r="P59" i="66"/>
  <c r="P59" i="71"/>
  <c r="N59" i="71"/>
  <c r="A59" i="66"/>
  <c r="A59" i="71"/>
  <c r="C59" i="71"/>
  <c r="S58" i="66"/>
  <c r="S58" i="71"/>
  <c r="P58" i="60"/>
  <c r="P58" i="66"/>
  <c r="P58" i="71"/>
  <c r="N58" i="71"/>
  <c r="A58" i="71"/>
  <c r="C58" i="71"/>
  <c r="S57" i="66"/>
  <c r="S57" i="71"/>
  <c r="P57" i="60"/>
  <c r="P57" i="66"/>
  <c r="P57" i="71"/>
  <c r="N57" i="71"/>
  <c r="A57" i="66"/>
  <c r="A57" i="71"/>
  <c r="C57" i="71"/>
  <c r="S56" i="66"/>
  <c r="S56" i="71"/>
  <c r="P56" i="60"/>
  <c r="P56" i="66"/>
  <c r="P56" i="71"/>
  <c r="N56" i="71"/>
  <c r="A56" i="66"/>
  <c r="A56" i="71"/>
  <c r="C56" i="71"/>
  <c r="S55" i="66"/>
  <c r="S55" i="71"/>
  <c r="P55" i="60"/>
  <c r="P55" i="66"/>
  <c r="P55" i="71"/>
  <c r="N55" i="71"/>
  <c r="A55" i="66"/>
  <c r="A55" i="71"/>
  <c r="C55" i="71"/>
  <c r="S54" i="66"/>
  <c r="S54" i="71"/>
  <c r="P54" i="60"/>
  <c r="P54" i="66"/>
  <c r="P54" i="71"/>
  <c r="N54" i="71"/>
  <c r="A54" i="66"/>
  <c r="A54" i="71"/>
  <c r="C54" i="71"/>
  <c r="S53" i="66"/>
  <c r="S53" i="71"/>
  <c r="P53" i="60"/>
  <c r="P53" i="66"/>
  <c r="P53" i="71"/>
  <c r="N53" i="71"/>
  <c r="A53" i="66"/>
  <c r="A53" i="71"/>
  <c r="C53" i="71"/>
  <c r="S52" i="66"/>
  <c r="S52" i="71"/>
  <c r="P52" i="60"/>
  <c r="P52" i="66"/>
  <c r="P52" i="71"/>
  <c r="N52" i="71"/>
  <c r="A52" i="66"/>
  <c r="A52" i="71"/>
  <c r="C52" i="71"/>
  <c r="S51" i="66"/>
  <c r="S51" i="71"/>
  <c r="P51" i="60"/>
  <c r="P51" i="66"/>
  <c r="P51" i="71"/>
  <c r="N51" i="71"/>
  <c r="A51" i="66"/>
  <c r="A51" i="71"/>
  <c r="C51" i="71"/>
  <c r="S50" i="66"/>
  <c r="S50" i="71"/>
  <c r="P50" i="60"/>
  <c r="P50" i="66"/>
  <c r="P50" i="71"/>
  <c r="N50" i="71"/>
  <c r="A50" i="66"/>
  <c r="A50" i="71"/>
  <c r="C50" i="71"/>
  <c r="S49" i="66"/>
  <c r="S49" i="71"/>
  <c r="P49" i="60"/>
  <c r="P49" i="66"/>
  <c r="P49" i="71"/>
  <c r="N49" i="71"/>
  <c r="A49" i="66"/>
  <c r="A49" i="71"/>
  <c r="C49" i="71"/>
  <c r="S48" i="66"/>
  <c r="S48" i="71"/>
  <c r="P48" i="60"/>
  <c r="P48" i="66"/>
  <c r="P48" i="71"/>
  <c r="N48" i="71"/>
  <c r="A48" i="66"/>
  <c r="A48" i="71"/>
  <c r="C48" i="71"/>
  <c r="S47" i="66"/>
  <c r="S47" i="71"/>
  <c r="P47" i="60"/>
  <c r="P47" i="66"/>
  <c r="P47" i="71"/>
  <c r="N47" i="71"/>
  <c r="A47" i="66"/>
  <c r="A47" i="71"/>
  <c r="C47" i="71"/>
  <c r="S46" i="66"/>
  <c r="S46" i="71"/>
  <c r="P46" i="60"/>
  <c r="P46" i="66"/>
  <c r="P46" i="71"/>
  <c r="N46" i="71"/>
  <c r="A46" i="66"/>
  <c r="A46" i="71"/>
  <c r="C46" i="71"/>
  <c r="S45" i="66"/>
  <c r="S45" i="71"/>
  <c r="P45" i="60"/>
  <c r="P45" i="66"/>
  <c r="P45" i="71"/>
  <c r="N45" i="71"/>
  <c r="A45" i="66"/>
  <c r="A45" i="71"/>
  <c r="C45" i="71"/>
  <c r="S44" i="66"/>
  <c r="S44" i="71"/>
  <c r="P44" i="60"/>
  <c r="P44" i="66"/>
  <c r="P44" i="71"/>
  <c r="N44" i="71"/>
  <c r="A44" i="66"/>
  <c r="A44" i="71"/>
  <c r="C44" i="71"/>
  <c r="S43" i="66"/>
  <c r="S43" i="71"/>
  <c r="P43" i="60"/>
  <c r="P43" i="66"/>
  <c r="P43" i="71"/>
  <c r="N43" i="71"/>
  <c r="A43" i="66"/>
  <c r="A43" i="71"/>
  <c r="C43" i="71"/>
  <c r="S42" i="66"/>
  <c r="S42" i="71"/>
  <c r="P42" i="60"/>
  <c r="P42" i="66"/>
  <c r="P42" i="71"/>
  <c r="N42" i="71"/>
  <c r="A42" i="66"/>
  <c r="A42" i="71"/>
  <c r="C42" i="71"/>
  <c r="S41" i="66"/>
  <c r="S41" i="71"/>
  <c r="P41" i="60"/>
  <c r="P41" i="66"/>
  <c r="P41" i="71"/>
  <c r="N41" i="71"/>
  <c r="A41" i="66"/>
  <c r="A41" i="71"/>
  <c r="C41" i="71"/>
  <c r="S40" i="66"/>
  <c r="S40" i="71"/>
  <c r="P40" i="60"/>
  <c r="P40" i="66"/>
  <c r="P40" i="71"/>
  <c r="N40" i="71"/>
  <c r="A40" i="66"/>
  <c r="A40" i="71"/>
  <c r="C40" i="71"/>
  <c r="S39" i="66"/>
  <c r="S39" i="71"/>
  <c r="P39" i="60"/>
  <c r="P39" i="66"/>
  <c r="P39" i="71"/>
  <c r="N39" i="71"/>
  <c r="A39" i="66"/>
  <c r="A39" i="71"/>
  <c r="C39" i="71"/>
  <c r="S38" i="66"/>
  <c r="S38" i="71"/>
  <c r="P38" i="60"/>
  <c r="P38" i="66"/>
  <c r="P38" i="71"/>
  <c r="N38" i="71"/>
  <c r="A38" i="66"/>
  <c r="A38" i="71"/>
  <c r="C38" i="71"/>
  <c r="S37" i="66"/>
  <c r="S37" i="71"/>
  <c r="P37" i="60"/>
  <c r="P37" i="66"/>
  <c r="P37" i="71"/>
  <c r="N37" i="71"/>
  <c r="A37" i="66"/>
  <c r="A37" i="71"/>
  <c r="C37" i="71"/>
  <c r="S36" i="66"/>
  <c r="S36" i="71"/>
  <c r="P36" i="60"/>
  <c r="P36" i="66"/>
  <c r="P36" i="71"/>
  <c r="N36" i="71"/>
  <c r="A36" i="66"/>
  <c r="A36" i="71"/>
  <c r="C36" i="71"/>
  <c r="S35" i="66"/>
  <c r="S35" i="71"/>
  <c r="P35" i="60"/>
  <c r="P35" i="66"/>
  <c r="P35" i="71"/>
  <c r="N35" i="71"/>
  <c r="A35" i="66"/>
  <c r="A35" i="71"/>
  <c r="C35" i="71"/>
  <c r="S34" i="66"/>
  <c r="S34" i="71"/>
  <c r="P34" i="60"/>
  <c r="P34" i="66"/>
  <c r="P34" i="71"/>
  <c r="N34" i="71"/>
  <c r="A34" i="66"/>
  <c r="A34" i="71"/>
  <c r="C34" i="71"/>
  <c r="S33" i="66"/>
  <c r="S33" i="71"/>
  <c r="P33" i="60"/>
  <c r="P33" i="66"/>
  <c r="P33" i="71"/>
  <c r="N33" i="71"/>
  <c r="A33" i="66"/>
  <c r="A33" i="71"/>
  <c r="C33" i="71"/>
  <c r="S32" i="66"/>
  <c r="S32" i="71"/>
  <c r="P32" i="60"/>
  <c r="P32" i="66"/>
  <c r="P32" i="71"/>
  <c r="N32" i="71"/>
  <c r="A32" i="66"/>
  <c r="A32" i="71"/>
  <c r="C32" i="71"/>
  <c r="S31" i="66"/>
  <c r="S31" i="71"/>
  <c r="P31" i="60"/>
  <c r="P31" i="66"/>
  <c r="P31" i="71"/>
  <c r="N31" i="71"/>
  <c r="A31" i="66"/>
  <c r="A31" i="71"/>
  <c r="C31" i="71"/>
  <c r="S30" i="66"/>
  <c r="S30" i="71"/>
  <c r="P30" i="60"/>
  <c r="P30" i="66"/>
  <c r="P30" i="71"/>
  <c r="N30" i="71"/>
  <c r="A30" i="66"/>
  <c r="A30" i="71"/>
  <c r="C30" i="71"/>
  <c r="S29" i="66"/>
  <c r="S29" i="71"/>
  <c r="P29" i="60"/>
  <c r="P29" i="66"/>
  <c r="P29" i="71"/>
  <c r="N29" i="71"/>
  <c r="A29" i="66"/>
  <c r="A29" i="71"/>
  <c r="C29" i="71"/>
  <c r="S28" i="66"/>
  <c r="S28" i="71"/>
  <c r="P28" i="60"/>
  <c r="P28" i="66"/>
  <c r="P28" i="71"/>
  <c r="N28" i="71"/>
  <c r="A28" i="66"/>
  <c r="A28" i="71"/>
  <c r="C28" i="71"/>
  <c r="S27" i="66"/>
  <c r="S27" i="71"/>
  <c r="P27" i="60"/>
  <c r="P27" i="66"/>
  <c r="P27" i="71"/>
  <c r="N27" i="71"/>
  <c r="A27" i="66"/>
  <c r="A27" i="71"/>
  <c r="C27" i="71"/>
  <c r="S26" i="66"/>
  <c r="S26" i="71"/>
  <c r="P26" i="60"/>
  <c r="P26" i="66"/>
  <c r="P26" i="71"/>
  <c r="N26" i="71"/>
  <c r="A26" i="66"/>
  <c r="C26" i="66"/>
  <c r="C26" i="71"/>
  <c r="A26" i="71"/>
  <c r="S25" i="71"/>
  <c r="P25" i="66"/>
  <c r="P25" i="71"/>
  <c r="N25" i="71"/>
  <c r="C25" i="66"/>
  <c r="C25" i="71"/>
  <c r="A25" i="71"/>
  <c r="Q8" i="71"/>
  <c r="A22" i="71"/>
  <c r="E18" i="60"/>
  <c r="E18" i="71"/>
  <c r="L16" i="60"/>
  <c r="L16" i="71"/>
  <c r="D12" i="71"/>
  <c r="A10" i="71"/>
  <c r="A8" i="71"/>
  <c r="A11" i="70"/>
  <c r="B12" i="48"/>
  <c r="F19" i="70"/>
  <c r="I4" i="53"/>
  <c r="A9" i="70"/>
  <c r="A7" i="70"/>
  <c r="B13" i="48"/>
  <c r="E2" i="70"/>
  <c r="A10" i="69"/>
  <c r="Q8" i="69"/>
  <c r="A8" i="69"/>
  <c r="B8" i="48"/>
  <c r="E15" i="48"/>
  <c r="D23" i="47"/>
  <c r="D24" i="47"/>
  <c r="D19" i="47"/>
  <c r="D20" i="47"/>
  <c r="D21" i="47"/>
  <c r="D22" i="47"/>
  <c r="A6" i="53"/>
  <c r="D12" i="69"/>
  <c r="A10" i="68"/>
  <c r="A10" i="66"/>
  <c r="A10" i="60"/>
  <c r="Q8" i="68"/>
  <c r="Q8" i="66"/>
  <c r="A8" i="68"/>
  <c r="A11" i="67"/>
  <c r="A7" i="67"/>
  <c r="A8" i="66"/>
  <c r="H19" i="65"/>
  <c r="H20" i="65"/>
  <c r="H21" i="65"/>
  <c r="H22" i="65"/>
  <c r="H23" i="65"/>
  <c r="H24" i="65"/>
  <c r="H25" i="65"/>
  <c r="H26" i="65"/>
  <c r="H27" i="65"/>
  <c r="H28" i="65"/>
  <c r="H29" i="65"/>
  <c r="H30" i="65"/>
  <c r="H31" i="65"/>
  <c r="H32" i="65"/>
  <c r="H33" i="65"/>
  <c r="H34" i="65"/>
  <c r="H35" i="65"/>
  <c r="H36" i="65"/>
  <c r="H37" i="65"/>
  <c r="H38" i="65"/>
  <c r="H39" i="65"/>
  <c r="H40" i="65"/>
  <c r="H41" i="65"/>
  <c r="H42" i="65"/>
  <c r="H43" i="65"/>
  <c r="H44" i="65"/>
  <c r="H45" i="65"/>
  <c r="H46" i="65"/>
  <c r="H47" i="65"/>
  <c r="H48" i="65"/>
  <c r="H49" i="65"/>
  <c r="H50" i="65"/>
  <c r="H51" i="65"/>
  <c r="H52" i="65"/>
  <c r="H53" i="65"/>
  <c r="H54" i="65"/>
  <c r="H55" i="65"/>
  <c r="H56" i="65"/>
  <c r="H57" i="65"/>
  <c r="H58" i="65"/>
  <c r="H59" i="65"/>
  <c r="H60" i="65"/>
  <c r="H61" i="65"/>
  <c r="H62" i="65"/>
  <c r="H63" i="65"/>
  <c r="H64" i="65"/>
  <c r="H65" i="65"/>
  <c r="H66" i="65"/>
  <c r="H67" i="65"/>
  <c r="H68" i="65"/>
  <c r="H69" i="65"/>
  <c r="H70" i="65"/>
  <c r="H71" i="65"/>
  <c r="H72" i="65"/>
  <c r="H73" i="65"/>
  <c r="H74" i="65"/>
  <c r="H75" i="65"/>
  <c r="H76" i="65"/>
  <c r="H77" i="65"/>
  <c r="H78" i="65"/>
  <c r="H79" i="65"/>
  <c r="H80" i="65"/>
  <c r="H81" i="65"/>
  <c r="H82" i="65"/>
  <c r="H83" i="65"/>
  <c r="H84" i="65"/>
  <c r="H85" i="65"/>
  <c r="H86" i="65"/>
  <c r="H87" i="65"/>
  <c r="H88" i="65"/>
  <c r="H89" i="65"/>
  <c r="H90" i="65"/>
  <c r="H91" i="65"/>
  <c r="H92" i="65"/>
  <c r="H93" i="65"/>
  <c r="H94" i="65"/>
  <c r="H95" i="65"/>
  <c r="H96" i="65"/>
  <c r="H97" i="65"/>
  <c r="H98" i="65"/>
  <c r="H99" i="65"/>
  <c r="H100" i="65"/>
  <c r="H101" i="65"/>
  <c r="H102" i="65"/>
  <c r="H103" i="65"/>
  <c r="H104" i="65"/>
  <c r="H105" i="65"/>
  <c r="H106" i="65"/>
  <c r="H107" i="65"/>
  <c r="H108" i="65"/>
  <c r="H109" i="65"/>
  <c r="H110" i="65"/>
  <c r="H111" i="65"/>
  <c r="H112" i="65"/>
  <c r="H113" i="65"/>
  <c r="H114" i="65"/>
  <c r="H115" i="65"/>
  <c r="H116" i="65"/>
  <c r="H117" i="65"/>
  <c r="H118" i="65"/>
  <c r="H119" i="65"/>
  <c r="H120" i="65"/>
  <c r="H121" i="65"/>
  <c r="H122" i="65"/>
  <c r="H123" i="65"/>
  <c r="H124" i="65"/>
  <c r="H125" i="65"/>
  <c r="H126" i="65"/>
  <c r="H127" i="65"/>
  <c r="H128" i="65"/>
  <c r="H129" i="65"/>
  <c r="H130" i="65"/>
  <c r="H131" i="65"/>
  <c r="H132" i="65"/>
  <c r="H133" i="65"/>
  <c r="H134" i="65"/>
  <c r="H135" i="65"/>
  <c r="H136" i="65"/>
  <c r="H137" i="65"/>
  <c r="H138" i="65"/>
  <c r="H139" i="65"/>
  <c r="H140" i="65"/>
  <c r="H141" i="65"/>
  <c r="H142" i="65"/>
  <c r="H143" i="65"/>
  <c r="H144" i="65"/>
  <c r="H145" i="65"/>
  <c r="H146" i="65"/>
  <c r="H147" i="65"/>
  <c r="H148" i="65"/>
  <c r="H149" i="65"/>
  <c r="H150" i="65"/>
  <c r="H151" i="65"/>
  <c r="H152" i="65"/>
  <c r="H153" i="65"/>
  <c r="H154" i="65"/>
  <c r="H155" i="65"/>
  <c r="H156" i="65"/>
  <c r="H157" i="65"/>
  <c r="H158" i="65"/>
  <c r="H159" i="65"/>
  <c r="H160" i="65"/>
  <c r="H161" i="65"/>
  <c r="H162" i="65"/>
  <c r="H163" i="65"/>
  <c r="H164" i="65"/>
  <c r="H165" i="65"/>
  <c r="H166" i="65"/>
  <c r="H167" i="65"/>
  <c r="H168" i="65"/>
  <c r="H169" i="65"/>
  <c r="H170" i="65"/>
  <c r="H171" i="65"/>
  <c r="H172" i="65"/>
  <c r="H173" i="65"/>
  <c r="H174" i="65"/>
  <c r="H175" i="65"/>
  <c r="H176" i="65"/>
  <c r="H177" i="65"/>
  <c r="H178" i="65"/>
  <c r="H179" i="65"/>
  <c r="H180" i="65"/>
  <c r="H181" i="65"/>
  <c r="H182" i="65"/>
  <c r="H183" i="65"/>
  <c r="H184" i="65"/>
  <c r="H185" i="65"/>
  <c r="H186" i="65"/>
  <c r="H187" i="65"/>
  <c r="H188" i="65"/>
  <c r="H189" i="65"/>
  <c r="H190" i="65"/>
  <c r="H191" i="65"/>
  <c r="H192" i="65"/>
  <c r="H193" i="65"/>
  <c r="H194" i="65"/>
  <c r="H195" i="65"/>
  <c r="H196" i="65"/>
  <c r="H197" i="65"/>
  <c r="H198" i="65"/>
  <c r="H199" i="65"/>
  <c r="H200" i="65"/>
  <c r="H201" i="65"/>
  <c r="H202" i="65"/>
  <c r="H203" i="65"/>
  <c r="H204" i="65"/>
  <c r="H205" i="65"/>
  <c r="H206" i="65"/>
  <c r="H207" i="65"/>
  <c r="H208" i="65"/>
  <c r="H209" i="65"/>
  <c r="H210" i="65"/>
  <c r="H211" i="65"/>
  <c r="H212" i="65"/>
  <c r="H213" i="65"/>
  <c r="H214" i="65"/>
  <c r="H215" i="65"/>
  <c r="H216" i="65"/>
  <c r="H217" i="65"/>
  <c r="H218" i="65"/>
  <c r="H219" i="65"/>
  <c r="H220" i="65"/>
  <c r="H221" i="65"/>
  <c r="H222" i="65"/>
  <c r="H223" i="65"/>
  <c r="H224" i="65"/>
  <c r="H225" i="65"/>
  <c r="H226" i="65"/>
  <c r="H227" i="65"/>
  <c r="H228" i="65"/>
  <c r="H229" i="65"/>
  <c r="H230" i="65"/>
  <c r="H231" i="65"/>
  <c r="H232" i="65"/>
  <c r="H233" i="65"/>
  <c r="H234" i="65"/>
  <c r="H235" i="65"/>
  <c r="H236" i="65"/>
  <c r="H237" i="65"/>
  <c r="H238" i="65"/>
  <c r="H239" i="65"/>
  <c r="H240" i="65"/>
  <c r="H241" i="65"/>
  <c r="H242" i="65"/>
  <c r="H243" i="65"/>
  <c r="H244" i="65"/>
  <c r="H245" i="65"/>
  <c r="H246" i="65"/>
  <c r="H247" i="65"/>
  <c r="H248" i="65"/>
  <c r="H249" i="65"/>
  <c r="H250" i="65"/>
  <c r="H251" i="65"/>
  <c r="H252" i="65"/>
  <c r="H253" i="65"/>
  <c r="H254" i="65"/>
  <c r="H255" i="65"/>
  <c r="H256" i="65"/>
  <c r="H257" i="65"/>
  <c r="H258" i="65"/>
  <c r="H259" i="65"/>
  <c r="H260" i="65"/>
  <c r="H261" i="65"/>
  <c r="H262" i="65"/>
  <c r="H263" i="65"/>
  <c r="H264" i="65"/>
  <c r="H265" i="65"/>
  <c r="H266" i="65"/>
  <c r="H267" i="65"/>
  <c r="H268" i="65"/>
  <c r="H269" i="65"/>
  <c r="H270" i="65"/>
  <c r="H271" i="65"/>
  <c r="H272" i="65"/>
  <c r="H273" i="65"/>
  <c r="H274" i="65"/>
  <c r="H275" i="65"/>
  <c r="H276" i="65"/>
  <c r="H277" i="65"/>
  <c r="A9" i="65"/>
  <c r="B277" i="65"/>
  <c r="F7" i="65"/>
  <c r="A7" i="65"/>
  <c r="D277" i="65"/>
  <c r="A11" i="65"/>
  <c r="A19" i="65"/>
  <c r="H19" i="41"/>
  <c r="H20" i="41"/>
  <c r="H21" i="41"/>
  <c r="H22" i="41"/>
  <c r="H23" i="41"/>
  <c r="H24" i="41"/>
  <c r="H25" i="41"/>
  <c r="H26" i="41"/>
  <c r="H27" i="41"/>
  <c r="H28" i="41"/>
  <c r="H29" i="41"/>
  <c r="H30" i="41"/>
  <c r="H31" i="41"/>
  <c r="H32" i="41"/>
  <c r="H33"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H82" i="41"/>
  <c r="H83" i="41"/>
  <c r="H84" i="41"/>
  <c r="H85" i="41"/>
  <c r="H86" i="41"/>
  <c r="H87" i="41"/>
  <c r="H88" i="41"/>
  <c r="H89" i="41"/>
  <c r="H90" i="41"/>
  <c r="H91" i="41"/>
  <c r="H92" i="41"/>
  <c r="H93" i="41"/>
  <c r="H94" i="41"/>
  <c r="H95" i="41"/>
  <c r="H96" i="41"/>
  <c r="H97" i="41"/>
  <c r="H98" i="41"/>
  <c r="H99" i="41"/>
  <c r="H100" i="41"/>
  <c r="H101" i="41"/>
  <c r="H102" i="41"/>
  <c r="H103" i="41"/>
  <c r="H104" i="41"/>
  <c r="H105" i="41"/>
  <c r="H106" i="41"/>
  <c r="H107" i="41"/>
  <c r="H108" i="41"/>
  <c r="H109" i="41"/>
  <c r="H110" i="41"/>
  <c r="H111" i="41"/>
  <c r="H112" i="41"/>
  <c r="H113" i="41"/>
  <c r="H114" i="41"/>
  <c r="H115" i="41"/>
  <c r="H116" i="41"/>
  <c r="H117" i="41"/>
  <c r="H118" i="41"/>
  <c r="H119" i="41"/>
  <c r="H120" i="41"/>
  <c r="H121" i="41"/>
  <c r="H122" i="41"/>
  <c r="H123" i="41"/>
  <c r="H124" i="41"/>
  <c r="H125" i="41"/>
  <c r="A13" i="50"/>
  <c r="L16" i="69"/>
  <c r="L16" i="66"/>
  <c r="L16" i="68"/>
  <c r="E19" i="65"/>
  <c r="C19" i="65"/>
  <c r="A20" i="65"/>
  <c r="H138" i="41"/>
  <c r="H126" i="41"/>
  <c r="H127" i="41"/>
  <c r="H128" i="41"/>
  <c r="H129" i="41"/>
  <c r="H130" i="41"/>
  <c r="H131" i="41"/>
  <c r="H132" i="41"/>
  <c r="H133" i="41"/>
  <c r="H134" i="41"/>
  <c r="H135" i="41"/>
  <c r="H136" i="41"/>
  <c r="H137" i="41"/>
  <c r="A21" i="65"/>
  <c r="C21" i="65"/>
  <c r="B19" i="65"/>
  <c r="C20" i="65"/>
  <c r="F19" i="65"/>
  <c r="G19" i="65"/>
  <c r="S25" i="63"/>
  <c r="S89" i="63"/>
  <c r="E18" i="63"/>
  <c r="A10" i="63"/>
  <c r="Q8" i="63"/>
  <c r="A25" i="63"/>
  <c r="P25" i="63"/>
  <c r="A8" i="63"/>
  <c r="A22" i="65"/>
  <c r="B20" i="65"/>
  <c r="H25" i="63"/>
  <c r="S41" i="63"/>
  <c r="S73" i="63"/>
  <c r="L16" i="63"/>
  <c r="S45" i="63"/>
  <c r="S53" i="63"/>
  <c r="S85" i="63"/>
  <c r="S159" i="63"/>
  <c r="S231" i="63"/>
  <c r="S302" i="63"/>
  <c r="S125" i="63"/>
  <c r="S49" i="63"/>
  <c r="S81" i="63"/>
  <c r="S170" i="63"/>
  <c r="S57" i="63"/>
  <c r="C25" i="63"/>
  <c r="S360" i="63"/>
  <c r="S356" i="63"/>
  <c r="S352" i="63"/>
  <c r="S348" i="63"/>
  <c r="S344" i="63"/>
  <c r="S340" i="63"/>
  <c r="S336" i="63"/>
  <c r="S332" i="63"/>
  <c r="S328" i="63"/>
  <c r="S324" i="63"/>
  <c r="S320" i="63"/>
  <c r="S316" i="63"/>
  <c r="S312" i="63"/>
  <c r="S308" i="63"/>
  <c r="S304" i="63"/>
  <c r="S300" i="63"/>
  <c r="S296" i="63"/>
  <c r="S292" i="63"/>
  <c r="S288" i="63"/>
  <c r="S284" i="63"/>
  <c r="S280" i="63"/>
  <c r="S276" i="63"/>
  <c r="S272" i="63"/>
  <c r="S268" i="63"/>
  <c r="S264" i="63"/>
  <c r="S260" i="63"/>
  <c r="S256" i="63"/>
  <c r="S252" i="63"/>
  <c r="S361" i="63"/>
  <c r="S357" i="63"/>
  <c r="S353" i="63"/>
  <c r="S349" i="63"/>
  <c r="S345" i="63"/>
  <c r="S341" i="63"/>
  <c r="S337" i="63"/>
  <c r="S333" i="63"/>
  <c r="S329" i="63"/>
  <c r="S325" i="63"/>
  <c r="S321" i="63"/>
  <c r="S317" i="63"/>
  <c r="S313" i="63"/>
  <c r="S309" i="63"/>
  <c r="S305" i="63"/>
  <c r="S301" i="63"/>
  <c r="S297" i="63"/>
  <c r="S293" i="63"/>
  <c r="S289" i="63"/>
  <c r="S285" i="63"/>
  <c r="S281" i="63"/>
  <c r="S277" i="63"/>
  <c r="S273" i="63"/>
  <c r="S269" i="63"/>
  <c r="S265" i="63"/>
  <c r="S261" i="63"/>
  <c r="S257" i="63"/>
  <c r="S359" i="63"/>
  <c r="S346" i="63"/>
  <c r="S327" i="63"/>
  <c r="S314" i="63"/>
  <c r="S295" i="63"/>
  <c r="S282" i="63"/>
  <c r="S263" i="63"/>
  <c r="S254" i="63"/>
  <c r="S251" i="63"/>
  <c r="S248" i="63"/>
  <c r="S244" i="63"/>
  <c r="S240" i="63"/>
  <c r="S236" i="63"/>
  <c r="S232" i="63"/>
  <c r="S228" i="63"/>
  <c r="S224" i="63"/>
  <c r="S220" i="63"/>
  <c r="S216" i="63"/>
  <c r="S212" i="63"/>
  <c r="S208" i="63"/>
  <c r="S350" i="63"/>
  <c r="S331" i="63"/>
  <c r="S318" i="63"/>
  <c r="S299" i="63"/>
  <c r="S286" i="63"/>
  <c r="S267" i="63"/>
  <c r="S259" i="63"/>
  <c r="S354" i="63"/>
  <c r="S335" i="63"/>
  <c r="S322" i="63"/>
  <c r="S303" i="63"/>
  <c r="S290" i="63"/>
  <c r="S271" i="63"/>
  <c r="S249" i="63"/>
  <c r="S245" i="63"/>
  <c r="S241" i="63"/>
  <c r="S237" i="63"/>
  <c r="S233" i="63"/>
  <c r="S229" i="63"/>
  <c r="S225" i="63"/>
  <c r="S221" i="63"/>
  <c r="S217" i="63"/>
  <c r="S213" i="63"/>
  <c r="S209" i="63"/>
  <c r="S358" i="63"/>
  <c r="S339" i="63"/>
  <c r="S326" i="63"/>
  <c r="S307" i="63"/>
  <c r="S294" i="63"/>
  <c r="S275" i="63"/>
  <c r="S262" i="63"/>
  <c r="S255" i="63"/>
  <c r="S343" i="63"/>
  <c r="S330" i="63"/>
  <c r="S279" i="63"/>
  <c r="S266" i="63"/>
  <c r="S246" i="63"/>
  <c r="S238" i="63"/>
  <c r="S230" i="63"/>
  <c r="S222" i="63"/>
  <c r="S207" i="63"/>
  <c r="S347" i="63"/>
  <c r="S334" i="63"/>
  <c r="S283" i="63"/>
  <c r="S270" i="63"/>
  <c r="S258" i="63"/>
  <c r="S210" i="63"/>
  <c r="S204" i="63"/>
  <c r="S200" i="63"/>
  <c r="S196" i="63"/>
  <c r="S192" i="63"/>
  <c r="S188" i="63"/>
  <c r="S184" i="63"/>
  <c r="S180" i="63"/>
  <c r="S176" i="63"/>
  <c r="S172" i="63"/>
  <c r="S168" i="63"/>
  <c r="S164" i="63"/>
  <c r="S160" i="63"/>
  <c r="S156" i="63"/>
  <c r="S351" i="63"/>
  <c r="S338" i="63"/>
  <c r="S287" i="63"/>
  <c r="S274" i="63"/>
  <c r="S243" i="63"/>
  <c r="S235" i="63"/>
  <c r="S227" i="63"/>
  <c r="S219" i="63"/>
  <c r="S214" i="63"/>
  <c r="S355" i="63"/>
  <c r="S342" i="63"/>
  <c r="S291" i="63"/>
  <c r="S278" i="63"/>
  <c r="S205" i="63"/>
  <c r="S201" i="63"/>
  <c r="S197" i="63"/>
  <c r="S193" i="63"/>
  <c r="S189" i="63"/>
  <c r="S185" i="63"/>
  <c r="S181" i="63"/>
  <c r="S177" i="63"/>
  <c r="S173" i="63"/>
  <c r="S169" i="63"/>
  <c r="S165" i="63"/>
  <c r="S161" i="63"/>
  <c r="S157" i="63"/>
  <c r="S153" i="63"/>
  <c r="S311" i="63"/>
  <c r="S298" i="63"/>
  <c r="S242" i="63"/>
  <c r="S234" i="63"/>
  <c r="S218" i="63"/>
  <c r="S195" i="63"/>
  <c r="S182" i="63"/>
  <c r="S163" i="63"/>
  <c r="S150" i="63"/>
  <c r="S146" i="63"/>
  <c r="S142" i="63"/>
  <c r="S138" i="63"/>
  <c r="S134" i="63"/>
  <c r="S130" i="63"/>
  <c r="S126" i="63"/>
  <c r="S122" i="63"/>
  <c r="S118" i="63"/>
  <c r="S114" i="63"/>
  <c r="S110" i="63"/>
  <c r="S106" i="63"/>
  <c r="S102" i="63"/>
  <c r="S98" i="63"/>
  <c r="S206" i="63"/>
  <c r="S199" i="63"/>
  <c r="S186" i="63"/>
  <c r="S167" i="63"/>
  <c r="S323" i="63"/>
  <c r="S247" i="63"/>
  <c r="S223" i="63"/>
  <c r="S190" i="63"/>
  <c r="S171" i="63"/>
  <c r="S158" i="63"/>
  <c r="S154" i="63"/>
  <c r="S151" i="63"/>
  <c r="S147" i="63"/>
  <c r="S143" i="63"/>
  <c r="S139" i="63"/>
  <c r="S135" i="63"/>
  <c r="S131" i="63"/>
  <c r="S127" i="63"/>
  <c r="S123" i="63"/>
  <c r="S119" i="63"/>
  <c r="S115" i="63"/>
  <c r="S111" i="63"/>
  <c r="S107" i="63"/>
  <c r="S103" i="63"/>
  <c r="S99" i="63"/>
  <c r="S310" i="63"/>
  <c r="S253" i="63"/>
  <c r="S239" i="63"/>
  <c r="S203" i="63"/>
  <c r="S194" i="63"/>
  <c r="S175" i="63"/>
  <c r="S162" i="63"/>
  <c r="S319" i="63"/>
  <c r="S226" i="63"/>
  <c r="S198" i="63"/>
  <c r="S179" i="63"/>
  <c r="S166" i="63"/>
  <c r="S152" i="63"/>
  <c r="S148" i="63"/>
  <c r="S144" i="63"/>
  <c r="S140" i="63"/>
  <c r="S136" i="63"/>
  <c r="S132" i="63"/>
  <c r="S128" i="63"/>
  <c r="S124" i="63"/>
  <c r="S120" i="63"/>
  <c r="S116" i="63"/>
  <c r="S112" i="63"/>
  <c r="S108" i="63"/>
  <c r="S104" i="63"/>
  <c r="S100" i="63"/>
  <c r="S149" i="63"/>
  <c r="S117" i="63"/>
  <c r="S101" i="63"/>
  <c r="S94" i="63"/>
  <c r="S90" i="63"/>
  <c r="S86" i="63"/>
  <c r="S82" i="63"/>
  <c r="S78" i="63"/>
  <c r="S74" i="63"/>
  <c r="S70" i="63"/>
  <c r="S66" i="63"/>
  <c r="S62" i="63"/>
  <c r="S58" i="63"/>
  <c r="S54" i="63"/>
  <c r="S50" i="63"/>
  <c r="S46" i="63"/>
  <c r="S42" i="63"/>
  <c r="S38" i="63"/>
  <c r="S34" i="63"/>
  <c r="S30" i="63"/>
  <c r="S26" i="63"/>
  <c r="S211" i="63"/>
  <c r="S202" i="63"/>
  <c r="S174" i="63"/>
  <c r="S145" i="63"/>
  <c r="S113" i="63"/>
  <c r="S315" i="63"/>
  <c r="S191" i="63"/>
  <c r="S141" i="63"/>
  <c r="S109" i="63"/>
  <c r="S95" i="63"/>
  <c r="S91" i="63"/>
  <c r="S87" i="63"/>
  <c r="S83" i="63"/>
  <c r="S79" i="63"/>
  <c r="S75" i="63"/>
  <c r="S71" i="63"/>
  <c r="S67" i="63"/>
  <c r="S63" i="63"/>
  <c r="S59" i="63"/>
  <c r="S55" i="63"/>
  <c r="S51" i="63"/>
  <c r="S47" i="63"/>
  <c r="S43" i="63"/>
  <c r="S39" i="63"/>
  <c r="S35" i="63"/>
  <c r="S31" i="63"/>
  <c r="S27" i="63"/>
  <c r="S137" i="63"/>
  <c r="S105" i="63"/>
  <c r="S306" i="63"/>
  <c r="S250" i="63"/>
  <c r="S183" i="63"/>
  <c r="S178" i="63"/>
  <c r="S155" i="63"/>
  <c r="S133" i="63"/>
  <c r="S96" i="63"/>
  <c r="S92" i="63"/>
  <c r="S88" i="63"/>
  <c r="S84" i="63"/>
  <c r="S80" i="63"/>
  <c r="S76" i="63"/>
  <c r="S72" i="63"/>
  <c r="S68" i="63"/>
  <c r="S64" i="63"/>
  <c r="S60" i="63"/>
  <c r="S56" i="63"/>
  <c r="S52" i="63"/>
  <c r="S48" i="63"/>
  <c r="S44" i="63"/>
  <c r="S40" i="63"/>
  <c r="S36" i="63"/>
  <c r="S32" i="63"/>
  <c r="S28" i="63"/>
  <c r="S187" i="63"/>
  <c r="A26" i="63"/>
  <c r="S29" i="63"/>
  <c r="S61" i="63"/>
  <c r="S93" i="63"/>
  <c r="S97" i="63"/>
  <c r="S121" i="63"/>
  <c r="S129" i="63"/>
  <c r="S33" i="63"/>
  <c r="S65" i="63"/>
  <c r="S215" i="63"/>
  <c r="S77" i="63"/>
  <c r="S37" i="63"/>
  <c r="S69" i="63"/>
  <c r="J4" i="59"/>
  <c r="A14" i="59"/>
  <c r="A12" i="59"/>
  <c r="A23" i="65"/>
  <c r="B21" i="65"/>
  <c r="C22" i="65"/>
  <c r="H26" i="63"/>
  <c r="N26" i="63"/>
  <c r="N25" i="63"/>
  <c r="P26" i="63"/>
  <c r="C26" i="63"/>
  <c r="A27" i="63"/>
  <c r="P27" i="63"/>
  <c r="H19" i="62"/>
  <c r="H20" i="62"/>
  <c r="H21" i="62"/>
  <c r="H22" i="62"/>
  <c r="H23" i="62"/>
  <c r="H24" i="62"/>
  <c r="H25" i="62"/>
  <c r="H26" i="62"/>
  <c r="H27" i="62"/>
  <c r="H28" i="62"/>
  <c r="H29" i="62"/>
  <c r="H30" i="62"/>
  <c r="H31" i="62"/>
  <c r="H32" i="62"/>
  <c r="H33" i="62"/>
  <c r="H34" i="62"/>
  <c r="H35" i="62"/>
  <c r="H36" i="62"/>
  <c r="H37" i="62"/>
  <c r="H38" i="62"/>
  <c r="H39" i="62"/>
  <c r="H40" i="62"/>
  <c r="H41" i="62"/>
  <c r="H42" i="62"/>
  <c r="H43" i="62"/>
  <c r="H44" i="62"/>
  <c r="H45" i="62"/>
  <c r="H46" i="62"/>
  <c r="H47" i="62"/>
  <c r="H48" i="62"/>
  <c r="H49" i="62"/>
  <c r="H50" i="62"/>
  <c r="H51" i="62"/>
  <c r="H52" i="62"/>
  <c r="H53" i="62"/>
  <c r="H54" i="62"/>
  <c r="H55" i="62"/>
  <c r="H56" i="62"/>
  <c r="H57" i="62"/>
  <c r="H58" i="62"/>
  <c r="H59" i="62"/>
  <c r="H60" i="62"/>
  <c r="H61" i="62"/>
  <c r="H62" i="62"/>
  <c r="H63" i="62"/>
  <c r="H64" i="62"/>
  <c r="H65" i="62"/>
  <c r="H66" i="62"/>
  <c r="H67" i="62"/>
  <c r="H68" i="62"/>
  <c r="H69" i="62"/>
  <c r="H70" i="62"/>
  <c r="H71" i="62"/>
  <c r="H72" i="62"/>
  <c r="H73" i="62"/>
  <c r="H74" i="62"/>
  <c r="H75" i="62"/>
  <c r="H76" i="62"/>
  <c r="H77" i="62"/>
  <c r="H78" i="62"/>
  <c r="H79" i="62"/>
  <c r="H80" i="62"/>
  <c r="H81" i="62"/>
  <c r="H82" i="62"/>
  <c r="H83" i="62"/>
  <c r="H84" i="62"/>
  <c r="H85" i="62"/>
  <c r="H86" i="62"/>
  <c r="H87" i="62"/>
  <c r="H88" i="62"/>
  <c r="H89" i="62"/>
  <c r="H90" i="62"/>
  <c r="H91" i="62"/>
  <c r="H92" i="62"/>
  <c r="H93" i="62"/>
  <c r="H94" i="62"/>
  <c r="H95" i="62"/>
  <c r="H96" i="62"/>
  <c r="H97" i="62"/>
  <c r="H98" i="62"/>
  <c r="H99" i="62"/>
  <c r="H100" i="62"/>
  <c r="H101" i="62"/>
  <c r="H102" i="62"/>
  <c r="H103" i="62"/>
  <c r="H104" i="62"/>
  <c r="H105" i="62"/>
  <c r="H106" i="62"/>
  <c r="H107" i="62"/>
  <c r="H108" i="62"/>
  <c r="H109" i="62"/>
  <c r="H110" i="62"/>
  <c r="H111" i="62"/>
  <c r="H112" i="62"/>
  <c r="H113" i="62"/>
  <c r="H114" i="62"/>
  <c r="H115" i="62"/>
  <c r="H116" i="62"/>
  <c r="H117" i="62"/>
  <c r="H118" i="62"/>
  <c r="H119" i="62"/>
  <c r="H120" i="62"/>
  <c r="H121" i="62"/>
  <c r="H122" i="62"/>
  <c r="H123" i="62"/>
  <c r="H124" i="62"/>
  <c r="H125" i="62"/>
  <c r="H126" i="62"/>
  <c r="A9" i="62"/>
  <c r="F7" i="62"/>
  <c r="A7" i="62"/>
  <c r="B22" i="65"/>
  <c r="A24" i="65"/>
  <c r="C23" i="65"/>
  <c r="H27" i="63"/>
  <c r="N27" i="63"/>
  <c r="A28" i="63"/>
  <c r="P28" i="63"/>
  <c r="C27" i="63"/>
  <c r="H138" i="62"/>
  <c r="H127" i="62"/>
  <c r="H128" i="62"/>
  <c r="H129" i="62"/>
  <c r="H130" i="62"/>
  <c r="H131" i="62"/>
  <c r="H132" i="62"/>
  <c r="H133" i="62"/>
  <c r="H134" i="62"/>
  <c r="H135" i="62"/>
  <c r="H136" i="62"/>
  <c r="H137" i="62"/>
  <c r="B138" i="62"/>
  <c r="B137" i="62"/>
  <c r="B136" i="62"/>
  <c r="B135" i="62"/>
  <c r="B134" i="62"/>
  <c r="B133" i="62"/>
  <c r="B132" i="62"/>
  <c r="B131" i="62"/>
  <c r="B130" i="62"/>
  <c r="B129" i="62"/>
  <c r="B128" i="62"/>
  <c r="B127" i="62"/>
  <c r="B126" i="62"/>
  <c r="B125" i="62"/>
  <c r="B124" i="62"/>
  <c r="B123" i="62"/>
  <c r="B122" i="62"/>
  <c r="B121" i="62"/>
  <c r="B120" i="62"/>
  <c r="B119" i="62"/>
  <c r="B118" i="62"/>
  <c r="B117" i="62"/>
  <c r="B116" i="62"/>
  <c r="B115" i="62"/>
  <c r="B114" i="62"/>
  <c r="B113" i="62"/>
  <c r="A19" i="62"/>
  <c r="A11" i="62"/>
  <c r="S25" i="61"/>
  <c r="S214" i="61"/>
  <c r="E18" i="61"/>
  <c r="A10" i="61"/>
  <c r="Q8" i="61"/>
  <c r="A25" i="61"/>
  <c r="P25" i="61"/>
  <c r="A8" i="61"/>
  <c r="E21" i="42"/>
  <c r="G21" i="42"/>
  <c r="E18" i="69"/>
  <c r="A8" i="60"/>
  <c r="E18" i="66"/>
  <c r="E18" i="68"/>
  <c r="S27" i="60"/>
  <c r="A25" i="65"/>
  <c r="B23" i="65"/>
  <c r="C24" i="65"/>
  <c r="H28" i="63"/>
  <c r="C28" i="63"/>
  <c r="A29" i="63"/>
  <c r="P29" i="63"/>
  <c r="D137" i="62"/>
  <c r="E19" i="62"/>
  <c r="C19" i="62"/>
  <c r="A20" i="62"/>
  <c r="S46" i="61"/>
  <c r="S96" i="61"/>
  <c r="S33" i="61"/>
  <c r="S50" i="61"/>
  <c r="S66" i="61"/>
  <c r="S83" i="61"/>
  <c r="S113" i="61"/>
  <c r="S220" i="61"/>
  <c r="S34" i="61"/>
  <c r="S51" i="61"/>
  <c r="S67" i="61"/>
  <c r="S85" i="61"/>
  <c r="S137" i="61"/>
  <c r="S311" i="61"/>
  <c r="S38" i="61"/>
  <c r="S78" i="61"/>
  <c r="S151" i="61"/>
  <c r="S27" i="61"/>
  <c r="S61" i="61"/>
  <c r="S79" i="61"/>
  <c r="S156" i="61"/>
  <c r="S59" i="61"/>
  <c r="S93" i="61"/>
  <c r="S29" i="61"/>
  <c r="S47" i="61"/>
  <c r="S63" i="61"/>
  <c r="S81" i="61"/>
  <c r="S99" i="61"/>
  <c r="S160" i="61"/>
  <c r="S31" i="61"/>
  <c r="S49" i="61"/>
  <c r="S65" i="61"/>
  <c r="S82" i="61"/>
  <c r="S108" i="61"/>
  <c r="S196" i="61"/>
  <c r="C25" i="61"/>
  <c r="S35" i="61"/>
  <c r="S53" i="61"/>
  <c r="S69" i="61"/>
  <c r="S86" i="61"/>
  <c r="S143" i="61"/>
  <c r="S319" i="61"/>
  <c r="H25" i="61"/>
  <c r="N25" i="61"/>
  <c r="S37" i="61"/>
  <c r="S54" i="61"/>
  <c r="S70" i="61"/>
  <c r="S92" i="61"/>
  <c r="S150" i="61"/>
  <c r="S343" i="61"/>
  <c r="A26" i="61"/>
  <c r="P26" i="61"/>
  <c r="S109" i="61"/>
  <c r="S148" i="61"/>
  <c r="S226" i="61"/>
  <c r="S241" i="61"/>
  <c r="L16" i="61"/>
  <c r="S30" i="61"/>
  <c r="S43" i="61"/>
  <c r="S45" i="61"/>
  <c r="S62" i="61"/>
  <c r="S75" i="61"/>
  <c r="S77" i="61"/>
  <c r="S115" i="61"/>
  <c r="S135" i="61"/>
  <c r="S191" i="61"/>
  <c r="S244" i="61"/>
  <c r="S335" i="61"/>
  <c r="S26" i="61"/>
  <c r="S39" i="61"/>
  <c r="S41" i="61"/>
  <c r="S58" i="61"/>
  <c r="S71" i="61"/>
  <c r="S73" i="61"/>
  <c r="S95" i="61"/>
  <c r="S105" i="61"/>
  <c r="S119" i="61"/>
  <c r="S360" i="61"/>
  <c r="S356" i="61"/>
  <c r="S352" i="61"/>
  <c r="S348" i="61"/>
  <c r="S344" i="61"/>
  <c r="S340" i="61"/>
  <c r="S336" i="61"/>
  <c r="S332" i="61"/>
  <c r="S328" i="61"/>
  <c r="S324" i="61"/>
  <c r="S320" i="61"/>
  <c r="S316" i="61"/>
  <c r="S312" i="61"/>
  <c r="S308" i="61"/>
  <c r="S304" i="61"/>
  <c r="S300" i="61"/>
  <c r="S296" i="61"/>
  <c r="S361" i="61"/>
  <c r="S357" i="61"/>
  <c r="S353" i="61"/>
  <c r="S349" i="61"/>
  <c r="S345" i="61"/>
  <c r="S341" i="61"/>
  <c r="S337" i="61"/>
  <c r="S333" i="61"/>
  <c r="S329" i="61"/>
  <c r="S325" i="61"/>
  <c r="S321" i="61"/>
  <c r="S317" i="61"/>
  <c r="S313" i="61"/>
  <c r="S309" i="61"/>
  <c r="S305" i="61"/>
  <c r="S301" i="61"/>
  <c r="S297" i="61"/>
  <c r="S293" i="61"/>
  <c r="S289" i="61"/>
  <c r="S285" i="61"/>
  <c r="S281" i="61"/>
  <c r="S277" i="61"/>
  <c r="S273" i="61"/>
  <c r="S269" i="61"/>
  <c r="S265" i="61"/>
  <c r="S261" i="61"/>
  <c r="S257" i="61"/>
  <c r="S253" i="61"/>
  <c r="S249" i="61"/>
  <c r="S358" i="61"/>
  <c r="S354" i="61"/>
  <c r="S350" i="61"/>
  <c r="S346" i="61"/>
  <c r="S342" i="61"/>
  <c r="S338" i="61"/>
  <c r="S334" i="61"/>
  <c r="S330" i="61"/>
  <c r="S326" i="61"/>
  <c r="S322" i="61"/>
  <c r="S318" i="61"/>
  <c r="S314" i="61"/>
  <c r="S310" i="61"/>
  <c r="S306" i="61"/>
  <c r="S302" i="61"/>
  <c r="S298" i="61"/>
  <c r="S294" i="61"/>
  <c r="S290" i="61"/>
  <c r="S286" i="61"/>
  <c r="S287" i="61"/>
  <c r="S282" i="61"/>
  <c r="S279" i="61"/>
  <c r="S276" i="61"/>
  <c r="S250" i="61"/>
  <c r="S262" i="61"/>
  <c r="S259" i="61"/>
  <c r="S256" i="61"/>
  <c r="S247" i="61"/>
  <c r="S243" i="61"/>
  <c r="S239" i="61"/>
  <c r="S235" i="61"/>
  <c r="S231" i="61"/>
  <c r="S227" i="61"/>
  <c r="S223" i="61"/>
  <c r="S219" i="61"/>
  <c r="S215" i="61"/>
  <c r="S211" i="61"/>
  <c r="S288" i="61"/>
  <c r="S266" i="61"/>
  <c r="S263" i="61"/>
  <c r="S260" i="61"/>
  <c r="S359" i="61"/>
  <c r="S299" i="61"/>
  <c r="S295" i="61"/>
  <c r="S271" i="61"/>
  <c r="S264" i="61"/>
  <c r="S254" i="61"/>
  <c r="S232" i="61"/>
  <c r="S230" i="61"/>
  <c r="S217" i="61"/>
  <c r="S206" i="61"/>
  <c r="S202" i="61"/>
  <c r="S198" i="61"/>
  <c r="S194" i="61"/>
  <c r="S190" i="61"/>
  <c r="S307" i="61"/>
  <c r="S303" i="61"/>
  <c r="S283" i="61"/>
  <c r="S278" i="61"/>
  <c r="S236" i="61"/>
  <c r="S234" i="61"/>
  <c r="S221" i="61"/>
  <c r="S355" i="61"/>
  <c r="S275" i="61"/>
  <c r="S272" i="61"/>
  <c r="S229" i="61"/>
  <c r="S218" i="61"/>
  <c r="S209" i="61"/>
  <c r="S183" i="61"/>
  <c r="S180" i="61"/>
  <c r="S177" i="61"/>
  <c r="S174" i="61"/>
  <c r="S165" i="61"/>
  <c r="S161" i="61"/>
  <c r="S157" i="61"/>
  <c r="S153" i="61"/>
  <c r="S149" i="61"/>
  <c r="S145" i="61"/>
  <c r="S347" i="61"/>
  <c r="S291" i="61"/>
  <c r="S284" i="61"/>
  <c r="S274" i="61"/>
  <c r="S251" i="61"/>
  <c r="S248" i="61"/>
  <c r="S225" i="61"/>
  <c r="S210" i="61"/>
  <c r="S208" i="61"/>
  <c r="S201" i="61"/>
  <c r="S199" i="61"/>
  <c r="S192" i="61"/>
  <c r="S187" i="61"/>
  <c r="S184" i="61"/>
  <c r="S181" i="61"/>
  <c r="S178" i="61"/>
  <c r="S292" i="61"/>
  <c r="S252" i="61"/>
  <c r="S179" i="61"/>
  <c r="S175" i="61"/>
  <c r="S173" i="61"/>
  <c r="S171" i="61"/>
  <c r="S169" i="61"/>
  <c r="S142" i="61"/>
  <c r="S138" i="61"/>
  <c r="S134" i="61"/>
  <c r="S130" i="61"/>
  <c r="S126" i="61"/>
  <c r="S122" i="61"/>
  <c r="S118" i="61"/>
  <c r="S114" i="61"/>
  <c r="S110" i="61"/>
  <c r="S106" i="61"/>
  <c r="S102" i="61"/>
  <c r="S98" i="61"/>
  <c r="S94" i="61"/>
  <c r="S90" i="61"/>
  <c r="S267" i="61"/>
  <c r="S258" i="61"/>
  <c r="S238" i="61"/>
  <c r="S207" i="61"/>
  <c r="S200" i="61"/>
  <c r="S195" i="61"/>
  <c r="S193" i="61"/>
  <c r="S176" i="61"/>
  <c r="S172" i="61"/>
  <c r="S170" i="61"/>
  <c r="S168" i="61"/>
  <c r="S166" i="61"/>
  <c r="S158" i="61"/>
  <c r="S155" i="61"/>
  <c r="S152" i="61"/>
  <c r="S140" i="61"/>
  <c r="S136" i="61"/>
  <c r="S132" i="61"/>
  <c r="S128" i="61"/>
  <c r="S124" i="61"/>
  <c r="S120" i="61"/>
  <c r="S116" i="61"/>
  <c r="S112" i="61"/>
  <c r="S339" i="61"/>
  <c r="S331" i="61"/>
  <c r="S323" i="61"/>
  <c r="S245" i="61"/>
  <c r="S212" i="61"/>
  <c r="S188" i="61"/>
  <c r="S186" i="61"/>
  <c r="S182" i="61"/>
  <c r="S164" i="61"/>
  <c r="S240" i="61"/>
  <c r="S228" i="61"/>
  <c r="S222" i="61"/>
  <c r="S216" i="61"/>
  <c r="S203" i="61"/>
  <c r="S185" i="61"/>
  <c r="S163" i="61"/>
  <c r="S146" i="61"/>
  <c r="S141" i="61"/>
  <c r="S139" i="61"/>
  <c r="S107" i="61"/>
  <c r="S104" i="61"/>
  <c r="S101" i="61"/>
  <c r="S280" i="61"/>
  <c r="S246" i="61"/>
  <c r="S233" i="61"/>
  <c r="S315" i="61"/>
  <c r="S270" i="61"/>
  <c r="S237" i="61"/>
  <c r="S167" i="61"/>
  <c r="S147" i="61"/>
  <c r="S125" i="61"/>
  <c r="S123" i="61"/>
  <c r="S111" i="61"/>
  <c r="S91" i="61"/>
  <c r="S351" i="61"/>
  <c r="S327" i="61"/>
  <c r="S213" i="61"/>
  <c r="S205" i="61"/>
  <c r="S197" i="61"/>
  <c r="S159" i="61"/>
  <c r="S154" i="61"/>
  <c r="S129" i="61"/>
  <c r="S127" i="61"/>
  <c r="S103" i="61"/>
  <c r="S100" i="61"/>
  <c r="S97" i="61"/>
  <c r="S88" i="61"/>
  <c r="S84" i="61"/>
  <c r="S80" i="61"/>
  <c r="S76" i="61"/>
  <c r="S72" i="61"/>
  <c r="S68" i="61"/>
  <c r="S64" i="61"/>
  <c r="S60" i="61"/>
  <c r="S56" i="61"/>
  <c r="S52" i="61"/>
  <c r="S48" i="61"/>
  <c r="S44" i="61"/>
  <c r="S40" i="61"/>
  <c r="S36" i="61"/>
  <c r="S32" i="61"/>
  <c r="S28" i="61"/>
  <c r="S268" i="61"/>
  <c r="S255" i="61"/>
  <c r="S242" i="61"/>
  <c r="S224" i="61"/>
  <c r="S204" i="61"/>
  <c r="S189" i="61"/>
  <c r="S144" i="61"/>
  <c r="S133" i="61"/>
  <c r="S131" i="61"/>
  <c r="S42" i="61"/>
  <c r="S55" i="61"/>
  <c r="S57" i="61"/>
  <c r="S74" i="61"/>
  <c r="S87" i="61"/>
  <c r="S89" i="61"/>
  <c r="S117" i="61"/>
  <c r="S121" i="61"/>
  <c r="S162" i="61"/>
  <c r="S222" i="60"/>
  <c r="S208" i="60"/>
  <c r="S183" i="60"/>
  <c r="S156" i="60"/>
  <c r="S130" i="60"/>
  <c r="S104" i="60"/>
  <c r="S66" i="60"/>
  <c r="S31" i="60"/>
  <c r="S204" i="60"/>
  <c r="S178" i="60"/>
  <c r="S153" i="60"/>
  <c r="S128" i="60"/>
  <c r="S92" i="60"/>
  <c r="S56" i="60"/>
  <c r="S196" i="60"/>
  <c r="S170" i="60"/>
  <c r="S120" i="60"/>
  <c r="S90" i="60"/>
  <c r="S220" i="60"/>
  <c r="S194" i="60"/>
  <c r="S119" i="60"/>
  <c r="S218" i="60"/>
  <c r="S193" i="60"/>
  <c r="S168" i="60"/>
  <c r="S143" i="60"/>
  <c r="S116" i="60"/>
  <c r="S80" i="60"/>
  <c r="S42" i="60"/>
  <c r="S217" i="60"/>
  <c r="S192" i="60"/>
  <c r="S167" i="60"/>
  <c r="S140" i="60"/>
  <c r="S106" i="60"/>
  <c r="S79" i="60"/>
  <c r="S41" i="60"/>
  <c r="S145" i="60"/>
  <c r="S55" i="60"/>
  <c r="S169" i="60"/>
  <c r="S144" i="60"/>
  <c r="S81" i="60"/>
  <c r="S52" i="60"/>
  <c r="S26" i="60"/>
  <c r="S209" i="60"/>
  <c r="S184" i="60"/>
  <c r="S159" i="60"/>
  <c r="S132" i="60"/>
  <c r="S105" i="60"/>
  <c r="S68" i="60"/>
  <c r="S40" i="60"/>
  <c r="S207" i="60"/>
  <c r="S180" i="60"/>
  <c r="S154" i="60"/>
  <c r="S129" i="60"/>
  <c r="S95" i="60"/>
  <c r="S65" i="60"/>
  <c r="S28" i="60"/>
  <c r="S114" i="60"/>
  <c r="S103" i="60"/>
  <c r="S89" i="60"/>
  <c r="S76" i="60"/>
  <c r="S64" i="60"/>
  <c r="S50" i="60"/>
  <c r="S39" i="60"/>
  <c r="S216" i="60"/>
  <c r="S202" i="60"/>
  <c r="S191" i="60"/>
  <c r="S177" i="60"/>
  <c r="S164" i="60"/>
  <c r="S152" i="60"/>
  <c r="S138" i="60"/>
  <c r="S127" i="60"/>
  <c r="S113" i="60"/>
  <c r="S100" i="60"/>
  <c r="S88" i="60"/>
  <c r="S74" i="60"/>
  <c r="S63" i="60"/>
  <c r="S49" i="60"/>
  <c r="S36" i="60"/>
  <c r="S215" i="60"/>
  <c r="S201" i="60"/>
  <c r="S188" i="60"/>
  <c r="S176" i="60"/>
  <c r="S162" i="60"/>
  <c r="S151" i="60"/>
  <c r="S137" i="60"/>
  <c r="S124" i="60"/>
  <c r="S112" i="60"/>
  <c r="S98" i="60"/>
  <c r="S87" i="60"/>
  <c r="S73" i="60"/>
  <c r="S60" i="60"/>
  <c r="S48" i="60"/>
  <c r="S34" i="60"/>
  <c r="S212" i="60"/>
  <c r="S200" i="60"/>
  <c r="S186" i="60"/>
  <c r="S175" i="60"/>
  <c r="S161" i="60"/>
  <c r="S148" i="60"/>
  <c r="S136" i="60"/>
  <c r="S122" i="60"/>
  <c r="S111" i="60"/>
  <c r="S97" i="60"/>
  <c r="S84" i="60"/>
  <c r="S72" i="60"/>
  <c r="S58" i="60"/>
  <c r="S47" i="60"/>
  <c r="S33" i="60"/>
  <c r="S210" i="60"/>
  <c r="S199" i="60"/>
  <c r="S185" i="60"/>
  <c r="S172" i="60"/>
  <c r="S160" i="60"/>
  <c r="S146" i="60"/>
  <c r="S135" i="60"/>
  <c r="S121" i="60"/>
  <c r="S108" i="60"/>
  <c r="S96" i="60"/>
  <c r="S82" i="60"/>
  <c r="S71" i="60"/>
  <c r="S57" i="60"/>
  <c r="S44" i="60"/>
  <c r="S32" i="60"/>
  <c r="S214" i="60"/>
  <c r="S206" i="60"/>
  <c r="S198" i="60"/>
  <c r="S190" i="60"/>
  <c r="S182" i="60"/>
  <c r="S174" i="60"/>
  <c r="S166" i="60"/>
  <c r="S158" i="60"/>
  <c r="S150" i="60"/>
  <c r="S142" i="60"/>
  <c r="S134" i="60"/>
  <c r="S126" i="60"/>
  <c r="S118" i="60"/>
  <c r="S110" i="60"/>
  <c r="S102" i="60"/>
  <c r="S94" i="60"/>
  <c r="S86" i="60"/>
  <c r="S78" i="60"/>
  <c r="S70" i="60"/>
  <c r="S62" i="60"/>
  <c r="S54" i="60"/>
  <c r="S46" i="60"/>
  <c r="S38" i="60"/>
  <c r="S30" i="60"/>
  <c r="S221" i="60"/>
  <c r="S213" i="60"/>
  <c r="S205" i="60"/>
  <c r="S197" i="60"/>
  <c r="S189" i="60"/>
  <c r="S181" i="60"/>
  <c r="S173" i="60"/>
  <c r="S165" i="60"/>
  <c r="S157" i="60"/>
  <c r="S149" i="60"/>
  <c r="S141" i="60"/>
  <c r="S133" i="60"/>
  <c r="S125" i="60"/>
  <c r="S117" i="60"/>
  <c r="S109" i="60"/>
  <c r="S101" i="60"/>
  <c r="S93" i="60"/>
  <c r="S85" i="60"/>
  <c r="S77" i="60"/>
  <c r="S69" i="60"/>
  <c r="S61" i="60"/>
  <c r="S53" i="60"/>
  <c r="S45" i="60"/>
  <c r="S37" i="60"/>
  <c r="S29" i="60"/>
  <c r="S219" i="60"/>
  <c r="S211" i="60"/>
  <c r="S203" i="60"/>
  <c r="S195" i="60"/>
  <c r="S187" i="60"/>
  <c r="S179" i="60"/>
  <c r="S171" i="60"/>
  <c r="S163" i="60"/>
  <c r="S155" i="60"/>
  <c r="S147" i="60"/>
  <c r="S139" i="60"/>
  <c r="S131" i="60"/>
  <c r="S123" i="60"/>
  <c r="S115" i="60"/>
  <c r="S107" i="60"/>
  <c r="S99" i="60"/>
  <c r="S91" i="60"/>
  <c r="S83" i="60"/>
  <c r="S75" i="60"/>
  <c r="S67" i="60"/>
  <c r="S59" i="60"/>
  <c r="S51" i="60"/>
  <c r="S43" i="60"/>
  <c r="S35" i="60"/>
  <c r="J24" i="59"/>
  <c r="A2" i="59"/>
  <c r="S25" i="68"/>
  <c r="S25" i="69"/>
  <c r="B24" i="65"/>
  <c r="C25" i="65"/>
  <c r="A26" i="65"/>
  <c r="H29" i="63"/>
  <c r="N28" i="63"/>
  <c r="C29" i="63"/>
  <c r="A30" i="63"/>
  <c r="P30" i="63"/>
  <c r="D136" i="62"/>
  <c r="F19" i="62"/>
  <c r="G19" i="62"/>
  <c r="A21" i="62"/>
  <c r="C20" i="62"/>
  <c r="A27" i="61"/>
  <c r="H26" i="61"/>
  <c r="C26" i="61"/>
  <c r="C25" i="60"/>
  <c r="J22" i="58"/>
  <c r="N22" i="58"/>
  <c r="D17" i="58"/>
  <c r="P11" i="58"/>
  <c r="I11" i="58"/>
  <c r="A11" i="58"/>
  <c r="A15" i="58"/>
  <c r="S33" i="68"/>
  <c r="S33" i="69"/>
  <c r="S214" i="68"/>
  <c r="S214" i="69"/>
  <c r="S73" i="68"/>
  <c r="S73" i="69"/>
  <c r="S133" i="68"/>
  <c r="S133" i="69"/>
  <c r="S358" i="68"/>
  <c r="S47" i="68"/>
  <c r="S47" i="69"/>
  <c r="S255" i="68"/>
  <c r="S94" i="68"/>
  <c r="S94" i="69"/>
  <c r="S116" i="68"/>
  <c r="S116" i="69"/>
  <c r="S107" i="68"/>
  <c r="S107" i="69"/>
  <c r="S248" i="68"/>
  <c r="S332" i="68"/>
  <c r="S158" i="68"/>
  <c r="S158" i="69"/>
  <c r="S293" i="68"/>
  <c r="S145" i="68"/>
  <c r="S145" i="69"/>
  <c r="S162" i="68"/>
  <c r="S162" i="69"/>
  <c r="S243" i="68"/>
  <c r="S160" i="68"/>
  <c r="S160" i="69"/>
  <c r="S263" i="68"/>
  <c r="S97" i="68"/>
  <c r="S97" i="69"/>
  <c r="S141" i="68"/>
  <c r="S141" i="69"/>
  <c r="S183" i="68"/>
  <c r="S183" i="69"/>
  <c r="S202" i="68"/>
  <c r="S202" i="69"/>
  <c r="S286" i="68"/>
  <c r="S41" i="68"/>
  <c r="S41" i="69"/>
  <c r="S132" i="68"/>
  <c r="S132" i="69"/>
  <c r="S231" i="68"/>
  <c r="S200" i="68"/>
  <c r="S200" i="69"/>
  <c r="S331" i="68"/>
  <c r="S292" i="68"/>
  <c r="S65" i="68"/>
  <c r="S65" i="69"/>
  <c r="S115" i="68"/>
  <c r="S115" i="69"/>
  <c r="S316" i="68"/>
  <c r="S80" i="68"/>
  <c r="S80" i="69"/>
  <c r="S197" i="68"/>
  <c r="S197" i="69"/>
  <c r="S267" i="68"/>
  <c r="S155" i="68"/>
  <c r="S155" i="69"/>
  <c r="S276" i="68"/>
  <c r="S300" i="68"/>
  <c r="S279" i="68"/>
  <c r="S326" i="68"/>
  <c r="S152" i="68"/>
  <c r="S152" i="69"/>
  <c r="S113" i="68"/>
  <c r="S113" i="69"/>
  <c r="S181" i="68"/>
  <c r="S181" i="69"/>
  <c r="S150" i="68"/>
  <c r="S150" i="69"/>
  <c r="S315" i="68"/>
  <c r="S218" i="68"/>
  <c r="S218" i="69"/>
  <c r="S161" i="68"/>
  <c r="S161" i="69"/>
  <c r="S156" i="68"/>
  <c r="S156" i="69"/>
  <c r="S70" i="68"/>
  <c r="S70" i="69"/>
  <c r="S280" i="68"/>
  <c r="S318" i="68"/>
  <c r="S184" i="68"/>
  <c r="S184" i="69"/>
  <c r="S345" i="68"/>
  <c r="S291" i="68"/>
  <c r="S324" i="68"/>
  <c r="S257" i="68"/>
  <c r="S217" i="68"/>
  <c r="S217" i="69"/>
  <c r="S187" i="68"/>
  <c r="S187" i="69"/>
  <c r="S108" i="68"/>
  <c r="S108" i="69"/>
  <c r="S303" i="68"/>
  <c r="S317" i="68"/>
  <c r="S302" i="68"/>
  <c r="S336" i="68"/>
  <c r="S212" i="68"/>
  <c r="S212" i="69"/>
  <c r="S261" i="68"/>
  <c r="S355" i="68"/>
  <c r="S176" i="68"/>
  <c r="S176" i="69"/>
  <c r="S282" i="68"/>
  <c r="S72" i="68"/>
  <c r="S72" i="69"/>
  <c r="S123" i="68"/>
  <c r="S123" i="69"/>
  <c r="S343" i="68"/>
  <c r="S213" i="68"/>
  <c r="S213" i="69"/>
  <c r="S350" i="68"/>
  <c r="S327" i="68"/>
  <c r="S224" i="68"/>
  <c r="S82" i="68"/>
  <c r="S82" i="69"/>
  <c r="S173" i="68"/>
  <c r="S173" i="69"/>
  <c r="S142" i="68"/>
  <c r="S142" i="69"/>
  <c r="S309" i="68"/>
  <c r="S56" i="68"/>
  <c r="S56" i="69"/>
  <c r="S207" i="68"/>
  <c r="S207" i="69"/>
  <c r="S130" i="68"/>
  <c r="S130" i="69"/>
  <c r="S43" i="68"/>
  <c r="S43" i="69"/>
  <c r="S221" i="68"/>
  <c r="S221" i="69"/>
  <c r="S250" i="68"/>
  <c r="S59" i="68"/>
  <c r="S59" i="69"/>
  <c r="S361" i="68"/>
  <c r="S357" i="68"/>
  <c r="S320" i="68"/>
  <c r="S31" i="68"/>
  <c r="S31" i="69"/>
  <c r="S64" i="68"/>
  <c r="S64" i="69"/>
  <c r="S163" i="68"/>
  <c r="S163" i="69"/>
  <c r="S199" i="68"/>
  <c r="S199" i="69"/>
  <c r="S216" i="68"/>
  <c r="S216" i="69"/>
  <c r="S298" i="68"/>
  <c r="S99" i="68"/>
  <c r="S99" i="69"/>
  <c r="S296" i="68"/>
  <c r="S225" i="68"/>
  <c r="S242" i="68"/>
  <c r="S171" i="68"/>
  <c r="S171" i="69"/>
  <c r="S157" i="68"/>
  <c r="S157" i="69"/>
  <c r="S266" i="68"/>
  <c r="S189" i="68"/>
  <c r="S189" i="69"/>
  <c r="S30" i="68"/>
  <c r="S30" i="69"/>
  <c r="S287" i="68"/>
  <c r="S228" i="68"/>
  <c r="S179" i="68"/>
  <c r="S179" i="69"/>
  <c r="S122" i="68"/>
  <c r="S122" i="69"/>
  <c r="S164" i="68"/>
  <c r="S164" i="69"/>
  <c r="S100" i="68"/>
  <c r="S100" i="69"/>
  <c r="S334" i="68"/>
  <c r="S153" i="68"/>
  <c r="S153" i="69"/>
  <c r="S353" i="68"/>
  <c r="S96" i="68"/>
  <c r="S96" i="69"/>
  <c r="S335" i="68"/>
  <c r="S314" i="68"/>
  <c r="S89" i="68"/>
  <c r="S89" i="69"/>
  <c r="S268" i="68"/>
  <c r="S246" i="68"/>
  <c r="S269" i="68"/>
  <c r="S61" i="68"/>
  <c r="S61" i="69"/>
  <c r="S274" i="68"/>
  <c r="S51" i="68"/>
  <c r="S51" i="69"/>
  <c r="S307" i="68"/>
  <c r="S235" i="68"/>
  <c r="S174" i="68"/>
  <c r="S174" i="69"/>
  <c r="S258" i="68"/>
  <c r="S75" i="68"/>
  <c r="S75" i="69"/>
  <c r="S172" i="68"/>
  <c r="S172" i="69"/>
  <c r="S194" i="68"/>
  <c r="S194" i="69"/>
  <c r="S124" i="68"/>
  <c r="S124" i="69"/>
  <c r="S230" i="68"/>
  <c r="S346" i="68"/>
  <c r="S299" i="68"/>
  <c r="S204" i="68"/>
  <c r="S204" i="69"/>
  <c r="S339" i="68"/>
  <c r="S295" i="68"/>
  <c r="S52" i="68"/>
  <c r="S52" i="69"/>
  <c r="S128" i="68"/>
  <c r="S128" i="69"/>
  <c r="S209" i="68"/>
  <c r="S209" i="69"/>
  <c r="S305" i="68"/>
  <c r="S281" i="68"/>
  <c r="S330" i="68"/>
  <c r="S92" i="68"/>
  <c r="S92" i="69"/>
  <c r="S201" i="68"/>
  <c r="S201" i="69"/>
  <c r="S259" i="68"/>
  <c r="S311" i="68"/>
  <c r="S356" i="68"/>
  <c r="S182" i="68"/>
  <c r="S182" i="69"/>
  <c r="S222" i="68"/>
  <c r="S222" i="69"/>
  <c r="S249" i="68"/>
  <c r="S60" i="68"/>
  <c r="S60" i="69"/>
  <c r="S154" i="68"/>
  <c r="S154" i="69"/>
  <c r="S90" i="68"/>
  <c r="S90" i="69"/>
  <c r="S341" i="68"/>
  <c r="S119" i="68"/>
  <c r="S119" i="69"/>
  <c r="S44" i="68"/>
  <c r="S44" i="69"/>
  <c r="S37" i="68"/>
  <c r="S37" i="69"/>
  <c r="S285" i="68"/>
  <c r="S277" i="68"/>
  <c r="S42" i="68"/>
  <c r="S42" i="69"/>
  <c r="S304" i="68"/>
  <c r="S63" i="68"/>
  <c r="S63" i="69"/>
  <c r="S227" i="68"/>
  <c r="S196" i="68"/>
  <c r="S196" i="69"/>
  <c r="S323" i="68"/>
  <c r="S289" i="68"/>
  <c r="S67" i="68"/>
  <c r="S67" i="69"/>
  <c r="S103" i="68"/>
  <c r="S103" i="69"/>
  <c r="S79" i="68"/>
  <c r="S79" i="69"/>
  <c r="S143" i="68"/>
  <c r="S143" i="69"/>
  <c r="S185" i="68"/>
  <c r="S185" i="69"/>
  <c r="S206" i="68"/>
  <c r="S206" i="69"/>
  <c r="S290" i="68"/>
  <c r="S139" i="68"/>
  <c r="S139" i="69"/>
  <c r="S205" i="68"/>
  <c r="S205" i="69"/>
  <c r="S340" i="68"/>
  <c r="S85" i="68"/>
  <c r="S85" i="69"/>
  <c r="S241" i="68"/>
  <c r="S84" i="68"/>
  <c r="S84" i="69"/>
  <c r="S54" i="68"/>
  <c r="S54" i="69"/>
  <c r="S188" i="68"/>
  <c r="S188" i="69"/>
  <c r="S114" i="68"/>
  <c r="S114" i="69"/>
  <c r="S240" i="68"/>
  <c r="S129" i="68"/>
  <c r="S129" i="69"/>
  <c r="S40" i="68"/>
  <c r="S40" i="69"/>
  <c r="S135" i="68"/>
  <c r="S135" i="69"/>
  <c r="S226" i="68"/>
  <c r="S247" i="68"/>
  <c r="S125" i="68"/>
  <c r="S125" i="69"/>
  <c r="S203" i="68"/>
  <c r="S203" i="69"/>
  <c r="S62" i="68"/>
  <c r="S62" i="69"/>
  <c r="S232" i="68"/>
  <c r="S236" i="68"/>
  <c r="S301" i="68"/>
  <c r="S245" i="68"/>
  <c r="S101" i="68"/>
  <c r="S101" i="69"/>
  <c r="S27" i="68"/>
  <c r="S27" i="69"/>
  <c r="S121" i="68"/>
  <c r="S121" i="69"/>
  <c r="S219" i="68"/>
  <c r="S219" i="69"/>
  <c r="S66" i="68"/>
  <c r="S66" i="69"/>
  <c r="S253" i="68"/>
  <c r="S140" i="68"/>
  <c r="S140" i="69"/>
  <c r="S111" i="68"/>
  <c r="S111" i="69"/>
  <c r="S168" i="68"/>
  <c r="S168" i="69"/>
  <c r="S104" i="68"/>
  <c r="S104" i="69"/>
  <c r="S338" i="68"/>
  <c r="S169" i="68"/>
  <c r="S169" i="69"/>
  <c r="S278" i="68"/>
  <c r="S74" i="68"/>
  <c r="S74" i="69"/>
  <c r="S134" i="68"/>
  <c r="S134" i="69"/>
  <c r="S148" i="68"/>
  <c r="S148" i="69"/>
  <c r="S46" i="68"/>
  <c r="S46" i="69"/>
  <c r="S180" i="68"/>
  <c r="S180" i="69"/>
  <c r="S106" i="68"/>
  <c r="S106" i="69"/>
  <c r="S359" i="68"/>
  <c r="S127" i="68"/>
  <c r="S127" i="69"/>
  <c r="S95" i="68"/>
  <c r="S95" i="69"/>
  <c r="S159" i="68"/>
  <c r="S159" i="69"/>
  <c r="S264" i="68"/>
  <c r="S297" i="68"/>
  <c r="S273" i="68"/>
  <c r="S322" i="68"/>
  <c r="S68" i="68"/>
  <c r="S68" i="69"/>
  <c r="S117" i="68"/>
  <c r="S117" i="69"/>
  <c r="S260" i="68"/>
  <c r="S175" i="68"/>
  <c r="S175" i="69"/>
  <c r="S102" i="68"/>
  <c r="S102" i="69"/>
  <c r="S112" i="68"/>
  <c r="S112" i="69"/>
  <c r="S86" i="68"/>
  <c r="S86" i="69"/>
  <c r="S177" i="68"/>
  <c r="S177" i="69"/>
  <c r="S146" i="68"/>
  <c r="S146" i="69"/>
  <c r="S312" i="68"/>
  <c r="S28" i="68"/>
  <c r="S28" i="69"/>
  <c r="S57" i="68"/>
  <c r="S57" i="69"/>
  <c r="S137" i="68"/>
  <c r="S137" i="69"/>
  <c r="S288" i="68"/>
  <c r="S328" i="68"/>
  <c r="S29" i="68"/>
  <c r="S29" i="69"/>
  <c r="A25" i="68"/>
  <c r="S151" i="68"/>
  <c r="S151" i="69"/>
  <c r="S186" i="68"/>
  <c r="S186" i="69"/>
  <c r="S271" i="68"/>
  <c r="S50" i="68"/>
  <c r="S50" i="69"/>
  <c r="S284" i="68"/>
  <c r="S53" i="68"/>
  <c r="S53" i="69"/>
  <c r="S32" i="68"/>
  <c r="S32" i="69"/>
  <c r="S167" i="68"/>
  <c r="S167" i="69"/>
  <c r="S308" i="68"/>
  <c r="S45" i="68"/>
  <c r="S45" i="69"/>
  <c r="S313" i="68"/>
  <c r="S270" i="68"/>
  <c r="S34" i="68"/>
  <c r="S34" i="69"/>
  <c r="S91" i="68"/>
  <c r="S91" i="69"/>
  <c r="S191" i="68"/>
  <c r="S191" i="69"/>
  <c r="S144" i="68"/>
  <c r="S144" i="69"/>
  <c r="S193" i="68"/>
  <c r="S193" i="69"/>
  <c r="S239" i="68"/>
  <c r="S342" i="68"/>
  <c r="S136" i="68"/>
  <c r="S136" i="69"/>
  <c r="S198" i="68"/>
  <c r="S198" i="69"/>
  <c r="S165" i="68"/>
  <c r="S165" i="69"/>
  <c r="S78" i="68"/>
  <c r="S78" i="69"/>
  <c r="S337" i="68"/>
  <c r="S138" i="68"/>
  <c r="S138" i="69"/>
  <c r="S283" i="68"/>
  <c r="S83" i="68"/>
  <c r="S83" i="69"/>
  <c r="S87" i="68"/>
  <c r="S87" i="69"/>
  <c r="S55" i="68"/>
  <c r="S55" i="69"/>
  <c r="S131" i="68"/>
  <c r="S131" i="69"/>
  <c r="S351" i="68"/>
  <c r="S238" i="68"/>
  <c r="S354" i="68"/>
  <c r="S251" i="68"/>
  <c r="S319" i="68"/>
  <c r="S347" i="68"/>
  <c r="S211" i="68"/>
  <c r="S211" i="69"/>
  <c r="S166" i="68"/>
  <c r="S166" i="69"/>
  <c r="S147" i="68"/>
  <c r="S147" i="69"/>
  <c r="S329" i="68"/>
  <c r="S272" i="68"/>
  <c r="S178" i="68"/>
  <c r="S178" i="69"/>
  <c r="S262" i="68"/>
  <c r="S49" i="68"/>
  <c r="S49" i="69"/>
  <c r="S26" i="68"/>
  <c r="S26" i="69"/>
  <c r="S233" i="68"/>
  <c r="S360" i="68"/>
  <c r="S321" i="68"/>
  <c r="S35" i="68"/>
  <c r="S35" i="69"/>
  <c r="S36" i="68"/>
  <c r="S36" i="69"/>
  <c r="S325" i="68"/>
  <c r="S69" i="68"/>
  <c r="S69" i="69"/>
  <c r="S110" i="68"/>
  <c r="S110" i="69"/>
  <c r="S220" i="68"/>
  <c r="S220" i="69"/>
  <c r="S190" i="68"/>
  <c r="S190" i="69"/>
  <c r="S126" i="68"/>
  <c r="S126" i="69"/>
  <c r="S252" i="68"/>
  <c r="S344" i="68"/>
  <c r="S109" i="68"/>
  <c r="S109" i="69"/>
  <c r="S208" i="68"/>
  <c r="S208" i="69"/>
  <c r="S256" i="68"/>
  <c r="S234" i="68"/>
  <c r="S352" i="68"/>
  <c r="S81" i="68"/>
  <c r="S81" i="69"/>
  <c r="S98" i="68"/>
  <c r="S98" i="69"/>
  <c r="S93" i="68"/>
  <c r="S93" i="69"/>
  <c r="S120" i="68"/>
  <c r="S120" i="69"/>
  <c r="S348" i="68"/>
  <c r="S71" i="68"/>
  <c r="S71" i="69"/>
  <c r="S223" i="68"/>
  <c r="S223" i="69"/>
  <c r="S229" i="68"/>
  <c r="S170" i="68"/>
  <c r="S170" i="69"/>
  <c r="S254" i="68"/>
  <c r="S105" i="68"/>
  <c r="S105" i="69"/>
  <c r="S38" i="68"/>
  <c r="S38" i="69"/>
  <c r="S76" i="68"/>
  <c r="S76" i="69"/>
  <c r="S333" i="68"/>
  <c r="S349" i="68"/>
  <c r="S275" i="68"/>
  <c r="S48" i="68"/>
  <c r="S48" i="69"/>
  <c r="S306" i="68"/>
  <c r="S195" i="68"/>
  <c r="S195" i="69"/>
  <c r="S310" i="68"/>
  <c r="S237" i="68"/>
  <c r="S265" i="68"/>
  <c r="S77" i="68"/>
  <c r="S77" i="69"/>
  <c r="S149" i="68"/>
  <c r="S149" i="69"/>
  <c r="S192" i="68"/>
  <c r="S192" i="69"/>
  <c r="S210" i="68"/>
  <c r="S210" i="69"/>
  <c r="S294" i="68"/>
  <c r="S39" i="68"/>
  <c r="S39" i="69"/>
  <c r="S58" i="68"/>
  <c r="S58" i="69"/>
  <c r="S215" i="68"/>
  <c r="S215" i="69"/>
  <c r="S118" i="68"/>
  <c r="S118" i="69"/>
  <c r="S244" i="68"/>
  <c r="S88" i="68"/>
  <c r="S88" i="69"/>
  <c r="H25" i="69"/>
  <c r="B25" i="65"/>
  <c r="C26" i="65"/>
  <c r="A27" i="65"/>
  <c r="E20" i="65"/>
  <c r="H30" i="63"/>
  <c r="N29" i="63"/>
  <c r="C30" i="63"/>
  <c r="A31" i="63"/>
  <c r="P31" i="63"/>
  <c r="D135" i="62"/>
  <c r="C21" i="62"/>
  <c r="A22" i="62"/>
  <c r="N26" i="61"/>
  <c r="P27" i="61"/>
  <c r="A28" i="61"/>
  <c r="H27" i="61"/>
  <c r="N27" i="61"/>
  <c r="C27" i="61"/>
  <c r="N25" i="60"/>
  <c r="C26" i="60"/>
  <c r="E2" i="67"/>
  <c r="F19" i="67"/>
  <c r="C25" i="68"/>
  <c r="C25" i="69"/>
  <c r="N25" i="69"/>
  <c r="A26" i="68"/>
  <c r="A26" i="69"/>
  <c r="N25" i="66"/>
  <c r="H25" i="68"/>
  <c r="A27" i="69"/>
  <c r="C27" i="69"/>
  <c r="H26" i="69"/>
  <c r="N26" i="69"/>
  <c r="B26" i="65"/>
  <c r="A28" i="65"/>
  <c r="C27" i="65"/>
  <c r="E21" i="65"/>
  <c r="G20" i="65"/>
  <c r="F20" i="65"/>
  <c r="C19" i="41"/>
  <c r="D138" i="41"/>
  <c r="H31" i="63"/>
  <c r="A32" i="63"/>
  <c r="P32" i="63"/>
  <c r="C31" i="63"/>
  <c r="N30" i="63"/>
  <c r="D134" i="62"/>
  <c r="N26" i="60"/>
  <c r="A23" i="62"/>
  <c r="C22" i="62"/>
  <c r="H28" i="61"/>
  <c r="A29" i="61"/>
  <c r="C28" i="61"/>
  <c r="C27" i="60"/>
  <c r="A9" i="59"/>
  <c r="A22" i="59"/>
  <c r="A11" i="55"/>
  <c r="A2" i="53"/>
  <c r="C26" i="68"/>
  <c r="C26" i="69"/>
  <c r="P25" i="68"/>
  <c r="P25" i="69"/>
  <c r="C27" i="66"/>
  <c r="A27" i="68"/>
  <c r="C27" i="68"/>
  <c r="N26" i="66"/>
  <c r="H26" i="68"/>
  <c r="N25" i="68"/>
  <c r="H27" i="69"/>
  <c r="A28" i="69"/>
  <c r="C28" i="69"/>
  <c r="E22" i="65"/>
  <c r="F22" i="65"/>
  <c r="B27" i="65"/>
  <c r="C28" i="65"/>
  <c r="A29" i="65"/>
  <c r="G21" i="65"/>
  <c r="F21" i="65"/>
  <c r="D137" i="41"/>
  <c r="F19" i="41"/>
  <c r="C20" i="41"/>
  <c r="H32" i="63"/>
  <c r="N31" i="63"/>
  <c r="C32" i="63"/>
  <c r="A33" i="63"/>
  <c r="P33" i="63"/>
  <c r="D133" i="62"/>
  <c r="N27" i="60"/>
  <c r="A24" i="62"/>
  <c r="C23" i="62"/>
  <c r="A30" i="61"/>
  <c r="C29" i="61"/>
  <c r="H29" i="61"/>
  <c r="N28" i="61"/>
  <c r="P28" i="61"/>
  <c r="C28" i="60"/>
  <c r="F19" i="55"/>
  <c r="G23" i="50"/>
  <c r="A7" i="55"/>
  <c r="A8" i="50"/>
  <c r="E2" i="55"/>
  <c r="G20" i="54"/>
  <c r="A27" i="53"/>
  <c r="P26" i="68"/>
  <c r="P26" i="69"/>
  <c r="N27" i="69"/>
  <c r="N27" i="66"/>
  <c r="H27" i="68"/>
  <c r="C28" i="66"/>
  <c r="A28" i="68"/>
  <c r="C28" i="68"/>
  <c r="N26" i="68"/>
  <c r="H28" i="69"/>
  <c r="G22" i="65"/>
  <c r="B28" i="65"/>
  <c r="A30" i="65"/>
  <c r="C29" i="65"/>
  <c r="E23" i="65"/>
  <c r="C21" i="41"/>
  <c r="D136" i="41"/>
  <c r="H33" i="63"/>
  <c r="C33" i="63"/>
  <c r="A34" i="63"/>
  <c r="N32" i="63"/>
  <c r="D132" i="62"/>
  <c r="A25" i="62"/>
  <c r="C24" i="62"/>
  <c r="P29" i="61"/>
  <c r="N29" i="61"/>
  <c r="A31" i="61"/>
  <c r="H30" i="61"/>
  <c r="C30" i="61"/>
  <c r="N28" i="60"/>
  <c r="C29" i="60"/>
  <c r="F2" i="50"/>
  <c r="F2" i="47"/>
  <c r="F2" i="54"/>
  <c r="G32" i="47"/>
  <c r="C29" i="53"/>
  <c r="P27" i="68"/>
  <c r="P27" i="69"/>
  <c r="N28" i="69"/>
  <c r="A29" i="68"/>
  <c r="C29" i="68"/>
  <c r="A29" i="69"/>
  <c r="C29" i="69"/>
  <c r="C29" i="66"/>
  <c r="N27" i="68"/>
  <c r="N28" i="66"/>
  <c r="H28" i="68"/>
  <c r="A30" i="69"/>
  <c r="C30" i="69"/>
  <c r="H29" i="69"/>
  <c r="E24" i="65"/>
  <c r="F24" i="65"/>
  <c r="B29" i="65"/>
  <c r="C30" i="65"/>
  <c r="A31" i="65"/>
  <c r="G23" i="65"/>
  <c r="F23" i="65"/>
  <c r="D135" i="41"/>
  <c r="C22" i="41"/>
  <c r="H34" i="63"/>
  <c r="P34" i="63"/>
  <c r="C34" i="63"/>
  <c r="A35" i="63"/>
  <c r="N33" i="63"/>
  <c r="D131" i="62"/>
  <c r="A26" i="62"/>
  <c r="C25" i="62"/>
  <c r="P30" i="61"/>
  <c r="N30" i="61"/>
  <c r="A32" i="61"/>
  <c r="C31" i="61"/>
  <c r="H31" i="61"/>
  <c r="N29" i="60"/>
  <c r="C30" i="60"/>
  <c r="C19" i="54"/>
  <c r="A8" i="54"/>
  <c r="D12" i="68"/>
  <c r="I29" i="53"/>
  <c r="A12" i="53"/>
  <c r="J15" i="52"/>
  <c r="H7" i="52"/>
  <c r="B21" i="52"/>
  <c r="J13" i="52"/>
  <c r="H11" i="52"/>
  <c r="H17" i="52"/>
  <c r="C21" i="50"/>
  <c r="G54" i="42"/>
  <c r="A16" i="47"/>
  <c r="F7" i="41"/>
  <c r="F7" i="42"/>
  <c r="C31" i="47"/>
  <c r="A8" i="47"/>
  <c r="A19" i="47"/>
  <c r="A20" i="47"/>
  <c r="A21" i="47"/>
  <c r="A22" i="47"/>
  <c r="A23" i="47"/>
  <c r="A24" i="47"/>
  <c r="H19" i="42"/>
  <c r="A9" i="42"/>
  <c r="G60" i="42" a="1"/>
  <c r="G60" i="42"/>
  <c r="D60" i="42"/>
  <c r="G59" i="42" a="1"/>
  <c r="G59" i="42"/>
  <c r="D59" i="42"/>
  <c r="G58" i="42" a="1"/>
  <c r="G58" i="42"/>
  <c r="D58" i="42"/>
  <c r="G57" i="42" a="1"/>
  <c r="G57" i="42"/>
  <c r="D57" i="42"/>
  <c r="G56" i="42" a="1"/>
  <c r="G56" i="42"/>
  <c r="D56" i="42"/>
  <c r="G55" i="42" a="1"/>
  <c r="G55" i="42"/>
  <c r="D55" i="42"/>
  <c r="D54" i="42"/>
  <c r="G53" i="42" a="1"/>
  <c r="G53" i="42"/>
  <c r="D53" i="42"/>
  <c r="G52" i="42" a="1"/>
  <c r="G52" i="42"/>
  <c r="D52" i="42"/>
  <c r="G51" i="42" a="1"/>
  <c r="G51" i="42"/>
  <c r="D51" i="42"/>
  <c r="G50" i="42" a="1"/>
  <c r="G50" i="42"/>
  <c r="D50" i="42"/>
  <c r="G49" i="42" a="1"/>
  <c r="G49" i="42"/>
  <c r="D49" i="42"/>
  <c r="G48" i="42" a="1"/>
  <c r="G48" i="42"/>
  <c r="D48" i="42"/>
  <c r="G47" i="42" a="1"/>
  <c r="G47" i="42"/>
  <c r="D47" i="42"/>
  <c r="G46" i="42" a="1"/>
  <c r="G46" i="42"/>
  <c r="D46" i="42"/>
  <c r="D45" i="42"/>
  <c r="D44" i="42"/>
  <c r="G43" i="42" a="1"/>
  <c r="G43" i="42"/>
  <c r="D43" i="42"/>
  <c r="D42" i="42"/>
  <c r="D41" i="42"/>
  <c r="D40" i="42"/>
  <c r="D39" i="42"/>
  <c r="D38" i="42"/>
  <c r="D37" i="42"/>
  <c r="D36" i="42"/>
  <c r="D35" i="42"/>
  <c r="G34" i="42" a="1"/>
  <c r="G34" i="42"/>
  <c r="D34" i="42"/>
  <c r="G33" i="42" a="1"/>
  <c r="G33" i="42"/>
  <c r="D33" i="42"/>
  <c r="G32" i="42" a="1"/>
  <c r="G32" i="42"/>
  <c r="D32" i="42"/>
  <c r="G31" i="42" a="1"/>
  <c r="G31" i="42"/>
  <c r="D31" i="42"/>
  <c r="G30" i="42" a="1"/>
  <c r="G30" i="42"/>
  <c r="D30" i="42"/>
  <c r="G29" i="42" a="1"/>
  <c r="G29" i="42"/>
  <c r="D29" i="42"/>
  <c r="G28" i="42" a="1"/>
  <c r="G28" i="42"/>
  <c r="D28" i="42"/>
  <c r="G27" i="42" a="1"/>
  <c r="G27" i="42"/>
  <c r="D27" i="42"/>
  <c r="D26" i="42"/>
  <c r="G25" i="42" a="1"/>
  <c r="G25" i="42"/>
  <c r="D25" i="42"/>
  <c r="G24" i="42" a="1"/>
  <c r="G24" i="42"/>
  <c r="D24" i="42"/>
  <c r="G23" i="42" a="1"/>
  <c r="G23" i="42"/>
  <c r="D23" i="42"/>
  <c r="G22" i="42" a="1"/>
  <c r="G22" i="42"/>
  <c r="D22" i="42"/>
  <c r="D21" i="42"/>
  <c r="G20" i="42" a="1"/>
  <c r="G20" i="42"/>
  <c r="D20" i="42"/>
  <c r="G19" i="42" a="1"/>
  <c r="G19" i="42"/>
  <c r="D19" i="42"/>
  <c r="A7" i="42"/>
  <c r="A7" i="41"/>
  <c r="A13" i="54"/>
  <c r="N29" i="69"/>
  <c r="P28" i="68"/>
  <c r="P28" i="69"/>
  <c r="A9" i="55"/>
  <c r="A9" i="67"/>
  <c r="N29" i="66"/>
  <c r="H29" i="68"/>
  <c r="N28" i="68"/>
  <c r="C30" i="66"/>
  <c r="A30" i="68"/>
  <c r="C30" i="68"/>
  <c r="A31" i="69"/>
  <c r="C31" i="69"/>
  <c r="H30" i="69"/>
  <c r="N30" i="69"/>
  <c r="E25" i="65"/>
  <c r="F25" i="65"/>
  <c r="G24" i="65"/>
  <c r="F8" i="65"/>
  <c r="D12" i="66"/>
  <c r="B30" i="65"/>
  <c r="C31" i="65"/>
  <c r="A32" i="65"/>
  <c r="C23" i="41"/>
  <c r="D134" i="41"/>
  <c r="H35" i="63"/>
  <c r="P35" i="63"/>
  <c r="D12" i="63"/>
  <c r="A36" i="63"/>
  <c r="C35" i="63"/>
  <c r="N34" i="63"/>
  <c r="D130" i="62"/>
  <c r="E20" i="62"/>
  <c r="G20" i="62"/>
  <c r="A27" i="62"/>
  <c r="C26" i="62"/>
  <c r="D12" i="61"/>
  <c r="F8" i="62"/>
  <c r="P31" i="61"/>
  <c r="N31" i="61"/>
  <c r="H32" i="61"/>
  <c r="A33" i="61"/>
  <c r="C32" i="61"/>
  <c r="N30" i="60"/>
  <c r="C31" i="60"/>
  <c r="G9" i="59"/>
  <c r="G22" i="59"/>
  <c r="D12" i="60"/>
  <c r="F8" i="41"/>
  <c r="G45" i="42"/>
  <c r="G35" i="42"/>
  <c r="A13" i="47"/>
  <c r="A11" i="42"/>
  <c r="A11" i="41"/>
  <c r="A9" i="53"/>
  <c r="H20" i="42"/>
  <c r="H21" i="42"/>
  <c r="H22" i="42"/>
  <c r="H23" i="42"/>
  <c r="H24" i="42"/>
  <c r="H25" i="42"/>
  <c r="H26" i="42"/>
  <c r="H27" i="42"/>
  <c r="H28" i="42"/>
  <c r="H29" i="42"/>
  <c r="H30" i="42"/>
  <c r="H31" i="42"/>
  <c r="H32" i="42"/>
  <c r="H33" i="42"/>
  <c r="H34" i="42"/>
  <c r="H35" i="42"/>
  <c r="H36" i="42"/>
  <c r="H37" i="42"/>
  <c r="H38" i="42"/>
  <c r="H39" i="42"/>
  <c r="H40" i="42"/>
  <c r="H41" i="42"/>
  <c r="H42" i="42"/>
  <c r="H43" i="42"/>
  <c r="H44" i="42"/>
  <c r="H45" i="42"/>
  <c r="H46" i="42"/>
  <c r="H47" i="42"/>
  <c r="H48" i="42"/>
  <c r="H49" i="42"/>
  <c r="H50" i="42"/>
  <c r="H51" i="42"/>
  <c r="H52" i="42"/>
  <c r="H53" i="42"/>
  <c r="H54" i="42"/>
  <c r="H55" i="42"/>
  <c r="H56" i="42"/>
  <c r="H57" i="42"/>
  <c r="H58" i="42"/>
  <c r="H59" i="42"/>
  <c r="H60" i="42"/>
  <c r="F8" i="42"/>
  <c r="G27" i="53"/>
  <c r="A19" i="42"/>
  <c r="P29" i="68"/>
  <c r="P29" i="69"/>
  <c r="N30" i="66"/>
  <c r="H30" i="68"/>
  <c r="N29" i="68"/>
  <c r="C31" i="66"/>
  <c r="A31" i="68"/>
  <c r="C31" i="68"/>
  <c r="A32" i="69"/>
  <c r="C32" i="69"/>
  <c r="G25" i="65"/>
  <c r="H31" i="69"/>
  <c r="N31" i="69"/>
  <c r="B31" i="65"/>
  <c r="A33" i="65"/>
  <c r="C32" i="65"/>
  <c r="E26" i="65"/>
  <c r="D133" i="41"/>
  <c r="C24" i="41"/>
  <c r="H36" i="63"/>
  <c r="P36" i="63"/>
  <c r="N35" i="63"/>
  <c r="C36" i="63"/>
  <c r="A37" i="63"/>
  <c r="D129" i="62"/>
  <c r="F20" i="62"/>
  <c r="E21" i="62"/>
  <c r="A28" i="62"/>
  <c r="C27" i="62"/>
  <c r="A34" i="61"/>
  <c r="H33" i="61"/>
  <c r="C33" i="61"/>
  <c r="P32" i="61"/>
  <c r="N32" i="61"/>
  <c r="N31" i="60"/>
  <c r="C32" i="60"/>
  <c r="A20" i="42"/>
  <c r="C19" i="42"/>
  <c r="P30" i="68"/>
  <c r="P30" i="69"/>
  <c r="N31" i="66"/>
  <c r="H31" i="68"/>
  <c r="N30" i="68"/>
  <c r="C32" i="66"/>
  <c r="A32" i="68"/>
  <c r="C32" i="68"/>
  <c r="A33" i="69"/>
  <c r="C33" i="69"/>
  <c r="H32" i="69"/>
  <c r="F26" i="65"/>
  <c r="G26" i="65"/>
  <c r="B32" i="65"/>
  <c r="A34" i="65"/>
  <c r="C33" i="65"/>
  <c r="E27" i="65"/>
  <c r="D132" i="41"/>
  <c r="C25" i="41"/>
  <c r="H37" i="63"/>
  <c r="P37" i="63"/>
  <c r="C37" i="63"/>
  <c r="A38" i="63"/>
  <c r="N36" i="63"/>
  <c r="D128" i="62"/>
  <c r="F21" i="62"/>
  <c r="G21" i="62"/>
  <c r="E22" i="62"/>
  <c r="A29" i="62"/>
  <c r="C28" i="62"/>
  <c r="P33" i="61"/>
  <c r="N33" i="61"/>
  <c r="A35" i="61"/>
  <c r="H34" i="61"/>
  <c r="C34" i="61"/>
  <c r="N32" i="60"/>
  <c r="C33" i="60"/>
  <c r="C20" i="42"/>
  <c r="A21" i="42"/>
  <c r="P31" i="68"/>
  <c r="P31" i="69"/>
  <c r="N32" i="69"/>
  <c r="N32" i="66"/>
  <c r="H32" i="68"/>
  <c r="N31" i="68"/>
  <c r="C33" i="66"/>
  <c r="A33" i="68"/>
  <c r="C33" i="68"/>
  <c r="A34" i="69"/>
  <c r="C34" i="69"/>
  <c r="H33" i="69"/>
  <c r="N33" i="69"/>
  <c r="B33" i="65"/>
  <c r="C34" i="65"/>
  <c r="A35" i="65"/>
  <c r="E28" i="65"/>
  <c r="F27" i="65"/>
  <c r="G27" i="65"/>
  <c r="C26" i="41"/>
  <c r="D131" i="41"/>
  <c r="H38" i="63"/>
  <c r="P38" i="63"/>
  <c r="C38" i="63"/>
  <c r="A39" i="63"/>
  <c r="N37" i="63"/>
  <c r="D127" i="62"/>
  <c r="F22" i="62"/>
  <c r="G22" i="62"/>
  <c r="E23" i="62"/>
  <c r="A30" i="62"/>
  <c r="C29" i="62"/>
  <c r="N34" i="61"/>
  <c r="P34" i="61"/>
  <c r="H35" i="61"/>
  <c r="C35" i="61"/>
  <c r="A36" i="61"/>
  <c r="N33" i="60"/>
  <c r="F21" i="42"/>
  <c r="E45" i="42"/>
  <c r="F54" i="42"/>
  <c r="F35" i="42"/>
  <c r="E35" i="42"/>
  <c r="F45" i="42"/>
  <c r="E54" i="42"/>
  <c r="C34" i="60"/>
  <c r="A22" i="42"/>
  <c r="C21" i="42"/>
  <c r="P32" i="68"/>
  <c r="P32" i="69"/>
  <c r="N33" i="66"/>
  <c r="H33" i="68"/>
  <c r="N32" i="68"/>
  <c r="C34" i="66"/>
  <c r="A34" i="68"/>
  <c r="C34" i="68"/>
  <c r="A35" i="69"/>
  <c r="C35" i="69"/>
  <c r="H34" i="69"/>
  <c r="N34" i="69"/>
  <c r="F28" i="65"/>
  <c r="G28" i="65"/>
  <c r="B34" i="65"/>
  <c r="C35" i="65"/>
  <c r="A36" i="65"/>
  <c r="E29" i="65"/>
  <c r="F20" i="41"/>
  <c r="C27" i="41"/>
  <c r="D130" i="41"/>
  <c r="C62" i="42"/>
  <c r="C61" i="42"/>
  <c r="H39" i="63"/>
  <c r="P39" i="63"/>
  <c r="A40" i="63"/>
  <c r="C39" i="63"/>
  <c r="N38" i="63"/>
  <c r="D126" i="62"/>
  <c r="F23" i="62"/>
  <c r="G23" i="62"/>
  <c r="E24" i="62"/>
  <c r="A31" i="62"/>
  <c r="C30" i="62"/>
  <c r="P35" i="61"/>
  <c r="N35" i="61"/>
  <c r="H36" i="61"/>
  <c r="A37" i="61"/>
  <c r="C36" i="61"/>
  <c r="N34" i="60"/>
  <c r="C35" i="60"/>
  <c r="C22" i="42"/>
  <c r="A23" i="42"/>
  <c r="P33" i="68"/>
  <c r="P33" i="69"/>
  <c r="A14" i="42"/>
  <c r="N34" i="66"/>
  <c r="H34" i="68"/>
  <c r="N33" i="68"/>
  <c r="C35" i="66"/>
  <c r="A35" i="68"/>
  <c r="C35" i="68"/>
  <c r="A36" i="69"/>
  <c r="C36" i="69"/>
  <c r="H35" i="69"/>
  <c r="N35" i="69"/>
  <c r="B35" i="65"/>
  <c r="A37" i="65"/>
  <c r="C36" i="65"/>
  <c r="E30" i="65"/>
  <c r="F29" i="65"/>
  <c r="G29" i="65"/>
  <c r="D129" i="41"/>
  <c r="C28" i="41"/>
  <c r="F21" i="41"/>
  <c r="C63" i="42"/>
  <c r="H40" i="63"/>
  <c r="P40" i="63"/>
  <c r="N39" i="63"/>
  <c r="C40" i="63"/>
  <c r="A41" i="63"/>
  <c r="D125" i="62"/>
  <c r="B112" i="62"/>
  <c r="B111" i="62"/>
  <c r="B110" i="62"/>
  <c r="B109" i="62"/>
  <c r="B108" i="62"/>
  <c r="B107" i="62"/>
  <c r="B106" i="62"/>
  <c r="B105" i="62"/>
  <c r="B104" i="62"/>
  <c r="B103" i="62"/>
  <c r="B102" i="62"/>
  <c r="B101" i="62"/>
  <c r="B100" i="62"/>
  <c r="B99" i="62"/>
  <c r="B98" i="62"/>
  <c r="B97" i="62"/>
  <c r="B96" i="62"/>
  <c r="B95" i="62"/>
  <c r="B94" i="62"/>
  <c r="B93" i="62"/>
  <c r="B92" i="62"/>
  <c r="B91" i="62"/>
  <c r="B90" i="62"/>
  <c r="B89" i="62"/>
  <c r="B88" i="62"/>
  <c r="B87" i="62"/>
  <c r="B86" i="62"/>
  <c r="B85" i="62"/>
  <c r="B84" i="62"/>
  <c r="B83" i="62"/>
  <c r="B82" i="62"/>
  <c r="B81" i="62"/>
  <c r="B80" i="62"/>
  <c r="B79" i="62"/>
  <c r="B78" i="62"/>
  <c r="B77" i="62"/>
  <c r="B76" i="62"/>
  <c r="B75" i="62"/>
  <c r="B74" i="62"/>
  <c r="B73" i="62"/>
  <c r="B72" i="62"/>
  <c r="B71" i="62"/>
  <c r="B70" i="62"/>
  <c r="B69" i="62"/>
  <c r="B68" i="62"/>
  <c r="B67" i="62"/>
  <c r="B66" i="62"/>
  <c r="B65" i="62"/>
  <c r="B64" i="62"/>
  <c r="B63" i="62"/>
  <c r="B62" i="62"/>
  <c r="B61" i="62"/>
  <c r="B60" i="62"/>
  <c r="B59" i="62"/>
  <c r="B58" i="62"/>
  <c r="B57" i="62"/>
  <c r="B56" i="62"/>
  <c r="B55" i="62"/>
  <c r="B54" i="62"/>
  <c r="B53" i="62"/>
  <c r="B52" i="62"/>
  <c r="B51" i="62"/>
  <c r="B50" i="62"/>
  <c r="B49" i="62"/>
  <c r="B48" i="62"/>
  <c r="B47" i="62"/>
  <c r="B46" i="62"/>
  <c r="B45" i="62"/>
  <c r="B44" i="62"/>
  <c r="B43" i="62"/>
  <c r="B42" i="62"/>
  <c r="B41" i="62"/>
  <c r="B40" i="62"/>
  <c r="B39" i="62"/>
  <c r="B38" i="62"/>
  <c r="B37" i="62"/>
  <c r="B36" i="62"/>
  <c r="B35" i="62"/>
  <c r="B34" i="62"/>
  <c r="B33" i="62"/>
  <c r="F24" i="62"/>
  <c r="G24" i="62"/>
  <c r="E25" i="62"/>
  <c r="A32" i="62"/>
  <c r="C31" i="62"/>
  <c r="A38" i="61"/>
  <c r="C37" i="61"/>
  <c r="H37" i="61"/>
  <c r="N36" i="61"/>
  <c r="P36" i="61"/>
  <c r="N35" i="60"/>
  <c r="C36" i="60"/>
  <c r="A24" i="42"/>
  <c r="C23" i="42"/>
  <c r="P34" i="68"/>
  <c r="P34" i="69"/>
  <c r="N35" i="66"/>
  <c r="H35" i="68"/>
  <c r="N34" i="68"/>
  <c r="C36" i="66"/>
  <c r="A36" i="68"/>
  <c r="C36" i="68"/>
  <c r="A37" i="69"/>
  <c r="C37" i="69"/>
  <c r="H36" i="69"/>
  <c r="N36" i="69"/>
  <c r="F30" i="65"/>
  <c r="G30" i="65"/>
  <c r="B36" i="65"/>
  <c r="A38" i="65"/>
  <c r="C37" i="65"/>
  <c r="E31" i="65"/>
  <c r="F22" i="41"/>
  <c r="C29" i="41"/>
  <c r="D128" i="41"/>
  <c r="H41" i="63"/>
  <c r="P41" i="63"/>
  <c r="C41" i="63"/>
  <c r="A42" i="63"/>
  <c r="N40" i="63"/>
  <c r="D34" i="62"/>
  <c r="B32" i="62"/>
  <c r="D33" i="62"/>
  <c r="D35" i="62"/>
  <c r="F25" i="62"/>
  <c r="G25" i="62"/>
  <c r="E26" i="62"/>
  <c r="A33" i="62"/>
  <c r="C32" i="62"/>
  <c r="P37" i="61"/>
  <c r="N37" i="61"/>
  <c r="A39" i="61"/>
  <c r="H38" i="61"/>
  <c r="C38" i="61"/>
  <c r="N36" i="60"/>
  <c r="C37" i="60"/>
  <c r="A25" i="42"/>
  <c r="C24" i="42"/>
  <c r="P35" i="68"/>
  <c r="P35" i="69"/>
  <c r="N36" i="66"/>
  <c r="H36" i="68"/>
  <c r="N35" i="68"/>
  <c r="C37" i="66"/>
  <c r="A37" i="68"/>
  <c r="C37" i="68"/>
  <c r="A38" i="69"/>
  <c r="C38" i="69"/>
  <c r="H37" i="69"/>
  <c r="N37" i="69"/>
  <c r="B37" i="65"/>
  <c r="A39" i="65"/>
  <c r="C38" i="65"/>
  <c r="E32" i="65"/>
  <c r="F31" i="65"/>
  <c r="G31" i="65"/>
  <c r="D127" i="41"/>
  <c r="C30" i="41"/>
  <c r="F23" i="41"/>
  <c r="H42" i="63"/>
  <c r="P42" i="63"/>
  <c r="C42" i="63"/>
  <c r="A43" i="63"/>
  <c r="N41" i="63"/>
  <c r="B31" i="62"/>
  <c r="D32" i="62"/>
  <c r="D36" i="62"/>
  <c r="F26" i="62"/>
  <c r="G26" i="62"/>
  <c r="E27" i="62"/>
  <c r="A34" i="62"/>
  <c r="C33" i="62"/>
  <c r="P38" i="61"/>
  <c r="N38" i="61"/>
  <c r="H39" i="61"/>
  <c r="C39" i="61"/>
  <c r="A40" i="61"/>
  <c r="N37" i="60"/>
  <c r="C38" i="60"/>
  <c r="A26" i="42"/>
  <c r="C25" i="42"/>
  <c r="P36" i="68"/>
  <c r="P36" i="69"/>
  <c r="N37" i="66"/>
  <c r="H37" i="68"/>
  <c r="N36" i="68"/>
  <c r="C38" i="66"/>
  <c r="A38" i="68"/>
  <c r="C38" i="68"/>
  <c r="A39" i="69"/>
  <c r="C39" i="69"/>
  <c r="H38" i="69"/>
  <c r="N38" i="69"/>
  <c r="F32" i="65"/>
  <c r="G32" i="65"/>
  <c r="B38" i="65"/>
  <c r="A40" i="65"/>
  <c r="C39" i="65"/>
  <c r="E33" i="65"/>
  <c r="F24" i="41"/>
  <c r="C31" i="41"/>
  <c r="D126" i="41"/>
  <c r="H43" i="63"/>
  <c r="P43" i="63"/>
  <c r="A44" i="63"/>
  <c r="C43" i="63"/>
  <c r="N42" i="63"/>
  <c r="B30" i="62"/>
  <c r="D31" i="62"/>
  <c r="D37" i="62"/>
  <c r="F27" i="62"/>
  <c r="G27" i="62"/>
  <c r="E28" i="62"/>
  <c r="A35" i="62"/>
  <c r="C34" i="62"/>
  <c r="H40" i="61"/>
  <c r="A41" i="61"/>
  <c r="C40" i="61"/>
  <c r="P39" i="61"/>
  <c r="N39" i="61"/>
  <c r="N38" i="60"/>
  <c r="C39" i="60"/>
  <c r="A27" i="42"/>
  <c r="C26" i="42"/>
  <c r="P37" i="68"/>
  <c r="P37" i="69"/>
  <c r="N38" i="66"/>
  <c r="H38" i="68"/>
  <c r="N37" i="68"/>
  <c r="C39" i="66"/>
  <c r="A39" i="68"/>
  <c r="C39" i="68"/>
  <c r="A40" i="69"/>
  <c r="C40" i="69"/>
  <c r="H39" i="69"/>
  <c r="N39" i="69"/>
  <c r="B39" i="65"/>
  <c r="A41" i="65"/>
  <c r="C40" i="65"/>
  <c r="E34" i="65"/>
  <c r="F33" i="65"/>
  <c r="G33" i="65"/>
  <c r="F25" i="41"/>
  <c r="C32" i="41"/>
  <c r="D125" i="41"/>
  <c r="H44" i="63"/>
  <c r="P44" i="63"/>
  <c r="N43" i="63"/>
  <c r="C44" i="63"/>
  <c r="A45" i="63"/>
  <c r="B29" i="62"/>
  <c r="D30" i="62"/>
  <c r="D38" i="62"/>
  <c r="F28" i="62"/>
  <c r="G28" i="62"/>
  <c r="E29" i="62"/>
  <c r="A36" i="62"/>
  <c r="C35" i="62"/>
  <c r="H41" i="61"/>
  <c r="C41" i="61"/>
  <c r="A42" i="61"/>
  <c r="P40" i="61"/>
  <c r="N40" i="61"/>
  <c r="N39" i="60"/>
  <c r="C40" i="60"/>
  <c r="C27" i="42"/>
  <c r="A28" i="42"/>
  <c r="P38" i="68"/>
  <c r="P38" i="69"/>
  <c r="N39" i="66"/>
  <c r="H39" i="68"/>
  <c r="N38" i="68"/>
  <c r="C40" i="66"/>
  <c r="A40" i="68"/>
  <c r="C40" i="68"/>
  <c r="A41" i="69"/>
  <c r="C41" i="69"/>
  <c r="H40" i="69"/>
  <c r="N40" i="69"/>
  <c r="F34" i="65"/>
  <c r="G34" i="65"/>
  <c r="B40" i="65"/>
  <c r="A42" i="65"/>
  <c r="C41" i="65"/>
  <c r="E35" i="65"/>
  <c r="F26" i="41"/>
  <c r="C33" i="41"/>
  <c r="D124" i="41"/>
  <c r="H45" i="63"/>
  <c r="P45" i="63"/>
  <c r="N44" i="63"/>
  <c r="C45" i="63"/>
  <c r="A46" i="63"/>
  <c r="D29" i="62"/>
  <c r="B28" i="62"/>
  <c r="D39" i="62"/>
  <c r="F29" i="62"/>
  <c r="G29" i="62"/>
  <c r="E30" i="62"/>
  <c r="A37" i="62"/>
  <c r="C36" i="62"/>
  <c r="A43" i="61"/>
  <c r="H42" i="61"/>
  <c r="C42" i="61"/>
  <c r="P41" i="61"/>
  <c r="N41" i="61"/>
  <c r="N40" i="60"/>
  <c r="C41" i="60"/>
  <c r="A29" i="42"/>
  <c r="C28" i="42"/>
  <c r="P39" i="68"/>
  <c r="P39" i="69"/>
  <c r="N40" i="66"/>
  <c r="H40" i="68"/>
  <c r="N39" i="68"/>
  <c r="C41" i="66"/>
  <c r="A41" i="68"/>
  <c r="C41" i="68"/>
  <c r="A42" i="69"/>
  <c r="C42" i="69"/>
  <c r="H41" i="69"/>
  <c r="N41" i="69"/>
  <c r="B41" i="65"/>
  <c r="A43" i="65"/>
  <c r="C42" i="65"/>
  <c r="E36" i="65"/>
  <c r="F35" i="65"/>
  <c r="G35" i="65"/>
  <c r="F27" i="41"/>
  <c r="D123" i="41"/>
  <c r="C34" i="41"/>
  <c r="H46" i="63"/>
  <c r="P46" i="63"/>
  <c r="C46" i="63"/>
  <c r="A47" i="63"/>
  <c r="N45" i="63"/>
  <c r="B27" i="62"/>
  <c r="D28" i="62"/>
  <c r="D40" i="62"/>
  <c r="F30" i="62"/>
  <c r="G30" i="62"/>
  <c r="E31" i="62"/>
  <c r="A38" i="62"/>
  <c r="C37" i="62"/>
  <c r="P42" i="61"/>
  <c r="N42" i="61"/>
  <c r="A44" i="61"/>
  <c r="H43" i="61"/>
  <c r="C43" i="61"/>
  <c r="N41" i="60"/>
  <c r="C42" i="60"/>
  <c r="C29" i="42"/>
  <c r="A30" i="42"/>
  <c r="P40" i="68"/>
  <c r="P40" i="69"/>
  <c r="N41" i="66"/>
  <c r="H41" i="68"/>
  <c r="N40" i="68"/>
  <c r="C42" i="66"/>
  <c r="A42" i="68"/>
  <c r="C42" i="68"/>
  <c r="A43" i="69"/>
  <c r="C43" i="69"/>
  <c r="H42" i="69"/>
  <c r="N42" i="69"/>
  <c r="F36" i="65"/>
  <c r="G36" i="65"/>
  <c r="B42" i="65"/>
  <c r="A44" i="65"/>
  <c r="C43" i="65"/>
  <c r="E37" i="65"/>
  <c r="D122" i="41"/>
  <c r="F28" i="41"/>
  <c r="C35" i="41"/>
  <c r="H47" i="63"/>
  <c r="P47" i="63"/>
  <c r="A48" i="63"/>
  <c r="C47" i="63"/>
  <c r="N46" i="63"/>
  <c r="B26" i="62"/>
  <c r="D27" i="62"/>
  <c r="D41" i="62"/>
  <c r="F31" i="62"/>
  <c r="G31" i="62"/>
  <c r="E32" i="62"/>
  <c r="A39" i="62"/>
  <c r="C38" i="62"/>
  <c r="H44" i="61"/>
  <c r="A45" i="61"/>
  <c r="C44" i="61"/>
  <c r="P43" i="61"/>
  <c r="N43" i="61"/>
  <c r="N42" i="60"/>
  <c r="C43" i="60"/>
  <c r="A31" i="42"/>
  <c r="C30" i="42"/>
  <c r="P41" i="68"/>
  <c r="P41" i="69"/>
  <c r="N42" i="66"/>
  <c r="H42" i="68"/>
  <c r="N41" i="68"/>
  <c r="C43" i="66"/>
  <c r="A43" i="68"/>
  <c r="C43" i="68"/>
  <c r="A44" i="69"/>
  <c r="C44" i="69"/>
  <c r="H43" i="69"/>
  <c r="N43" i="69"/>
  <c r="F37" i="65"/>
  <c r="G37" i="65"/>
  <c r="B43" i="65"/>
  <c r="A45" i="65"/>
  <c r="C44" i="65"/>
  <c r="E38" i="65"/>
  <c r="F29" i="41"/>
  <c r="C36" i="41"/>
  <c r="D121" i="41"/>
  <c r="H48" i="63"/>
  <c r="P48" i="63"/>
  <c r="N47" i="63"/>
  <c r="C48" i="63"/>
  <c r="A49" i="63"/>
  <c r="B25" i="62"/>
  <c r="D26" i="62"/>
  <c r="D42" i="62"/>
  <c r="F32" i="62"/>
  <c r="G32" i="62"/>
  <c r="E33" i="62"/>
  <c r="A40" i="62"/>
  <c r="C39" i="62"/>
  <c r="N43" i="60"/>
  <c r="C45" i="61"/>
  <c r="A46" i="61"/>
  <c r="H45" i="61"/>
  <c r="P44" i="61"/>
  <c r="N44" i="61"/>
  <c r="C44" i="60"/>
  <c r="C31" i="42"/>
  <c r="A32" i="42"/>
  <c r="P42" i="68"/>
  <c r="P42" i="69"/>
  <c r="N43" i="66"/>
  <c r="H43" i="68"/>
  <c r="N42" i="68"/>
  <c r="C44" i="66"/>
  <c r="A44" i="68"/>
  <c r="C44" i="68"/>
  <c r="A45" i="69"/>
  <c r="C45" i="69"/>
  <c r="H44" i="69"/>
  <c r="N44" i="69"/>
  <c r="B44" i="65"/>
  <c r="A46" i="65"/>
  <c r="C45" i="65"/>
  <c r="E39" i="65"/>
  <c r="F38" i="65"/>
  <c r="G38" i="65"/>
  <c r="C37" i="41"/>
  <c r="D120" i="41"/>
  <c r="F30" i="41"/>
  <c r="H49" i="63"/>
  <c r="P49" i="63"/>
  <c r="N48" i="63"/>
  <c r="C49" i="63"/>
  <c r="A50" i="63"/>
  <c r="B24" i="62"/>
  <c r="D25" i="62"/>
  <c r="D43" i="62"/>
  <c r="F33" i="62"/>
  <c r="G33" i="62"/>
  <c r="E34" i="62"/>
  <c r="A41" i="62"/>
  <c r="C40" i="62"/>
  <c r="N44" i="60"/>
  <c r="P45" i="61"/>
  <c r="N45" i="61"/>
  <c r="A47" i="61"/>
  <c r="H46" i="61"/>
  <c r="C46" i="61"/>
  <c r="C45" i="60"/>
  <c r="A33" i="42"/>
  <c r="C32" i="42"/>
  <c r="P43" i="68"/>
  <c r="P43" i="69"/>
  <c r="N44" i="66"/>
  <c r="H44" i="68"/>
  <c r="N43" i="68"/>
  <c r="C45" i="66"/>
  <c r="A45" i="68"/>
  <c r="C45" i="68"/>
  <c r="A46" i="69"/>
  <c r="C46" i="69"/>
  <c r="H45" i="69"/>
  <c r="N45" i="69"/>
  <c r="G39" i="65"/>
  <c r="F39" i="65"/>
  <c r="B45" i="65"/>
  <c r="A47" i="65"/>
  <c r="C46" i="65"/>
  <c r="E40" i="65"/>
  <c r="F31" i="41"/>
  <c r="D119" i="41"/>
  <c r="C38" i="41"/>
  <c r="H50" i="63"/>
  <c r="P50" i="63"/>
  <c r="C50" i="63"/>
  <c r="A51" i="63"/>
  <c r="N49" i="63"/>
  <c r="B23" i="62"/>
  <c r="D24" i="62"/>
  <c r="D44" i="62"/>
  <c r="F34" i="62"/>
  <c r="G34" i="62"/>
  <c r="E35" i="62"/>
  <c r="A42" i="62"/>
  <c r="C41" i="62"/>
  <c r="N45" i="60"/>
  <c r="P46" i="61"/>
  <c r="N46" i="61"/>
  <c r="C47" i="61"/>
  <c r="A48" i="61"/>
  <c r="H47" i="61"/>
  <c r="C46" i="60"/>
  <c r="A34" i="42"/>
  <c r="C33" i="42"/>
  <c r="P44" i="68"/>
  <c r="P44" i="69"/>
  <c r="N45" i="66"/>
  <c r="H45" i="68"/>
  <c r="N44" i="68"/>
  <c r="C46" i="66"/>
  <c r="A46" i="68"/>
  <c r="C46" i="68"/>
  <c r="H46" i="69"/>
  <c r="N46" i="69"/>
  <c r="G40" i="65"/>
  <c r="F40" i="65"/>
  <c r="B46" i="65"/>
  <c r="A48" i="65"/>
  <c r="C47" i="65"/>
  <c r="E41" i="65"/>
  <c r="C39" i="41"/>
  <c r="D118" i="41"/>
  <c r="F32" i="41"/>
  <c r="H51" i="63"/>
  <c r="P51" i="63"/>
  <c r="A52" i="63"/>
  <c r="C51" i="63"/>
  <c r="N50" i="63"/>
  <c r="D23" i="62"/>
  <c r="B22" i="62"/>
  <c r="D45" i="62"/>
  <c r="F35" i="62"/>
  <c r="G35" i="62"/>
  <c r="E36" i="62"/>
  <c r="A43" i="62"/>
  <c r="C42" i="62"/>
  <c r="P47" i="61"/>
  <c r="N47" i="61"/>
  <c r="H48" i="61"/>
  <c r="A49" i="61"/>
  <c r="C48" i="61"/>
  <c r="N46" i="60"/>
  <c r="C47" i="60"/>
  <c r="A35" i="42"/>
  <c r="C34" i="42"/>
  <c r="P45" i="68"/>
  <c r="P45" i="69"/>
  <c r="A47" i="68"/>
  <c r="C47" i="68"/>
  <c r="A47" i="69"/>
  <c r="C47" i="69"/>
  <c r="C47" i="66"/>
  <c r="N46" i="66"/>
  <c r="H46" i="68"/>
  <c r="N45" i="68"/>
  <c r="A48" i="69"/>
  <c r="C48" i="69"/>
  <c r="A49" i="65"/>
  <c r="B47" i="65"/>
  <c r="C48" i="65"/>
  <c r="E42" i="65"/>
  <c r="F41" i="65"/>
  <c r="G41" i="65"/>
  <c r="D117" i="41"/>
  <c r="F33" i="41"/>
  <c r="C40" i="41"/>
  <c r="H52" i="63"/>
  <c r="P52" i="63"/>
  <c r="N51" i="63"/>
  <c r="C52" i="63"/>
  <c r="A53" i="63"/>
  <c r="D22" i="62"/>
  <c r="B21" i="62"/>
  <c r="D46" i="62"/>
  <c r="F36" i="62"/>
  <c r="G36" i="62"/>
  <c r="E37" i="62"/>
  <c r="A44" i="62"/>
  <c r="C43" i="62"/>
  <c r="P48" i="61"/>
  <c r="N48" i="61"/>
  <c r="H49" i="61"/>
  <c r="C49" i="61"/>
  <c r="A50" i="61"/>
  <c r="N47" i="60"/>
  <c r="C48" i="60"/>
  <c r="C35" i="42"/>
  <c r="A36" i="42"/>
  <c r="P46" i="68"/>
  <c r="P46" i="69"/>
  <c r="H47" i="68"/>
  <c r="N47" i="68"/>
  <c r="H47" i="69"/>
  <c r="N47" i="69"/>
  <c r="N47" i="66"/>
  <c r="N46" i="68"/>
  <c r="C48" i="66"/>
  <c r="A48" i="68"/>
  <c r="C48" i="68"/>
  <c r="A49" i="69"/>
  <c r="C49" i="69"/>
  <c r="B48" i="65"/>
  <c r="C49" i="65"/>
  <c r="A50" i="65"/>
  <c r="F42" i="65"/>
  <c r="G42" i="65"/>
  <c r="E43" i="65"/>
  <c r="F34" i="41"/>
  <c r="C41" i="41"/>
  <c r="D116" i="41"/>
  <c r="H53" i="63"/>
  <c r="P53" i="63"/>
  <c r="C53" i="63"/>
  <c r="A54" i="63"/>
  <c r="N52" i="63"/>
  <c r="D21" i="62"/>
  <c r="B20" i="62"/>
  <c r="D47" i="62"/>
  <c r="F37" i="62"/>
  <c r="G37" i="62"/>
  <c r="E38" i="62"/>
  <c r="A45" i="62"/>
  <c r="C44" i="62"/>
  <c r="A51" i="61"/>
  <c r="H50" i="61"/>
  <c r="C50" i="61"/>
  <c r="P49" i="61"/>
  <c r="N49" i="61"/>
  <c r="N48" i="60"/>
  <c r="C49" i="60"/>
  <c r="A37" i="42"/>
  <c r="C36" i="42"/>
  <c r="P47" i="68"/>
  <c r="P47" i="69"/>
  <c r="H48" i="68"/>
  <c r="N48" i="68"/>
  <c r="H48" i="69"/>
  <c r="N48" i="69"/>
  <c r="N48" i="66"/>
  <c r="C49" i="66"/>
  <c r="A49" i="68"/>
  <c r="C49" i="68"/>
  <c r="A50" i="69"/>
  <c r="C50" i="69"/>
  <c r="B49" i="65"/>
  <c r="A51" i="65"/>
  <c r="C50" i="65"/>
  <c r="E44" i="65"/>
  <c r="G44" i="65"/>
  <c r="F43" i="65"/>
  <c r="G43" i="65"/>
  <c r="F35" i="41"/>
  <c r="C42" i="41"/>
  <c r="D115" i="41"/>
  <c r="H54" i="63"/>
  <c r="P54" i="63"/>
  <c r="C54" i="63"/>
  <c r="A55" i="63"/>
  <c r="N53" i="63"/>
  <c r="B19" i="62"/>
  <c r="D19" i="62"/>
  <c r="D20" i="62"/>
  <c r="D48" i="62"/>
  <c r="F38" i="62"/>
  <c r="G38" i="62"/>
  <c r="E39" i="62"/>
  <c r="A46" i="62"/>
  <c r="C45" i="62"/>
  <c r="N50" i="61"/>
  <c r="P50" i="61"/>
  <c r="H51" i="61"/>
  <c r="C51" i="61"/>
  <c r="A52" i="61"/>
  <c r="N49" i="60"/>
  <c r="C50" i="60"/>
  <c r="A38" i="42"/>
  <c r="C37" i="42"/>
  <c r="H49" i="68"/>
  <c r="N49" i="68"/>
  <c r="H49" i="69"/>
  <c r="N49" i="69"/>
  <c r="P48" i="68"/>
  <c r="P48" i="69"/>
  <c r="N49" i="66"/>
  <c r="C50" i="66"/>
  <c r="A50" i="68"/>
  <c r="C50" i="68"/>
  <c r="A51" i="69"/>
  <c r="C51" i="69"/>
  <c r="F44" i="65"/>
  <c r="B50" i="65"/>
  <c r="C51" i="65"/>
  <c r="A52" i="65"/>
  <c r="E45" i="65"/>
  <c r="F36" i="41"/>
  <c r="C43" i="41"/>
  <c r="D114" i="41"/>
  <c r="H55" i="63"/>
  <c r="P55" i="63"/>
  <c r="A56" i="63"/>
  <c r="C55" i="63"/>
  <c r="N54" i="63"/>
  <c r="D49" i="62"/>
  <c r="F39" i="62"/>
  <c r="G39" i="62"/>
  <c r="E40" i="62"/>
  <c r="A47" i="62"/>
  <c r="C46" i="62"/>
  <c r="P51" i="61"/>
  <c r="N51" i="61"/>
  <c r="H52" i="61"/>
  <c r="A53" i="61"/>
  <c r="C52" i="61"/>
  <c r="N50" i="60"/>
  <c r="C51" i="60"/>
  <c r="C38" i="42"/>
  <c r="A39" i="42"/>
  <c r="H50" i="68"/>
  <c r="N50" i="68"/>
  <c r="H50" i="69"/>
  <c r="N50" i="69"/>
  <c r="P49" i="68"/>
  <c r="P49" i="69"/>
  <c r="N50" i="66"/>
  <c r="C51" i="66"/>
  <c r="A51" i="68"/>
  <c r="C51" i="68"/>
  <c r="H51" i="69"/>
  <c r="N51" i="69"/>
  <c r="B51" i="65"/>
  <c r="A53" i="65"/>
  <c r="C52" i="65"/>
  <c r="E46" i="65"/>
  <c r="F45" i="65"/>
  <c r="G45" i="65"/>
  <c r="F37" i="41"/>
  <c r="D113" i="41"/>
  <c r="C44" i="41"/>
  <c r="H56" i="63"/>
  <c r="P56" i="63"/>
  <c r="N55" i="63"/>
  <c r="C56" i="63"/>
  <c r="A57" i="63"/>
  <c r="D50" i="62"/>
  <c r="F40" i="62"/>
  <c r="G40" i="62"/>
  <c r="E41" i="62"/>
  <c r="A48" i="62"/>
  <c r="C47" i="62"/>
  <c r="H53" i="61"/>
  <c r="C53" i="61"/>
  <c r="A54" i="61"/>
  <c r="N52" i="61"/>
  <c r="P52" i="61"/>
  <c r="N51" i="60"/>
  <c r="C52" i="60"/>
  <c r="C39" i="42"/>
  <c r="A40" i="42"/>
  <c r="A52" i="68"/>
  <c r="C52" i="68"/>
  <c r="A52" i="69"/>
  <c r="C52" i="69"/>
  <c r="P50" i="68"/>
  <c r="P50" i="69"/>
  <c r="N51" i="66"/>
  <c r="H51" i="68"/>
  <c r="C52" i="66"/>
  <c r="H52" i="69"/>
  <c r="N52" i="69"/>
  <c r="A53" i="69"/>
  <c r="C53" i="69"/>
  <c r="E47" i="65"/>
  <c r="G47" i="65"/>
  <c r="B52" i="65"/>
  <c r="C53" i="65"/>
  <c r="A54" i="65"/>
  <c r="G46" i="65"/>
  <c r="F46" i="65"/>
  <c r="F38" i="41"/>
  <c r="D112" i="41"/>
  <c r="C45" i="41"/>
  <c r="H57" i="63"/>
  <c r="P57" i="63"/>
  <c r="N56" i="63"/>
  <c r="C57" i="63"/>
  <c r="A58" i="63"/>
  <c r="D51" i="62"/>
  <c r="F41" i="62"/>
  <c r="G41" i="62"/>
  <c r="E42" i="62"/>
  <c r="A49" i="62"/>
  <c r="C48" i="62"/>
  <c r="A55" i="61"/>
  <c r="H54" i="61"/>
  <c r="C54" i="61"/>
  <c r="P53" i="61"/>
  <c r="N53" i="61"/>
  <c r="N52" i="60"/>
  <c r="C53" i="60"/>
  <c r="A41" i="42"/>
  <c r="C40" i="42"/>
  <c r="P51" i="68"/>
  <c r="P51" i="69"/>
  <c r="N52" i="66"/>
  <c r="H52" i="68"/>
  <c r="N51" i="68"/>
  <c r="C53" i="66"/>
  <c r="A53" i="68"/>
  <c r="C53" i="68"/>
  <c r="H53" i="69"/>
  <c r="N53" i="69"/>
  <c r="F47" i="65"/>
  <c r="B53" i="65"/>
  <c r="C54" i="65"/>
  <c r="A55" i="65"/>
  <c r="E48" i="65"/>
  <c r="C46" i="41"/>
  <c r="F39" i="41"/>
  <c r="D111" i="41"/>
  <c r="H58" i="63"/>
  <c r="P58" i="63"/>
  <c r="C58" i="63"/>
  <c r="A59" i="63"/>
  <c r="N57" i="63"/>
  <c r="D52" i="62"/>
  <c r="F42" i="62"/>
  <c r="G42" i="62"/>
  <c r="E43" i="62"/>
  <c r="A50" i="62"/>
  <c r="C49" i="62"/>
  <c r="P54" i="61"/>
  <c r="N54" i="61"/>
  <c r="H55" i="61"/>
  <c r="C55" i="61"/>
  <c r="A56" i="61"/>
  <c r="N53" i="60"/>
  <c r="C54" i="60"/>
  <c r="A42" i="42"/>
  <c r="C41" i="42"/>
  <c r="A54" i="68"/>
  <c r="C54" i="68"/>
  <c r="A54" i="69"/>
  <c r="C54" i="69"/>
  <c r="P52" i="68"/>
  <c r="P52" i="69"/>
  <c r="C54" i="66"/>
  <c r="N52" i="68"/>
  <c r="N53" i="66"/>
  <c r="H53" i="68"/>
  <c r="H54" i="69"/>
  <c r="N54" i="69"/>
  <c r="B54" i="65"/>
  <c r="C55" i="65"/>
  <c r="A56" i="65"/>
  <c r="E49" i="65"/>
  <c r="G48" i="65"/>
  <c r="F48" i="65"/>
  <c r="F40" i="41"/>
  <c r="D110" i="41"/>
  <c r="C47" i="41"/>
  <c r="H59" i="63"/>
  <c r="P59" i="63"/>
  <c r="A60" i="63"/>
  <c r="C59" i="63"/>
  <c r="N58" i="63"/>
  <c r="D53" i="62"/>
  <c r="F43" i="62"/>
  <c r="G43" i="62"/>
  <c r="E44" i="62"/>
  <c r="A51" i="62"/>
  <c r="C50" i="62"/>
  <c r="H56" i="61"/>
  <c r="A57" i="61"/>
  <c r="C56" i="61"/>
  <c r="P55" i="61"/>
  <c r="N55" i="61"/>
  <c r="N54" i="60"/>
  <c r="C55" i="60"/>
  <c r="A43" i="42"/>
  <c r="C42" i="42"/>
  <c r="P53" i="68"/>
  <c r="P53" i="69"/>
  <c r="A55" i="68"/>
  <c r="C55" i="68"/>
  <c r="A55" i="69"/>
  <c r="C55" i="69"/>
  <c r="N53" i="68"/>
  <c r="C55" i="66"/>
  <c r="N54" i="66"/>
  <c r="H54" i="68"/>
  <c r="A56" i="69"/>
  <c r="C56" i="69"/>
  <c r="B55" i="65"/>
  <c r="C56" i="65"/>
  <c r="A57" i="65"/>
  <c r="F49" i="65"/>
  <c r="G49" i="65"/>
  <c r="E50" i="65"/>
  <c r="D109" i="41"/>
  <c r="F41" i="41"/>
  <c r="C48" i="41"/>
  <c r="H60" i="63"/>
  <c r="P60" i="63"/>
  <c r="N59" i="63"/>
  <c r="C60" i="63"/>
  <c r="A61" i="63"/>
  <c r="D54" i="62"/>
  <c r="F44" i="62"/>
  <c r="G44" i="62"/>
  <c r="E45" i="62"/>
  <c r="A52" i="62"/>
  <c r="C51" i="62"/>
  <c r="H57" i="61"/>
  <c r="A58" i="61"/>
  <c r="C57" i="61"/>
  <c r="P56" i="61"/>
  <c r="N56" i="61"/>
  <c r="N55" i="60"/>
  <c r="C56" i="60"/>
  <c r="C43" i="42"/>
  <c r="A44" i="42"/>
  <c r="P54" i="68"/>
  <c r="P54" i="69"/>
  <c r="H55" i="68"/>
  <c r="N55" i="68"/>
  <c r="H55" i="69"/>
  <c r="N55" i="69"/>
  <c r="N54" i="68"/>
  <c r="N55" i="66"/>
  <c r="C56" i="66"/>
  <c r="A56" i="68"/>
  <c r="C56" i="68"/>
  <c r="H56" i="69"/>
  <c r="N56" i="69"/>
  <c r="B56" i="65"/>
  <c r="C57" i="65"/>
  <c r="A58" i="65"/>
  <c r="F50" i="65"/>
  <c r="G50" i="65"/>
  <c r="E51" i="65"/>
  <c r="F42" i="41"/>
  <c r="C49" i="41"/>
  <c r="D108" i="41"/>
  <c r="H61" i="63"/>
  <c r="P61" i="63"/>
  <c r="N60" i="63"/>
  <c r="C61" i="63"/>
  <c r="A62" i="63"/>
  <c r="D55" i="62"/>
  <c r="F45" i="62"/>
  <c r="G45" i="62"/>
  <c r="E46" i="62"/>
  <c r="A53" i="62"/>
  <c r="C52" i="62"/>
  <c r="A59" i="61"/>
  <c r="H58" i="61"/>
  <c r="C58" i="61"/>
  <c r="P57" i="61"/>
  <c r="N57" i="61"/>
  <c r="N56" i="60"/>
  <c r="C57" i="60"/>
  <c r="A45" i="42"/>
  <c r="C44" i="42"/>
  <c r="P55" i="68"/>
  <c r="P55" i="69"/>
  <c r="A57" i="68"/>
  <c r="C57" i="68"/>
  <c r="A57" i="69"/>
  <c r="C57" i="69"/>
  <c r="C57" i="66"/>
  <c r="N56" i="66"/>
  <c r="H56" i="68"/>
  <c r="H57" i="69"/>
  <c r="N57" i="69"/>
  <c r="E52" i="65"/>
  <c r="F52" i="65"/>
  <c r="B57" i="65"/>
  <c r="C58" i="65"/>
  <c r="A59" i="65"/>
  <c r="G51" i="65"/>
  <c r="F51" i="65"/>
  <c r="D107" i="41"/>
  <c r="C50" i="41"/>
  <c r="F43" i="41"/>
  <c r="H62" i="63"/>
  <c r="P62" i="63"/>
  <c r="C62" i="63"/>
  <c r="A63" i="63"/>
  <c r="N61" i="63"/>
  <c r="D56" i="62"/>
  <c r="F46" i="62"/>
  <c r="G46" i="62"/>
  <c r="E47" i="62"/>
  <c r="A54" i="62"/>
  <c r="C53" i="62"/>
  <c r="N58" i="61"/>
  <c r="P58" i="61"/>
  <c r="A60" i="61"/>
  <c r="H59" i="61"/>
  <c r="C59" i="61"/>
  <c r="N57" i="60"/>
  <c r="C58" i="60"/>
  <c r="C45" i="42"/>
  <c r="A46" i="42"/>
  <c r="A58" i="68"/>
  <c r="C58" i="68"/>
  <c r="A58" i="69"/>
  <c r="C58" i="69"/>
  <c r="P56" i="68"/>
  <c r="P56" i="69"/>
  <c r="N57" i="66"/>
  <c r="H57" i="68"/>
  <c r="N56" i="68"/>
  <c r="C58" i="66"/>
  <c r="H58" i="69"/>
  <c r="N58" i="69"/>
  <c r="E53" i="65"/>
  <c r="G53" i="65"/>
  <c r="G52" i="65"/>
  <c r="B58" i="65"/>
  <c r="C59" i="65"/>
  <c r="A60" i="65"/>
  <c r="F44" i="41"/>
  <c r="C51" i="41"/>
  <c r="D106" i="41"/>
  <c r="H63" i="63"/>
  <c r="P63" i="63"/>
  <c r="A64" i="63"/>
  <c r="C63" i="63"/>
  <c r="N62" i="63"/>
  <c r="D57" i="62"/>
  <c r="F47" i="62"/>
  <c r="G47" i="62"/>
  <c r="E48" i="62"/>
  <c r="A55" i="62"/>
  <c r="C54" i="62"/>
  <c r="P59" i="61"/>
  <c r="N59" i="61"/>
  <c r="H60" i="61"/>
  <c r="A61" i="61"/>
  <c r="C60" i="61"/>
  <c r="N58" i="60"/>
  <c r="C59" i="60"/>
  <c r="C46" i="42"/>
  <c r="A47" i="42"/>
  <c r="P57" i="68"/>
  <c r="P57" i="69"/>
  <c r="A59" i="68"/>
  <c r="C59" i="68"/>
  <c r="A59" i="69"/>
  <c r="C59" i="69"/>
  <c r="C59" i="66"/>
  <c r="N57" i="68"/>
  <c r="N58" i="66"/>
  <c r="H58" i="68"/>
  <c r="H59" i="69"/>
  <c r="N59" i="69"/>
  <c r="E54" i="65"/>
  <c r="G54" i="65"/>
  <c r="F53" i="65"/>
  <c r="B59" i="65"/>
  <c r="C60" i="65"/>
  <c r="A61" i="65"/>
  <c r="F45" i="41"/>
  <c r="D105" i="41"/>
  <c r="C52" i="41"/>
  <c r="H64" i="63"/>
  <c r="P64" i="63"/>
  <c r="N63" i="63"/>
  <c r="C64" i="63"/>
  <c r="A65" i="63"/>
  <c r="D58" i="62"/>
  <c r="F48" i="62"/>
  <c r="G48" i="62"/>
  <c r="E49" i="62"/>
  <c r="A56" i="62"/>
  <c r="C55" i="62"/>
  <c r="A62" i="61"/>
  <c r="C61" i="61"/>
  <c r="H61" i="61"/>
  <c r="P60" i="61"/>
  <c r="N60" i="61"/>
  <c r="N59" i="60"/>
  <c r="C60" i="60"/>
  <c r="A48" i="42"/>
  <c r="C47" i="42"/>
  <c r="P58" i="68"/>
  <c r="P58" i="69"/>
  <c r="A60" i="68"/>
  <c r="C60" i="68"/>
  <c r="A60" i="69"/>
  <c r="C60" i="69"/>
  <c r="C60" i="66"/>
  <c r="N58" i="68"/>
  <c r="N59" i="66"/>
  <c r="H59" i="68"/>
  <c r="H60" i="69"/>
  <c r="N60" i="69"/>
  <c r="E55" i="65"/>
  <c r="F55" i="65"/>
  <c r="F54" i="65"/>
  <c r="B60" i="65"/>
  <c r="C61" i="65"/>
  <c r="A62" i="65"/>
  <c r="F46" i="41"/>
  <c r="D104" i="41"/>
  <c r="C53" i="41"/>
  <c r="H65" i="63"/>
  <c r="P65" i="63"/>
  <c r="N64" i="63"/>
  <c r="C65" i="63"/>
  <c r="A66" i="63"/>
  <c r="D59" i="62"/>
  <c r="F49" i="62"/>
  <c r="G49" i="62"/>
  <c r="E50" i="62"/>
  <c r="A57" i="62"/>
  <c r="C56" i="62"/>
  <c r="P61" i="61"/>
  <c r="N61" i="61"/>
  <c r="A63" i="61"/>
  <c r="H62" i="61"/>
  <c r="C62" i="61"/>
  <c r="N60" i="60"/>
  <c r="C61" i="60"/>
  <c r="A49" i="42"/>
  <c r="C48" i="42"/>
  <c r="P59" i="68"/>
  <c r="P59" i="69"/>
  <c r="A61" i="68"/>
  <c r="C61" i="68"/>
  <c r="A61" i="69"/>
  <c r="C61" i="69"/>
  <c r="C61" i="66"/>
  <c r="N60" i="66"/>
  <c r="H60" i="68"/>
  <c r="N59" i="68"/>
  <c r="E56" i="65"/>
  <c r="G56" i="65"/>
  <c r="H61" i="69"/>
  <c r="N61" i="69"/>
  <c r="G55" i="65"/>
  <c r="B61" i="65"/>
  <c r="C62" i="65"/>
  <c r="A63" i="65"/>
  <c r="D103" i="41"/>
  <c r="F47" i="41"/>
  <c r="C54" i="41"/>
  <c r="H66" i="63"/>
  <c r="P66" i="63"/>
  <c r="C66" i="63"/>
  <c r="A67" i="63"/>
  <c r="N65" i="63"/>
  <c r="D60" i="62"/>
  <c r="F50" i="62"/>
  <c r="G50" i="62"/>
  <c r="E51" i="62"/>
  <c r="A58" i="62"/>
  <c r="C57" i="62"/>
  <c r="P62" i="61"/>
  <c r="N62" i="61"/>
  <c r="A64" i="61"/>
  <c r="C63" i="61"/>
  <c r="H63" i="61"/>
  <c r="N61" i="60"/>
  <c r="C62" i="60"/>
  <c r="A50" i="42"/>
  <c r="C49" i="42"/>
  <c r="P60" i="68"/>
  <c r="P60" i="69"/>
  <c r="A62" i="68"/>
  <c r="C62" i="68"/>
  <c r="A62" i="69"/>
  <c r="C62" i="69"/>
  <c r="C62" i="66"/>
  <c r="N60" i="68"/>
  <c r="N61" i="66"/>
  <c r="H61" i="68"/>
  <c r="E57" i="65"/>
  <c r="F57" i="65"/>
  <c r="F56" i="65"/>
  <c r="H62" i="69"/>
  <c r="N62" i="69"/>
  <c r="A63" i="69"/>
  <c r="C63" i="69"/>
  <c r="B62" i="65"/>
  <c r="A64" i="65"/>
  <c r="C63" i="65"/>
  <c r="C55" i="41"/>
  <c r="F48" i="41"/>
  <c r="D102" i="41"/>
  <c r="H67" i="63"/>
  <c r="P67" i="63"/>
  <c r="A68" i="63"/>
  <c r="C67" i="63"/>
  <c r="N66" i="63"/>
  <c r="D61" i="62"/>
  <c r="F51" i="62"/>
  <c r="G51" i="62"/>
  <c r="E52" i="62"/>
  <c r="A59" i="62"/>
  <c r="C58" i="62"/>
  <c r="P63" i="61"/>
  <c r="N63" i="61"/>
  <c r="H64" i="61"/>
  <c r="A65" i="61"/>
  <c r="C64" i="61"/>
  <c r="N62" i="60"/>
  <c r="C63" i="60"/>
  <c r="C50" i="42"/>
  <c r="A51" i="42"/>
  <c r="P61" i="68"/>
  <c r="P61" i="69"/>
  <c r="N62" i="66"/>
  <c r="H62" i="68"/>
  <c r="N61" i="68"/>
  <c r="C63" i="66"/>
  <c r="A63" i="68"/>
  <c r="C63" i="68"/>
  <c r="E58" i="65"/>
  <c r="G58" i="65"/>
  <c r="G57" i="65"/>
  <c r="H63" i="69"/>
  <c r="N63" i="69"/>
  <c r="B63" i="65"/>
  <c r="A65" i="65"/>
  <c r="C64" i="65"/>
  <c r="F49" i="41"/>
  <c r="D101" i="41"/>
  <c r="C56" i="41"/>
  <c r="H68" i="63"/>
  <c r="P68" i="63"/>
  <c r="N67" i="63"/>
  <c r="C68" i="63"/>
  <c r="A69" i="63"/>
  <c r="D62" i="62"/>
  <c r="F52" i="62"/>
  <c r="G52" i="62"/>
  <c r="E53" i="62"/>
  <c r="A60" i="62"/>
  <c r="C59" i="62"/>
  <c r="A66" i="61"/>
  <c r="H65" i="61"/>
  <c r="C65" i="61"/>
  <c r="P64" i="61"/>
  <c r="N64" i="61"/>
  <c r="N63" i="60"/>
  <c r="C64" i="60"/>
  <c r="A52" i="42"/>
  <c r="C51" i="42"/>
  <c r="P62" i="68"/>
  <c r="P62" i="69"/>
  <c r="A64" i="68"/>
  <c r="C64" i="68"/>
  <c r="A64" i="69"/>
  <c r="C64" i="69"/>
  <c r="N63" i="66"/>
  <c r="H63" i="68"/>
  <c r="N62" i="68"/>
  <c r="F58" i="65"/>
  <c r="C64" i="66"/>
  <c r="H64" i="69"/>
  <c r="N64" i="69"/>
  <c r="B64" i="65"/>
  <c r="C65" i="65"/>
  <c r="A66" i="65"/>
  <c r="E59" i="65"/>
  <c r="F50" i="41"/>
  <c r="C57" i="41"/>
  <c r="D100" i="41"/>
  <c r="H69" i="63"/>
  <c r="P69" i="63"/>
  <c r="N68" i="63"/>
  <c r="C69" i="63"/>
  <c r="A70" i="63"/>
  <c r="D63" i="62"/>
  <c r="F53" i="62"/>
  <c r="G53" i="62"/>
  <c r="E54" i="62"/>
  <c r="A61" i="62"/>
  <c r="A16" i="62"/>
  <c r="C60" i="62"/>
  <c r="P65" i="61"/>
  <c r="N65" i="61"/>
  <c r="A67" i="61"/>
  <c r="H66" i="61"/>
  <c r="C66" i="61"/>
  <c r="N64" i="60"/>
  <c r="C65" i="60"/>
  <c r="C52" i="42"/>
  <c r="A53" i="42"/>
  <c r="P63" i="68"/>
  <c r="P63" i="69"/>
  <c r="A65" i="68"/>
  <c r="C65" i="68"/>
  <c r="A65" i="69"/>
  <c r="C65" i="69"/>
  <c r="C65" i="66"/>
  <c r="N64" i="66"/>
  <c r="H64" i="68"/>
  <c r="N63" i="68"/>
  <c r="F59" i="65"/>
  <c r="G59" i="65"/>
  <c r="B65" i="65"/>
  <c r="C66" i="65"/>
  <c r="A67" i="65"/>
  <c r="E60" i="65"/>
  <c r="F51" i="41"/>
  <c r="C58" i="41"/>
  <c r="D99" i="41"/>
  <c r="H70" i="63"/>
  <c r="P70" i="63"/>
  <c r="C70" i="63"/>
  <c r="A71" i="63"/>
  <c r="N69" i="63"/>
  <c r="D64" i="62"/>
  <c r="F54" i="62"/>
  <c r="G54" i="62"/>
  <c r="E55" i="62"/>
  <c r="A62" i="62"/>
  <c r="C61" i="62"/>
  <c r="N66" i="61"/>
  <c r="P66" i="61"/>
  <c r="A68" i="61"/>
  <c r="H67" i="61"/>
  <c r="P67" i="61"/>
  <c r="C67" i="61"/>
  <c r="N65" i="60"/>
  <c r="C66" i="60"/>
  <c r="A54" i="42"/>
  <c r="C53" i="42"/>
  <c r="P64" i="68"/>
  <c r="P64" i="69"/>
  <c r="H65" i="68"/>
  <c r="N65" i="68"/>
  <c r="H65" i="69"/>
  <c r="N65" i="69"/>
  <c r="A66" i="68"/>
  <c r="C66" i="68"/>
  <c r="A66" i="69"/>
  <c r="C66" i="69"/>
  <c r="N65" i="66"/>
  <c r="C66" i="66"/>
  <c r="N64" i="68"/>
  <c r="H66" i="69"/>
  <c r="N66" i="69"/>
  <c r="B66" i="65"/>
  <c r="C67" i="65"/>
  <c r="A68" i="65"/>
  <c r="E61" i="65"/>
  <c r="G60" i="65"/>
  <c r="F60" i="65"/>
  <c r="D98" i="41"/>
  <c r="F52" i="41"/>
  <c r="C59" i="41"/>
  <c r="H71" i="63"/>
  <c r="P71" i="63"/>
  <c r="A72" i="63"/>
  <c r="C71" i="63"/>
  <c r="N70" i="63"/>
  <c r="D65" i="62"/>
  <c r="F55" i="62"/>
  <c r="G55" i="62"/>
  <c r="E56" i="62"/>
  <c r="A63" i="62"/>
  <c r="C62" i="62"/>
  <c r="N67" i="61"/>
  <c r="H68" i="61"/>
  <c r="A69" i="61"/>
  <c r="C68" i="61"/>
  <c r="N66" i="60"/>
  <c r="C67" i="60"/>
  <c r="C54" i="42"/>
  <c r="A55" i="42"/>
  <c r="P65" i="68"/>
  <c r="P65" i="69"/>
  <c r="A67" i="68"/>
  <c r="C67" i="68"/>
  <c r="A67" i="69"/>
  <c r="C67" i="69"/>
  <c r="N66" i="66"/>
  <c r="H66" i="68"/>
  <c r="C67" i="66"/>
  <c r="G61" i="65"/>
  <c r="F61" i="65"/>
  <c r="B67" i="65"/>
  <c r="C68" i="65"/>
  <c r="A69" i="65"/>
  <c r="E62" i="65"/>
  <c r="F53" i="41"/>
  <c r="C60" i="41"/>
  <c r="D97" i="41"/>
  <c r="H72" i="63"/>
  <c r="P72" i="63"/>
  <c r="N71" i="63"/>
  <c r="C72" i="63"/>
  <c r="A73" i="63"/>
  <c r="D66" i="62"/>
  <c r="F56" i="62"/>
  <c r="G56" i="62"/>
  <c r="E57" i="62"/>
  <c r="A64" i="62"/>
  <c r="C63" i="62"/>
  <c r="A70" i="61"/>
  <c r="H69" i="61"/>
  <c r="C69" i="61"/>
  <c r="N68" i="61"/>
  <c r="P68" i="61"/>
  <c r="N67" i="60"/>
  <c r="C68" i="60"/>
  <c r="A56" i="42"/>
  <c r="C55" i="42"/>
  <c r="A68" i="68"/>
  <c r="C68" i="68"/>
  <c r="A68" i="69"/>
  <c r="C68" i="69"/>
  <c r="P66" i="68"/>
  <c r="P66" i="69"/>
  <c r="H67" i="68"/>
  <c r="N67" i="68"/>
  <c r="H67" i="69"/>
  <c r="N67" i="69"/>
  <c r="N66" i="68"/>
  <c r="N67" i="66"/>
  <c r="C68" i="66"/>
  <c r="H68" i="69"/>
  <c r="N68" i="69"/>
  <c r="B68" i="65"/>
  <c r="A70" i="65"/>
  <c r="C69" i="65"/>
  <c r="E63" i="65"/>
  <c r="F62" i="65"/>
  <c r="G62" i="65"/>
  <c r="F54" i="41"/>
  <c r="C61" i="41"/>
  <c r="D96" i="41"/>
  <c r="H73" i="63"/>
  <c r="P73" i="63"/>
  <c r="N72" i="63"/>
  <c r="C73" i="63"/>
  <c r="A74" i="63"/>
  <c r="D67" i="62"/>
  <c r="F57" i="62"/>
  <c r="G57" i="62"/>
  <c r="E58" i="62"/>
  <c r="A65" i="62"/>
  <c r="C64" i="62"/>
  <c r="P69" i="61"/>
  <c r="N69" i="61"/>
  <c r="A71" i="61"/>
  <c r="H70" i="61"/>
  <c r="C70" i="61"/>
  <c r="N68" i="60"/>
  <c r="C69" i="60"/>
  <c r="A57" i="42"/>
  <c r="C56" i="42"/>
  <c r="P67" i="68"/>
  <c r="P67" i="69"/>
  <c r="A69" i="68"/>
  <c r="C69" i="68"/>
  <c r="A69" i="69"/>
  <c r="C69" i="69"/>
  <c r="C69" i="66"/>
  <c r="N68" i="66"/>
  <c r="H68" i="68"/>
  <c r="H69" i="69"/>
  <c r="N69" i="69"/>
  <c r="G63" i="65"/>
  <c r="F63" i="65"/>
  <c r="B69" i="65"/>
  <c r="A71" i="65"/>
  <c r="C70" i="65"/>
  <c r="E64" i="65"/>
  <c r="F55" i="41"/>
  <c r="C62" i="41"/>
  <c r="D95" i="41"/>
  <c r="H74" i="63"/>
  <c r="P74" i="63"/>
  <c r="C74" i="63"/>
  <c r="A75" i="63"/>
  <c r="N73" i="63"/>
  <c r="D68" i="62"/>
  <c r="F58" i="62"/>
  <c r="G58" i="62"/>
  <c r="E59" i="62"/>
  <c r="A66" i="62"/>
  <c r="C65" i="62"/>
  <c r="P70" i="61"/>
  <c r="N70" i="61"/>
  <c r="H71" i="61"/>
  <c r="C71" i="61"/>
  <c r="A72" i="61"/>
  <c r="N69" i="60"/>
  <c r="C70" i="60"/>
  <c r="A58" i="42"/>
  <c r="C57" i="42"/>
  <c r="A70" i="68"/>
  <c r="C70" i="68"/>
  <c r="A70" i="69"/>
  <c r="C70" i="69"/>
  <c r="P68" i="68"/>
  <c r="P68" i="69"/>
  <c r="N68" i="68"/>
  <c r="N69" i="66"/>
  <c r="H69" i="68"/>
  <c r="C70" i="66"/>
  <c r="A71" i="69"/>
  <c r="C71" i="69"/>
  <c r="F64" i="65"/>
  <c r="G64" i="65"/>
  <c r="B70" i="65"/>
  <c r="A72" i="65"/>
  <c r="C71" i="65"/>
  <c r="E65" i="65"/>
  <c r="F56" i="41"/>
  <c r="D94" i="41"/>
  <c r="C63" i="41"/>
  <c r="H75" i="63"/>
  <c r="P75" i="63"/>
  <c r="A76" i="63"/>
  <c r="C75" i="63"/>
  <c r="N74" i="63"/>
  <c r="D69" i="62"/>
  <c r="F59" i="62"/>
  <c r="G59" i="62"/>
  <c r="E60" i="62"/>
  <c r="A67" i="62"/>
  <c r="C66" i="62"/>
  <c r="H72" i="61"/>
  <c r="A73" i="61"/>
  <c r="C72" i="61"/>
  <c r="P71" i="61"/>
  <c r="N71" i="61"/>
  <c r="N70" i="60"/>
  <c r="C71" i="60"/>
  <c r="A59" i="42"/>
  <c r="C58" i="42"/>
  <c r="P69" i="68"/>
  <c r="P69" i="69"/>
  <c r="H70" i="68"/>
  <c r="N70" i="68"/>
  <c r="H70" i="69"/>
  <c r="N70" i="69"/>
  <c r="N69" i="68"/>
  <c r="N70" i="66"/>
  <c r="C71" i="66"/>
  <c r="A71" i="68"/>
  <c r="C71" i="68"/>
  <c r="F65" i="65"/>
  <c r="G65" i="65"/>
  <c r="B71" i="65"/>
  <c r="C72" i="65"/>
  <c r="A73" i="65"/>
  <c r="E66" i="65"/>
  <c r="F57" i="41"/>
  <c r="C64" i="41"/>
  <c r="D93" i="41"/>
  <c r="H76" i="63"/>
  <c r="P76" i="63"/>
  <c r="N75" i="63"/>
  <c r="C76" i="63"/>
  <c r="A77" i="63"/>
  <c r="D70" i="62"/>
  <c r="F60" i="62"/>
  <c r="G60" i="62"/>
  <c r="E61" i="62"/>
  <c r="A68" i="62"/>
  <c r="C67" i="62"/>
  <c r="H73" i="61"/>
  <c r="C73" i="61"/>
  <c r="A74" i="61"/>
  <c r="P72" i="61"/>
  <c r="N72" i="61"/>
  <c r="N71" i="60"/>
  <c r="C72" i="60"/>
  <c r="A60" i="42"/>
  <c r="C59" i="42"/>
  <c r="P70" i="68"/>
  <c r="P70" i="69"/>
  <c r="A72" i="68"/>
  <c r="C72" i="68"/>
  <c r="A72" i="69"/>
  <c r="C72" i="69"/>
  <c r="H71" i="68"/>
  <c r="N71" i="68"/>
  <c r="H71" i="69"/>
  <c r="N71" i="69"/>
  <c r="N71" i="66"/>
  <c r="C72" i="66"/>
  <c r="F66" i="65"/>
  <c r="G66" i="65"/>
  <c r="B72" i="65"/>
  <c r="C73" i="65"/>
  <c r="A74" i="65"/>
  <c r="E67" i="65"/>
  <c r="F58" i="41"/>
  <c r="C65" i="41"/>
  <c r="D92" i="41"/>
  <c r="H77" i="63"/>
  <c r="P77" i="63"/>
  <c r="N76" i="63"/>
  <c r="C77" i="63"/>
  <c r="A78" i="63"/>
  <c r="D71" i="62"/>
  <c r="F61" i="62"/>
  <c r="G61" i="62"/>
  <c r="E62" i="62"/>
  <c r="A69" i="62"/>
  <c r="C68" i="62"/>
  <c r="A75" i="61"/>
  <c r="H74" i="61"/>
  <c r="C74" i="61"/>
  <c r="P73" i="61"/>
  <c r="N73" i="61"/>
  <c r="N72" i="60"/>
  <c r="C73" i="60"/>
  <c r="C60" i="42"/>
  <c r="A16" i="42"/>
  <c r="P71" i="68"/>
  <c r="P71" i="69"/>
  <c r="A73" i="68"/>
  <c r="C73" i="68"/>
  <c r="A73" i="69"/>
  <c r="C73" i="69"/>
  <c r="H72" i="68"/>
  <c r="N72" i="68"/>
  <c r="H72" i="69"/>
  <c r="N72" i="69"/>
  <c r="N72" i="66"/>
  <c r="C73" i="66"/>
  <c r="A74" i="69"/>
  <c r="C74" i="69"/>
  <c r="B73" i="65"/>
  <c r="A75" i="65"/>
  <c r="C74" i="65"/>
  <c r="E68" i="65"/>
  <c r="G67" i="65"/>
  <c r="F67" i="65"/>
  <c r="D91" i="41"/>
  <c r="F59" i="41"/>
  <c r="C66" i="41"/>
  <c r="H78" i="63"/>
  <c r="P78" i="63"/>
  <c r="C78" i="63"/>
  <c r="A79" i="63"/>
  <c r="N77" i="63"/>
  <c r="D72" i="62"/>
  <c r="F62" i="62"/>
  <c r="G62" i="62"/>
  <c r="E63" i="62"/>
  <c r="A70" i="62"/>
  <c r="C69" i="62"/>
  <c r="P74" i="61"/>
  <c r="N74" i="61"/>
  <c r="A76" i="61"/>
  <c r="H75" i="61"/>
  <c r="C75" i="61"/>
  <c r="N73" i="60"/>
  <c r="C74" i="60"/>
  <c r="P72" i="68"/>
  <c r="P72" i="69"/>
  <c r="H73" i="68"/>
  <c r="N73" i="68"/>
  <c r="H73" i="69"/>
  <c r="N73" i="69"/>
  <c r="N73" i="66"/>
  <c r="C74" i="66"/>
  <c r="A74" i="68"/>
  <c r="C74" i="68"/>
  <c r="A75" i="69"/>
  <c r="C75" i="69"/>
  <c r="F68" i="65"/>
  <c r="G68" i="65"/>
  <c r="B74" i="65"/>
  <c r="C75" i="65"/>
  <c r="A76" i="65"/>
  <c r="E69" i="65"/>
  <c r="C67" i="41"/>
  <c r="F60" i="41"/>
  <c r="D90" i="41"/>
  <c r="H79" i="63"/>
  <c r="P79" i="63"/>
  <c r="A80" i="63"/>
  <c r="C79" i="63"/>
  <c r="N78" i="63"/>
  <c r="D73" i="62"/>
  <c r="F63" i="62"/>
  <c r="G63" i="62"/>
  <c r="E64" i="62"/>
  <c r="A71" i="62"/>
  <c r="C70" i="62"/>
  <c r="P75" i="61"/>
  <c r="N75" i="61"/>
  <c r="H76" i="61"/>
  <c r="A77" i="61"/>
  <c r="C76" i="61"/>
  <c r="N74" i="60"/>
  <c r="C75" i="60"/>
  <c r="P73" i="68"/>
  <c r="P73" i="69"/>
  <c r="H74" i="68"/>
  <c r="N74" i="68"/>
  <c r="H74" i="69"/>
  <c r="N74" i="69"/>
  <c r="N74" i="66"/>
  <c r="C75" i="66"/>
  <c r="A75" i="68"/>
  <c r="C75" i="68"/>
  <c r="H75" i="69"/>
  <c r="N75" i="69"/>
  <c r="B75" i="65"/>
  <c r="A77" i="65"/>
  <c r="C76" i="65"/>
  <c r="E70" i="65"/>
  <c r="G69" i="65"/>
  <c r="F69" i="65"/>
  <c r="D89" i="41"/>
  <c r="F61" i="41"/>
  <c r="C68" i="41"/>
  <c r="H80" i="63"/>
  <c r="P80" i="63"/>
  <c r="N79" i="63"/>
  <c r="C80" i="63"/>
  <c r="A81" i="63"/>
  <c r="D74" i="62"/>
  <c r="F64" i="62"/>
  <c r="G64" i="62"/>
  <c r="E65" i="62"/>
  <c r="A72" i="62"/>
  <c r="C71" i="62"/>
  <c r="C77" i="61"/>
  <c r="A78" i="61"/>
  <c r="H77" i="61"/>
  <c r="P76" i="61"/>
  <c r="N76" i="61"/>
  <c r="N75" i="60"/>
  <c r="C76" i="60"/>
  <c r="A76" i="68"/>
  <c r="C76" i="68"/>
  <c r="A76" i="69"/>
  <c r="C76" i="69"/>
  <c r="P74" i="68"/>
  <c r="P74" i="69"/>
  <c r="N75" i="66"/>
  <c r="H75" i="68"/>
  <c r="C76" i="66"/>
  <c r="G70" i="65"/>
  <c r="F70" i="65"/>
  <c r="B76" i="65"/>
  <c r="C77" i="65"/>
  <c r="A78" i="65"/>
  <c r="E71" i="65"/>
  <c r="F62" i="41"/>
  <c r="C69" i="41"/>
  <c r="D88" i="41"/>
  <c r="H81" i="63"/>
  <c r="P81" i="63"/>
  <c r="N80" i="63"/>
  <c r="C81" i="63"/>
  <c r="A82" i="63"/>
  <c r="D75" i="62"/>
  <c r="F65" i="62"/>
  <c r="G65" i="62"/>
  <c r="E66" i="62"/>
  <c r="A73" i="62"/>
  <c r="C72" i="62"/>
  <c r="P77" i="61"/>
  <c r="N77" i="61"/>
  <c r="A79" i="61"/>
  <c r="H78" i="61"/>
  <c r="C78" i="61"/>
  <c r="N76" i="60"/>
  <c r="C77" i="60"/>
  <c r="A77" i="68"/>
  <c r="C77" i="68"/>
  <c r="A77" i="69"/>
  <c r="C77" i="69"/>
  <c r="P75" i="68"/>
  <c r="P75" i="69"/>
  <c r="H76" i="68"/>
  <c r="N76" i="68"/>
  <c r="H76" i="69"/>
  <c r="N76" i="69"/>
  <c r="N76" i="66"/>
  <c r="C77" i="66"/>
  <c r="N75" i="68"/>
  <c r="H77" i="69"/>
  <c r="N77" i="69"/>
  <c r="B77" i="65"/>
  <c r="C78" i="65"/>
  <c r="A79" i="65"/>
  <c r="E72" i="65"/>
  <c r="G71" i="65"/>
  <c r="F71" i="65"/>
  <c r="C70" i="41"/>
  <c r="D87" i="41"/>
  <c r="F63" i="41"/>
  <c r="H82" i="63"/>
  <c r="P82" i="63"/>
  <c r="C82" i="63"/>
  <c r="A83" i="63"/>
  <c r="N81" i="63"/>
  <c r="D76" i="62"/>
  <c r="F66" i="62"/>
  <c r="G66" i="62"/>
  <c r="E67" i="62"/>
  <c r="A74" i="62"/>
  <c r="C73" i="62"/>
  <c r="P78" i="61"/>
  <c r="N78" i="61"/>
  <c r="C79" i="61"/>
  <c r="A80" i="61"/>
  <c r="H79" i="61"/>
  <c r="N77" i="60"/>
  <c r="C78" i="60"/>
  <c r="P76" i="68"/>
  <c r="P76" i="69"/>
  <c r="A78" i="68"/>
  <c r="C78" i="68"/>
  <c r="A78" i="69"/>
  <c r="C78" i="69"/>
  <c r="N77" i="66"/>
  <c r="H77" i="68"/>
  <c r="C78" i="66"/>
  <c r="H78" i="69"/>
  <c r="N78" i="69"/>
  <c r="A79" i="69"/>
  <c r="C79" i="69"/>
  <c r="G72" i="65"/>
  <c r="F72" i="65"/>
  <c r="B78" i="65"/>
  <c r="C79" i="65"/>
  <c r="A80" i="65"/>
  <c r="E73" i="65"/>
  <c r="D86" i="41"/>
  <c r="F64" i="41"/>
  <c r="C71" i="41"/>
  <c r="H83" i="63"/>
  <c r="P83" i="63"/>
  <c r="A84" i="63"/>
  <c r="C83" i="63"/>
  <c r="N82" i="63"/>
  <c r="D77" i="62"/>
  <c r="F67" i="62"/>
  <c r="G67" i="62"/>
  <c r="E68" i="62"/>
  <c r="A75" i="62"/>
  <c r="C74" i="62"/>
  <c r="P79" i="61"/>
  <c r="N79" i="61"/>
  <c r="H80" i="61"/>
  <c r="A81" i="61"/>
  <c r="C80" i="61"/>
  <c r="N78" i="60"/>
  <c r="C79" i="60"/>
  <c r="P77" i="68"/>
  <c r="P77" i="69"/>
  <c r="N78" i="66"/>
  <c r="H78" i="68"/>
  <c r="N77" i="68"/>
  <c r="C79" i="66"/>
  <c r="A79" i="68"/>
  <c r="C79" i="68"/>
  <c r="H79" i="69"/>
  <c r="N79" i="69"/>
  <c r="A80" i="69"/>
  <c r="C80" i="69"/>
  <c r="B79" i="65"/>
  <c r="A81" i="65"/>
  <c r="C80" i="65"/>
  <c r="E74" i="65"/>
  <c r="F73" i="65"/>
  <c r="G73" i="65"/>
  <c r="F65" i="41"/>
  <c r="C72" i="41"/>
  <c r="D85" i="41"/>
  <c r="H84" i="63"/>
  <c r="P84" i="63"/>
  <c r="N83" i="63"/>
  <c r="C84" i="63"/>
  <c r="A85" i="63"/>
  <c r="D78" i="62"/>
  <c r="F68" i="62"/>
  <c r="G68" i="62"/>
  <c r="E69" i="62"/>
  <c r="A76" i="62"/>
  <c r="C75" i="62"/>
  <c r="H81" i="61"/>
  <c r="C81" i="61"/>
  <c r="A82" i="61"/>
  <c r="P80" i="61"/>
  <c r="N80" i="61"/>
  <c r="N79" i="60"/>
  <c r="C80" i="60"/>
  <c r="P78" i="68"/>
  <c r="P78" i="69"/>
  <c r="N79" i="66"/>
  <c r="H79" i="68"/>
  <c r="N78" i="68"/>
  <c r="C80" i="66"/>
  <c r="A80" i="68"/>
  <c r="C80" i="68"/>
  <c r="H80" i="69"/>
  <c r="N80" i="69"/>
  <c r="F74" i="65"/>
  <c r="G74" i="65"/>
  <c r="B80" i="65"/>
  <c r="C81" i="65"/>
  <c r="A82" i="65"/>
  <c r="E75" i="65"/>
  <c r="D84" i="41"/>
  <c r="F66" i="41"/>
  <c r="C73" i="41"/>
  <c r="H85" i="63"/>
  <c r="P85" i="63"/>
  <c r="N84" i="63"/>
  <c r="C85" i="63"/>
  <c r="A86" i="63"/>
  <c r="D79" i="62"/>
  <c r="F69" i="62"/>
  <c r="G69" i="62"/>
  <c r="E70" i="62"/>
  <c r="A77" i="62"/>
  <c r="C76" i="62"/>
  <c r="A83" i="61"/>
  <c r="H82" i="61"/>
  <c r="C82" i="61"/>
  <c r="P81" i="61"/>
  <c r="N81" i="61"/>
  <c r="N80" i="60"/>
  <c r="C81" i="60"/>
  <c r="A81" i="68"/>
  <c r="C81" i="68"/>
  <c r="A81" i="69"/>
  <c r="C81" i="69"/>
  <c r="P79" i="68"/>
  <c r="P79" i="69"/>
  <c r="C81" i="66"/>
  <c r="N80" i="66"/>
  <c r="H80" i="68"/>
  <c r="N79" i="68"/>
  <c r="A82" i="69"/>
  <c r="C82" i="69"/>
  <c r="H81" i="69"/>
  <c r="N81" i="69"/>
  <c r="G75" i="65"/>
  <c r="F75" i="65"/>
  <c r="B81" i="65"/>
  <c r="A83" i="65"/>
  <c r="C82" i="65"/>
  <c r="E76" i="65"/>
  <c r="C74" i="41"/>
  <c r="F67" i="41"/>
  <c r="D83" i="41"/>
  <c r="H86" i="63"/>
  <c r="P86" i="63"/>
  <c r="C86" i="63"/>
  <c r="A87" i="63"/>
  <c r="N85" i="63"/>
  <c r="D80" i="62"/>
  <c r="F70" i="62"/>
  <c r="G70" i="62"/>
  <c r="E71" i="62"/>
  <c r="A78" i="62"/>
  <c r="C77" i="62"/>
  <c r="N82" i="61"/>
  <c r="P82" i="61"/>
  <c r="H83" i="61"/>
  <c r="C83" i="61"/>
  <c r="A84" i="61"/>
  <c r="N81" i="60"/>
  <c r="C82" i="60"/>
  <c r="P80" i="68"/>
  <c r="P80" i="69"/>
  <c r="N81" i="66"/>
  <c r="H81" i="68"/>
  <c r="N80" i="68"/>
  <c r="C82" i="66"/>
  <c r="A82" i="68"/>
  <c r="C82" i="68"/>
  <c r="F76" i="65"/>
  <c r="G76" i="65"/>
  <c r="B82" i="65"/>
  <c r="C83" i="65"/>
  <c r="A84" i="65"/>
  <c r="E77" i="65"/>
  <c r="D82" i="41"/>
  <c r="F68" i="41"/>
  <c r="C75" i="41"/>
  <c r="H87" i="63"/>
  <c r="P87" i="63"/>
  <c r="A88" i="63"/>
  <c r="C87" i="63"/>
  <c r="N86" i="63"/>
  <c r="D81" i="62"/>
  <c r="F71" i="62"/>
  <c r="G71" i="62"/>
  <c r="E72" i="62"/>
  <c r="A79" i="62"/>
  <c r="C78" i="62"/>
  <c r="H84" i="61"/>
  <c r="A85" i="61"/>
  <c r="C84" i="61"/>
  <c r="P83" i="61"/>
  <c r="N83" i="61"/>
  <c r="N82" i="60"/>
  <c r="C83" i="60"/>
  <c r="H82" i="68"/>
  <c r="N82" i="68"/>
  <c r="H82" i="69"/>
  <c r="N82" i="69"/>
  <c r="A83" i="68"/>
  <c r="C83" i="68"/>
  <c r="A83" i="69"/>
  <c r="C83" i="69"/>
  <c r="P81" i="68"/>
  <c r="P81" i="69"/>
  <c r="N82" i="66"/>
  <c r="N81" i="68"/>
  <c r="C83" i="66"/>
  <c r="B83" i="65"/>
  <c r="C84" i="65"/>
  <c r="A85" i="65"/>
  <c r="E78" i="65"/>
  <c r="G77" i="65"/>
  <c r="F77" i="65"/>
  <c r="F69" i="41"/>
  <c r="C76" i="41"/>
  <c r="D81" i="41"/>
  <c r="H88" i="63"/>
  <c r="P88" i="63"/>
  <c r="N87" i="63"/>
  <c r="C88" i="63"/>
  <c r="A89" i="63"/>
  <c r="D82" i="62"/>
  <c r="F72" i="62"/>
  <c r="G72" i="62"/>
  <c r="E73" i="62"/>
  <c r="A80" i="62"/>
  <c r="C79" i="62"/>
  <c r="H85" i="61"/>
  <c r="C85" i="61"/>
  <c r="A86" i="61"/>
  <c r="N84" i="61"/>
  <c r="P84" i="61"/>
  <c r="N83" i="60"/>
  <c r="C84" i="60"/>
  <c r="P82" i="68"/>
  <c r="P82" i="69"/>
  <c r="H83" i="68"/>
  <c r="N83" i="68"/>
  <c r="H83" i="69"/>
  <c r="N83" i="69"/>
  <c r="A84" i="68"/>
  <c r="C84" i="68"/>
  <c r="A84" i="69"/>
  <c r="C84" i="69"/>
  <c r="N83" i="66"/>
  <c r="C84" i="66"/>
  <c r="H84" i="69"/>
  <c r="N84" i="69"/>
  <c r="A85" i="69"/>
  <c r="C85" i="69"/>
  <c r="F78" i="65"/>
  <c r="G78" i="65"/>
  <c r="B84" i="65"/>
  <c r="A86" i="65"/>
  <c r="C85" i="65"/>
  <c r="E79" i="65"/>
  <c r="C77" i="41"/>
  <c r="D80" i="41"/>
  <c r="F70" i="41"/>
  <c r="H89" i="63"/>
  <c r="P89" i="63"/>
  <c r="N88" i="63"/>
  <c r="C89" i="63"/>
  <c r="A90" i="63"/>
  <c r="D83" i="62"/>
  <c r="F73" i="62"/>
  <c r="G73" i="62"/>
  <c r="E74" i="62"/>
  <c r="A81" i="62"/>
  <c r="C80" i="62"/>
  <c r="A87" i="61"/>
  <c r="H86" i="61"/>
  <c r="C86" i="61"/>
  <c r="P85" i="61"/>
  <c r="N85" i="61"/>
  <c r="N84" i="60"/>
  <c r="C85" i="60"/>
  <c r="P83" i="68"/>
  <c r="P83" i="69"/>
  <c r="N84" i="66"/>
  <c r="H84" i="68"/>
  <c r="C85" i="66"/>
  <c r="A85" i="68"/>
  <c r="C85" i="68"/>
  <c r="H85" i="69"/>
  <c r="N85" i="69"/>
  <c r="B85" i="65"/>
  <c r="C86" i="65"/>
  <c r="A87" i="65"/>
  <c r="E80" i="65"/>
  <c r="G79" i="65"/>
  <c r="F79" i="65"/>
  <c r="D79" i="41"/>
  <c r="F71" i="41"/>
  <c r="C78" i="41"/>
  <c r="H90" i="63"/>
  <c r="P90" i="63"/>
  <c r="C90" i="63"/>
  <c r="A91" i="63"/>
  <c r="N89" i="63"/>
  <c r="D84" i="62"/>
  <c r="F74" i="62"/>
  <c r="G74" i="62"/>
  <c r="E75" i="62"/>
  <c r="A82" i="62"/>
  <c r="C81" i="62"/>
  <c r="P86" i="61"/>
  <c r="N86" i="61"/>
  <c r="H87" i="61"/>
  <c r="C87" i="61"/>
  <c r="A88" i="61"/>
  <c r="N85" i="60"/>
  <c r="C86" i="60"/>
  <c r="A86" i="68"/>
  <c r="C86" i="68"/>
  <c r="A86" i="69"/>
  <c r="C86" i="69"/>
  <c r="P84" i="68"/>
  <c r="P84" i="69"/>
  <c r="N85" i="66"/>
  <c r="H85" i="68"/>
  <c r="C86" i="66"/>
  <c r="N84" i="68"/>
  <c r="H86" i="69"/>
  <c r="N86" i="69"/>
  <c r="A87" i="69"/>
  <c r="C87" i="69"/>
  <c r="F80" i="65"/>
  <c r="G80" i="65"/>
  <c r="B86" i="65"/>
  <c r="C87" i="65"/>
  <c r="A88" i="65"/>
  <c r="E81" i="65"/>
  <c r="C79" i="41"/>
  <c r="D78" i="41"/>
  <c r="F72" i="41"/>
  <c r="H91" i="63"/>
  <c r="P91" i="63"/>
  <c r="A92" i="63"/>
  <c r="C91" i="63"/>
  <c r="N90" i="63"/>
  <c r="D85" i="62"/>
  <c r="F75" i="62"/>
  <c r="G75" i="62"/>
  <c r="E76" i="62"/>
  <c r="A83" i="62"/>
  <c r="C82" i="62"/>
  <c r="H88" i="61"/>
  <c r="A89" i="61"/>
  <c r="C88" i="61"/>
  <c r="P87" i="61"/>
  <c r="N87" i="61"/>
  <c r="N86" i="60"/>
  <c r="C87" i="60"/>
  <c r="P85" i="68"/>
  <c r="P85" i="69"/>
  <c r="N86" i="66"/>
  <c r="H86" i="68"/>
  <c r="N85" i="68"/>
  <c r="C87" i="66"/>
  <c r="A87" i="68"/>
  <c r="C87" i="68"/>
  <c r="H87" i="69"/>
  <c r="N87" i="69"/>
  <c r="A88" i="69"/>
  <c r="C88" i="69"/>
  <c r="B87" i="65"/>
  <c r="C88" i="65"/>
  <c r="A89" i="65"/>
  <c r="E82" i="65"/>
  <c r="F81" i="65"/>
  <c r="G81" i="65"/>
  <c r="D77" i="41"/>
  <c r="F73" i="41"/>
  <c r="C80" i="41"/>
  <c r="H92" i="63"/>
  <c r="P92" i="63"/>
  <c r="N91" i="63"/>
  <c r="C92" i="63"/>
  <c r="A93" i="63"/>
  <c r="D86" i="62"/>
  <c r="F76" i="62"/>
  <c r="G76" i="62"/>
  <c r="E77" i="62"/>
  <c r="A84" i="62"/>
  <c r="C83" i="62"/>
  <c r="H89" i="61"/>
  <c r="A90" i="61"/>
  <c r="C89" i="61"/>
  <c r="P88" i="61"/>
  <c r="N88" i="61"/>
  <c r="N87" i="60"/>
  <c r="C88" i="60"/>
  <c r="P86" i="68"/>
  <c r="P86" i="69"/>
  <c r="N87" i="66"/>
  <c r="H87" i="68"/>
  <c r="N86" i="68"/>
  <c r="C88" i="66"/>
  <c r="A88" i="68"/>
  <c r="C88" i="68"/>
  <c r="A89" i="69"/>
  <c r="C89" i="69"/>
  <c r="G82" i="65"/>
  <c r="F82" i="65"/>
  <c r="B88" i="65"/>
  <c r="C89" i="65"/>
  <c r="A90" i="65"/>
  <c r="E83" i="65"/>
  <c r="F74" i="41"/>
  <c r="C81" i="41"/>
  <c r="D76" i="41"/>
  <c r="H93" i="63"/>
  <c r="P93" i="63"/>
  <c r="N92" i="63"/>
  <c r="C93" i="63"/>
  <c r="A94" i="63"/>
  <c r="D87" i="62"/>
  <c r="F77" i="62"/>
  <c r="G77" i="62"/>
  <c r="E78" i="62"/>
  <c r="A85" i="62"/>
  <c r="C84" i="62"/>
  <c r="H90" i="61"/>
  <c r="C90" i="61"/>
  <c r="A91" i="61"/>
  <c r="P89" i="61"/>
  <c r="N89" i="61"/>
  <c r="N88" i="60"/>
  <c r="C89" i="60"/>
  <c r="H88" i="68"/>
  <c r="N88" i="68"/>
  <c r="H88" i="69"/>
  <c r="N88" i="69"/>
  <c r="P87" i="68"/>
  <c r="P87" i="69"/>
  <c r="N88" i="66"/>
  <c r="N87" i="68"/>
  <c r="C89" i="66"/>
  <c r="A89" i="68"/>
  <c r="C89" i="68"/>
  <c r="A90" i="69"/>
  <c r="C90" i="69"/>
  <c r="G83" i="65"/>
  <c r="F83" i="65"/>
  <c r="B89" i="65"/>
  <c r="E84" i="65"/>
  <c r="A91" i="65"/>
  <c r="C90" i="65"/>
  <c r="C82" i="41"/>
  <c r="D75" i="41"/>
  <c r="F75" i="41"/>
  <c r="H94" i="63"/>
  <c r="P94" i="63"/>
  <c r="C94" i="63"/>
  <c r="A95" i="63"/>
  <c r="N93" i="63"/>
  <c r="D88" i="62"/>
  <c r="F78" i="62"/>
  <c r="G78" i="62"/>
  <c r="E79" i="62"/>
  <c r="A86" i="62"/>
  <c r="C85" i="62"/>
  <c r="C91" i="61"/>
  <c r="A92" i="61"/>
  <c r="H91" i="61"/>
  <c r="N90" i="61"/>
  <c r="P90" i="61"/>
  <c r="N89" i="60"/>
  <c r="C90" i="60"/>
  <c r="P88" i="68"/>
  <c r="P88" i="69"/>
  <c r="H89" i="68"/>
  <c r="N89" i="68"/>
  <c r="H89" i="69"/>
  <c r="N89" i="69"/>
  <c r="N89" i="66"/>
  <c r="C90" i="66"/>
  <c r="A90" i="68"/>
  <c r="C90" i="68"/>
  <c r="H90" i="69"/>
  <c r="N90" i="69"/>
  <c r="A91" i="69"/>
  <c r="C91" i="69"/>
  <c r="B90" i="65"/>
  <c r="C91" i="65"/>
  <c r="A92" i="65"/>
  <c r="E85" i="65"/>
  <c r="G84" i="65"/>
  <c r="F84" i="65"/>
  <c r="D74" i="41"/>
  <c r="F76" i="41"/>
  <c r="C83" i="41"/>
  <c r="H95" i="63"/>
  <c r="P95" i="63"/>
  <c r="A96" i="63"/>
  <c r="C95" i="63"/>
  <c r="N94" i="63"/>
  <c r="D89" i="62"/>
  <c r="F79" i="62"/>
  <c r="G79" i="62"/>
  <c r="E80" i="62"/>
  <c r="A87" i="62"/>
  <c r="C86" i="62"/>
  <c r="P91" i="61"/>
  <c r="N91" i="61"/>
  <c r="C92" i="61"/>
  <c r="H92" i="61"/>
  <c r="A93" i="61"/>
  <c r="N90" i="60"/>
  <c r="C91" i="60"/>
  <c r="P89" i="68"/>
  <c r="P89" i="69"/>
  <c r="N90" i="66"/>
  <c r="H90" i="68"/>
  <c r="C91" i="66"/>
  <c r="A91" i="68"/>
  <c r="C91" i="68"/>
  <c r="A92" i="69"/>
  <c r="C92" i="69"/>
  <c r="G85" i="65"/>
  <c r="F85" i="65"/>
  <c r="B91" i="65"/>
  <c r="E86" i="65"/>
  <c r="C92" i="65"/>
  <c r="A93" i="65"/>
  <c r="C84" i="41"/>
  <c r="F77" i="41"/>
  <c r="D73" i="41"/>
  <c r="H96" i="63"/>
  <c r="P96" i="63"/>
  <c r="N95" i="63"/>
  <c r="C96" i="63"/>
  <c r="A97" i="63"/>
  <c r="D90" i="62"/>
  <c r="F80" i="62"/>
  <c r="G80" i="62"/>
  <c r="E81" i="62"/>
  <c r="A88" i="62"/>
  <c r="C87" i="62"/>
  <c r="H93" i="61"/>
  <c r="C93" i="61"/>
  <c r="A94" i="61"/>
  <c r="P92" i="61"/>
  <c r="N92" i="61"/>
  <c r="N91" i="60"/>
  <c r="C92" i="60"/>
  <c r="H91" i="68"/>
  <c r="N91" i="68"/>
  <c r="H91" i="69"/>
  <c r="N91" i="69"/>
  <c r="P90" i="68"/>
  <c r="P90" i="69"/>
  <c r="N90" i="68"/>
  <c r="N91" i="66"/>
  <c r="C92" i="66"/>
  <c r="A92" i="68"/>
  <c r="C92" i="68"/>
  <c r="G86" i="65"/>
  <c r="F86" i="65"/>
  <c r="B92" i="65"/>
  <c r="C93" i="65"/>
  <c r="A94" i="65"/>
  <c r="E87" i="65"/>
  <c r="F78" i="41"/>
  <c r="C85" i="41"/>
  <c r="D72" i="41"/>
  <c r="H97" i="63"/>
  <c r="P97" i="63"/>
  <c r="N96" i="63"/>
  <c r="C97" i="63"/>
  <c r="A98" i="63"/>
  <c r="D91" i="62"/>
  <c r="F81" i="62"/>
  <c r="G81" i="62"/>
  <c r="E82" i="62"/>
  <c r="A89" i="62"/>
  <c r="C88" i="62"/>
  <c r="C94" i="61"/>
  <c r="A95" i="61"/>
  <c r="H94" i="61"/>
  <c r="N93" i="61"/>
  <c r="P93" i="61"/>
  <c r="N92" i="60"/>
  <c r="C93" i="60"/>
  <c r="P91" i="68"/>
  <c r="P91" i="69"/>
  <c r="A93" i="68"/>
  <c r="C93" i="68"/>
  <c r="A93" i="69"/>
  <c r="C93" i="69"/>
  <c r="H92" i="68"/>
  <c r="N92" i="68"/>
  <c r="H92" i="69"/>
  <c r="N92" i="69"/>
  <c r="N92" i="66"/>
  <c r="C93" i="66"/>
  <c r="H93" i="69"/>
  <c r="N93" i="69"/>
  <c r="F87" i="65"/>
  <c r="G87" i="65"/>
  <c r="B93" i="65"/>
  <c r="C94" i="65"/>
  <c r="A95" i="65"/>
  <c r="E88" i="65"/>
  <c r="F79" i="41"/>
  <c r="C86" i="41"/>
  <c r="D71" i="41"/>
  <c r="H98" i="63"/>
  <c r="P98" i="63"/>
  <c r="C98" i="63"/>
  <c r="A99" i="63"/>
  <c r="N97" i="63"/>
  <c r="D92" i="62"/>
  <c r="F82" i="62"/>
  <c r="G82" i="62"/>
  <c r="E83" i="62"/>
  <c r="A90" i="62"/>
  <c r="C89" i="62"/>
  <c r="P94" i="61"/>
  <c r="N94" i="61"/>
  <c r="H95" i="61"/>
  <c r="C95" i="61"/>
  <c r="A96" i="61"/>
  <c r="N93" i="60"/>
  <c r="C94" i="60"/>
  <c r="P92" i="68"/>
  <c r="P92" i="69"/>
  <c r="A94" i="68"/>
  <c r="C94" i="68"/>
  <c r="A94" i="69"/>
  <c r="C94" i="69"/>
  <c r="C94" i="66"/>
  <c r="N93" i="66"/>
  <c r="H93" i="68"/>
  <c r="A95" i="69"/>
  <c r="C95" i="69"/>
  <c r="B94" i="65"/>
  <c r="C95" i="65"/>
  <c r="A96" i="65"/>
  <c r="E89" i="65"/>
  <c r="F88" i="65"/>
  <c r="G88" i="65"/>
  <c r="D70" i="41"/>
  <c r="F80" i="41"/>
  <c r="C87" i="41"/>
  <c r="H99" i="63"/>
  <c r="P99" i="63"/>
  <c r="N98" i="63"/>
  <c r="C99" i="63"/>
  <c r="A100" i="63"/>
  <c r="D93" i="62"/>
  <c r="F83" i="62"/>
  <c r="G83" i="62"/>
  <c r="E84" i="62"/>
  <c r="A91" i="62"/>
  <c r="C90" i="62"/>
  <c r="C96" i="61"/>
  <c r="H96" i="61"/>
  <c r="A97" i="61"/>
  <c r="P95" i="61"/>
  <c r="N95" i="61"/>
  <c r="N94" i="60"/>
  <c r="C95" i="60"/>
  <c r="H94" i="68"/>
  <c r="N94" i="68"/>
  <c r="H94" i="69"/>
  <c r="N94" i="69"/>
  <c r="P93" i="68"/>
  <c r="P93" i="69"/>
  <c r="N94" i="66"/>
  <c r="N93" i="68"/>
  <c r="C95" i="66"/>
  <c r="A95" i="68"/>
  <c r="C95" i="68"/>
  <c r="F89" i="65"/>
  <c r="G89" i="65"/>
  <c r="B95" i="65"/>
  <c r="C96" i="65"/>
  <c r="A97" i="65"/>
  <c r="E90" i="65"/>
  <c r="F81" i="41"/>
  <c r="C88" i="41"/>
  <c r="D69" i="41"/>
  <c r="H100" i="63"/>
  <c r="P100" i="63"/>
  <c r="C100" i="63"/>
  <c r="A101" i="63"/>
  <c r="N99" i="63"/>
  <c r="D94" i="62"/>
  <c r="F84" i="62"/>
  <c r="G84" i="62"/>
  <c r="E85" i="62"/>
  <c r="A92" i="62"/>
  <c r="C91" i="62"/>
  <c r="C97" i="61"/>
  <c r="A98" i="61"/>
  <c r="H97" i="61"/>
  <c r="N96" i="61"/>
  <c r="P96" i="61"/>
  <c r="N95" i="60"/>
  <c r="C96" i="60"/>
  <c r="P94" i="68"/>
  <c r="P94" i="69"/>
  <c r="A96" i="68"/>
  <c r="C96" i="68"/>
  <c r="A96" i="69"/>
  <c r="C96" i="69"/>
  <c r="H95" i="68"/>
  <c r="N95" i="68"/>
  <c r="H95" i="69"/>
  <c r="N95" i="69"/>
  <c r="N95" i="66"/>
  <c r="C96" i="66"/>
  <c r="B96" i="65"/>
  <c r="C97" i="65"/>
  <c r="A98" i="65"/>
  <c r="E91" i="65"/>
  <c r="G90" i="65"/>
  <c r="F90" i="65"/>
  <c r="F82" i="41"/>
  <c r="C89" i="41"/>
  <c r="D68" i="41"/>
  <c r="H101" i="63"/>
  <c r="P101" i="63"/>
  <c r="N100" i="63"/>
  <c r="C101" i="63"/>
  <c r="A102" i="63"/>
  <c r="D95" i="62"/>
  <c r="F85" i="62"/>
  <c r="G85" i="62"/>
  <c r="E86" i="62"/>
  <c r="A93" i="62"/>
  <c r="C92" i="62"/>
  <c r="N97" i="61"/>
  <c r="P97" i="61"/>
  <c r="A99" i="61"/>
  <c r="H98" i="61"/>
  <c r="C98" i="61"/>
  <c r="N96" i="60"/>
  <c r="C97" i="60"/>
  <c r="P95" i="68"/>
  <c r="P95" i="69"/>
  <c r="H96" i="68"/>
  <c r="N96" i="68"/>
  <c r="H96" i="69"/>
  <c r="N96" i="69"/>
  <c r="A97" i="68"/>
  <c r="C97" i="68"/>
  <c r="A97" i="69"/>
  <c r="C97" i="69"/>
  <c r="N96" i="66"/>
  <c r="C97" i="66"/>
  <c r="H97" i="69"/>
  <c r="N97" i="69"/>
  <c r="A98" i="69"/>
  <c r="C98" i="69"/>
  <c r="F91" i="65"/>
  <c r="G91" i="65"/>
  <c r="B97" i="65"/>
  <c r="C98" i="65"/>
  <c r="A99" i="65"/>
  <c r="E92" i="65"/>
  <c r="D67" i="41"/>
  <c r="F83" i="41"/>
  <c r="C90" i="41"/>
  <c r="H102" i="63"/>
  <c r="P102" i="63"/>
  <c r="C102" i="63"/>
  <c r="A103" i="63"/>
  <c r="N101" i="63"/>
  <c r="D96" i="62"/>
  <c r="F86" i="62"/>
  <c r="G86" i="62"/>
  <c r="E87" i="62"/>
  <c r="A94" i="62"/>
  <c r="C93" i="62"/>
  <c r="H99" i="61"/>
  <c r="C99" i="61"/>
  <c r="A100" i="61"/>
  <c r="P98" i="61"/>
  <c r="N98" i="61"/>
  <c r="N97" i="60"/>
  <c r="C98" i="60"/>
  <c r="P96" i="68"/>
  <c r="P96" i="69"/>
  <c r="N97" i="66"/>
  <c r="H97" i="68"/>
  <c r="C98" i="66"/>
  <c r="A98" i="68"/>
  <c r="C98" i="68"/>
  <c r="A99" i="69"/>
  <c r="C99" i="69"/>
  <c r="B98" i="65"/>
  <c r="A100" i="65"/>
  <c r="E93" i="65"/>
  <c r="C99" i="65"/>
  <c r="F92" i="65"/>
  <c r="G92" i="65"/>
  <c r="F84" i="41"/>
  <c r="C91" i="41"/>
  <c r="D66" i="41"/>
  <c r="H103" i="63"/>
  <c r="P103" i="63"/>
  <c r="N102" i="63"/>
  <c r="A104" i="63"/>
  <c r="C103" i="63"/>
  <c r="D97" i="62"/>
  <c r="F87" i="62"/>
  <c r="G87" i="62"/>
  <c r="E88" i="62"/>
  <c r="A95" i="62"/>
  <c r="C94" i="62"/>
  <c r="C100" i="61"/>
  <c r="H100" i="61"/>
  <c r="A101" i="61"/>
  <c r="N99" i="61"/>
  <c r="P99" i="61"/>
  <c r="N98" i="60"/>
  <c r="C99" i="60"/>
  <c r="P97" i="68"/>
  <c r="P97" i="69"/>
  <c r="H98" i="68"/>
  <c r="N98" i="68"/>
  <c r="H98" i="69"/>
  <c r="N98" i="69"/>
  <c r="N98" i="66"/>
  <c r="N97" i="68"/>
  <c r="C99" i="66"/>
  <c r="A99" i="68"/>
  <c r="C99" i="68"/>
  <c r="H99" i="69"/>
  <c r="N99" i="69"/>
  <c r="F93" i="65"/>
  <c r="G93" i="65"/>
  <c r="B99" i="65"/>
  <c r="E94" i="65"/>
  <c r="C100" i="65"/>
  <c r="A101" i="65"/>
  <c r="C92" i="41"/>
  <c r="D65" i="41"/>
  <c r="F85" i="41"/>
  <c r="H104" i="63"/>
  <c r="P104" i="63"/>
  <c r="N103" i="63"/>
  <c r="C104" i="63"/>
  <c r="A105" i="63"/>
  <c r="D98" i="62"/>
  <c r="F88" i="62"/>
  <c r="G88" i="62"/>
  <c r="E89" i="62"/>
  <c r="A96" i="62"/>
  <c r="C95" i="62"/>
  <c r="A102" i="61"/>
  <c r="H101" i="61"/>
  <c r="C101" i="61"/>
  <c r="P100" i="61"/>
  <c r="N100" i="61"/>
  <c r="N99" i="60"/>
  <c r="C100" i="60"/>
  <c r="P98" i="68"/>
  <c r="P98" i="69"/>
  <c r="A100" i="68"/>
  <c r="C100" i="68"/>
  <c r="A100" i="69"/>
  <c r="C100" i="69"/>
  <c r="C100" i="66"/>
  <c r="N99" i="66"/>
  <c r="H99" i="68"/>
  <c r="H100" i="69"/>
  <c r="N100" i="69"/>
  <c r="A101" i="69"/>
  <c r="C101" i="69"/>
  <c r="G94" i="65"/>
  <c r="F94" i="65"/>
  <c r="B100" i="65"/>
  <c r="C101" i="65"/>
  <c r="A102" i="65"/>
  <c r="E95" i="65"/>
  <c r="D64" i="41"/>
  <c r="F86" i="41"/>
  <c r="C93" i="41"/>
  <c r="H105" i="63"/>
  <c r="P105" i="63"/>
  <c r="N104" i="63"/>
  <c r="C105" i="63"/>
  <c r="A106" i="63"/>
  <c r="D99" i="62"/>
  <c r="F89" i="62"/>
  <c r="G89" i="62"/>
  <c r="E90" i="62"/>
  <c r="A97" i="62"/>
  <c r="C96" i="62"/>
  <c r="N101" i="61"/>
  <c r="P101" i="61"/>
  <c r="H102" i="61"/>
  <c r="A103" i="61"/>
  <c r="C102" i="61"/>
  <c r="N100" i="60"/>
  <c r="C101" i="60"/>
  <c r="P99" i="68"/>
  <c r="P99" i="69"/>
  <c r="N100" i="66"/>
  <c r="H100" i="68"/>
  <c r="N99" i="68"/>
  <c r="C101" i="66"/>
  <c r="A101" i="68"/>
  <c r="C101" i="68"/>
  <c r="H101" i="69"/>
  <c r="N101" i="69"/>
  <c r="F95" i="65"/>
  <c r="G95" i="65"/>
  <c r="B101" i="65"/>
  <c r="C102" i="65"/>
  <c r="E96" i="65"/>
  <c r="A103" i="65"/>
  <c r="F87" i="41"/>
  <c r="C94" i="41"/>
  <c r="D63" i="41"/>
  <c r="H106" i="63"/>
  <c r="P106" i="63"/>
  <c r="C106" i="63"/>
  <c r="A107" i="63"/>
  <c r="N105" i="63"/>
  <c r="D100" i="62"/>
  <c r="F90" i="62"/>
  <c r="G90" i="62"/>
  <c r="E91" i="62"/>
  <c r="A98" i="62"/>
  <c r="C97" i="62"/>
  <c r="N102" i="61"/>
  <c r="P102" i="61"/>
  <c r="H103" i="61"/>
  <c r="A104" i="61"/>
  <c r="C103" i="61"/>
  <c r="N101" i="60"/>
  <c r="C102" i="60"/>
  <c r="A102" i="68"/>
  <c r="C102" i="68"/>
  <c r="A102" i="69"/>
  <c r="C102" i="69"/>
  <c r="P100" i="68"/>
  <c r="P100" i="69"/>
  <c r="N100" i="68"/>
  <c r="N101" i="66"/>
  <c r="H101" i="68"/>
  <c r="C102" i="66"/>
  <c r="A103" i="69"/>
  <c r="C103" i="69"/>
  <c r="H102" i="69"/>
  <c r="N102" i="69"/>
  <c r="F96" i="65"/>
  <c r="G96" i="65"/>
  <c r="B102" i="65"/>
  <c r="C103" i="65"/>
  <c r="A104" i="65"/>
  <c r="E97" i="65"/>
  <c r="F88" i="41"/>
  <c r="C95" i="41"/>
  <c r="D62" i="41"/>
  <c r="H107" i="63"/>
  <c r="P107" i="63"/>
  <c r="A108" i="63"/>
  <c r="C107" i="63"/>
  <c r="N106" i="63"/>
  <c r="D101" i="62"/>
  <c r="F91" i="62"/>
  <c r="G91" i="62"/>
  <c r="E92" i="62"/>
  <c r="A99" i="62"/>
  <c r="C98" i="62"/>
  <c r="C104" i="61"/>
  <c r="H104" i="61"/>
  <c r="A105" i="61"/>
  <c r="P103" i="61"/>
  <c r="N103" i="61"/>
  <c r="N102" i="60"/>
  <c r="C103" i="60"/>
  <c r="P101" i="68"/>
  <c r="P101" i="69"/>
  <c r="N101" i="68"/>
  <c r="N102" i="66"/>
  <c r="H102" i="68"/>
  <c r="C103" i="66"/>
  <c r="A103" i="68"/>
  <c r="C103" i="68"/>
  <c r="A104" i="69"/>
  <c r="C104" i="69"/>
  <c r="N103" i="60"/>
  <c r="H103" i="69"/>
  <c r="N103" i="69"/>
  <c r="B103" i="65"/>
  <c r="C104" i="65"/>
  <c r="A105" i="65"/>
  <c r="E98" i="65"/>
  <c r="G97" i="65"/>
  <c r="F97" i="65"/>
  <c r="F89" i="41"/>
  <c r="C96" i="41"/>
  <c r="D61" i="41"/>
  <c r="H108" i="63"/>
  <c r="P108" i="63"/>
  <c r="N107" i="63"/>
  <c r="C108" i="63"/>
  <c r="A109" i="63"/>
  <c r="D102" i="62"/>
  <c r="F92" i="62"/>
  <c r="G92" i="62"/>
  <c r="E93" i="62"/>
  <c r="A100" i="62"/>
  <c r="C99" i="62"/>
  <c r="H105" i="61"/>
  <c r="C105" i="61"/>
  <c r="A106" i="61"/>
  <c r="N104" i="61"/>
  <c r="P104" i="61"/>
  <c r="C104" i="60"/>
  <c r="P102" i="68"/>
  <c r="P102" i="69"/>
  <c r="N102" i="68"/>
  <c r="N103" i="66"/>
  <c r="H103" i="68"/>
  <c r="N103" i="68"/>
  <c r="C104" i="66"/>
  <c r="A104" i="68"/>
  <c r="C104" i="68"/>
  <c r="A105" i="69"/>
  <c r="C105" i="69"/>
  <c r="N104" i="60"/>
  <c r="H104" i="69"/>
  <c r="N104" i="69"/>
  <c r="F98" i="65"/>
  <c r="G98" i="65"/>
  <c r="B104" i="65"/>
  <c r="E99" i="65"/>
  <c r="C105" i="65"/>
  <c r="A106" i="65"/>
  <c r="C97" i="41"/>
  <c r="F90" i="41"/>
  <c r="D60" i="41"/>
  <c r="H109" i="63"/>
  <c r="P109" i="63"/>
  <c r="N108" i="63"/>
  <c r="C109" i="63"/>
  <c r="A110" i="63"/>
  <c r="D103" i="62"/>
  <c r="F93" i="62"/>
  <c r="G93" i="62"/>
  <c r="E94" i="62"/>
  <c r="A101" i="62"/>
  <c r="C100" i="62"/>
  <c r="H106" i="61"/>
  <c r="A107" i="61"/>
  <c r="C106" i="61"/>
  <c r="N105" i="61"/>
  <c r="P105" i="61"/>
  <c r="C105" i="60"/>
  <c r="P103" i="68"/>
  <c r="P103" i="69"/>
  <c r="N104" i="66"/>
  <c r="H104" i="68"/>
  <c r="N104" i="68"/>
  <c r="C105" i="66"/>
  <c r="A105" i="68"/>
  <c r="C105" i="68"/>
  <c r="A106" i="69"/>
  <c r="C106" i="69"/>
  <c r="N105" i="60"/>
  <c r="H105" i="69"/>
  <c r="N105" i="69"/>
  <c r="F99" i="65"/>
  <c r="G99" i="65"/>
  <c r="B105" i="65"/>
  <c r="C106" i="65"/>
  <c r="A107" i="65"/>
  <c r="E100" i="65"/>
  <c r="F91" i="41"/>
  <c r="D59" i="41"/>
  <c r="C98" i="41"/>
  <c r="H110" i="63"/>
  <c r="P110" i="63"/>
  <c r="C110" i="63"/>
  <c r="A111" i="63"/>
  <c r="N109" i="63"/>
  <c r="D104" i="62"/>
  <c r="F94" i="62"/>
  <c r="G94" i="62"/>
  <c r="E95" i="62"/>
  <c r="A102" i="62"/>
  <c r="C101" i="62"/>
  <c r="C107" i="61"/>
  <c r="A108" i="61"/>
  <c r="H107" i="61"/>
  <c r="P106" i="61"/>
  <c r="N106" i="61"/>
  <c r="C106" i="60"/>
  <c r="P104" i="68"/>
  <c r="P104" i="69"/>
  <c r="N105" i="66"/>
  <c r="H105" i="68"/>
  <c r="N105" i="68"/>
  <c r="C106" i="66"/>
  <c r="A106" i="68"/>
  <c r="C106" i="68"/>
  <c r="A107" i="69"/>
  <c r="C107" i="69"/>
  <c r="N106" i="60"/>
  <c r="H106" i="69"/>
  <c r="N106" i="69"/>
  <c r="F100" i="65"/>
  <c r="G100" i="65"/>
  <c r="B106" i="65"/>
  <c r="C107" i="65"/>
  <c r="A108" i="65"/>
  <c r="E101" i="65"/>
  <c r="F92" i="41"/>
  <c r="C99" i="41"/>
  <c r="D58" i="41"/>
  <c r="H111" i="63"/>
  <c r="P111" i="63"/>
  <c r="A112" i="63"/>
  <c r="C111" i="63"/>
  <c r="N110" i="63"/>
  <c r="D105" i="62"/>
  <c r="F95" i="62"/>
  <c r="G95" i="62"/>
  <c r="E96" i="62"/>
  <c r="A103" i="62"/>
  <c r="C102" i="62"/>
  <c r="P107" i="61"/>
  <c r="N107" i="61"/>
  <c r="C108" i="61"/>
  <c r="A109" i="61"/>
  <c r="H108" i="61"/>
  <c r="C107" i="60"/>
  <c r="P105" i="68"/>
  <c r="P105" i="69"/>
  <c r="N106" i="66"/>
  <c r="H106" i="68"/>
  <c r="N106" i="68"/>
  <c r="C107" i="66"/>
  <c r="A107" i="68"/>
  <c r="C107" i="68"/>
  <c r="A108" i="69"/>
  <c r="C108" i="69"/>
  <c r="N107" i="60"/>
  <c r="H107" i="69"/>
  <c r="N107" i="69"/>
  <c r="G101" i="65"/>
  <c r="F101" i="65"/>
  <c r="B107" i="65"/>
  <c r="E102" i="65"/>
  <c r="A109" i="65"/>
  <c r="C108" i="65"/>
  <c r="F93" i="41"/>
  <c r="C100" i="41"/>
  <c r="D57" i="41"/>
  <c r="H112" i="63"/>
  <c r="P112" i="63"/>
  <c r="N111" i="63"/>
  <c r="C112" i="63"/>
  <c r="A113" i="63"/>
  <c r="D106" i="62"/>
  <c r="F96" i="62"/>
  <c r="G96" i="62"/>
  <c r="E97" i="62"/>
  <c r="A104" i="62"/>
  <c r="C103" i="62"/>
  <c r="P108" i="61"/>
  <c r="N108" i="61"/>
  <c r="H109" i="61"/>
  <c r="A110" i="61"/>
  <c r="C109" i="61"/>
  <c r="C108" i="60"/>
  <c r="P106" i="68"/>
  <c r="P106" i="69"/>
  <c r="N107" i="66"/>
  <c r="H107" i="68"/>
  <c r="N107" i="68"/>
  <c r="C108" i="66"/>
  <c r="A108" i="68"/>
  <c r="C108" i="68"/>
  <c r="A109" i="69"/>
  <c r="C109" i="69"/>
  <c r="N108" i="60"/>
  <c r="H108" i="69"/>
  <c r="N108" i="69"/>
  <c r="B108" i="65"/>
  <c r="C109" i="65"/>
  <c r="E103" i="65"/>
  <c r="A110" i="65"/>
  <c r="F102" i="65"/>
  <c r="G102" i="65"/>
  <c r="D56" i="41"/>
  <c r="F94" i="41"/>
  <c r="C101" i="41"/>
  <c r="H113" i="63"/>
  <c r="P113" i="63"/>
  <c r="N112" i="63"/>
  <c r="C113" i="63"/>
  <c r="A114" i="63"/>
  <c r="D107" i="62"/>
  <c r="F97" i="62"/>
  <c r="G97" i="62"/>
  <c r="E98" i="62"/>
  <c r="A105" i="62"/>
  <c r="C104" i="62"/>
  <c r="A111" i="61"/>
  <c r="C110" i="61"/>
  <c r="H110" i="61"/>
  <c r="N109" i="61"/>
  <c r="P109" i="61"/>
  <c r="C109" i="60"/>
  <c r="P107" i="68"/>
  <c r="P107" i="69"/>
  <c r="N108" i="66"/>
  <c r="H108" i="68"/>
  <c r="N108" i="68"/>
  <c r="C109" i="66"/>
  <c r="A109" i="68"/>
  <c r="C109" i="68"/>
  <c r="A110" i="69"/>
  <c r="C110" i="69"/>
  <c r="N109" i="60"/>
  <c r="H109" i="69"/>
  <c r="N109" i="69"/>
  <c r="B109" i="65"/>
  <c r="E104" i="65"/>
  <c r="C110" i="65"/>
  <c r="A111" i="65"/>
  <c r="F103" i="65"/>
  <c r="G103" i="65"/>
  <c r="C102" i="41"/>
  <c r="F95" i="41"/>
  <c r="D55" i="41"/>
  <c r="H114" i="63"/>
  <c r="P114" i="63"/>
  <c r="C114" i="63"/>
  <c r="A115" i="63"/>
  <c r="N113" i="63"/>
  <c r="D108" i="62"/>
  <c r="F98" i="62"/>
  <c r="G98" i="62"/>
  <c r="E99" i="62"/>
  <c r="A106" i="62"/>
  <c r="C105" i="62"/>
  <c r="N110" i="61"/>
  <c r="P110" i="61"/>
  <c r="A112" i="61"/>
  <c r="H111" i="61"/>
  <c r="C111" i="61"/>
  <c r="C110" i="60"/>
  <c r="P108" i="68"/>
  <c r="P108" i="69"/>
  <c r="N109" i="66"/>
  <c r="H109" i="68"/>
  <c r="N109" i="68"/>
  <c r="C110" i="66"/>
  <c r="A110" i="68"/>
  <c r="C110" i="68"/>
  <c r="A111" i="69"/>
  <c r="C111" i="69"/>
  <c r="H110" i="69"/>
  <c r="N110" i="69"/>
  <c r="B110" i="65"/>
  <c r="A112" i="65"/>
  <c r="C111" i="65"/>
  <c r="E105" i="65"/>
  <c r="F104" i="65"/>
  <c r="G104" i="65"/>
  <c r="D54" i="41"/>
  <c r="F96" i="41"/>
  <c r="C103" i="41"/>
  <c r="H115" i="63"/>
  <c r="P115" i="63"/>
  <c r="A116" i="63"/>
  <c r="C115" i="63"/>
  <c r="N114" i="63"/>
  <c r="D109" i="62"/>
  <c r="F99" i="62"/>
  <c r="G99" i="62"/>
  <c r="E100" i="62"/>
  <c r="A107" i="62"/>
  <c r="C106" i="62"/>
  <c r="N110" i="60"/>
  <c r="N111" i="61"/>
  <c r="P111" i="61"/>
  <c r="C112" i="61"/>
  <c r="A113" i="61"/>
  <c r="H112" i="61"/>
  <c r="C111" i="60"/>
  <c r="P109" i="68"/>
  <c r="P109" i="69"/>
  <c r="N110" i="66"/>
  <c r="H110" i="68"/>
  <c r="N110" i="68"/>
  <c r="C111" i="66"/>
  <c r="A111" i="68"/>
  <c r="C111" i="68"/>
  <c r="A112" i="69"/>
  <c r="C112" i="69"/>
  <c r="N111" i="60"/>
  <c r="H111" i="69"/>
  <c r="N111" i="69"/>
  <c r="F105" i="65"/>
  <c r="G105" i="65"/>
  <c r="B111" i="65"/>
  <c r="C112" i="65"/>
  <c r="E106" i="65"/>
  <c r="A113" i="65"/>
  <c r="F97" i="41"/>
  <c r="C104" i="41"/>
  <c r="D53" i="41"/>
  <c r="H116" i="63"/>
  <c r="P116" i="63"/>
  <c r="N115" i="63"/>
  <c r="C116" i="63"/>
  <c r="A117" i="63"/>
  <c r="D110" i="62"/>
  <c r="F100" i="62"/>
  <c r="G100" i="62"/>
  <c r="E101" i="62"/>
  <c r="A108" i="62"/>
  <c r="C107" i="62"/>
  <c r="P112" i="61"/>
  <c r="N112" i="61"/>
  <c r="H113" i="61"/>
  <c r="A114" i="61"/>
  <c r="C113" i="61"/>
  <c r="C112" i="60"/>
  <c r="P110" i="68"/>
  <c r="P110" i="69"/>
  <c r="N111" i="66"/>
  <c r="H111" i="68"/>
  <c r="N111" i="68"/>
  <c r="C112" i="66"/>
  <c r="A112" i="68"/>
  <c r="C112" i="68"/>
  <c r="A113" i="69"/>
  <c r="C113" i="69"/>
  <c r="H112" i="69"/>
  <c r="N112" i="69"/>
  <c r="G106" i="65"/>
  <c r="F106" i="65"/>
  <c r="B112" i="65"/>
  <c r="E107" i="65"/>
  <c r="C113" i="65"/>
  <c r="A114" i="65"/>
  <c r="D52" i="41"/>
  <c r="F98" i="41"/>
  <c r="C105" i="41"/>
  <c r="H117" i="63"/>
  <c r="P117" i="63"/>
  <c r="N116" i="63"/>
  <c r="C117" i="63"/>
  <c r="A118" i="63"/>
  <c r="D111" i="62"/>
  <c r="F101" i="62"/>
  <c r="G101" i="62"/>
  <c r="E102" i="62"/>
  <c r="A109" i="62"/>
  <c r="C108" i="62"/>
  <c r="N112" i="60"/>
  <c r="C114" i="61"/>
  <c r="H114" i="61"/>
  <c r="A115" i="61"/>
  <c r="N113" i="61"/>
  <c r="P113" i="61"/>
  <c r="C113" i="60"/>
  <c r="P111" i="68"/>
  <c r="P111" i="69"/>
  <c r="N112" i="66"/>
  <c r="H112" i="68"/>
  <c r="N112" i="68"/>
  <c r="C113" i="66"/>
  <c r="A113" i="68"/>
  <c r="C113" i="68"/>
  <c r="A114" i="69"/>
  <c r="C114" i="69"/>
  <c r="N113" i="60"/>
  <c r="H113" i="69"/>
  <c r="N113" i="69"/>
  <c r="B113" i="65"/>
  <c r="C114" i="65"/>
  <c r="A115" i="65"/>
  <c r="E108" i="65"/>
  <c r="G107" i="65"/>
  <c r="F107" i="65"/>
  <c r="C106" i="41"/>
  <c r="F99" i="41"/>
  <c r="D51" i="41"/>
  <c r="H118" i="63"/>
  <c r="P118" i="63"/>
  <c r="C118" i="63"/>
  <c r="A119" i="63"/>
  <c r="N117" i="63"/>
  <c r="D112" i="62"/>
  <c r="F102" i="62"/>
  <c r="G102" i="62"/>
  <c r="E103" i="62"/>
  <c r="A110" i="62"/>
  <c r="C109" i="62"/>
  <c r="H115" i="61"/>
  <c r="C115" i="61"/>
  <c r="A116" i="61"/>
  <c r="N114" i="61"/>
  <c r="P114" i="61"/>
  <c r="C114" i="60"/>
  <c r="P112" i="68"/>
  <c r="P112" i="69"/>
  <c r="N113" i="66"/>
  <c r="H113" i="68"/>
  <c r="N113" i="68"/>
  <c r="C114" i="66"/>
  <c r="A114" i="68"/>
  <c r="C114" i="68"/>
  <c r="A115" i="69"/>
  <c r="C115" i="69"/>
  <c r="H114" i="69"/>
  <c r="N114" i="69"/>
  <c r="G108" i="65"/>
  <c r="F108" i="65"/>
  <c r="B114" i="65"/>
  <c r="C115" i="65"/>
  <c r="A116" i="65"/>
  <c r="E109" i="65"/>
  <c r="F100" i="41"/>
  <c r="C107" i="41"/>
  <c r="D50" i="41"/>
  <c r="H119" i="63"/>
  <c r="P119" i="63"/>
  <c r="A120" i="63"/>
  <c r="C119" i="63"/>
  <c r="N118" i="63"/>
  <c r="D113" i="62"/>
  <c r="F103" i="62"/>
  <c r="G103" i="62"/>
  <c r="E104" i="62"/>
  <c r="N114" i="60"/>
  <c r="A111" i="62"/>
  <c r="C110" i="62"/>
  <c r="C116" i="61"/>
  <c r="H116" i="61"/>
  <c r="A117" i="61"/>
  <c r="N115" i="61"/>
  <c r="P115" i="61"/>
  <c r="C115" i="60"/>
  <c r="P113" i="68"/>
  <c r="P113" i="69"/>
  <c r="N114" i="66"/>
  <c r="H114" i="68"/>
  <c r="N114" i="68"/>
  <c r="C115" i="66"/>
  <c r="A115" i="68"/>
  <c r="C115" i="68"/>
  <c r="A116" i="69"/>
  <c r="C116" i="69"/>
  <c r="N115" i="60"/>
  <c r="H115" i="69"/>
  <c r="N115" i="69"/>
  <c r="B115" i="65"/>
  <c r="C116" i="65"/>
  <c r="A117" i="65"/>
  <c r="E110" i="65"/>
  <c r="F109" i="65"/>
  <c r="G109" i="65"/>
  <c r="C108" i="41"/>
  <c r="D49" i="41"/>
  <c r="F101" i="41"/>
  <c r="H120" i="63"/>
  <c r="P120" i="63"/>
  <c r="N119" i="63"/>
  <c r="C120" i="63"/>
  <c r="A121" i="63"/>
  <c r="D114" i="62"/>
  <c r="F104" i="62"/>
  <c r="G104" i="62"/>
  <c r="E105" i="62"/>
  <c r="A112" i="62"/>
  <c r="C111" i="62"/>
  <c r="A118" i="61"/>
  <c r="H117" i="61"/>
  <c r="C117" i="61"/>
  <c r="P116" i="61"/>
  <c r="N116" i="61"/>
  <c r="C116" i="60"/>
  <c r="P114" i="68"/>
  <c r="P114" i="69"/>
  <c r="N115" i="66"/>
  <c r="H115" i="68"/>
  <c r="N115" i="68"/>
  <c r="C116" i="66"/>
  <c r="A116" i="68"/>
  <c r="C116" i="68"/>
  <c r="A117" i="69"/>
  <c r="C117" i="69"/>
  <c r="N116" i="60"/>
  <c r="H116" i="69"/>
  <c r="N116" i="69"/>
  <c r="F110" i="65"/>
  <c r="G110" i="65"/>
  <c r="B116" i="65"/>
  <c r="C117" i="65"/>
  <c r="A118" i="65"/>
  <c r="E111" i="65"/>
  <c r="D48" i="41"/>
  <c r="C109" i="41"/>
  <c r="H121" i="63"/>
  <c r="P121" i="63"/>
  <c r="N120" i="63"/>
  <c r="C121" i="63"/>
  <c r="A122" i="63"/>
  <c r="D115" i="62"/>
  <c r="F105" i="62"/>
  <c r="G105" i="62"/>
  <c r="E106" i="62"/>
  <c r="A113" i="62"/>
  <c r="C112" i="62"/>
  <c r="N117" i="61"/>
  <c r="P117" i="61"/>
  <c r="C118" i="61"/>
  <c r="A119" i="61"/>
  <c r="H118" i="61"/>
  <c r="C117" i="60"/>
  <c r="P115" i="68"/>
  <c r="P115" i="69"/>
  <c r="N116" i="66"/>
  <c r="H116" i="68"/>
  <c r="N116" i="68"/>
  <c r="C117" i="66"/>
  <c r="A117" i="68"/>
  <c r="C117" i="68"/>
  <c r="A118" i="69"/>
  <c r="C118" i="69"/>
  <c r="N117" i="60"/>
  <c r="H117" i="69"/>
  <c r="N117" i="69"/>
  <c r="B117" i="65"/>
  <c r="C118" i="65"/>
  <c r="A119" i="65"/>
  <c r="E112" i="65"/>
  <c r="F111" i="65"/>
  <c r="G111" i="65"/>
  <c r="C110" i="41"/>
  <c r="D47" i="41"/>
  <c r="H122" i="63"/>
  <c r="P122" i="63"/>
  <c r="C122" i="63"/>
  <c r="A123" i="63"/>
  <c r="N121" i="63"/>
  <c r="D116" i="62"/>
  <c r="F106" i="62"/>
  <c r="G106" i="62"/>
  <c r="E107" i="62"/>
  <c r="A114" i="62"/>
  <c r="C113" i="62"/>
  <c r="N118" i="61"/>
  <c r="P118" i="61"/>
  <c r="H119" i="61"/>
  <c r="C119" i="61"/>
  <c r="A120" i="61"/>
  <c r="C118" i="60"/>
  <c r="P116" i="68"/>
  <c r="P116" i="69"/>
  <c r="N117" i="66"/>
  <c r="H117" i="68"/>
  <c r="N117" i="68"/>
  <c r="C118" i="66"/>
  <c r="A118" i="68"/>
  <c r="C118" i="68"/>
  <c r="A119" i="69"/>
  <c r="C119" i="69"/>
  <c r="N118" i="60"/>
  <c r="H118" i="69"/>
  <c r="N118" i="69"/>
  <c r="G112" i="65"/>
  <c r="F112" i="65"/>
  <c r="B118" i="65"/>
  <c r="A120" i="65"/>
  <c r="C119" i="65"/>
  <c r="E113" i="65"/>
  <c r="D46" i="41"/>
  <c r="C111" i="41"/>
  <c r="H123" i="63"/>
  <c r="P123" i="63"/>
  <c r="A124" i="63"/>
  <c r="C123" i="63"/>
  <c r="N122" i="63"/>
  <c r="D117" i="62"/>
  <c r="F107" i="62"/>
  <c r="G107" i="62"/>
  <c r="E108" i="62"/>
  <c r="A115" i="62"/>
  <c r="C114" i="62"/>
  <c r="C120" i="61"/>
  <c r="A121" i="61"/>
  <c r="H120" i="61"/>
  <c r="N119" i="61"/>
  <c r="P119" i="61"/>
  <c r="C119" i="60"/>
  <c r="P117" i="68"/>
  <c r="P117" i="69"/>
  <c r="N118" i="66"/>
  <c r="H118" i="68"/>
  <c r="N118" i="68"/>
  <c r="C119" i="66"/>
  <c r="A119" i="68"/>
  <c r="C119" i="68"/>
  <c r="A120" i="69"/>
  <c r="C120" i="69"/>
  <c r="N119" i="60"/>
  <c r="H119" i="69"/>
  <c r="N119" i="69"/>
  <c r="G113" i="65"/>
  <c r="F113" i="65"/>
  <c r="B119" i="65"/>
  <c r="C120" i="65"/>
  <c r="A121" i="65"/>
  <c r="E114" i="65"/>
  <c r="C112" i="41"/>
  <c r="D45" i="41"/>
  <c r="H124" i="63"/>
  <c r="P124" i="63"/>
  <c r="N123" i="63"/>
  <c r="C124" i="63"/>
  <c r="A125" i="63"/>
  <c r="D118" i="62"/>
  <c r="F108" i="62"/>
  <c r="G108" i="62"/>
  <c r="E109" i="62"/>
  <c r="A116" i="62"/>
  <c r="C115" i="62"/>
  <c r="P120" i="61"/>
  <c r="N120" i="61"/>
  <c r="A122" i="61"/>
  <c r="H121" i="61"/>
  <c r="C121" i="61"/>
  <c r="C120" i="60"/>
  <c r="P118" i="68"/>
  <c r="P118" i="69"/>
  <c r="N119" i="66"/>
  <c r="H119" i="68"/>
  <c r="N119" i="68"/>
  <c r="C120" i="66"/>
  <c r="A120" i="68"/>
  <c r="C120" i="68"/>
  <c r="A121" i="69"/>
  <c r="C121" i="69"/>
  <c r="N120" i="60"/>
  <c r="H120" i="69"/>
  <c r="N120" i="69"/>
  <c r="B120" i="65"/>
  <c r="E115" i="65"/>
  <c r="C121" i="65"/>
  <c r="A122" i="65"/>
  <c r="F114" i="65"/>
  <c r="G114" i="65"/>
  <c r="F102" i="41"/>
  <c r="C113" i="41"/>
  <c r="D44" i="41"/>
  <c r="H125" i="63"/>
  <c r="P125" i="63"/>
  <c r="N124" i="63"/>
  <c r="C125" i="63"/>
  <c r="A126" i="63"/>
  <c r="D119" i="62"/>
  <c r="F109" i="62"/>
  <c r="G109" i="62"/>
  <c r="E110" i="62"/>
  <c r="A117" i="62"/>
  <c r="C116" i="62"/>
  <c r="N121" i="61"/>
  <c r="P121" i="61"/>
  <c r="C122" i="61"/>
  <c r="A123" i="61"/>
  <c r="H122" i="61"/>
  <c r="C121" i="60"/>
  <c r="P119" i="68"/>
  <c r="P119" i="69"/>
  <c r="N120" i="66"/>
  <c r="H120" i="68"/>
  <c r="N120" i="68"/>
  <c r="C121" i="66"/>
  <c r="A121" i="68"/>
  <c r="C121" i="68"/>
  <c r="A122" i="69"/>
  <c r="C122" i="69"/>
  <c r="H121" i="69"/>
  <c r="N121" i="69"/>
  <c r="B121" i="65"/>
  <c r="C122" i="65"/>
  <c r="A123" i="65"/>
  <c r="E116" i="65"/>
  <c r="F115" i="65"/>
  <c r="G115" i="65"/>
  <c r="F103" i="41"/>
  <c r="C114" i="41"/>
  <c r="D43" i="41"/>
  <c r="H126" i="63"/>
  <c r="P126" i="63"/>
  <c r="C126" i="63"/>
  <c r="A127" i="63"/>
  <c r="N125" i="63"/>
  <c r="N121" i="60"/>
  <c r="D120" i="62"/>
  <c r="F110" i="62"/>
  <c r="G110" i="62"/>
  <c r="E111" i="62"/>
  <c r="A118" i="62"/>
  <c r="C117" i="62"/>
  <c r="P122" i="61"/>
  <c r="N122" i="61"/>
  <c r="H123" i="61"/>
  <c r="C123" i="61"/>
  <c r="A124" i="61"/>
  <c r="C122" i="60"/>
  <c r="P120" i="68"/>
  <c r="P120" i="69"/>
  <c r="N121" i="66"/>
  <c r="H121" i="68"/>
  <c r="N121" i="68"/>
  <c r="C122" i="66"/>
  <c r="A122" i="68"/>
  <c r="C122" i="68"/>
  <c r="A123" i="69"/>
  <c r="C123" i="69"/>
  <c r="H122" i="69"/>
  <c r="N122" i="69"/>
  <c r="F116" i="65"/>
  <c r="G116" i="65"/>
  <c r="B122" i="65"/>
  <c r="C123" i="65"/>
  <c r="A124" i="65"/>
  <c r="E117" i="65"/>
  <c r="F104" i="41"/>
  <c r="D42" i="41"/>
  <c r="C115" i="41"/>
  <c r="H127" i="63"/>
  <c r="P127" i="63"/>
  <c r="A128" i="63"/>
  <c r="C127" i="63"/>
  <c r="N122" i="60"/>
  <c r="N126" i="63"/>
  <c r="D121" i="62"/>
  <c r="F111" i="62"/>
  <c r="G111" i="62"/>
  <c r="E112" i="62"/>
  <c r="A119" i="62"/>
  <c r="A120" i="62"/>
  <c r="A121" i="62"/>
  <c r="A122" i="62"/>
  <c r="A123" i="62"/>
  <c r="A124" i="62"/>
  <c r="A125" i="62"/>
  <c r="A126" i="62"/>
  <c r="A127" i="62"/>
  <c r="A128" i="62"/>
  <c r="A129" i="62"/>
  <c r="A130" i="62"/>
  <c r="A131" i="62"/>
  <c r="A132" i="62"/>
  <c r="A133" i="62"/>
  <c r="A134" i="62"/>
  <c r="A135" i="62"/>
  <c r="A136" i="62"/>
  <c r="A137" i="62"/>
  <c r="A138" i="62"/>
  <c r="C118" i="62"/>
  <c r="C124" i="61"/>
  <c r="A125" i="61"/>
  <c r="H124" i="61"/>
  <c r="N123" i="61"/>
  <c r="P123" i="61"/>
  <c r="C123" i="60"/>
  <c r="P121" i="68"/>
  <c r="P121" i="69"/>
  <c r="N122" i="66"/>
  <c r="H122" i="68"/>
  <c r="N122" i="68"/>
  <c r="C123" i="66"/>
  <c r="A123" i="68"/>
  <c r="C123" i="68"/>
  <c r="A124" i="69"/>
  <c r="C124" i="69"/>
  <c r="H123" i="69"/>
  <c r="N123" i="69"/>
  <c r="G117" i="65"/>
  <c r="F117" i="65"/>
  <c r="B123" i="65"/>
  <c r="E118" i="65"/>
  <c r="C124" i="65"/>
  <c r="A125" i="65"/>
  <c r="F105" i="41"/>
  <c r="C116" i="41"/>
  <c r="D41" i="41"/>
  <c r="H128" i="63"/>
  <c r="P128" i="63"/>
  <c r="N123" i="60"/>
  <c r="N127" i="63"/>
  <c r="C128" i="63"/>
  <c r="A129" i="63"/>
  <c r="D122" i="62"/>
  <c r="F112" i="62"/>
  <c r="G112" i="62"/>
  <c r="E113" i="62"/>
  <c r="C119" i="62"/>
  <c r="P124" i="61"/>
  <c r="N124" i="61"/>
  <c r="A126" i="61"/>
  <c r="H125" i="61"/>
  <c r="C125" i="61"/>
  <c r="C124" i="60"/>
  <c r="P122" i="68"/>
  <c r="P122" i="69"/>
  <c r="N123" i="66"/>
  <c r="H123" i="68"/>
  <c r="N123" i="68"/>
  <c r="C124" i="66"/>
  <c r="A124" i="68"/>
  <c r="C124" i="68"/>
  <c r="A125" i="69"/>
  <c r="C125" i="69"/>
  <c r="N124" i="60"/>
  <c r="H124" i="69"/>
  <c r="N124" i="69"/>
  <c r="F118" i="65"/>
  <c r="G118" i="65"/>
  <c r="B124" i="65"/>
  <c r="C125" i="65"/>
  <c r="A126" i="65"/>
  <c r="E119" i="65"/>
  <c r="F106" i="41"/>
  <c r="D40" i="41"/>
  <c r="C117" i="41"/>
  <c r="H129" i="63"/>
  <c r="P129" i="63"/>
  <c r="C129" i="63"/>
  <c r="A130" i="63"/>
  <c r="N128" i="63"/>
  <c r="D123" i="62"/>
  <c r="F113" i="62"/>
  <c r="G113" i="62"/>
  <c r="E114" i="62"/>
  <c r="C120" i="62"/>
  <c r="N125" i="61"/>
  <c r="P125" i="61"/>
  <c r="C126" i="61"/>
  <c r="A127" i="61"/>
  <c r="H126" i="61"/>
  <c r="C125" i="60"/>
  <c r="P123" i="68"/>
  <c r="P123" i="69"/>
  <c r="N124" i="66"/>
  <c r="H124" i="68"/>
  <c r="N124" i="68"/>
  <c r="C125" i="66"/>
  <c r="A125" i="68"/>
  <c r="C125" i="68"/>
  <c r="A126" i="69"/>
  <c r="C126" i="69"/>
  <c r="N125" i="60"/>
  <c r="H125" i="69"/>
  <c r="N125" i="69"/>
  <c r="F119" i="65"/>
  <c r="G119" i="65"/>
  <c r="B125" i="65"/>
  <c r="C126" i="65"/>
  <c r="A127" i="65"/>
  <c r="E120" i="65"/>
  <c r="F107" i="41"/>
  <c r="C118" i="41"/>
  <c r="D39" i="41"/>
  <c r="H130" i="63"/>
  <c r="P130" i="63"/>
  <c r="C130" i="63"/>
  <c r="A131" i="63"/>
  <c r="N129" i="63"/>
  <c r="D124" i="62"/>
  <c r="F114" i="62"/>
  <c r="G114" i="62"/>
  <c r="E115" i="62"/>
  <c r="C121" i="62"/>
  <c r="P126" i="61"/>
  <c r="N126" i="61"/>
  <c r="H127" i="61"/>
  <c r="A128" i="61"/>
  <c r="C127" i="61"/>
  <c r="C126" i="60"/>
  <c r="P124" i="68"/>
  <c r="P124" i="69"/>
  <c r="N125" i="66"/>
  <c r="H125" i="68"/>
  <c r="N125" i="68"/>
  <c r="C126" i="66"/>
  <c r="A126" i="68"/>
  <c r="C126" i="68"/>
  <c r="A127" i="69"/>
  <c r="C127" i="69"/>
  <c r="N126" i="60"/>
  <c r="H126" i="69"/>
  <c r="N126" i="69"/>
  <c r="F120" i="65"/>
  <c r="G120" i="65"/>
  <c r="B126" i="65"/>
  <c r="C127" i="65"/>
  <c r="A128" i="65"/>
  <c r="E121" i="65"/>
  <c r="F108" i="41"/>
  <c r="D38" i="41"/>
  <c r="C119" i="41"/>
  <c r="H131" i="63"/>
  <c r="P131" i="63"/>
  <c r="A132" i="63"/>
  <c r="C131" i="63"/>
  <c r="N130" i="63"/>
  <c r="D138" i="62"/>
  <c r="F115" i="62"/>
  <c r="G115" i="62"/>
  <c r="E116" i="62"/>
  <c r="C122" i="62"/>
  <c r="C128" i="61"/>
  <c r="A129" i="61"/>
  <c r="H128" i="61"/>
  <c r="N127" i="61"/>
  <c r="P127" i="61"/>
  <c r="C127" i="60"/>
  <c r="P125" i="68"/>
  <c r="P125" i="69"/>
  <c r="N126" i="66"/>
  <c r="H126" i="68"/>
  <c r="N126" i="68"/>
  <c r="C127" i="66"/>
  <c r="A127" i="68"/>
  <c r="C127" i="68"/>
  <c r="A128" i="69"/>
  <c r="C128" i="69"/>
  <c r="N127" i="60"/>
  <c r="H127" i="69"/>
  <c r="N127" i="69"/>
  <c r="B127" i="65"/>
  <c r="C128" i="65"/>
  <c r="A129" i="65"/>
  <c r="E122" i="65"/>
  <c r="F121" i="65"/>
  <c r="G121" i="65"/>
  <c r="F109" i="41"/>
  <c r="D37" i="41"/>
  <c r="C120" i="41"/>
  <c r="H132" i="63"/>
  <c r="P132" i="63"/>
  <c r="N131" i="63"/>
  <c r="C132" i="63"/>
  <c r="A133" i="63"/>
  <c r="F116" i="62"/>
  <c r="G116" i="62"/>
  <c r="E117" i="62"/>
  <c r="G117" i="62"/>
  <c r="C123" i="62"/>
  <c r="P128" i="61"/>
  <c r="N128" i="61"/>
  <c r="A130" i="61"/>
  <c r="C129" i="61"/>
  <c r="H129" i="61"/>
  <c r="C128" i="60"/>
  <c r="P126" i="68"/>
  <c r="P126" i="69"/>
  <c r="N127" i="66"/>
  <c r="H127" i="68"/>
  <c r="N127" i="68"/>
  <c r="C128" i="66"/>
  <c r="A128" i="68"/>
  <c r="C128" i="68"/>
  <c r="A129" i="69"/>
  <c r="C129" i="69"/>
  <c r="N128" i="60"/>
  <c r="H128" i="69"/>
  <c r="N128" i="69"/>
  <c r="G122" i="65"/>
  <c r="F122" i="65"/>
  <c r="B128" i="65"/>
  <c r="C129" i="65"/>
  <c r="E123" i="65"/>
  <c r="A130" i="65"/>
  <c r="F110" i="41"/>
  <c r="C121" i="41"/>
  <c r="D36" i="41"/>
  <c r="H133" i="63"/>
  <c r="P133" i="63"/>
  <c r="N132" i="63"/>
  <c r="C133" i="63"/>
  <c r="A134" i="63"/>
  <c r="C125" i="62"/>
  <c r="F117" i="62"/>
  <c r="E118" i="62"/>
  <c r="C124" i="62"/>
  <c r="N129" i="61"/>
  <c r="P129" i="61"/>
  <c r="C130" i="61"/>
  <c r="H130" i="61"/>
  <c r="A131" i="61"/>
  <c r="C129" i="60"/>
  <c r="P127" i="68"/>
  <c r="P127" i="69"/>
  <c r="N128" i="66"/>
  <c r="H128" i="68"/>
  <c r="N128" i="68"/>
  <c r="C129" i="66"/>
  <c r="A129" i="68"/>
  <c r="C129" i="68"/>
  <c r="A130" i="69"/>
  <c r="C130" i="69"/>
  <c r="H129" i="69"/>
  <c r="N129" i="69"/>
  <c r="G123" i="65"/>
  <c r="F123" i="65"/>
  <c r="B129" i="65"/>
  <c r="C130" i="65"/>
  <c r="A131" i="65"/>
  <c r="E124" i="65"/>
  <c r="F111" i="41"/>
  <c r="D35" i="41"/>
  <c r="C122" i="41"/>
  <c r="N129" i="60"/>
  <c r="H134" i="63"/>
  <c r="P134" i="63"/>
  <c r="C134" i="63"/>
  <c r="A135" i="63"/>
  <c r="N133" i="63"/>
  <c r="C126" i="62"/>
  <c r="F118" i="62"/>
  <c r="G118" i="62"/>
  <c r="E119" i="62"/>
  <c r="H131" i="61"/>
  <c r="C131" i="61"/>
  <c r="A132" i="61"/>
  <c r="N130" i="61"/>
  <c r="P130" i="61"/>
  <c r="C130" i="60"/>
  <c r="P128" i="68"/>
  <c r="P128" i="69"/>
  <c r="N129" i="66"/>
  <c r="H129" i="68"/>
  <c r="N129" i="68"/>
  <c r="C130" i="66"/>
  <c r="A130" i="68"/>
  <c r="C130" i="68"/>
  <c r="A131" i="69"/>
  <c r="C131" i="69"/>
  <c r="N130" i="60"/>
  <c r="H130" i="69"/>
  <c r="N130" i="69"/>
  <c r="F124" i="65"/>
  <c r="G124" i="65"/>
  <c r="B130" i="65"/>
  <c r="C131" i="65"/>
  <c r="A132" i="65"/>
  <c r="E125" i="65"/>
  <c r="F112" i="41"/>
  <c r="C123" i="41"/>
  <c r="D34" i="41"/>
  <c r="H135" i="63"/>
  <c r="P135" i="63"/>
  <c r="A136" i="63"/>
  <c r="C135" i="63"/>
  <c r="N134" i="63"/>
  <c r="C127" i="62"/>
  <c r="F119" i="62"/>
  <c r="G119" i="62"/>
  <c r="C138" i="62"/>
  <c r="E120" i="62"/>
  <c r="C132" i="61"/>
  <c r="H132" i="61"/>
  <c r="A133" i="61"/>
  <c r="N131" i="61"/>
  <c r="P131" i="61"/>
  <c r="C131" i="60"/>
  <c r="P129" i="68"/>
  <c r="P129" i="69"/>
  <c r="N130" i="66"/>
  <c r="H130" i="68"/>
  <c r="N130" i="68"/>
  <c r="C131" i="66"/>
  <c r="A131" i="68"/>
  <c r="C131" i="68"/>
  <c r="A132" i="69"/>
  <c r="C132" i="69"/>
  <c r="N131" i="60"/>
  <c r="H131" i="69"/>
  <c r="N131" i="69"/>
  <c r="G125" i="65"/>
  <c r="F125" i="65"/>
  <c r="B131" i="65"/>
  <c r="E126" i="65"/>
  <c r="A133" i="65"/>
  <c r="C132" i="65"/>
  <c r="F113" i="41"/>
  <c r="C124" i="41"/>
  <c r="D33" i="41"/>
  <c r="H136" i="63"/>
  <c r="P136" i="63"/>
  <c r="N135" i="63"/>
  <c r="C136" i="63"/>
  <c r="A137" i="63"/>
  <c r="G120" i="62"/>
  <c r="C128" i="62"/>
  <c r="E121" i="62"/>
  <c r="G121" i="62"/>
  <c r="F120" i="62"/>
  <c r="A134" i="61"/>
  <c r="H133" i="61"/>
  <c r="C133" i="61"/>
  <c r="P132" i="61"/>
  <c r="N132" i="61"/>
  <c r="C132" i="60"/>
  <c r="P130" i="68"/>
  <c r="P130" i="69"/>
  <c r="N131" i="66"/>
  <c r="H131" i="68"/>
  <c r="N131" i="68"/>
  <c r="C132" i="66"/>
  <c r="A132" i="68"/>
  <c r="C132" i="68"/>
  <c r="A133" i="69"/>
  <c r="C133" i="69"/>
  <c r="N132" i="60"/>
  <c r="H132" i="69"/>
  <c r="N132" i="69"/>
  <c r="G126" i="65"/>
  <c r="F126" i="65"/>
  <c r="B132" i="65"/>
  <c r="C133" i="65"/>
  <c r="A134" i="65"/>
  <c r="E127" i="65"/>
  <c r="F114" i="41"/>
  <c r="C125" i="41"/>
  <c r="D32" i="41"/>
  <c r="H137" i="63"/>
  <c r="P137" i="63"/>
  <c r="N136" i="63"/>
  <c r="C137" i="63"/>
  <c r="A138" i="63"/>
  <c r="C129" i="62"/>
  <c r="E122" i="62"/>
  <c r="F121" i="62"/>
  <c r="N133" i="61"/>
  <c r="P133" i="61"/>
  <c r="C134" i="61"/>
  <c r="H134" i="61"/>
  <c r="A135" i="61"/>
  <c r="C133" i="60"/>
  <c r="P131" i="68"/>
  <c r="P131" i="69"/>
  <c r="N132" i="66"/>
  <c r="H132" i="68"/>
  <c r="N132" i="68"/>
  <c r="C133" i="66"/>
  <c r="A133" i="68"/>
  <c r="C133" i="68"/>
  <c r="A134" i="69"/>
  <c r="C134" i="69"/>
  <c r="N133" i="60"/>
  <c r="H133" i="69"/>
  <c r="N133" i="69"/>
  <c r="B133" i="65"/>
  <c r="A135" i="65"/>
  <c r="E128" i="65"/>
  <c r="C134" i="65"/>
  <c r="G127" i="65"/>
  <c r="F127" i="65"/>
  <c r="F115" i="41"/>
  <c r="D31" i="41"/>
  <c r="C126" i="41"/>
  <c r="H138" i="63"/>
  <c r="P138" i="63"/>
  <c r="C138" i="63"/>
  <c r="A139" i="63"/>
  <c r="N137" i="63"/>
  <c r="C130" i="62"/>
  <c r="E123" i="62"/>
  <c r="G122" i="62"/>
  <c r="F122" i="62"/>
  <c r="H135" i="61"/>
  <c r="A136" i="61"/>
  <c r="C135" i="61"/>
  <c r="N134" i="61"/>
  <c r="P134" i="61"/>
  <c r="C134" i="60"/>
  <c r="P132" i="68"/>
  <c r="P132" i="69"/>
  <c r="N133" i="66"/>
  <c r="H133" i="68"/>
  <c r="N133" i="68"/>
  <c r="C134" i="66"/>
  <c r="A134" i="68"/>
  <c r="C134" i="68"/>
  <c r="A135" i="69"/>
  <c r="C135" i="69"/>
  <c r="N134" i="60"/>
  <c r="H134" i="69"/>
  <c r="N134" i="69"/>
  <c r="G128" i="65"/>
  <c r="F128" i="65"/>
  <c r="B134" i="65"/>
  <c r="A136" i="65"/>
  <c r="C135" i="65"/>
  <c r="E129" i="65"/>
  <c r="F116" i="41"/>
  <c r="D30" i="41"/>
  <c r="C127" i="41"/>
  <c r="H139" i="63"/>
  <c r="P139" i="63"/>
  <c r="A140" i="63"/>
  <c r="C139" i="63"/>
  <c r="N138" i="63"/>
  <c r="C131" i="62"/>
  <c r="E124" i="62"/>
  <c r="E125" i="62"/>
  <c r="G123" i="62"/>
  <c r="F123" i="62"/>
  <c r="C136" i="61"/>
  <c r="H136" i="61"/>
  <c r="A137" i="61"/>
  <c r="N135" i="61"/>
  <c r="P135" i="61"/>
  <c r="C135" i="60"/>
  <c r="P133" i="68"/>
  <c r="P133" i="69"/>
  <c r="N134" i="66"/>
  <c r="H134" i="68"/>
  <c r="N134" i="68"/>
  <c r="C135" i="66"/>
  <c r="A135" i="68"/>
  <c r="C135" i="68"/>
  <c r="A136" i="69"/>
  <c r="C136" i="69"/>
  <c r="N135" i="60"/>
  <c r="H135" i="69"/>
  <c r="N135" i="69"/>
  <c r="B135" i="65"/>
  <c r="E130" i="65"/>
  <c r="A137" i="65"/>
  <c r="C136" i="65"/>
  <c r="F129" i="65"/>
  <c r="G129" i="65"/>
  <c r="F117" i="41"/>
  <c r="C128" i="41"/>
  <c r="D29" i="41"/>
  <c r="H140" i="63"/>
  <c r="P140" i="63"/>
  <c r="N139" i="63"/>
  <c r="C140" i="63"/>
  <c r="A141" i="63"/>
  <c r="F125" i="62"/>
  <c r="G125" i="62"/>
  <c r="E126" i="62"/>
  <c r="G124" i="62"/>
  <c r="C132" i="62"/>
  <c r="F124" i="62"/>
  <c r="A138" i="61"/>
  <c r="H137" i="61"/>
  <c r="C137" i="61"/>
  <c r="P136" i="61"/>
  <c r="N136" i="61"/>
  <c r="C136" i="60"/>
  <c r="P134" i="68"/>
  <c r="P134" i="69"/>
  <c r="N135" i="66"/>
  <c r="H135" i="68"/>
  <c r="N135" i="68"/>
  <c r="C136" i="66"/>
  <c r="A136" i="68"/>
  <c r="C136" i="68"/>
  <c r="A137" i="69"/>
  <c r="C137" i="69"/>
  <c r="N136" i="60"/>
  <c r="H136" i="69"/>
  <c r="N136" i="69"/>
  <c r="B136" i="65"/>
  <c r="E131" i="65"/>
  <c r="A138" i="65"/>
  <c r="C137" i="65"/>
  <c r="F130" i="65"/>
  <c r="G130" i="65"/>
  <c r="F118" i="41"/>
  <c r="C129" i="41"/>
  <c r="D28" i="41"/>
  <c r="H141" i="63"/>
  <c r="P141" i="63"/>
  <c r="N140" i="63"/>
  <c r="C141" i="63"/>
  <c r="A142" i="63"/>
  <c r="F126" i="62"/>
  <c r="G126" i="62"/>
  <c r="C133" i="62"/>
  <c r="E127" i="62"/>
  <c r="E138" i="62"/>
  <c r="N137" i="61"/>
  <c r="P137" i="61"/>
  <c r="C138" i="61"/>
  <c r="H138" i="61"/>
  <c r="A139" i="61"/>
  <c r="C137" i="60"/>
  <c r="P135" i="68"/>
  <c r="P135" i="69"/>
  <c r="N136" i="66"/>
  <c r="H136" i="68"/>
  <c r="N136" i="68"/>
  <c r="C137" i="66"/>
  <c r="A137" i="68"/>
  <c r="C137" i="68"/>
  <c r="A138" i="69"/>
  <c r="C138" i="69"/>
  <c r="N137" i="60"/>
  <c r="H137" i="69"/>
  <c r="N137" i="69"/>
  <c r="B137" i="65"/>
  <c r="E132" i="65"/>
  <c r="A139" i="65"/>
  <c r="C138" i="65"/>
  <c r="G131" i="65"/>
  <c r="F131" i="65"/>
  <c r="A16" i="65"/>
  <c r="F119" i="41"/>
  <c r="D27" i="41"/>
  <c r="C130" i="41"/>
  <c r="H142" i="63"/>
  <c r="P142" i="63"/>
  <c r="C142" i="63"/>
  <c r="A143" i="63"/>
  <c r="N141" i="63"/>
  <c r="C134" i="62"/>
  <c r="E128" i="62"/>
  <c r="G127" i="62"/>
  <c r="F127" i="62"/>
  <c r="G138" i="62"/>
  <c r="F138" i="62"/>
  <c r="H139" i="61"/>
  <c r="A140" i="61"/>
  <c r="C139" i="61"/>
  <c r="P138" i="61"/>
  <c r="N138" i="61"/>
  <c r="C138" i="60"/>
  <c r="P136" i="68"/>
  <c r="P136" i="69"/>
  <c r="N137" i="66"/>
  <c r="H137" i="68"/>
  <c r="N137" i="68"/>
  <c r="C138" i="66"/>
  <c r="A138" i="68"/>
  <c r="C138" i="68"/>
  <c r="A139" i="69"/>
  <c r="C139" i="69"/>
  <c r="H138" i="69"/>
  <c r="N138" i="69"/>
  <c r="B138" i="65"/>
  <c r="A140" i="65"/>
  <c r="C139" i="65"/>
  <c r="E133" i="65"/>
  <c r="G132" i="65"/>
  <c r="F132" i="65"/>
  <c r="N138" i="60"/>
  <c r="C131" i="41"/>
  <c r="D26" i="41"/>
  <c r="H143" i="63"/>
  <c r="P143" i="63"/>
  <c r="A144" i="63"/>
  <c r="C143" i="63"/>
  <c r="N142" i="63"/>
  <c r="G128" i="62"/>
  <c r="F128" i="62"/>
  <c r="C135" i="62"/>
  <c r="E129" i="62"/>
  <c r="C140" i="61"/>
  <c r="A141" i="61"/>
  <c r="H140" i="61"/>
  <c r="N139" i="61"/>
  <c r="P139" i="61"/>
  <c r="C139" i="60"/>
  <c r="P137" i="68"/>
  <c r="P137" i="69"/>
  <c r="N138" i="66"/>
  <c r="H138" i="68"/>
  <c r="N138" i="68"/>
  <c r="C139" i="66"/>
  <c r="A139" i="68"/>
  <c r="C139" i="68"/>
  <c r="A140" i="69"/>
  <c r="C140" i="69"/>
  <c r="N139" i="60"/>
  <c r="H139" i="69"/>
  <c r="N139" i="69"/>
  <c r="F133" i="65"/>
  <c r="G133" i="65"/>
  <c r="B139" i="65"/>
  <c r="E134" i="65"/>
  <c r="A141" i="65"/>
  <c r="C140" i="65"/>
  <c r="D25" i="41"/>
  <c r="C132" i="41"/>
  <c r="H144" i="63"/>
  <c r="P144" i="63"/>
  <c r="N143" i="63"/>
  <c r="C144" i="63"/>
  <c r="A145" i="63"/>
  <c r="G129" i="62"/>
  <c r="F129" i="62"/>
  <c r="C136" i="62"/>
  <c r="E130" i="62"/>
  <c r="P140" i="61"/>
  <c r="N140" i="61"/>
  <c r="A142" i="61"/>
  <c r="C141" i="61"/>
  <c r="H141" i="61"/>
  <c r="C140" i="60"/>
  <c r="P138" i="68"/>
  <c r="P138" i="69"/>
  <c r="N139" i="66"/>
  <c r="H139" i="68"/>
  <c r="N139" i="68"/>
  <c r="C140" i="66"/>
  <c r="A140" i="68"/>
  <c r="C140" i="68"/>
  <c r="A141" i="69"/>
  <c r="C141" i="69"/>
  <c r="N140" i="60"/>
  <c r="H140" i="69"/>
  <c r="N140" i="69"/>
  <c r="F134" i="65"/>
  <c r="G134" i="65"/>
  <c r="B140" i="65"/>
  <c r="A142" i="65"/>
  <c r="C141" i="65"/>
  <c r="E135" i="65"/>
  <c r="C133" i="41"/>
  <c r="D24" i="41"/>
  <c r="H145" i="63"/>
  <c r="P145" i="63"/>
  <c r="N144" i="63"/>
  <c r="C145" i="63"/>
  <c r="A146" i="63"/>
  <c r="G130" i="62"/>
  <c r="F130" i="62"/>
  <c r="C137" i="62"/>
  <c r="E131" i="62"/>
  <c r="N141" i="61"/>
  <c r="P141" i="61"/>
  <c r="C142" i="61"/>
  <c r="A143" i="61"/>
  <c r="H142" i="61"/>
  <c r="C141" i="60"/>
  <c r="P139" i="68"/>
  <c r="P139" i="69"/>
  <c r="N140" i="66"/>
  <c r="H140" i="68"/>
  <c r="N140" i="68"/>
  <c r="C141" i="66"/>
  <c r="A141" i="68"/>
  <c r="C141" i="68"/>
  <c r="A142" i="69"/>
  <c r="C142" i="69"/>
  <c r="N141" i="60"/>
  <c r="H141" i="69"/>
  <c r="N141" i="69"/>
  <c r="B141" i="65"/>
  <c r="E136" i="65"/>
  <c r="A143" i="65"/>
  <c r="C142" i="65"/>
  <c r="G135" i="65"/>
  <c r="F135" i="65"/>
  <c r="D23" i="41"/>
  <c r="C134" i="41"/>
  <c r="H146" i="63"/>
  <c r="P146" i="63"/>
  <c r="C146" i="63"/>
  <c r="A147" i="63"/>
  <c r="N145" i="63"/>
  <c r="G131" i="62"/>
  <c r="F131" i="62"/>
  <c r="E132" i="62"/>
  <c r="P142" i="61"/>
  <c r="N142" i="61"/>
  <c r="C143" i="61"/>
  <c r="H143" i="61"/>
  <c r="A144" i="61"/>
  <c r="C142" i="60"/>
  <c r="P140" i="68"/>
  <c r="P140" i="69"/>
  <c r="N141" i="66"/>
  <c r="H141" i="68"/>
  <c r="N141" i="68"/>
  <c r="C142" i="66"/>
  <c r="A142" i="68"/>
  <c r="C142" i="68"/>
  <c r="A143" i="69"/>
  <c r="C143" i="69"/>
  <c r="N142" i="60"/>
  <c r="H142" i="69"/>
  <c r="N142" i="69"/>
  <c r="B142" i="65"/>
  <c r="A144" i="65"/>
  <c r="C143" i="65"/>
  <c r="E137" i="65"/>
  <c r="F136" i="65"/>
  <c r="G136" i="65"/>
  <c r="C135" i="41"/>
  <c r="D22" i="41"/>
  <c r="H147" i="63"/>
  <c r="P147" i="63"/>
  <c r="A148" i="63"/>
  <c r="C147" i="63"/>
  <c r="N146" i="63"/>
  <c r="G132" i="62"/>
  <c r="F132" i="62"/>
  <c r="E133" i="62"/>
  <c r="H144" i="61"/>
  <c r="A145" i="61"/>
  <c r="C144" i="61"/>
  <c r="P143" i="61"/>
  <c r="N143" i="61"/>
  <c r="C143" i="60"/>
  <c r="P141" i="68"/>
  <c r="P141" i="69"/>
  <c r="N142" i="66"/>
  <c r="H142" i="68"/>
  <c r="N142" i="68"/>
  <c r="C143" i="66"/>
  <c r="A143" i="68"/>
  <c r="C143" i="68"/>
  <c r="A144" i="69"/>
  <c r="C144" i="69"/>
  <c r="H143" i="69"/>
  <c r="N143" i="69"/>
  <c r="N143" i="60"/>
  <c r="G137" i="65"/>
  <c r="F137" i="65"/>
  <c r="B143" i="65"/>
  <c r="E138" i="65"/>
  <c r="A145" i="65"/>
  <c r="C144" i="65"/>
  <c r="D21" i="41"/>
  <c r="C136" i="41"/>
  <c r="H148" i="63"/>
  <c r="P148" i="63"/>
  <c r="N147" i="63"/>
  <c r="C148" i="63"/>
  <c r="A149" i="63"/>
  <c r="G133" i="62"/>
  <c r="F133" i="62"/>
  <c r="E134" i="62"/>
  <c r="A146" i="61"/>
  <c r="C145" i="61"/>
  <c r="H145" i="61"/>
  <c r="N144" i="61"/>
  <c r="P144" i="61"/>
  <c r="C144" i="60"/>
  <c r="P142" i="68"/>
  <c r="P142" i="69"/>
  <c r="N143" i="66"/>
  <c r="H143" i="68"/>
  <c r="N143" i="68"/>
  <c r="C144" i="66"/>
  <c r="A144" i="68"/>
  <c r="C144" i="68"/>
  <c r="N144" i="60"/>
  <c r="H144" i="69"/>
  <c r="N144" i="69"/>
  <c r="A145" i="69"/>
  <c r="C145" i="69"/>
  <c r="B144" i="65"/>
  <c r="A146" i="65"/>
  <c r="E139" i="65"/>
  <c r="C145" i="65"/>
  <c r="G138" i="65"/>
  <c r="F138" i="65"/>
  <c r="C137" i="41"/>
  <c r="D19" i="41"/>
  <c r="D20" i="41"/>
  <c r="H149" i="63"/>
  <c r="P149" i="63"/>
  <c r="N148" i="63"/>
  <c r="C149" i="63"/>
  <c r="A150" i="63"/>
  <c r="G134" i="62"/>
  <c r="F134" i="62"/>
  <c r="E135" i="62"/>
  <c r="N145" i="61"/>
  <c r="P145" i="61"/>
  <c r="A147" i="61"/>
  <c r="H146" i="61"/>
  <c r="C146" i="61"/>
  <c r="C145" i="60"/>
  <c r="P143" i="68"/>
  <c r="P143" i="69"/>
  <c r="N144" i="66"/>
  <c r="H144" i="68"/>
  <c r="N144" i="68"/>
  <c r="C145" i="66"/>
  <c r="A145" i="68"/>
  <c r="C145" i="68"/>
  <c r="H145" i="69"/>
  <c r="N145" i="69"/>
  <c r="N145" i="60"/>
  <c r="A146" i="69"/>
  <c r="C146" i="69"/>
  <c r="G139" i="65"/>
  <c r="F139" i="65"/>
  <c r="B145" i="65"/>
  <c r="A147" i="65"/>
  <c r="C146" i="65"/>
  <c r="E140" i="65"/>
  <c r="A16" i="41"/>
  <c r="C138" i="41"/>
  <c r="H150" i="63"/>
  <c r="P150" i="63"/>
  <c r="C150" i="63"/>
  <c r="A151" i="63"/>
  <c r="N149" i="63"/>
  <c r="G135" i="62"/>
  <c r="F135" i="62"/>
  <c r="E136" i="62"/>
  <c r="P146" i="61"/>
  <c r="N146" i="61"/>
  <c r="C147" i="61"/>
  <c r="A148" i="61"/>
  <c r="H147" i="61"/>
  <c r="C146" i="60"/>
  <c r="P144" i="68"/>
  <c r="P144" i="69"/>
  <c r="N145" i="66"/>
  <c r="H145" i="68"/>
  <c r="C146" i="66"/>
  <c r="A146" i="68"/>
  <c r="C146" i="68"/>
  <c r="H146" i="69"/>
  <c r="N146" i="69"/>
  <c r="N146" i="60"/>
  <c r="A147" i="69"/>
  <c r="C147" i="69"/>
  <c r="F140" i="65"/>
  <c r="G140" i="65"/>
  <c r="B146" i="65"/>
  <c r="A148" i="65"/>
  <c r="C147" i="65"/>
  <c r="E141" i="65"/>
  <c r="F120" i="41"/>
  <c r="H151" i="63"/>
  <c r="P151" i="63"/>
  <c r="A152" i="63"/>
  <c r="C151" i="63"/>
  <c r="N150" i="63"/>
  <c r="G136" i="62"/>
  <c r="F136" i="62"/>
  <c r="E137" i="62"/>
  <c r="N147" i="61"/>
  <c r="P147" i="61"/>
  <c r="A149" i="61"/>
  <c r="C148" i="61"/>
  <c r="H148" i="61"/>
  <c r="C147" i="60"/>
  <c r="P145" i="68"/>
  <c r="P145" i="69"/>
  <c r="N146" i="66"/>
  <c r="H146" i="68"/>
  <c r="N145" i="68"/>
  <c r="C147" i="66"/>
  <c r="A147" i="68"/>
  <c r="C147" i="68"/>
  <c r="H147" i="69"/>
  <c r="N147" i="69"/>
  <c r="N147" i="60"/>
  <c r="A148" i="69"/>
  <c r="C148" i="69"/>
  <c r="B147" i="65"/>
  <c r="D147" i="65"/>
  <c r="A149" i="65"/>
  <c r="C148" i="65"/>
  <c r="E142" i="65"/>
  <c r="G141" i="65"/>
  <c r="F141" i="65"/>
  <c r="D146" i="65"/>
  <c r="F121" i="41"/>
  <c r="H152" i="63"/>
  <c r="P152" i="63"/>
  <c r="N151" i="63"/>
  <c r="C152" i="63"/>
  <c r="A153" i="63"/>
  <c r="G137" i="62"/>
  <c r="F137" i="62"/>
  <c r="N148" i="61"/>
  <c r="P148" i="61"/>
  <c r="C149" i="61"/>
  <c r="A150" i="61"/>
  <c r="H149" i="61"/>
  <c r="C148" i="60"/>
  <c r="P146" i="68"/>
  <c r="P146" i="69"/>
  <c r="N146" i="68"/>
  <c r="N147" i="66"/>
  <c r="H147" i="68"/>
  <c r="C148" i="66"/>
  <c r="A148" i="68"/>
  <c r="C148" i="68"/>
  <c r="H148" i="69"/>
  <c r="N148" i="69"/>
  <c r="N148" i="60"/>
  <c r="A149" i="69"/>
  <c r="C149" i="69"/>
  <c r="F142" i="65"/>
  <c r="G142" i="65"/>
  <c r="B148" i="65"/>
  <c r="D148" i="65"/>
  <c r="E143" i="65"/>
  <c r="A150" i="65"/>
  <c r="C149" i="65"/>
  <c r="D145" i="65"/>
  <c r="F123" i="41"/>
  <c r="F122" i="41"/>
  <c r="H153" i="63"/>
  <c r="P153" i="63"/>
  <c r="N152" i="63"/>
  <c r="C153" i="63"/>
  <c r="A154" i="63"/>
  <c r="C141" i="62"/>
  <c r="C140" i="62"/>
  <c r="P149" i="61"/>
  <c r="N149" i="61"/>
  <c r="A151" i="61"/>
  <c r="H150" i="61"/>
  <c r="C150" i="61"/>
  <c r="C149" i="60"/>
  <c r="P147" i="68"/>
  <c r="P147" i="69"/>
  <c r="N147" i="68"/>
  <c r="N148" i="66"/>
  <c r="H148" i="68"/>
  <c r="C149" i="66"/>
  <c r="A149" i="68"/>
  <c r="C149" i="68"/>
  <c r="H149" i="69"/>
  <c r="N149" i="69"/>
  <c r="N149" i="60"/>
  <c r="A150" i="69"/>
  <c r="C150" i="69"/>
  <c r="B149" i="65"/>
  <c r="D149" i="65"/>
  <c r="A151" i="65"/>
  <c r="E144" i="65"/>
  <c r="C150" i="65"/>
  <c r="G143" i="65"/>
  <c r="F143" i="65"/>
  <c r="D144" i="65"/>
  <c r="F124" i="41"/>
  <c r="H154" i="63"/>
  <c r="P154" i="63"/>
  <c r="C154" i="63"/>
  <c r="A155" i="63"/>
  <c r="N153" i="63"/>
  <c r="N150" i="61"/>
  <c r="P150" i="61"/>
  <c r="C151" i="61"/>
  <c r="A152" i="61"/>
  <c r="H151" i="61"/>
  <c r="C150" i="60"/>
  <c r="P148" i="68"/>
  <c r="P148" i="69"/>
  <c r="N148" i="68"/>
  <c r="N149" i="66"/>
  <c r="H149" i="68"/>
  <c r="C150" i="66"/>
  <c r="A150" i="68"/>
  <c r="C150" i="68"/>
  <c r="N150" i="60"/>
  <c r="A151" i="69"/>
  <c r="C151" i="69"/>
  <c r="F144" i="65"/>
  <c r="G144" i="65"/>
  <c r="B150" i="65"/>
  <c r="D150" i="65"/>
  <c r="E145" i="65"/>
  <c r="A152" i="65"/>
  <c r="C151" i="65"/>
  <c r="D143" i="65"/>
  <c r="F126" i="41"/>
  <c r="F138" i="41"/>
  <c r="F125" i="41"/>
  <c r="H155" i="63"/>
  <c r="P155" i="63"/>
  <c r="N154" i="63"/>
  <c r="C155" i="63"/>
  <c r="A156" i="63"/>
  <c r="P151" i="61"/>
  <c r="N151" i="61"/>
  <c r="A153" i="61"/>
  <c r="H152" i="61"/>
  <c r="C152" i="61"/>
  <c r="C151" i="60"/>
  <c r="H150" i="68"/>
  <c r="N150" i="68"/>
  <c r="H150" i="69"/>
  <c r="N150" i="69"/>
  <c r="P149" i="68"/>
  <c r="P149" i="69"/>
  <c r="N150" i="66"/>
  <c r="N149" i="68"/>
  <c r="C151" i="66"/>
  <c r="A151" i="68"/>
  <c r="C151" i="68"/>
  <c r="H151" i="69"/>
  <c r="N151" i="69"/>
  <c r="N151" i="60"/>
  <c r="A152" i="69"/>
  <c r="C152" i="69"/>
  <c r="B151" i="65"/>
  <c r="D151" i="65"/>
  <c r="A153" i="65"/>
  <c r="C152" i="65"/>
  <c r="E146" i="65"/>
  <c r="G145" i="65"/>
  <c r="F145" i="65"/>
  <c r="D142" i="65"/>
  <c r="F127" i="41"/>
  <c r="H156" i="63"/>
  <c r="P156" i="63"/>
  <c r="A157" i="63"/>
  <c r="C156" i="63"/>
  <c r="N155" i="63"/>
  <c r="N152" i="61"/>
  <c r="P152" i="61"/>
  <c r="A154" i="61"/>
  <c r="C153" i="61"/>
  <c r="H153" i="61"/>
  <c r="C152" i="60"/>
  <c r="P150" i="68"/>
  <c r="P150" i="69"/>
  <c r="N151" i="66"/>
  <c r="H151" i="68"/>
  <c r="C152" i="66"/>
  <c r="A152" i="68"/>
  <c r="C152" i="68"/>
  <c r="N152" i="60"/>
  <c r="H152" i="69"/>
  <c r="N152" i="69"/>
  <c r="A153" i="69"/>
  <c r="C153" i="69"/>
  <c r="F146" i="65"/>
  <c r="G146" i="65"/>
  <c r="B152" i="65"/>
  <c r="D152" i="65"/>
  <c r="E147" i="65"/>
  <c r="A154" i="65"/>
  <c r="C153" i="65"/>
  <c r="D141" i="65"/>
  <c r="F128" i="41"/>
  <c r="H157" i="63"/>
  <c r="P157" i="63"/>
  <c r="N156" i="63"/>
  <c r="C157" i="63"/>
  <c r="A158" i="63"/>
  <c r="A155" i="61"/>
  <c r="H154" i="61"/>
  <c r="C154" i="61"/>
  <c r="N153" i="61"/>
  <c r="P153" i="61"/>
  <c r="C153" i="60"/>
  <c r="P151" i="68"/>
  <c r="P151" i="69"/>
  <c r="N152" i="66"/>
  <c r="H152" i="68"/>
  <c r="N152" i="68"/>
  <c r="N151" i="68"/>
  <c r="C153" i="66"/>
  <c r="A153" i="68"/>
  <c r="C153" i="68"/>
  <c r="H153" i="69"/>
  <c r="N153" i="69"/>
  <c r="N153" i="60"/>
  <c r="A154" i="69"/>
  <c r="C154" i="69"/>
  <c r="B153" i="65"/>
  <c r="D153" i="65"/>
  <c r="C154" i="65"/>
  <c r="A155" i="65"/>
  <c r="E148" i="65"/>
  <c r="G147" i="65"/>
  <c r="F147" i="65"/>
  <c r="D140" i="65"/>
  <c r="F129" i="41"/>
  <c r="H158" i="63"/>
  <c r="P158" i="63"/>
  <c r="C158" i="63"/>
  <c r="A159" i="63"/>
  <c r="N157" i="63"/>
  <c r="P154" i="61"/>
  <c r="N154" i="61"/>
  <c r="C155" i="61"/>
  <c r="H155" i="61"/>
  <c r="A156" i="61"/>
  <c r="C154" i="60"/>
  <c r="P152" i="68"/>
  <c r="P152" i="69"/>
  <c r="N153" i="66"/>
  <c r="H153" i="68"/>
  <c r="C154" i="66"/>
  <c r="A154" i="68"/>
  <c r="C154" i="68"/>
  <c r="H154" i="69"/>
  <c r="N154" i="69"/>
  <c r="N154" i="60"/>
  <c r="A155" i="69"/>
  <c r="C155" i="69"/>
  <c r="F148" i="65"/>
  <c r="G148" i="65"/>
  <c r="B154" i="65"/>
  <c r="D154" i="65"/>
  <c r="A156" i="65"/>
  <c r="C155" i="65"/>
  <c r="E149" i="65"/>
  <c r="D139" i="65"/>
  <c r="F130" i="41"/>
  <c r="F131" i="41"/>
  <c r="H159" i="63"/>
  <c r="P159" i="63"/>
  <c r="C159" i="63"/>
  <c r="A160" i="63"/>
  <c r="N158" i="63"/>
  <c r="H156" i="61"/>
  <c r="A157" i="61"/>
  <c r="C156" i="61"/>
  <c r="P155" i="61"/>
  <c r="N155" i="61"/>
  <c r="C155" i="60"/>
  <c r="P153" i="68"/>
  <c r="P153" i="69"/>
  <c r="N154" i="66"/>
  <c r="H154" i="68"/>
  <c r="N153" i="68"/>
  <c r="C155" i="66"/>
  <c r="A155" i="68"/>
  <c r="C155" i="68"/>
  <c r="H155" i="69"/>
  <c r="N155" i="69"/>
  <c r="N155" i="60"/>
  <c r="A156" i="69"/>
  <c r="C156" i="69"/>
  <c r="G149" i="65"/>
  <c r="F149" i="65"/>
  <c r="B155" i="65"/>
  <c r="D155" i="65"/>
  <c r="A157" i="65"/>
  <c r="C156" i="65"/>
  <c r="E150" i="65"/>
  <c r="D138" i="65"/>
  <c r="F132" i="41"/>
  <c r="H160" i="63"/>
  <c r="P160" i="63"/>
  <c r="A161" i="63"/>
  <c r="C160" i="63"/>
  <c r="N159" i="63"/>
  <c r="H157" i="61"/>
  <c r="C157" i="61"/>
  <c r="A158" i="61"/>
  <c r="N156" i="61"/>
  <c r="P156" i="61"/>
  <c r="C156" i="60"/>
  <c r="P154" i="68"/>
  <c r="P154" i="69"/>
  <c r="N154" i="68"/>
  <c r="N155" i="66"/>
  <c r="H155" i="68"/>
  <c r="C156" i="66"/>
  <c r="A156" i="68"/>
  <c r="C156" i="68"/>
  <c r="H156" i="69"/>
  <c r="N156" i="69"/>
  <c r="N156" i="60"/>
  <c r="A157" i="69"/>
  <c r="C157" i="69"/>
  <c r="B156" i="65"/>
  <c r="D156" i="65"/>
  <c r="E151" i="65"/>
  <c r="A158" i="65"/>
  <c r="C157" i="65"/>
  <c r="F150" i="65"/>
  <c r="G150" i="65"/>
  <c r="D137" i="65"/>
  <c r="F133" i="41"/>
  <c r="H161" i="63"/>
  <c r="P161" i="63"/>
  <c r="N160" i="63"/>
  <c r="C161" i="63"/>
  <c r="A162" i="63"/>
  <c r="C158" i="61"/>
  <c r="A159" i="61"/>
  <c r="H158" i="61"/>
  <c r="P157" i="61"/>
  <c r="N157" i="61"/>
  <c r="C157" i="60"/>
  <c r="P155" i="68"/>
  <c r="P155" i="69"/>
  <c r="N155" i="68"/>
  <c r="N156" i="66"/>
  <c r="H156" i="68"/>
  <c r="C157" i="66"/>
  <c r="A157" i="68"/>
  <c r="C157" i="68"/>
  <c r="N157" i="60"/>
  <c r="A158" i="69"/>
  <c r="C158" i="69"/>
  <c r="B157" i="65"/>
  <c r="D157" i="65"/>
  <c r="C158" i="65"/>
  <c r="A159" i="65"/>
  <c r="E152" i="65"/>
  <c r="G151" i="65"/>
  <c r="F151" i="65"/>
  <c r="D136" i="65"/>
  <c r="F134" i="41"/>
  <c r="H162" i="63"/>
  <c r="P162" i="63"/>
  <c r="C162" i="63"/>
  <c r="A163" i="63"/>
  <c r="N161" i="63"/>
  <c r="P158" i="61"/>
  <c r="N158" i="61"/>
  <c r="C159" i="61"/>
  <c r="A160" i="61"/>
  <c r="H159" i="61"/>
  <c r="C158" i="60"/>
  <c r="H157" i="68"/>
  <c r="N157" i="68"/>
  <c r="H157" i="69"/>
  <c r="N157" i="69"/>
  <c r="P156" i="68"/>
  <c r="P156" i="69"/>
  <c r="N157" i="66"/>
  <c r="N156" i="68"/>
  <c r="C158" i="66"/>
  <c r="A158" i="68"/>
  <c r="C158" i="68"/>
  <c r="N158" i="60"/>
  <c r="H158" i="69"/>
  <c r="N158" i="69"/>
  <c r="A159" i="69"/>
  <c r="C159" i="69"/>
  <c r="F152" i="65"/>
  <c r="G152" i="65"/>
  <c r="B158" i="65"/>
  <c r="D158" i="65"/>
  <c r="E153" i="65"/>
  <c r="C159" i="65"/>
  <c r="A160" i="65"/>
  <c r="D135" i="65"/>
  <c r="F135" i="41"/>
  <c r="H163" i="63"/>
  <c r="P163" i="63"/>
  <c r="C163" i="63"/>
  <c r="A164" i="63"/>
  <c r="N162" i="63"/>
  <c r="P159" i="61"/>
  <c r="N159" i="61"/>
  <c r="H160" i="61"/>
  <c r="C160" i="61"/>
  <c r="A161" i="61"/>
  <c r="C159" i="60"/>
  <c r="P157" i="68"/>
  <c r="P157" i="69"/>
  <c r="N158" i="66"/>
  <c r="H158" i="68"/>
  <c r="C159" i="66"/>
  <c r="A159" i="68"/>
  <c r="C159" i="68"/>
  <c r="H159" i="69"/>
  <c r="N159" i="69"/>
  <c r="N159" i="60"/>
  <c r="A160" i="69"/>
  <c r="C160" i="69"/>
  <c r="B159" i="65"/>
  <c r="D159" i="65"/>
  <c r="A161" i="65"/>
  <c r="C160" i="65"/>
  <c r="E154" i="65"/>
  <c r="G153" i="65"/>
  <c r="F153" i="65"/>
  <c r="D134" i="65"/>
  <c r="F136" i="41"/>
  <c r="H164" i="63"/>
  <c r="P164" i="63"/>
  <c r="A165" i="63"/>
  <c r="C164" i="63"/>
  <c r="N163" i="63"/>
  <c r="C161" i="61"/>
  <c r="A162" i="61"/>
  <c r="H161" i="61"/>
  <c r="N160" i="61"/>
  <c r="P160" i="61"/>
  <c r="C160" i="60"/>
  <c r="P158" i="68"/>
  <c r="P158" i="69"/>
  <c r="N159" i="66"/>
  <c r="H159" i="68"/>
  <c r="N158" i="68"/>
  <c r="C160" i="66"/>
  <c r="A160" i="68"/>
  <c r="C160" i="68"/>
  <c r="N160" i="60"/>
  <c r="A161" i="69"/>
  <c r="C161" i="69"/>
  <c r="G154" i="65"/>
  <c r="F154" i="65"/>
  <c r="B160" i="65"/>
  <c r="D160" i="65"/>
  <c r="C161" i="65"/>
  <c r="A162" i="65"/>
  <c r="E155" i="65"/>
  <c r="D133" i="65"/>
  <c r="F137" i="41"/>
  <c r="H165" i="63"/>
  <c r="P165" i="63"/>
  <c r="N164" i="63"/>
  <c r="C165" i="63"/>
  <c r="A166" i="63"/>
  <c r="P161" i="61"/>
  <c r="N161" i="61"/>
  <c r="H162" i="61"/>
  <c r="C162" i="61"/>
  <c r="A163" i="61"/>
  <c r="C161" i="60"/>
  <c r="H160" i="68"/>
  <c r="N160" i="68"/>
  <c r="H160" i="69"/>
  <c r="N160" i="69"/>
  <c r="P159" i="68"/>
  <c r="P159" i="69"/>
  <c r="N159" i="68"/>
  <c r="N160" i="66"/>
  <c r="C161" i="66"/>
  <c r="A161" i="68"/>
  <c r="C161" i="68"/>
  <c r="N161" i="60"/>
  <c r="H161" i="69"/>
  <c r="N161" i="69"/>
  <c r="A162" i="69"/>
  <c r="C162" i="69"/>
  <c r="B161" i="65"/>
  <c r="D161" i="65"/>
  <c r="A163" i="65"/>
  <c r="C162" i="65"/>
  <c r="E156" i="65"/>
  <c r="F155" i="65"/>
  <c r="G155" i="65"/>
  <c r="D132" i="65"/>
  <c r="C139" i="41"/>
  <c r="C140" i="41"/>
  <c r="H166" i="63"/>
  <c r="P166" i="63"/>
  <c r="C166" i="63"/>
  <c r="A167" i="63"/>
  <c r="N165" i="63"/>
  <c r="C163" i="61"/>
  <c r="H163" i="61"/>
  <c r="A164" i="61"/>
  <c r="P162" i="61"/>
  <c r="N162" i="61"/>
  <c r="C162" i="60"/>
  <c r="P160" i="68"/>
  <c r="P160" i="69"/>
  <c r="N161" i="66"/>
  <c r="H161" i="68"/>
  <c r="C162" i="66"/>
  <c r="A162" i="68"/>
  <c r="C162" i="68"/>
  <c r="N162" i="60"/>
  <c r="H162" i="69"/>
  <c r="N162" i="69"/>
  <c r="A163" i="69"/>
  <c r="C163" i="69"/>
  <c r="F156" i="65"/>
  <c r="G156" i="65"/>
  <c r="B162" i="65"/>
  <c r="D162" i="65"/>
  <c r="E157" i="65"/>
  <c r="A164" i="65"/>
  <c r="C163" i="65"/>
  <c r="D131" i="65"/>
  <c r="A14" i="41"/>
  <c r="C141" i="41"/>
  <c r="H167" i="63"/>
  <c r="P167" i="63"/>
  <c r="C167" i="63"/>
  <c r="A168" i="63"/>
  <c r="N166" i="63"/>
  <c r="C164" i="61"/>
  <c r="A165" i="61"/>
  <c r="H164" i="61"/>
  <c r="N163" i="61"/>
  <c r="P163" i="61"/>
  <c r="C163" i="60"/>
  <c r="P161" i="68"/>
  <c r="P161" i="69"/>
  <c r="N161" i="68"/>
  <c r="N162" i="66"/>
  <c r="H162" i="68"/>
  <c r="C163" i="66"/>
  <c r="A163" i="68"/>
  <c r="C163" i="68"/>
  <c r="H163" i="69"/>
  <c r="N163" i="69"/>
  <c r="N163" i="60"/>
  <c r="A164" i="69"/>
  <c r="C164" i="69"/>
  <c r="B163" i="65"/>
  <c r="D163" i="65"/>
  <c r="C164" i="65"/>
  <c r="E158" i="65"/>
  <c r="A165" i="65"/>
  <c r="F157" i="65"/>
  <c r="G157" i="65"/>
  <c r="D130" i="65"/>
  <c r="H168" i="63"/>
  <c r="P168" i="63"/>
  <c r="N167" i="63"/>
  <c r="A169" i="63"/>
  <c r="C168" i="63"/>
  <c r="N164" i="61"/>
  <c r="P164" i="61"/>
  <c r="H165" i="61"/>
  <c r="A166" i="61"/>
  <c r="C165" i="61"/>
  <c r="C164" i="60"/>
  <c r="P162" i="68"/>
  <c r="P162" i="69"/>
  <c r="N162" i="68"/>
  <c r="N163" i="66"/>
  <c r="H163" i="68"/>
  <c r="N163" i="68"/>
  <c r="C164" i="66"/>
  <c r="A164" i="68"/>
  <c r="C164" i="68"/>
  <c r="N164" i="60"/>
  <c r="H164" i="69"/>
  <c r="N164" i="69"/>
  <c r="A165" i="69"/>
  <c r="C165" i="69"/>
  <c r="B164" i="65"/>
  <c r="D164" i="65"/>
  <c r="C165" i="65"/>
  <c r="A166" i="65"/>
  <c r="E159" i="65"/>
  <c r="F158" i="65"/>
  <c r="G158" i="65"/>
  <c r="D129" i="65"/>
  <c r="H169" i="63"/>
  <c r="P169" i="63"/>
  <c r="N168" i="63"/>
  <c r="A170" i="63"/>
  <c r="C169" i="63"/>
  <c r="H166" i="61"/>
  <c r="A167" i="61"/>
  <c r="C166" i="61"/>
  <c r="N165" i="61"/>
  <c r="P165" i="61"/>
  <c r="C165" i="60"/>
  <c r="P163" i="68"/>
  <c r="P163" i="69"/>
  <c r="N164" i="66"/>
  <c r="H164" i="68"/>
  <c r="N164" i="68"/>
  <c r="C165" i="66"/>
  <c r="A165" i="68"/>
  <c r="C165" i="68"/>
  <c r="N165" i="60"/>
  <c r="H165" i="69"/>
  <c r="N165" i="69"/>
  <c r="A166" i="69"/>
  <c r="C166" i="69"/>
  <c r="F159" i="65"/>
  <c r="G159" i="65"/>
  <c r="B165" i="65"/>
  <c r="D165" i="65"/>
  <c r="E160" i="65"/>
  <c r="A167" i="65"/>
  <c r="C166" i="65"/>
  <c r="D128" i="65"/>
  <c r="H170" i="63"/>
  <c r="P170" i="63"/>
  <c r="C170" i="63"/>
  <c r="A171" i="63"/>
  <c r="N169" i="63"/>
  <c r="A168" i="61"/>
  <c r="C167" i="61"/>
  <c r="H167" i="61"/>
  <c r="P166" i="61"/>
  <c r="N166" i="61"/>
  <c r="C166" i="60"/>
  <c r="P164" i="68"/>
  <c r="P164" i="69"/>
  <c r="N165" i="66"/>
  <c r="H165" i="68"/>
  <c r="N165" i="68"/>
  <c r="C166" i="66"/>
  <c r="A166" i="68"/>
  <c r="C166" i="68"/>
  <c r="N166" i="60"/>
  <c r="H166" i="69"/>
  <c r="N166" i="69"/>
  <c r="A167" i="69"/>
  <c r="C167" i="69"/>
  <c r="F160" i="65"/>
  <c r="G160" i="65"/>
  <c r="B166" i="65"/>
  <c r="D166" i="65"/>
  <c r="A168" i="65"/>
  <c r="C167" i="65"/>
  <c r="E161" i="65"/>
  <c r="D127" i="65"/>
  <c r="H171" i="63"/>
  <c r="P171" i="63"/>
  <c r="C171" i="63"/>
  <c r="A172" i="63"/>
  <c r="N170" i="63"/>
  <c r="P167" i="61"/>
  <c r="N167" i="61"/>
  <c r="C168" i="61"/>
  <c r="H168" i="61"/>
  <c r="A169" i="61"/>
  <c r="C167" i="60"/>
  <c r="P165" i="68"/>
  <c r="P165" i="69"/>
  <c r="N166" i="66"/>
  <c r="H166" i="68"/>
  <c r="N166" i="68"/>
  <c r="C167" i="66"/>
  <c r="A167" i="68"/>
  <c r="C167" i="68"/>
  <c r="N167" i="60"/>
  <c r="H167" i="69"/>
  <c r="N167" i="69"/>
  <c r="A168" i="69"/>
  <c r="C168" i="69"/>
  <c r="F161" i="65"/>
  <c r="G161" i="65"/>
  <c r="B167" i="65"/>
  <c r="D167" i="65"/>
  <c r="E162" i="65"/>
  <c r="A169" i="65"/>
  <c r="C168" i="65"/>
  <c r="D126" i="65"/>
  <c r="H172" i="63"/>
  <c r="P172" i="63"/>
  <c r="N171" i="63"/>
  <c r="A173" i="63"/>
  <c r="C172" i="63"/>
  <c r="H169" i="61"/>
  <c r="C169" i="61"/>
  <c r="A170" i="61"/>
  <c r="P168" i="61"/>
  <c r="N168" i="61"/>
  <c r="C168" i="60"/>
  <c r="P166" i="68"/>
  <c r="P166" i="69"/>
  <c r="N167" i="66"/>
  <c r="H167" i="68"/>
  <c r="N167" i="68"/>
  <c r="C168" i="66"/>
  <c r="A168" i="68"/>
  <c r="C168" i="68"/>
  <c r="N168" i="60"/>
  <c r="H168" i="69"/>
  <c r="N168" i="69"/>
  <c r="A169" i="69"/>
  <c r="C169" i="69"/>
  <c r="B168" i="65"/>
  <c r="D168" i="65"/>
  <c r="C169" i="65"/>
  <c r="A170" i="65"/>
  <c r="E163" i="65"/>
  <c r="G162" i="65"/>
  <c r="F162" i="65"/>
  <c r="D125" i="65"/>
  <c r="H173" i="63"/>
  <c r="P173" i="63"/>
  <c r="N172" i="63"/>
  <c r="A174" i="63"/>
  <c r="C173" i="63"/>
  <c r="C170" i="61"/>
  <c r="A171" i="61"/>
  <c r="H170" i="61"/>
  <c r="P169" i="61"/>
  <c r="N169" i="61"/>
  <c r="C169" i="60"/>
  <c r="P167" i="68"/>
  <c r="P167" i="69"/>
  <c r="N168" i="66"/>
  <c r="H168" i="68"/>
  <c r="N168" i="68"/>
  <c r="C169" i="66"/>
  <c r="A169" i="68"/>
  <c r="C169" i="68"/>
  <c r="N169" i="60"/>
  <c r="H169" i="69"/>
  <c r="N169" i="69"/>
  <c r="A170" i="69"/>
  <c r="C170" i="69"/>
  <c r="G163" i="65"/>
  <c r="F163" i="65"/>
  <c r="B169" i="65"/>
  <c r="D169" i="65"/>
  <c r="C170" i="65"/>
  <c r="A171" i="65"/>
  <c r="E164" i="65"/>
  <c r="D124" i="65"/>
  <c r="H174" i="63"/>
  <c r="P174" i="63"/>
  <c r="N173" i="63"/>
  <c r="C174" i="63"/>
  <c r="A175" i="63"/>
  <c r="P170" i="61"/>
  <c r="N170" i="61"/>
  <c r="A172" i="61"/>
  <c r="C171" i="61"/>
  <c r="H171" i="61"/>
  <c r="C170" i="60"/>
  <c r="P168" i="68"/>
  <c r="P168" i="69"/>
  <c r="N169" i="66"/>
  <c r="H169" i="68"/>
  <c r="N169" i="68"/>
  <c r="C170" i="66"/>
  <c r="A170" i="68"/>
  <c r="C170" i="68"/>
  <c r="N170" i="60"/>
  <c r="H170" i="69"/>
  <c r="N170" i="69"/>
  <c r="A171" i="69"/>
  <c r="C171" i="69"/>
  <c r="B170" i="65"/>
  <c r="D170" i="65"/>
  <c r="C171" i="65"/>
  <c r="E165" i="65"/>
  <c r="A172" i="65"/>
  <c r="G164" i="65"/>
  <c r="F164" i="65"/>
  <c r="D123" i="65"/>
  <c r="H175" i="63"/>
  <c r="P175" i="63"/>
  <c r="C175" i="63"/>
  <c r="A176" i="63"/>
  <c r="N174" i="63"/>
  <c r="P171" i="61"/>
  <c r="N171" i="61"/>
  <c r="A173" i="61"/>
  <c r="H172" i="61"/>
  <c r="C172" i="61"/>
  <c r="C171" i="60"/>
  <c r="P169" i="68"/>
  <c r="P169" i="69"/>
  <c r="N170" i="66"/>
  <c r="H170" i="68"/>
  <c r="N170" i="68"/>
  <c r="C171" i="66"/>
  <c r="A171" i="68"/>
  <c r="C171" i="68"/>
  <c r="H171" i="69"/>
  <c r="N171" i="69"/>
  <c r="N171" i="60"/>
  <c r="A172" i="69"/>
  <c r="C172" i="69"/>
  <c r="B171" i="65"/>
  <c r="D171" i="65"/>
  <c r="A173" i="65"/>
  <c r="C172" i="65"/>
  <c r="E166" i="65"/>
  <c r="F165" i="65"/>
  <c r="G165" i="65"/>
  <c r="D122" i="65"/>
  <c r="H176" i="63"/>
  <c r="P176" i="63"/>
  <c r="N175" i="63"/>
  <c r="A177" i="63"/>
  <c r="C176" i="63"/>
  <c r="P172" i="61"/>
  <c r="N172" i="61"/>
  <c r="H173" i="61"/>
  <c r="C173" i="61"/>
  <c r="A174" i="61"/>
  <c r="C172" i="60"/>
  <c r="P170" i="68"/>
  <c r="P170" i="69"/>
  <c r="N171" i="66"/>
  <c r="H171" i="68"/>
  <c r="N171" i="68"/>
  <c r="C172" i="66"/>
  <c r="A172" i="68"/>
  <c r="C172" i="68"/>
  <c r="N172" i="60"/>
  <c r="A173" i="69"/>
  <c r="C173" i="69"/>
  <c r="F166" i="65"/>
  <c r="G166" i="65"/>
  <c r="B172" i="65"/>
  <c r="D172" i="65"/>
  <c r="C173" i="65"/>
  <c r="A174" i="65"/>
  <c r="E167" i="65"/>
  <c r="D121" i="65"/>
  <c r="H177" i="63"/>
  <c r="P177" i="63"/>
  <c r="N176" i="63"/>
  <c r="A178" i="63"/>
  <c r="C177" i="63"/>
  <c r="C174" i="61"/>
  <c r="A175" i="61"/>
  <c r="H174" i="61"/>
  <c r="P173" i="61"/>
  <c r="N173" i="61"/>
  <c r="C173" i="60"/>
  <c r="P171" i="68"/>
  <c r="P171" i="69"/>
  <c r="H172" i="68"/>
  <c r="N172" i="68"/>
  <c r="H172" i="69"/>
  <c r="N172" i="69"/>
  <c r="C173" i="66"/>
  <c r="A173" i="68"/>
  <c r="C173" i="68"/>
  <c r="N173" i="60"/>
  <c r="H173" i="69"/>
  <c r="N173" i="69"/>
  <c r="N172" i="66"/>
  <c r="A174" i="69"/>
  <c r="C174" i="69"/>
  <c r="F167" i="65"/>
  <c r="G167" i="65"/>
  <c r="B173" i="65"/>
  <c r="D173" i="65"/>
  <c r="C174" i="65"/>
  <c r="A175" i="65"/>
  <c r="E168" i="65"/>
  <c r="D120" i="65"/>
  <c r="H178" i="63"/>
  <c r="P178" i="63"/>
  <c r="N177" i="63"/>
  <c r="C178" i="63"/>
  <c r="A179" i="63"/>
  <c r="P174" i="61"/>
  <c r="N174" i="61"/>
  <c r="A176" i="61"/>
  <c r="C175" i="61"/>
  <c r="H175" i="61"/>
  <c r="C174" i="60"/>
  <c r="P172" i="68"/>
  <c r="P172" i="69"/>
  <c r="N173" i="66"/>
  <c r="H173" i="68"/>
  <c r="C174" i="66"/>
  <c r="A174" i="68"/>
  <c r="C174" i="68"/>
  <c r="N174" i="60"/>
  <c r="H174" i="69"/>
  <c r="N174" i="69"/>
  <c r="A175" i="69"/>
  <c r="C175" i="69"/>
  <c r="B174" i="65"/>
  <c r="D174" i="65"/>
  <c r="C175" i="65"/>
  <c r="A176" i="65"/>
  <c r="E169" i="65"/>
  <c r="F168" i="65"/>
  <c r="G168" i="65"/>
  <c r="D119" i="65"/>
  <c r="H179" i="63"/>
  <c r="P179" i="63"/>
  <c r="C179" i="63"/>
  <c r="A180" i="63"/>
  <c r="N178" i="63"/>
  <c r="P175" i="61"/>
  <c r="N175" i="61"/>
  <c r="H176" i="61"/>
  <c r="C176" i="61"/>
  <c r="A177" i="61"/>
  <c r="C175" i="60"/>
  <c r="P173" i="68"/>
  <c r="P173" i="69"/>
  <c r="N174" i="66"/>
  <c r="H174" i="68"/>
  <c r="N174" i="68"/>
  <c r="N173" i="68"/>
  <c r="C175" i="66"/>
  <c r="A175" i="68"/>
  <c r="C175" i="68"/>
  <c r="N175" i="60"/>
  <c r="H175" i="69"/>
  <c r="N175" i="69"/>
  <c r="A176" i="69"/>
  <c r="C176" i="69"/>
  <c r="G169" i="65"/>
  <c r="F169" i="65"/>
  <c r="B175" i="65"/>
  <c r="D175" i="65"/>
  <c r="A177" i="65"/>
  <c r="C176" i="65"/>
  <c r="E170" i="65"/>
  <c r="D118" i="65"/>
  <c r="H180" i="63"/>
  <c r="P180" i="63"/>
  <c r="N179" i="63"/>
  <c r="A181" i="63"/>
  <c r="C180" i="63"/>
  <c r="H177" i="61"/>
  <c r="C177" i="61"/>
  <c r="A178" i="61"/>
  <c r="P176" i="61"/>
  <c r="N176" i="61"/>
  <c r="C176" i="60"/>
  <c r="P174" i="68"/>
  <c r="P174" i="69"/>
  <c r="N175" i="66"/>
  <c r="H175" i="68"/>
  <c r="N175" i="68"/>
  <c r="C176" i="66"/>
  <c r="A176" i="68"/>
  <c r="C176" i="68"/>
  <c r="N176" i="60"/>
  <c r="H176" i="69"/>
  <c r="N176" i="69"/>
  <c r="A177" i="69"/>
  <c r="C177" i="69"/>
  <c r="B176" i="65"/>
  <c r="D176" i="65"/>
  <c r="C177" i="65"/>
  <c r="A178" i="65"/>
  <c r="E171" i="65"/>
  <c r="G170" i="65"/>
  <c r="F170" i="65"/>
  <c r="D117" i="65"/>
  <c r="H181" i="63"/>
  <c r="P181" i="63"/>
  <c r="A182" i="63"/>
  <c r="C181" i="63"/>
  <c r="N180" i="63"/>
  <c r="A179" i="61"/>
  <c r="C178" i="61"/>
  <c r="H178" i="61"/>
  <c r="P177" i="61"/>
  <c r="N177" i="61"/>
  <c r="C177" i="60"/>
  <c r="P175" i="68"/>
  <c r="P175" i="69"/>
  <c r="N176" i="66"/>
  <c r="H176" i="68"/>
  <c r="N176" i="68"/>
  <c r="C177" i="66"/>
  <c r="A177" i="68"/>
  <c r="C177" i="68"/>
  <c r="N177" i="60"/>
  <c r="H177" i="69"/>
  <c r="N177" i="69"/>
  <c r="A178" i="69"/>
  <c r="C178" i="69"/>
  <c r="F171" i="65"/>
  <c r="G171" i="65"/>
  <c r="B177" i="65"/>
  <c r="D177" i="65"/>
  <c r="C178" i="65"/>
  <c r="A179" i="65"/>
  <c r="E172" i="65"/>
  <c r="D116" i="65"/>
  <c r="H182" i="63"/>
  <c r="P182" i="63"/>
  <c r="N181" i="63"/>
  <c r="C182" i="63"/>
  <c r="A183" i="63"/>
  <c r="P178" i="61"/>
  <c r="N178" i="61"/>
  <c r="A180" i="61"/>
  <c r="H179" i="61"/>
  <c r="C179" i="61"/>
  <c r="C178" i="60"/>
  <c r="P176" i="68"/>
  <c r="P176" i="69"/>
  <c r="N177" i="66"/>
  <c r="H177" i="68"/>
  <c r="N177" i="68"/>
  <c r="C178" i="66"/>
  <c r="A178" i="68"/>
  <c r="C178" i="68"/>
  <c r="H178" i="69"/>
  <c r="N178" i="69"/>
  <c r="N178" i="60"/>
  <c r="B178" i="65"/>
  <c r="D178" i="65"/>
  <c r="A180" i="65"/>
  <c r="C179" i="65"/>
  <c r="E173" i="65"/>
  <c r="F172" i="65"/>
  <c r="G172" i="65"/>
  <c r="D115" i="65"/>
  <c r="H183" i="63"/>
  <c r="P183" i="63"/>
  <c r="N182" i="63"/>
  <c r="C183" i="63"/>
  <c r="A184" i="63"/>
  <c r="N179" i="61"/>
  <c r="P179" i="61"/>
  <c r="H180" i="61"/>
  <c r="A181" i="61"/>
  <c r="C180" i="61"/>
  <c r="C179" i="60"/>
  <c r="P177" i="68"/>
  <c r="P177" i="69"/>
  <c r="A179" i="68"/>
  <c r="C179" i="68"/>
  <c r="A179" i="69"/>
  <c r="C179" i="69"/>
  <c r="N178" i="66"/>
  <c r="H178" i="68"/>
  <c r="N178" i="68"/>
  <c r="N179" i="60"/>
  <c r="H179" i="69"/>
  <c r="N179" i="69"/>
  <c r="C179" i="66"/>
  <c r="A180" i="69"/>
  <c r="C180" i="69"/>
  <c r="G173" i="65"/>
  <c r="F173" i="65"/>
  <c r="B179" i="65"/>
  <c r="D179" i="65"/>
  <c r="A181" i="65"/>
  <c r="C180" i="65"/>
  <c r="E174" i="65"/>
  <c r="D114" i="65"/>
  <c r="H184" i="63"/>
  <c r="P184" i="63"/>
  <c r="N183" i="63"/>
  <c r="A185" i="63"/>
  <c r="C184" i="63"/>
  <c r="H181" i="61"/>
  <c r="A182" i="61"/>
  <c r="C181" i="61"/>
  <c r="P180" i="61"/>
  <c r="N180" i="61"/>
  <c r="C180" i="60"/>
  <c r="P178" i="68"/>
  <c r="P178" i="69"/>
  <c r="N179" i="66"/>
  <c r="H179" i="68"/>
  <c r="N179" i="68"/>
  <c r="C180" i="66"/>
  <c r="A180" i="68"/>
  <c r="C180" i="68"/>
  <c r="H180" i="69"/>
  <c r="N180" i="69"/>
  <c r="N180" i="60"/>
  <c r="A181" i="69"/>
  <c r="C181" i="69"/>
  <c r="B180" i="65"/>
  <c r="D180" i="65"/>
  <c r="A182" i="65"/>
  <c r="C181" i="65"/>
  <c r="E175" i="65"/>
  <c r="F174" i="65"/>
  <c r="G174" i="65"/>
  <c r="D113" i="65"/>
  <c r="H185" i="63"/>
  <c r="P185" i="63"/>
  <c r="N184" i="63"/>
  <c r="C185" i="63"/>
  <c r="A186" i="63"/>
  <c r="H182" i="61"/>
  <c r="A183" i="61"/>
  <c r="C182" i="61"/>
  <c r="N181" i="61"/>
  <c r="P181" i="61"/>
  <c r="C181" i="60"/>
  <c r="P179" i="68"/>
  <c r="P179" i="69"/>
  <c r="N180" i="66"/>
  <c r="H180" i="68"/>
  <c r="N180" i="68"/>
  <c r="C181" i="66"/>
  <c r="A181" i="68"/>
  <c r="C181" i="68"/>
  <c r="N181" i="60"/>
  <c r="H181" i="69"/>
  <c r="N181" i="69"/>
  <c r="A182" i="69"/>
  <c r="C182" i="69"/>
  <c r="F175" i="65"/>
  <c r="G175" i="65"/>
  <c r="B181" i="65"/>
  <c r="D181" i="65"/>
  <c r="A183" i="65"/>
  <c r="C182" i="65"/>
  <c r="E176" i="65"/>
  <c r="D112" i="65"/>
  <c r="H186" i="63"/>
  <c r="P186" i="63"/>
  <c r="N185" i="63"/>
  <c r="C186" i="63"/>
  <c r="A187" i="63"/>
  <c r="A184" i="61"/>
  <c r="H183" i="61"/>
  <c r="C183" i="61"/>
  <c r="P182" i="61"/>
  <c r="N182" i="61"/>
  <c r="C182" i="60"/>
  <c r="P180" i="68"/>
  <c r="P180" i="69"/>
  <c r="N181" i="66"/>
  <c r="H181" i="68"/>
  <c r="N181" i="68"/>
  <c r="C182" i="66"/>
  <c r="A182" i="68"/>
  <c r="C182" i="68"/>
  <c r="N182" i="60"/>
  <c r="A183" i="69"/>
  <c r="C183" i="69"/>
  <c r="B182" i="65"/>
  <c r="D182" i="65"/>
  <c r="A184" i="65"/>
  <c r="C183" i="65"/>
  <c r="E177" i="65"/>
  <c r="F176" i="65"/>
  <c r="G176" i="65"/>
  <c r="D111" i="65"/>
  <c r="H187" i="63"/>
  <c r="P187" i="63"/>
  <c r="C187" i="63"/>
  <c r="A188" i="63"/>
  <c r="N186" i="63"/>
  <c r="P183" i="61"/>
  <c r="N183" i="61"/>
  <c r="C184" i="61"/>
  <c r="A185" i="61"/>
  <c r="H184" i="61"/>
  <c r="C183" i="60"/>
  <c r="P181" i="68"/>
  <c r="P181" i="69"/>
  <c r="H182" i="68"/>
  <c r="N182" i="68"/>
  <c r="H182" i="69"/>
  <c r="N182" i="69"/>
  <c r="C183" i="66"/>
  <c r="A183" i="68"/>
  <c r="C183" i="68"/>
  <c r="N183" i="60"/>
  <c r="A184" i="69"/>
  <c r="C184" i="69"/>
  <c r="N182" i="66"/>
  <c r="G177" i="65"/>
  <c r="F177" i="65"/>
  <c r="B183" i="65"/>
  <c r="D183" i="65"/>
  <c r="C184" i="65"/>
  <c r="A185" i="65"/>
  <c r="E178" i="65"/>
  <c r="D110" i="65"/>
  <c r="H188" i="63"/>
  <c r="P188" i="63"/>
  <c r="A189" i="63"/>
  <c r="C188" i="63"/>
  <c r="N187" i="63"/>
  <c r="P184" i="61"/>
  <c r="N184" i="61"/>
  <c r="H185" i="61"/>
  <c r="A186" i="61"/>
  <c r="C185" i="61"/>
  <c r="C184" i="60"/>
  <c r="P182" i="68"/>
  <c r="P182" i="69"/>
  <c r="H183" i="68"/>
  <c r="N183" i="68"/>
  <c r="H183" i="69"/>
  <c r="N183" i="69"/>
  <c r="C184" i="66"/>
  <c r="A184" i="68"/>
  <c r="C184" i="68"/>
  <c r="N184" i="60"/>
  <c r="H184" i="69"/>
  <c r="N184" i="69"/>
  <c r="N183" i="66"/>
  <c r="A185" i="69"/>
  <c r="C185" i="69"/>
  <c r="B184" i="65"/>
  <c r="D184" i="65"/>
  <c r="A186" i="65"/>
  <c r="C185" i="65"/>
  <c r="E179" i="65"/>
  <c r="F178" i="65"/>
  <c r="G178" i="65"/>
  <c r="D109" i="65"/>
  <c r="H189" i="63"/>
  <c r="P189" i="63"/>
  <c r="N188" i="63"/>
  <c r="C189" i="63"/>
  <c r="A190" i="63"/>
  <c r="A187" i="61"/>
  <c r="H186" i="61"/>
  <c r="C186" i="61"/>
  <c r="N185" i="61"/>
  <c r="P185" i="61"/>
  <c r="C185" i="60"/>
  <c r="P183" i="68"/>
  <c r="P183" i="69"/>
  <c r="N184" i="66"/>
  <c r="H184" i="68"/>
  <c r="N184" i="68"/>
  <c r="C185" i="66"/>
  <c r="A185" i="68"/>
  <c r="C185" i="68"/>
  <c r="H185" i="69"/>
  <c r="N185" i="69"/>
  <c r="N185" i="60"/>
  <c r="A186" i="69"/>
  <c r="C186" i="69"/>
  <c r="F179" i="65"/>
  <c r="G179" i="65"/>
  <c r="B185" i="65"/>
  <c r="D185" i="65"/>
  <c r="A187" i="65"/>
  <c r="E180" i="65"/>
  <c r="C186" i="65"/>
  <c r="D108" i="65"/>
  <c r="H190" i="63"/>
  <c r="P190" i="63"/>
  <c r="N189" i="63"/>
  <c r="C190" i="63"/>
  <c r="A191" i="63"/>
  <c r="P186" i="61"/>
  <c r="N186" i="61"/>
  <c r="A188" i="61"/>
  <c r="C187" i="61"/>
  <c r="H187" i="61"/>
  <c r="C186" i="60"/>
  <c r="P184" i="68"/>
  <c r="P184" i="69"/>
  <c r="N185" i="66"/>
  <c r="H185" i="68"/>
  <c r="C186" i="66"/>
  <c r="A186" i="68"/>
  <c r="C186" i="68"/>
  <c r="N186" i="60"/>
  <c r="H186" i="69"/>
  <c r="N186" i="69"/>
  <c r="A187" i="69"/>
  <c r="C187" i="69"/>
  <c r="G180" i="65"/>
  <c r="F180" i="65"/>
  <c r="B186" i="65"/>
  <c r="D186" i="65"/>
  <c r="A188" i="65"/>
  <c r="E181" i="65"/>
  <c r="C187" i="65"/>
  <c r="D107" i="65"/>
  <c r="H191" i="63"/>
  <c r="P191" i="63"/>
  <c r="C191" i="63"/>
  <c r="A192" i="63"/>
  <c r="N190" i="63"/>
  <c r="N187" i="61"/>
  <c r="P187" i="61"/>
  <c r="C188" i="61"/>
  <c r="A189" i="61"/>
  <c r="H188" i="61"/>
  <c r="C187" i="60"/>
  <c r="P185" i="68"/>
  <c r="P185" i="69"/>
  <c r="N185" i="68"/>
  <c r="N186" i="66"/>
  <c r="H186" i="68"/>
  <c r="C187" i="66"/>
  <c r="A187" i="68"/>
  <c r="C187" i="68"/>
  <c r="H187" i="69"/>
  <c r="N187" i="69"/>
  <c r="N187" i="60"/>
  <c r="A188" i="69"/>
  <c r="C188" i="69"/>
  <c r="G181" i="65"/>
  <c r="F181" i="65"/>
  <c r="B187" i="65"/>
  <c r="D187" i="65"/>
  <c r="A189" i="65"/>
  <c r="C188" i="65"/>
  <c r="E182" i="65"/>
  <c r="D106" i="65"/>
  <c r="H192" i="63"/>
  <c r="P192" i="63"/>
  <c r="A193" i="63"/>
  <c r="C192" i="63"/>
  <c r="N191" i="63"/>
  <c r="N188" i="61"/>
  <c r="P188" i="61"/>
  <c r="H189" i="61"/>
  <c r="A190" i="61"/>
  <c r="C189" i="61"/>
  <c r="C188" i="60"/>
  <c r="P186" i="68"/>
  <c r="P186" i="69"/>
  <c r="N186" i="68"/>
  <c r="N187" i="66"/>
  <c r="H187" i="68"/>
  <c r="C188" i="66"/>
  <c r="A188" i="68"/>
  <c r="C188" i="68"/>
  <c r="N188" i="60"/>
  <c r="H188" i="69"/>
  <c r="N188" i="69"/>
  <c r="A189" i="69"/>
  <c r="C189" i="69"/>
  <c r="B188" i="65"/>
  <c r="D188" i="65"/>
  <c r="C189" i="65"/>
  <c r="E183" i="65"/>
  <c r="A190" i="65"/>
  <c r="F182" i="65"/>
  <c r="G182" i="65"/>
  <c r="D105" i="65"/>
  <c r="H193" i="63"/>
  <c r="P193" i="63"/>
  <c r="N192" i="63"/>
  <c r="C193" i="63"/>
  <c r="A194" i="63"/>
  <c r="C190" i="61"/>
  <c r="A191" i="61"/>
  <c r="H190" i="61"/>
  <c r="N189" i="61"/>
  <c r="P189" i="61"/>
  <c r="C189" i="60"/>
  <c r="P187" i="68"/>
  <c r="P187" i="69"/>
  <c r="N187" i="68"/>
  <c r="N188" i="66"/>
  <c r="H188" i="68"/>
  <c r="N188" i="68"/>
  <c r="C189" i="66"/>
  <c r="A189" i="68"/>
  <c r="C189" i="68"/>
  <c r="N189" i="60"/>
  <c r="H189" i="69"/>
  <c r="N189" i="69"/>
  <c r="A190" i="69"/>
  <c r="C190" i="69"/>
  <c r="B189" i="65"/>
  <c r="D189" i="65"/>
  <c r="A191" i="65"/>
  <c r="C190" i="65"/>
  <c r="E184" i="65"/>
  <c r="G183" i="65"/>
  <c r="F183" i="65"/>
  <c r="D104" i="65"/>
  <c r="H194" i="63"/>
  <c r="P194" i="63"/>
  <c r="C194" i="63"/>
  <c r="A195" i="63"/>
  <c r="N193" i="63"/>
  <c r="P190" i="61"/>
  <c r="N190" i="61"/>
  <c r="A192" i="61"/>
  <c r="C191" i="61"/>
  <c r="H191" i="61"/>
  <c r="C190" i="60"/>
  <c r="P188" i="68"/>
  <c r="P188" i="69"/>
  <c r="N189" i="66"/>
  <c r="H189" i="68"/>
  <c r="N189" i="68"/>
  <c r="C190" i="66"/>
  <c r="A190" i="68"/>
  <c r="C190" i="68"/>
  <c r="N190" i="60"/>
  <c r="H190" i="69"/>
  <c r="N190" i="69"/>
  <c r="A191" i="69"/>
  <c r="C191" i="69"/>
  <c r="G184" i="65"/>
  <c r="F184" i="65"/>
  <c r="B190" i="65"/>
  <c r="D190" i="65"/>
  <c r="A192" i="65"/>
  <c r="C191" i="65"/>
  <c r="E185" i="65"/>
  <c r="D103" i="65"/>
  <c r="H195" i="63"/>
  <c r="P195" i="63"/>
  <c r="C195" i="63"/>
  <c r="A196" i="63"/>
  <c r="N194" i="63"/>
  <c r="P191" i="61"/>
  <c r="N191" i="61"/>
  <c r="C192" i="61"/>
  <c r="H192" i="61"/>
  <c r="A193" i="61"/>
  <c r="C191" i="60"/>
  <c r="P189" i="68"/>
  <c r="P189" i="69"/>
  <c r="N190" i="66"/>
  <c r="H190" i="68"/>
  <c r="N190" i="68"/>
  <c r="C191" i="66"/>
  <c r="A191" i="68"/>
  <c r="C191" i="68"/>
  <c r="H191" i="69"/>
  <c r="N191" i="69"/>
  <c r="N191" i="60"/>
  <c r="A192" i="69"/>
  <c r="C192" i="69"/>
  <c r="F185" i="65"/>
  <c r="G185" i="65"/>
  <c r="B191" i="65"/>
  <c r="D191" i="65"/>
  <c r="A193" i="65"/>
  <c r="C192" i="65"/>
  <c r="E186" i="65"/>
  <c r="D102" i="65"/>
  <c r="H196" i="63"/>
  <c r="P196" i="63"/>
  <c r="A197" i="63"/>
  <c r="C196" i="63"/>
  <c r="N195" i="63"/>
  <c r="H193" i="61"/>
  <c r="C193" i="61"/>
  <c r="A194" i="61"/>
  <c r="N192" i="61"/>
  <c r="P192" i="61"/>
  <c r="C192" i="60"/>
  <c r="P190" i="68"/>
  <c r="P190" i="69"/>
  <c r="N191" i="66"/>
  <c r="H191" i="68"/>
  <c r="N191" i="68"/>
  <c r="C192" i="66"/>
  <c r="A192" i="68"/>
  <c r="C192" i="68"/>
  <c r="N192" i="60"/>
  <c r="H192" i="69"/>
  <c r="N192" i="69"/>
  <c r="A193" i="69"/>
  <c r="C193" i="69"/>
  <c r="B192" i="65"/>
  <c r="D192" i="65"/>
  <c r="A194" i="65"/>
  <c r="C193" i="65"/>
  <c r="E187" i="65"/>
  <c r="F186" i="65"/>
  <c r="G186" i="65"/>
  <c r="D101" i="65"/>
  <c r="H197" i="63"/>
  <c r="P197" i="63"/>
  <c r="N196" i="63"/>
  <c r="C197" i="63"/>
  <c r="A198" i="63"/>
  <c r="A195" i="61"/>
  <c r="H194" i="61"/>
  <c r="C194" i="61"/>
  <c r="N193" i="61"/>
  <c r="P193" i="61"/>
  <c r="C193" i="60"/>
  <c r="P191" i="68"/>
  <c r="P191" i="69"/>
  <c r="N192" i="66"/>
  <c r="H192" i="68"/>
  <c r="N192" i="68"/>
  <c r="C193" i="66"/>
  <c r="A193" i="68"/>
  <c r="C193" i="68"/>
  <c r="N193" i="60"/>
  <c r="H193" i="69"/>
  <c r="N193" i="69"/>
  <c r="A194" i="69"/>
  <c r="C194" i="69"/>
  <c r="G187" i="65"/>
  <c r="F187" i="65"/>
  <c r="B193" i="65"/>
  <c r="D193" i="65"/>
  <c r="A195" i="65"/>
  <c r="E188" i="65"/>
  <c r="C194" i="65"/>
  <c r="D100" i="65"/>
  <c r="H198" i="63"/>
  <c r="P198" i="63"/>
  <c r="C198" i="63"/>
  <c r="A199" i="63"/>
  <c r="N197" i="63"/>
  <c r="P194" i="61"/>
  <c r="N194" i="61"/>
  <c r="A196" i="61"/>
  <c r="H195" i="61"/>
  <c r="C195" i="61"/>
  <c r="C194" i="60"/>
  <c r="P192" i="68"/>
  <c r="P192" i="69"/>
  <c r="N193" i="66"/>
  <c r="H193" i="68"/>
  <c r="N193" i="68"/>
  <c r="C194" i="66"/>
  <c r="A194" i="68"/>
  <c r="C194" i="68"/>
  <c r="N194" i="60"/>
  <c r="H194" i="69"/>
  <c r="N194" i="69"/>
  <c r="A195" i="69"/>
  <c r="C195" i="69"/>
  <c r="F188" i="65"/>
  <c r="G188" i="65"/>
  <c r="B194" i="65"/>
  <c r="D194" i="65"/>
  <c r="A196" i="65"/>
  <c r="C195" i="65"/>
  <c r="E189" i="65"/>
  <c r="D99" i="65"/>
  <c r="H199" i="63"/>
  <c r="P199" i="63"/>
  <c r="C199" i="63"/>
  <c r="A200" i="63"/>
  <c r="N198" i="63"/>
  <c r="P195" i="61"/>
  <c r="N195" i="61"/>
  <c r="C196" i="61"/>
  <c r="A197" i="61"/>
  <c r="H196" i="61"/>
  <c r="C195" i="60"/>
  <c r="P193" i="68"/>
  <c r="P193" i="69"/>
  <c r="N194" i="66"/>
  <c r="H194" i="68"/>
  <c r="N194" i="68"/>
  <c r="C195" i="66"/>
  <c r="A195" i="68"/>
  <c r="C195" i="68"/>
  <c r="N195" i="60"/>
  <c r="H195" i="69"/>
  <c r="N195" i="69"/>
  <c r="A196" i="69"/>
  <c r="C196" i="69"/>
  <c r="B195" i="65"/>
  <c r="D195" i="65"/>
  <c r="A197" i="65"/>
  <c r="C196" i="65"/>
  <c r="E190" i="65"/>
  <c r="F189" i="65"/>
  <c r="G189" i="65"/>
  <c r="D98" i="65"/>
  <c r="H200" i="63"/>
  <c r="P200" i="63"/>
  <c r="N199" i="63"/>
  <c r="A201" i="63"/>
  <c r="C200" i="63"/>
  <c r="N196" i="61"/>
  <c r="P196" i="61"/>
  <c r="H197" i="61"/>
  <c r="C197" i="61"/>
  <c r="A198" i="61"/>
  <c r="C196" i="60"/>
  <c r="P194" i="68"/>
  <c r="P194" i="69"/>
  <c r="N195" i="66"/>
  <c r="H195" i="68"/>
  <c r="N195" i="68"/>
  <c r="C196" i="66"/>
  <c r="A196" i="68"/>
  <c r="C196" i="68"/>
  <c r="N196" i="60"/>
  <c r="H196" i="69"/>
  <c r="N196" i="69"/>
  <c r="A197" i="69"/>
  <c r="C197" i="69"/>
  <c r="F190" i="65"/>
  <c r="G190" i="65"/>
  <c r="B196" i="65"/>
  <c r="D196" i="65"/>
  <c r="A198" i="65"/>
  <c r="C197" i="65"/>
  <c r="E191" i="65"/>
  <c r="D97" i="65"/>
  <c r="H201" i="63"/>
  <c r="P201" i="63"/>
  <c r="N200" i="63"/>
  <c r="A202" i="63"/>
  <c r="C201" i="63"/>
  <c r="A199" i="61"/>
  <c r="C198" i="61"/>
  <c r="H198" i="61"/>
  <c r="N197" i="61"/>
  <c r="P197" i="61"/>
  <c r="C197" i="60"/>
  <c r="P195" i="68"/>
  <c r="P195" i="69"/>
  <c r="N196" i="66"/>
  <c r="H196" i="68"/>
  <c r="N196" i="68"/>
  <c r="C197" i="66"/>
  <c r="A197" i="68"/>
  <c r="C197" i="68"/>
  <c r="N197" i="60"/>
  <c r="H197" i="69"/>
  <c r="N197" i="69"/>
  <c r="A198" i="69"/>
  <c r="C198" i="69"/>
  <c r="G191" i="65"/>
  <c r="F191" i="65"/>
  <c r="B197" i="65"/>
  <c r="D197" i="65"/>
  <c r="A199" i="65"/>
  <c r="C198" i="65"/>
  <c r="E192" i="65"/>
  <c r="D96" i="65"/>
  <c r="H202" i="63"/>
  <c r="P202" i="63"/>
  <c r="N201" i="63"/>
  <c r="C202" i="63"/>
  <c r="A203" i="63"/>
  <c r="P198" i="61"/>
  <c r="N198" i="61"/>
  <c r="A200" i="61"/>
  <c r="C199" i="61"/>
  <c r="H199" i="61"/>
  <c r="C198" i="60"/>
  <c r="P196" i="68"/>
  <c r="P196" i="69"/>
  <c r="N197" i="66"/>
  <c r="H197" i="68"/>
  <c r="N197" i="68"/>
  <c r="C198" i="66"/>
  <c r="A198" i="68"/>
  <c r="C198" i="68"/>
  <c r="N198" i="60"/>
  <c r="H198" i="69"/>
  <c r="N198" i="69"/>
  <c r="B198" i="65"/>
  <c r="D198" i="65"/>
  <c r="A200" i="65"/>
  <c r="C199" i="65"/>
  <c r="E193" i="65"/>
  <c r="G192" i="65"/>
  <c r="F192" i="65"/>
  <c r="D95" i="65"/>
  <c r="H203" i="63"/>
  <c r="P203" i="63"/>
  <c r="N202" i="63"/>
  <c r="C203" i="63"/>
  <c r="A204" i="63"/>
  <c r="N199" i="61"/>
  <c r="P199" i="61"/>
  <c r="C200" i="61"/>
  <c r="H200" i="61"/>
  <c r="A201" i="61"/>
  <c r="C199" i="60"/>
  <c r="P197" i="68"/>
  <c r="P197" i="69"/>
  <c r="A199" i="68"/>
  <c r="C199" i="68"/>
  <c r="A199" i="69"/>
  <c r="C199" i="69"/>
  <c r="N198" i="66"/>
  <c r="H198" i="68"/>
  <c r="N198" i="68"/>
  <c r="N199" i="60"/>
  <c r="H199" i="69"/>
  <c r="N199" i="69"/>
  <c r="A200" i="69"/>
  <c r="C200" i="69"/>
  <c r="C199" i="66"/>
  <c r="F193" i="65"/>
  <c r="G193" i="65"/>
  <c r="B199" i="65"/>
  <c r="D199" i="65"/>
  <c r="A201" i="65"/>
  <c r="C200" i="65"/>
  <c r="E194" i="65"/>
  <c r="D94" i="65"/>
  <c r="H204" i="63"/>
  <c r="P204" i="63"/>
  <c r="A205" i="63"/>
  <c r="C204" i="63"/>
  <c r="N203" i="63"/>
  <c r="H201" i="61"/>
  <c r="A202" i="61"/>
  <c r="C201" i="61"/>
  <c r="P200" i="61"/>
  <c r="N200" i="61"/>
  <c r="C200" i="60"/>
  <c r="P198" i="68"/>
  <c r="P198" i="69"/>
  <c r="N199" i="66"/>
  <c r="H199" i="68"/>
  <c r="N199" i="68"/>
  <c r="C200" i="66"/>
  <c r="A200" i="68"/>
  <c r="C200" i="68"/>
  <c r="H200" i="69"/>
  <c r="N200" i="69"/>
  <c r="N200" i="60"/>
  <c r="A201" i="69"/>
  <c r="C201" i="69"/>
  <c r="F194" i="65"/>
  <c r="G194" i="65"/>
  <c r="B200" i="65"/>
  <c r="D200" i="65"/>
  <c r="A202" i="65"/>
  <c r="C201" i="65"/>
  <c r="E195" i="65"/>
  <c r="D93" i="65"/>
  <c r="H205" i="63"/>
  <c r="P205" i="63"/>
  <c r="N204" i="63"/>
  <c r="A206" i="63"/>
  <c r="C205" i="63"/>
  <c r="H202" i="61"/>
  <c r="A203" i="61"/>
  <c r="C202" i="61"/>
  <c r="N201" i="61"/>
  <c r="P201" i="61"/>
  <c r="C201" i="60"/>
  <c r="P199" i="68"/>
  <c r="P199" i="69"/>
  <c r="N200" i="66"/>
  <c r="H200" i="68"/>
  <c r="N200" i="68"/>
  <c r="C201" i="66"/>
  <c r="A201" i="68"/>
  <c r="C201" i="68"/>
  <c r="H201" i="69"/>
  <c r="N201" i="69"/>
  <c r="N201" i="60"/>
  <c r="A202" i="69"/>
  <c r="C202" i="69"/>
  <c r="B201" i="65"/>
  <c r="D201" i="65"/>
  <c r="A203" i="65"/>
  <c r="E196" i="65"/>
  <c r="C202" i="65"/>
  <c r="G195" i="65"/>
  <c r="F195" i="65"/>
  <c r="D92" i="65"/>
  <c r="H206" i="63"/>
  <c r="P206" i="63"/>
  <c r="N205" i="63"/>
  <c r="C206" i="63"/>
  <c r="A207" i="63"/>
  <c r="A204" i="61"/>
  <c r="C203" i="61"/>
  <c r="H203" i="61"/>
  <c r="P202" i="61"/>
  <c r="N202" i="61"/>
  <c r="C202" i="60"/>
  <c r="P200" i="68"/>
  <c r="P200" i="69"/>
  <c r="N201" i="66"/>
  <c r="H201" i="68"/>
  <c r="N201" i="68"/>
  <c r="C202" i="66"/>
  <c r="A202" i="68"/>
  <c r="C202" i="68"/>
  <c r="N202" i="60"/>
  <c r="H202" i="69"/>
  <c r="N202" i="69"/>
  <c r="A203" i="69"/>
  <c r="C203" i="69"/>
  <c r="F196" i="65"/>
  <c r="G196" i="65"/>
  <c r="B202" i="65"/>
  <c r="D202" i="65"/>
  <c r="A204" i="65"/>
  <c r="C203" i="65"/>
  <c r="E197" i="65"/>
  <c r="D91" i="65"/>
  <c r="H207" i="63"/>
  <c r="P207" i="63"/>
  <c r="N206" i="63"/>
  <c r="C207" i="63"/>
  <c r="A208" i="63"/>
  <c r="N203" i="61"/>
  <c r="P203" i="61"/>
  <c r="C204" i="61"/>
  <c r="H204" i="61"/>
  <c r="A205" i="61"/>
  <c r="C203" i="60"/>
  <c r="P201" i="68"/>
  <c r="P201" i="69"/>
  <c r="N202" i="66"/>
  <c r="H202" i="68"/>
  <c r="N202" i="68"/>
  <c r="C203" i="66"/>
  <c r="A203" i="68"/>
  <c r="C203" i="68"/>
  <c r="H203" i="69"/>
  <c r="N203" i="69"/>
  <c r="N203" i="60"/>
  <c r="A204" i="69"/>
  <c r="C204" i="69"/>
  <c r="G197" i="65"/>
  <c r="F197" i="65"/>
  <c r="B203" i="65"/>
  <c r="D203" i="65"/>
  <c r="A205" i="65"/>
  <c r="C204" i="65"/>
  <c r="E198" i="65"/>
  <c r="D90" i="65"/>
  <c r="H208" i="63"/>
  <c r="P208" i="63"/>
  <c r="A209" i="63"/>
  <c r="C208" i="63"/>
  <c r="N207" i="63"/>
  <c r="H205" i="61"/>
  <c r="A206" i="61"/>
  <c r="C205" i="61"/>
  <c r="N204" i="61"/>
  <c r="P204" i="61"/>
  <c r="C204" i="60"/>
  <c r="P202" i="68"/>
  <c r="P202" i="69"/>
  <c r="N203" i="66"/>
  <c r="H203" i="68"/>
  <c r="N203" i="68"/>
  <c r="C204" i="66"/>
  <c r="A204" i="68"/>
  <c r="C204" i="68"/>
  <c r="H204" i="69"/>
  <c r="N204" i="69"/>
  <c r="N204" i="60"/>
  <c r="A205" i="69"/>
  <c r="C205" i="69"/>
  <c r="B204" i="65"/>
  <c r="D204" i="65"/>
  <c r="A206" i="65"/>
  <c r="C205" i="65"/>
  <c r="E199" i="65"/>
  <c r="G198" i="65"/>
  <c r="F198" i="65"/>
  <c r="D89" i="65"/>
  <c r="H209" i="63"/>
  <c r="P209" i="63"/>
  <c r="N208" i="63"/>
  <c r="C209" i="63"/>
  <c r="A210" i="63"/>
  <c r="C206" i="61"/>
  <c r="A207" i="61"/>
  <c r="H206" i="61"/>
  <c r="N205" i="61"/>
  <c r="P205" i="61"/>
  <c r="C205" i="60"/>
  <c r="P203" i="68"/>
  <c r="P203" i="69"/>
  <c r="N204" i="66"/>
  <c r="H204" i="68"/>
  <c r="N204" i="68"/>
  <c r="C205" i="66"/>
  <c r="A205" i="68"/>
  <c r="C205" i="68"/>
  <c r="N205" i="60"/>
  <c r="H205" i="69"/>
  <c r="N205" i="69"/>
  <c r="A206" i="69"/>
  <c r="C206" i="69"/>
  <c r="G199" i="65"/>
  <c r="F199" i="65"/>
  <c r="B205" i="65"/>
  <c r="D205" i="65"/>
  <c r="A207" i="65"/>
  <c r="C206" i="65"/>
  <c r="E200" i="65"/>
  <c r="D88" i="65"/>
  <c r="H210" i="63"/>
  <c r="P210" i="63"/>
  <c r="N209" i="63"/>
  <c r="C210" i="63"/>
  <c r="A211" i="63"/>
  <c r="P206" i="61"/>
  <c r="N206" i="61"/>
  <c r="A208" i="61"/>
  <c r="C207" i="61"/>
  <c r="H207" i="61"/>
  <c r="C206" i="60"/>
  <c r="P204" i="68"/>
  <c r="P204" i="69"/>
  <c r="N205" i="66"/>
  <c r="H205" i="68"/>
  <c r="N205" i="68"/>
  <c r="C206" i="66"/>
  <c r="A206" i="68"/>
  <c r="C206" i="68"/>
  <c r="N206" i="60"/>
  <c r="H206" i="69"/>
  <c r="N206" i="69"/>
  <c r="A207" i="69"/>
  <c r="C207" i="69"/>
  <c r="B206" i="65"/>
  <c r="D206" i="65"/>
  <c r="A208" i="65"/>
  <c r="C207" i="65"/>
  <c r="E201" i="65"/>
  <c r="F200" i="65"/>
  <c r="G200" i="65"/>
  <c r="D87" i="65"/>
  <c r="H211" i="63"/>
  <c r="P211" i="63"/>
  <c r="N210" i="63"/>
  <c r="C211" i="63"/>
  <c r="A212" i="63"/>
  <c r="P207" i="61"/>
  <c r="N207" i="61"/>
  <c r="C208" i="61"/>
  <c r="A209" i="61"/>
  <c r="H208" i="61"/>
  <c r="C207" i="60"/>
  <c r="P205" i="68"/>
  <c r="P205" i="69"/>
  <c r="N206" i="66"/>
  <c r="H206" i="68"/>
  <c r="N206" i="68"/>
  <c r="C207" i="66"/>
  <c r="A207" i="68"/>
  <c r="C207" i="68"/>
  <c r="N207" i="60"/>
  <c r="H207" i="69"/>
  <c r="N207" i="69"/>
  <c r="A208" i="69"/>
  <c r="C208" i="69"/>
  <c r="F201" i="65"/>
  <c r="G201" i="65"/>
  <c r="B207" i="65"/>
  <c r="D207" i="65"/>
  <c r="A209" i="65"/>
  <c r="E202" i="65"/>
  <c r="C208" i="65"/>
  <c r="D86" i="65"/>
  <c r="H212" i="63"/>
  <c r="P212" i="63"/>
  <c r="A213" i="63"/>
  <c r="C212" i="63"/>
  <c r="N211" i="63"/>
  <c r="P208" i="61"/>
  <c r="N208" i="61"/>
  <c r="C209" i="61"/>
  <c r="A210" i="61"/>
  <c r="H209" i="61"/>
  <c r="C208" i="60"/>
  <c r="P206" i="68"/>
  <c r="P206" i="69"/>
  <c r="N207" i="66"/>
  <c r="H207" i="68"/>
  <c r="C208" i="66"/>
  <c r="A208" i="68"/>
  <c r="C208" i="68"/>
  <c r="N208" i="60"/>
  <c r="H208" i="69"/>
  <c r="N208" i="69"/>
  <c r="A209" i="69"/>
  <c r="C209" i="69"/>
  <c r="G202" i="65"/>
  <c r="F202" i="65"/>
  <c r="B208" i="65"/>
  <c r="D208" i="65"/>
  <c r="A210" i="65"/>
  <c r="C209" i="65"/>
  <c r="E203" i="65"/>
  <c r="D85" i="65"/>
  <c r="H213" i="63"/>
  <c r="P213" i="63"/>
  <c r="N212" i="63"/>
  <c r="A214" i="63"/>
  <c r="C213" i="63"/>
  <c r="P209" i="61"/>
  <c r="N209" i="61"/>
  <c r="A211" i="61"/>
  <c r="H210" i="61"/>
  <c r="C210" i="61"/>
  <c r="C209" i="60"/>
  <c r="P207" i="68"/>
  <c r="P207" i="69"/>
  <c r="N207" i="68"/>
  <c r="N208" i="66"/>
  <c r="H208" i="68"/>
  <c r="C209" i="66"/>
  <c r="A209" i="68"/>
  <c r="C209" i="68"/>
  <c r="N209" i="60"/>
  <c r="H209" i="69"/>
  <c r="N209" i="69"/>
  <c r="A210" i="69"/>
  <c r="C210" i="69"/>
  <c r="B209" i="65"/>
  <c r="D209" i="65"/>
  <c r="A211" i="65"/>
  <c r="C210" i="65"/>
  <c r="E204" i="65"/>
  <c r="G203" i="65"/>
  <c r="F203" i="65"/>
  <c r="D84" i="65"/>
  <c r="H214" i="63"/>
  <c r="P214" i="63"/>
  <c r="C214" i="63"/>
  <c r="A215" i="63"/>
  <c r="N213" i="63"/>
  <c r="N210" i="61"/>
  <c r="P210" i="61"/>
  <c r="C211" i="61"/>
  <c r="A212" i="61"/>
  <c r="H211" i="61"/>
  <c r="C210" i="60"/>
  <c r="P208" i="68"/>
  <c r="P208" i="69"/>
  <c r="N208" i="68"/>
  <c r="N209" i="66"/>
  <c r="H209" i="68"/>
  <c r="N209" i="68"/>
  <c r="C210" i="66"/>
  <c r="A210" i="68"/>
  <c r="C210" i="68"/>
  <c r="N210" i="60"/>
  <c r="H210" i="69"/>
  <c r="N210" i="69"/>
  <c r="A211" i="69"/>
  <c r="C211" i="69"/>
  <c r="G204" i="65"/>
  <c r="F204" i="65"/>
  <c r="B210" i="65"/>
  <c r="D210" i="65"/>
  <c r="A212" i="65"/>
  <c r="C211" i="65"/>
  <c r="E205" i="65"/>
  <c r="D83" i="65"/>
  <c r="H215" i="63"/>
  <c r="P215" i="63"/>
  <c r="N214" i="63"/>
  <c r="C215" i="63"/>
  <c r="A216" i="63"/>
  <c r="P211" i="61"/>
  <c r="N211" i="61"/>
  <c r="A213" i="61"/>
  <c r="C212" i="61"/>
  <c r="H212" i="61"/>
  <c r="C211" i="60"/>
  <c r="P209" i="68"/>
  <c r="P209" i="69"/>
  <c r="N210" i="66"/>
  <c r="H210" i="68"/>
  <c r="N210" i="68"/>
  <c r="C211" i="66"/>
  <c r="A211" i="68"/>
  <c r="C211" i="68"/>
  <c r="N211" i="60"/>
  <c r="H211" i="69"/>
  <c r="N211" i="69"/>
  <c r="A212" i="69"/>
  <c r="C212" i="69"/>
  <c r="B211" i="65"/>
  <c r="D211" i="65"/>
  <c r="A213" i="65"/>
  <c r="C212" i="65"/>
  <c r="E206" i="65"/>
  <c r="G205" i="65"/>
  <c r="F205" i="65"/>
  <c r="D82" i="65"/>
  <c r="H216" i="63"/>
  <c r="P216" i="63"/>
  <c r="A217" i="63"/>
  <c r="C216" i="63"/>
  <c r="N215" i="63"/>
  <c r="P212" i="61"/>
  <c r="N212" i="61"/>
  <c r="C213" i="61"/>
  <c r="A214" i="61"/>
  <c r="H213" i="61"/>
  <c r="C212" i="60"/>
  <c r="P210" i="68"/>
  <c r="P210" i="69"/>
  <c r="N211" i="66"/>
  <c r="H211" i="68"/>
  <c r="N211" i="68"/>
  <c r="C212" i="66"/>
  <c r="A212" i="68"/>
  <c r="C212" i="68"/>
  <c r="N212" i="60"/>
  <c r="H212" i="69"/>
  <c r="N212" i="69"/>
  <c r="A213" i="69"/>
  <c r="C213" i="69"/>
  <c r="G206" i="65"/>
  <c r="F206" i="65"/>
  <c r="B212" i="65"/>
  <c r="D212" i="65"/>
  <c r="A214" i="65"/>
  <c r="C213" i="65"/>
  <c r="E207" i="65"/>
  <c r="D81" i="65"/>
  <c r="H217" i="63"/>
  <c r="P217" i="63"/>
  <c r="N216" i="63"/>
  <c r="A218" i="63"/>
  <c r="C217" i="63"/>
  <c r="P213" i="61"/>
  <c r="N213" i="61"/>
  <c r="C214" i="61"/>
  <c r="A215" i="61"/>
  <c r="H214" i="61"/>
  <c r="C213" i="60"/>
  <c r="P211" i="68"/>
  <c r="P211" i="69"/>
  <c r="N212" i="66"/>
  <c r="H212" i="68"/>
  <c r="N212" i="68"/>
  <c r="C213" i="66"/>
  <c r="A213" i="68"/>
  <c r="C213" i="68"/>
  <c r="N213" i="60"/>
  <c r="H213" i="69"/>
  <c r="N213" i="69"/>
  <c r="A214" i="69"/>
  <c r="C214" i="69"/>
  <c r="B213" i="65"/>
  <c r="D213" i="65"/>
  <c r="A215" i="65"/>
  <c r="C214" i="65"/>
  <c r="E208" i="65"/>
  <c r="F207" i="65"/>
  <c r="G207" i="65"/>
  <c r="D80" i="65"/>
  <c r="H218" i="63"/>
  <c r="P218" i="63"/>
  <c r="N217" i="63"/>
  <c r="C218" i="63"/>
  <c r="A219" i="63"/>
  <c r="N214" i="61"/>
  <c r="P214" i="61"/>
  <c r="A216" i="61"/>
  <c r="H215" i="61"/>
  <c r="C215" i="61"/>
  <c r="C214" i="60"/>
  <c r="P212" i="68"/>
  <c r="P212" i="69"/>
  <c r="N213" i="66"/>
  <c r="H213" i="68"/>
  <c r="N213" i="68"/>
  <c r="C214" i="66"/>
  <c r="A214" i="68"/>
  <c r="C214" i="68"/>
  <c r="N214" i="60"/>
  <c r="H214" i="69"/>
  <c r="N214" i="69"/>
  <c r="A215" i="69"/>
  <c r="C215" i="69"/>
  <c r="G208" i="65"/>
  <c r="F208" i="65"/>
  <c r="B214" i="65"/>
  <c r="D214" i="65"/>
  <c r="A216" i="65"/>
  <c r="C215" i="65"/>
  <c r="E209" i="65"/>
  <c r="D79" i="65"/>
  <c r="H219" i="63"/>
  <c r="P219" i="63"/>
  <c r="N218" i="63"/>
  <c r="C219" i="63"/>
  <c r="A220" i="63"/>
  <c r="P215" i="61"/>
  <c r="N215" i="61"/>
  <c r="C216" i="61"/>
  <c r="H216" i="61"/>
  <c r="A217" i="61"/>
  <c r="C215" i="60"/>
  <c r="P213" i="68"/>
  <c r="P213" i="69"/>
  <c r="N214" i="66"/>
  <c r="H214" i="68"/>
  <c r="N214" i="68"/>
  <c r="C215" i="66"/>
  <c r="A215" i="68"/>
  <c r="C215" i="68"/>
  <c r="N215" i="60"/>
  <c r="H215" i="69"/>
  <c r="N215" i="69"/>
  <c r="A216" i="69"/>
  <c r="C216" i="69"/>
  <c r="F209" i="65"/>
  <c r="G209" i="65"/>
  <c r="B215" i="65"/>
  <c r="D215" i="65"/>
  <c r="A217" i="65"/>
  <c r="C216" i="65"/>
  <c r="E210" i="65"/>
  <c r="D78" i="65"/>
  <c r="H220" i="63"/>
  <c r="P220" i="63"/>
  <c r="N219" i="63"/>
  <c r="C220" i="63"/>
  <c r="A221" i="63"/>
  <c r="H217" i="61"/>
  <c r="C217" i="61"/>
  <c r="A218" i="61"/>
  <c r="P216" i="61"/>
  <c r="N216" i="61"/>
  <c r="C216" i="60"/>
  <c r="P214" i="68"/>
  <c r="P214" i="69"/>
  <c r="N215" i="66"/>
  <c r="H215" i="68"/>
  <c r="N215" i="68"/>
  <c r="C216" i="66"/>
  <c r="A216" i="68"/>
  <c r="C216" i="68"/>
  <c r="N216" i="60"/>
  <c r="H216" i="69"/>
  <c r="N216" i="69"/>
  <c r="A217" i="69"/>
  <c r="C217" i="69"/>
  <c r="F210" i="65"/>
  <c r="G210" i="65"/>
  <c r="B216" i="65"/>
  <c r="D216" i="65"/>
  <c r="A218" i="65"/>
  <c r="E211" i="65"/>
  <c r="C217" i="65"/>
  <c r="D77" i="65"/>
  <c r="H221" i="63"/>
  <c r="P221" i="63"/>
  <c r="A222" i="63"/>
  <c r="C221" i="63"/>
  <c r="N220" i="63"/>
  <c r="C218" i="61"/>
  <c r="A219" i="61"/>
  <c r="H218" i="61"/>
  <c r="P217" i="61"/>
  <c r="N217" i="61"/>
  <c r="C217" i="60"/>
  <c r="P215" i="68"/>
  <c r="P215" i="69"/>
  <c r="N216" i="66"/>
  <c r="H216" i="68"/>
  <c r="N216" i="68"/>
  <c r="C217" i="66"/>
  <c r="A217" i="68"/>
  <c r="C217" i="68"/>
  <c r="N217" i="60"/>
  <c r="H217" i="69"/>
  <c r="N217" i="69"/>
  <c r="A218" i="69"/>
  <c r="C218" i="69"/>
  <c r="G211" i="65"/>
  <c r="F211" i="65"/>
  <c r="B217" i="65"/>
  <c r="D217" i="65"/>
  <c r="A219" i="65"/>
  <c r="C218" i="65"/>
  <c r="E212" i="65"/>
  <c r="D76" i="65"/>
  <c r="H222" i="63"/>
  <c r="P222" i="63"/>
  <c r="N221" i="63"/>
  <c r="C222" i="63"/>
  <c r="A223" i="63"/>
  <c r="P218" i="61"/>
  <c r="N218" i="61"/>
  <c r="A220" i="61"/>
  <c r="H219" i="61"/>
  <c r="C219" i="61"/>
  <c r="C218" i="60"/>
  <c r="P216" i="68"/>
  <c r="P216" i="69"/>
  <c r="N217" i="66"/>
  <c r="H217" i="68"/>
  <c r="N217" i="68"/>
  <c r="C218" i="66"/>
  <c r="A218" i="68"/>
  <c r="C218" i="68"/>
  <c r="N218" i="60"/>
  <c r="H218" i="69"/>
  <c r="N218" i="69"/>
  <c r="A219" i="69"/>
  <c r="C219" i="69"/>
  <c r="B218" i="65"/>
  <c r="D218" i="65"/>
  <c r="A220" i="65"/>
  <c r="E213" i="65"/>
  <c r="C219" i="65"/>
  <c r="F212" i="65"/>
  <c r="G212" i="65"/>
  <c r="D75" i="65"/>
  <c r="H223" i="63"/>
  <c r="P223" i="63"/>
  <c r="C223" i="63"/>
  <c r="A224" i="63"/>
  <c r="N222" i="63"/>
  <c r="P219" i="61"/>
  <c r="N219" i="61"/>
  <c r="C220" i="61"/>
  <c r="H220" i="61"/>
  <c r="A221" i="61"/>
  <c r="C219" i="60"/>
  <c r="P217" i="68"/>
  <c r="P217" i="69"/>
  <c r="N218" i="66"/>
  <c r="H218" i="68"/>
  <c r="N218" i="68"/>
  <c r="C219" i="66"/>
  <c r="A219" i="68"/>
  <c r="C219" i="68"/>
  <c r="H219" i="69"/>
  <c r="N219" i="69"/>
  <c r="N219" i="60"/>
  <c r="G213" i="65"/>
  <c r="F213" i="65"/>
  <c r="B219" i="65"/>
  <c r="D219" i="65"/>
  <c r="A221" i="65"/>
  <c r="C220" i="65"/>
  <c r="E214" i="65"/>
  <c r="D74" i="65"/>
  <c r="H224" i="63"/>
  <c r="P224" i="63"/>
  <c r="A225" i="63"/>
  <c r="C224" i="63"/>
  <c r="N223" i="63"/>
  <c r="H221" i="61"/>
  <c r="C221" i="61"/>
  <c r="A222" i="61"/>
  <c r="P220" i="61"/>
  <c r="N220" i="61"/>
  <c r="C220" i="60"/>
  <c r="P218" i="68"/>
  <c r="P218" i="69"/>
  <c r="A220" i="68"/>
  <c r="C220" i="68"/>
  <c r="A220" i="69"/>
  <c r="C220" i="69"/>
  <c r="N219" i="66"/>
  <c r="H219" i="68"/>
  <c r="N219" i="68"/>
  <c r="A221" i="69"/>
  <c r="C221" i="69"/>
  <c r="H220" i="69"/>
  <c r="N220" i="69"/>
  <c r="C220" i="66"/>
  <c r="N220" i="60"/>
  <c r="B220" i="65"/>
  <c r="D220" i="65"/>
  <c r="A222" i="65"/>
  <c r="C221" i="65"/>
  <c r="E215" i="65"/>
  <c r="G214" i="65"/>
  <c r="F214" i="65"/>
  <c r="D73" i="65"/>
  <c r="H225" i="63"/>
  <c r="P225" i="63"/>
  <c r="A226" i="63"/>
  <c r="C225" i="63"/>
  <c r="N224" i="63"/>
  <c r="C222" i="61"/>
  <c r="A223" i="61"/>
  <c r="H222" i="61"/>
  <c r="N221" i="61"/>
  <c r="P221" i="61"/>
  <c r="C221" i="60"/>
  <c r="P219" i="68"/>
  <c r="P219" i="69"/>
  <c r="N220" i="66"/>
  <c r="H220" i="68"/>
  <c r="N220" i="68"/>
  <c r="C221" i="66"/>
  <c r="A221" i="68"/>
  <c r="C221" i="68"/>
  <c r="A222" i="69"/>
  <c r="C222" i="69"/>
  <c r="N221" i="60"/>
  <c r="H221" i="69"/>
  <c r="N221" i="69"/>
  <c r="G215" i="65"/>
  <c r="F215" i="65"/>
  <c r="B221" i="65"/>
  <c r="D221" i="65"/>
  <c r="A223" i="65"/>
  <c r="C222" i="65"/>
  <c r="E216" i="65"/>
  <c r="D72" i="65"/>
  <c r="H226" i="63"/>
  <c r="P226" i="63"/>
  <c r="N225" i="63"/>
  <c r="C226" i="63"/>
  <c r="A227" i="63"/>
  <c r="P222" i="61"/>
  <c r="N222" i="61"/>
  <c r="A224" i="61"/>
  <c r="H223" i="61"/>
  <c r="C223" i="61"/>
  <c r="P220" i="68"/>
  <c r="P220" i="69"/>
  <c r="N221" i="66"/>
  <c r="H221" i="68"/>
  <c r="N221" i="68"/>
  <c r="A222" i="68"/>
  <c r="C222" i="68"/>
  <c r="C222" i="66"/>
  <c r="F216" i="65"/>
  <c r="G216" i="65"/>
  <c r="B222" i="65"/>
  <c r="D222" i="65"/>
  <c r="A224" i="65"/>
  <c r="C223" i="65"/>
  <c r="E217" i="65"/>
  <c r="D71" i="65"/>
  <c r="H227" i="63"/>
  <c r="P227" i="63"/>
  <c r="N226" i="63"/>
  <c r="C227" i="63"/>
  <c r="A228" i="63"/>
  <c r="N223" i="61"/>
  <c r="P223" i="61"/>
  <c r="H224" i="61"/>
  <c r="C224" i="61"/>
  <c r="A225" i="61"/>
  <c r="P221" i="68"/>
  <c r="P221" i="69"/>
  <c r="A223" i="68"/>
  <c r="A223" i="69"/>
  <c r="C223" i="66"/>
  <c r="C223" i="68"/>
  <c r="G217" i="65"/>
  <c r="F217" i="65"/>
  <c r="B223" i="65"/>
  <c r="D223" i="65"/>
  <c r="A225" i="65"/>
  <c r="C224" i="65"/>
  <c r="E218" i="65"/>
  <c r="D70" i="65"/>
  <c r="H228" i="63"/>
  <c r="P228" i="63"/>
  <c r="N227" i="63"/>
  <c r="C228" i="63"/>
  <c r="A229" i="63"/>
  <c r="H225" i="61"/>
  <c r="C225" i="61"/>
  <c r="A226" i="61"/>
  <c r="P224" i="61"/>
  <c r="N224" i="61"/>
  <c r="C223" i="69"/>
  <c r="A22" i="69"/>
  <c r="A224" i="68"/>
  <c r="C224" i="68"/>
  <c r="C224" i="66"/>
  <c r="F218" i="65"/>
  <c r="G218" i="65"/>
  <c r="B224" i="65"/>
  <c r="D224" i="65"/>
  <c r="A226" i="65"/>
  <c r="C225" i="65"/>
  <c r="E219" i="65"/>
  <c r="D69" i="65"/>
  <c r="H229" i="63"/>
  <c r="P229" i="63"/>
  <c r="N228" i="63"/>
  <c r="A230" i="63"/>
  <c r="C229" i="63"/>
  <c r="H226" i="61"/>
  <c r="C226" i="61"/>
  <c r="A227" i="61"/>
  <c r="N225" i="61"/>
  <c r="P225" i="61"/>
  <c r="A225" i="68"/>
  <c r="C225" i="68"/>
  <c r="C225" i="66"/>
  <c r="B225" i="65"/>
  <c r="D225" i="65"/>
  <c r="A227" i="65"/>
  <c r="C226" i="65"/>
  <c r="E220" i="65"/>
  <c r="F219" i="65"/>
  <c r="G219" i="65"/>
  <c r="D68" i="65"/>
  <c r="H230" i="63"/>
  <c r="P230" i="63"/>
  <c r="N229" i="63"/>
  <c r="C230" i="63"/>
  <c r="A231" i="63"/>
  <c r="A228" i="61"/>
  <c r="H227" i="61"/>
  <c r="C227" i="61"/>
  <c r="P226" i="61"/>
  <c r="N226" i="61"/>
  <c r="A226" i="68"/>
  <c r="C226" i="68"/>
  <c r="C226" i="66"/>
  <c r="G220" i="65"/>
  <c r="F220" i="65"/>
  <c r="B226" i="65"/>
  <c r="D226" i="65"/>
  <c r="E221" i="65"/>
  <c r="A228" i="65"/>
  <c r="C227" i="65"/>
  <c r="D67" i="65"/>
  <c r="H231" i="63"/>
  <c r="P231" i="63"/>
  <c r="N230" i="63"/>
  <c r="C231" i="63"/>
  <c r="A232" i="63"/>
  <c r="N227" i="61"/>
  <c r="P227" i="61"/>
  <c r="H228" i="61"/>
  <c r="A229" i="61"/>
  <c r="C228" i="61"/>
  <c r="A227" i="68"/>
  <c r="C227" i="68"/>
  <c r="C227" i="66"/>
  <c r="B227" i="65"/>
  <c r="D227" i="65"/>
  <c r="A229" i="65"/>
  <c r="C228" i="65"/>
  <c r="E222" i="65"/>
  <c r="G221" i="65"/>
  <c r="F221" i="65"/>
  <c r="D66" i="65"/>
  <c r="H232" i="63"/>
  <c r="P232" i="63"/>
  <c r="A233" i="63"/>
  <c r="C232" i="63"/>
  <c r="N231" i="63"/>
  <c r="H229" i="61"/>
  <c r="C229" i="61"/>
  <c r="A230" i="61"/>
  <c r="P228" i="61"/>
  <c r="N228" i="61"/>
  <c r="A228" i="68"/>
  <c r="C228" i="68"/>
  <c r="C228" i="66"/>
  <c r="B228" i="65"/>
  <c r="D228" i="65"/>
  <c r="A230" i="65"/>
  <c r="C229" i="65"/>
  <c r="E223" i="65"/>
  <c r="G222" i="65"/>
  <c r="F222" i="65"/>
  <c r="D65" i="65"/>
  <c r="H233" i="63"/>
  <c r="P233" i="63"/>
  <c r="A234" i="63"/>
  <c r="C233" i="63"/>
  <c r="N232" i="63"/>
  <c r="H230" i="61"/>
  <c r="A231" i="61"/>
  <c r="C230" i="61"/>
  <c r="N229" i="61"/>
  <c r="P229" i="61"/>
  <c r="A229" i="68"/>
  <c r="C229" i="68"/>
  <c r="C229" i="66"/>
  <c r="G223" i="65"/>
  <c r="F223" i="65"/>
  <c r="B229" i="65"/>
  <c r="D229" i="65"/>
  <c r="A231" i="65"/>
  <c r="C230" i="65"/>
  <c r="E224" i="65"/>
  <c r="D64" i="65"/>
  <c r="H234" i="63"/>
  <c r="P234" i="63"/>
  <c r="N233" i="63"/>
  <c r="C234" i="63"/>
  <c r="A235" i="63"/>
  <c r="A232" i="61"/>
  <c r="H231" i="61"/>
  <c r="C231" i="61"/>
  <c r="P230" i="61"/>
  <c r="N230" i="61"/>
  <c r="A230" i="68"/>
  <c r="C230" i="68"/>
  <c r="C230" i="66"/>
  <c r="B230" i="65"/>
  <c r="D230" i="65"/>
  <c r="A232" i="65"/>
  <c r="E225" i="65"/>
  <c r="C231" i="65"/>
  <c r="G224" i="65"/>
  <c r="F224" i="65"/>
  <c r="D63" i="65"/>
  <c r="H235" i="63"/>
  <c r="P235" i="63"/>
  <c r="N234" i="63"/>
  <c r="C235" i="63"/>
  <c r="A236" i="63"/>
  <c r="P231" i="61"/>
  <c r="N231" i="61"/>
  <c r="A233" i="61"/>
  <c r="C232" i="61"/>
  <c r="H232" i="61"/>
  <c r="A231" i="68"/>
  <c r="C231" i="68"/>
  <c r="C231" i="66"/>
  <c r="F225" i="65"/>
  <c r="G225" i="65"/>
  <c r="B231" i="65"/>
  <c r="D231" i="65"/>
  <c r="A233" i="65"/>
  <c r="C232" i="65"/>
  <c r="E226" i="65"/>
  <c r="D62" i="65"/>
  <c r="H236" i="63"/>
  <c r="P236" i="63"/>
  <c r="N235" i="63"/>
  <c r="C236" i="63"/>
  <c r="A237" i="63"/>
  <c r="P232" i="61"/>
  <c r="N232" i="61"/>
  <c r="H233" i="61"/>
  <c r="C233" i="61"/>
  <c r="A234" i="61"/>
  <c r="A232" i="68"/>
  <c r="C232" i="68"/>
  <c r="C232" i="66"/>
  <c r="B232" i="65"/>
  <c r="D232" i="65"/>
  <c r="A234" i="65"/>
  <c r="E227" i="65"/>
  <c r="C233" i="65"/>
  <c r="G226" i="65"/>
  <c r="F226" i="65"/>
  <c r="D61" i="65"/>
  <c r="H237" i="63"/>
  <c r="P237" i="63"/>
  <c r="A238" i="63"/>
  <c r="C237" i="63"/>
  <c r="N236" i="63"/>
  <c r="A235" i="61"/>
  <c r="H234" i="61"/>
  <c r="C234" i="61"/>
  <c r="N233" i="61"/>
  <c r="P233" i="61"/>
  <c r="A233" i="68"/>
  <c r="C233" i="68"/>
  <c r="C233" i="66"/>
  <c r="F227" i="65"/>
  <c r="G227" i="65"/>
  <c r="B233" i="65"/>
  <c r="D233" i="65"/>
  <c r="A235" i="65"/>
  <c r="C234" i="65"/>
  <c r="E228" i="65"/>
  <c r="D60" i="65"/>
  <c r="H238" i="63"/>
  <c r="P238" i="63"/>
  <c r="N237" i="63"/>
  <c r="C238" i="63"/>
  <c r="A239" i="63"/>
  <c r="P234" i="61"/>
  <c r="N234" i="61"/>
  <c r="A236" i="61"/>
  <c r="H235" i="61"/>
  <c r="C235" i="61"/>
  <c r="A234" i="68"/>
  <c r="C234" i="68"/>
  <c r="C234" i="66"/>
  <c r="F228" i="65"/>
  <c r="G228" i="65"/>
  <c r="B234" i="65"/>
  <c r="D234" i="65"/>
  <c r="A236" i="65"/>
  <c r="C235" i="65"/>
  <c r="E229" i="65"/>
  <c r="D59" i="65"/>
  <c r="H239" i="63"/>
  <c r="P239" i="63"/>
  <c r="N238" i="63"/>
  <c r="C239" i="63"/>
  <c r="A240" i="63"/>
  <c r="P235" i="61"/>
  <c r="N235" i="61"/>
  <c r="A237" i="61"/>
  <c r="H236" i="61"/>
  <c r="C236" i="61"/>
  <c r="A235" i="68"/>
  <c r="C235" i="68"/>
  <c r="C235" i="66"/>
  <c r="F229" i="65"/>
  <c r="G229" i="65"/>
  <c r="B235" i="65"/>
  <c r="D235" i="65"/>
  <c r="A237" i="65"/>
  <c r="C236" i="65"/>
  <c r="E230" i="65"/>
  <c r="D58" i="65"/>
  <c r="H240" i="63"/>
  <c r="P240" i="63"/>
  <c r="A241" i="63"/>
  <c r="C240" i="63"/>
  <c r="N239" i="63"/>
  <c r="P236" i="61"/>
  <c r="N236" i="61"/>
  <c r="H237" i="61"/>
  <c r="C237" i="61"/>
  <c r="A238" i="61"/>
  <c r="A236" i="68"/>
  <c r="C236" i="68"/>
  <c r="C236" i="66"/>
  <c r="F230" i="65"/>
  <c r="G230" i="65"/>
  <c r="B236" i="65"/>
  <c r="D236" i="65"/>
  <c r="A238" i="65"/>
  <c r="C237" i="65"/>
  <c r="E231" i="65"/>
  <c r="D57" i="65"/>
  <c r="H241" i="63"/>
  <c r="P241" i="63"/>
  <c r="A242" i="63"/>
  <c r="C241" i="63"/>
  <c r="N240" i="63"/>
  <c r="A239" i="61"/>
  <c r="H238" i="61"/>
  <c r="C238" i="61"/>
  <c r="P237" i="61"/>
  <c r="N237" i="61"/>
  <c r="A237" i="68"/>
  <c r="C237" i="68"/>
  <c r="C237" i="66"/>
  <c r="G231" i="65"/>
  <c r="F231" i="65"/>
  <c r="B237" i="65"/>
  <c r="D237" i="65"/>
  <c r="A239" i="65"/>
  <c r="C238" i="65"/>
  <c r="E232" i="65"/>
  <c r="D56" i="65"/>
  <c r="H242" i="63"/>
  <c r="P242" i="63"/>
  <c r="N241" i="63"/>
  <c r="C242" i="63"/>
  <c r="A243" i="63"/>
  <c r="P238" i="61"/>
  <c r="N238" i="61"/>
  <c r="A240" i="61"/>
  <c r="H239" i="61"/>
  <c r="C239" i="61"/>
  <c r="A238" i="68"/>
  <c r="C238" i="68"/>
  <c r="C238" i="66"/>
  <c r="B238" i="65"/>
  <c r="D238" i="65"/>
  <c r="A240" i="65"/>
  <c r="C239" i="65"/>
  <c r="E233" i="65"/>
  <c r="F232" i="65"/>
  <c r="G232" i="65"/>
  <c r="D55" i="65"/>
  <c r="H243" i="63"/>
  <c r="P243" i="63"/>
  <c r="N242" i="63"/>
  <c r="C243" i="63"/>
  <c r="A244" i="63"/>
  <c r="N239" i="61"/>
  <c r="P239" i="61"/>
  <c r="A241" i="61"/>
  <c r="H240" i="61"/>
  <c r="C240" i="61"/>
  <c r="A239" i="68"/>
  <c r="C239" i="68"/>
  <c r="C239" i="66"/>
  <c r="F233" i="65"/>
  <c r="G233" i="65"/>
  <c r="B239" i="65"/>
  <c r="D239" i="65"/>
  <c r="A241" i="65"/>
  <c r="C240" i="65"/>
  <c r="E234" i="65"/>
  <c r="D54" i="65"/>
  <c r="H244" i="63"/>
  <c r="P244" i="63"/>
  <c r="N243" i="63"/>
  <c r="C244" i="63"/>
  <c r="A245" i="63"/>
  <c r="P240" i="61"/>
  <c r="N240" i="61"/>
  <c r="H241" i="61"/>
  <c r="C241" i="61"/>
  <c r="A242" i="61"/>
  <c r="A240" i="68"/>
  <c r="C240" i="68"/>
  <c r="C240" i="66"/>
  <c r="B240" i="65"/>
  <c r="D240" i="65"/>
  <c r="A242" i="65"/>
  <c r="E235" i="65"/>
  <c r="C241" i="65"/>
  <c r="G234" i="65"/>
  <c r="F234" i="65"/>
  <c r="D53" i="65"/>
  <c r="H245" i="63"/>
  <c r="P245" i="63"/>
  <c r="A246" i="63"/>
  <c r="C245" i="63"/>
  <c r="N244" i="63"/>
  <c r="A243" i="61"/>
  <c r="H242" i="61"/>
  <c r="C242" i="61"/>
  <c r="N241" i="61"/>
  <c r="P241" i="61"/>
  <c r="A241" i="68"/>
  <c r="C241" i="68"/>
  <c r="C241" i="66"/>
  <c r="G235" i="65"/>
  <c r="F235" i="65"/>
  <c r="B241" i="65"/>
  <c r="D241" i="65"/>
  <c r="A243" i="65"/>
  <c r="C242" i="65"/>
  <c r="E236" i="65"/>
  <c r="D52" i="65"/>
  <c r="H246" i="63"/>
  <c r="P246" i="63"/>
  <c r="N245" i="63"/>
  <c r="C246" i="63"/>
  <c r="A247" i="63"/>
  <c r="P242" i="61"/>
  <c r="N242" i="61"/>
  <c r="A244" i="61"/>
  <c r="H243" i="61"/>
  <c r="C243" i="61"/>
  <c r="A242" i="68"/>
  <c r="C242" i="68"/>
  <c r="C242" i="66"/>
  <c r="G236" i="65"/>
  <c r="F236" i="65"/>
  <c r="B242" i="65"/>
  <c r="D242" i="65"/>
  <c r="A244" i="65"/>
  <c r="C243" i="65"/>
  <c r="E237" i="65"/>
  <c r="D51" i="65"/>
  <c r="H247" i="63"/>
  <c r="P247" i="63"/>
  <c r="N246" i="63"/>
  <c r="C247" i="63"/>
  <c r="A248" i="63"/>
  <c r="N243" i="61"/>
  <c r="P243" i="61"/>
  <c r="H244" i="61"/>
  <c r="C244" i="61"/>
  <c r="A245" i="61"/>
  <c r="A243" i="68"/>
  <c r="C243" i="68"/>
  <c r="C243" i="66"/>
  <c r="G237" i="65"/>
  <c r="F237" i="65"/>
  <c r="B243" i="65"/>
  <c r="D243" i="65"/>
  <c r="A245" i="65"/>
  <c r="C244" i="65"/>
  <c r="E238" i="65"/>
  <c r="D50" i="65"/>
  <c r="H248" i="63"/>
  <c r="P248" i="63"/>
  <c r="A249" i="63"/>
  <c r="C248" i="63"/>
  <c r="N247" i="63"/>
  <c r="H245" i="61"/>
  <c r="C245" i="61"/>
  <c r="A246" i="61"/>
  <c r="P244" i="61"/>
  <c r="N244" i="61"/>
  <c r="A244" i="68"/>
  <c r="C244" i="68"/>
  <c r="C244" i="66"/>
  <c r="G238" i="65"/>
  <c r="F238" i="65"/>
  <c r="B244" i="65"/>
  <c r="D244" i="65"/>
  <c r="A246" i="65"/>
  <c r="C245" i="65"/>
  <c r="E239" i="65"/>
  <c r="D49" i="65"/>
  <c r="H249" i="63"/>
  <c r="P249" i="63"/>
  <c r="A250" i="63"/>
  <c r="C249" i="63"/>
  <c r="N248" i="63"/>
  <c r="A247" i="61"/>
  <c r="C246" i="61"/>
  <c r="H246" i="61"/>
  <c r="P245" i="61"/>
  <c r="N245" i="61"/>
  <c r="A245" i="68"/>
  <c r="C245" i="68"/>
  <c r="C245" i="66"/>
  <c r="B245" i="65"/>
  <c r="D245" i="65"/>
  <c r="A247" i="65"/>
  <c r="C246" i="65"/>
  <c r="E240" i="65"/>
  <c r="G239" i="65"/>
  <c r="F239" i="65"/>
  <c r="D48" i="65"/>
  <c r="H250" i="63"/>
  <c r="P250" i="63"/>
  <c r="N249" i="63"/>
  <c r="C250" i="63"/>
  <c r="A251" i="63"/>
  <c r="P246" i="61"/>
  <c r="N246" i="61"/>
  <c r="A248" i="61"/>
  <c r="H247" i="61"/>
  <c r="C247" i="61"/>
  <c r="A246" i="68"/>
  <c r="C246" i="68"/>
  <c r="C246" i="66"/>
  <c r="G240" i="65"/>
  <c r="F240" i="65"/>
  <c r="B246" i="65"/>
  <c r="D246" i="65"/>
  <c r="A248" i="65"/>
  <c r="C247" i="65"/>
  <c r="E241" i="65"/>
  <c r="D47" i="65"/>
  <c r="H251" i="63"/>
  <c r="P251" i="63"/>
  <c r="C251" i="63"/>
  <c r="A252" i="63"/>
  <c r="N250" i="63"/>
  <c r="P247" i="61"/>
  <c r="N247" i="61"/>
  <c r="H248" i="61"/>
  <c r="A249" i="61"/>
  <c r="C248" i="61"/>
  <c r="A247" i="68"/>
  <c r="C247" i="68"/>
  <c r="C247" i="66"/>
  <c r="B247" i="65"/>
  <c r="D247" i="65"/>
  <c r="A249" i="65"/>
  <c r="C248" i="65"/>
  <c r="E242" i="65"/>
  <c r="F241" i="65"/>
  <c r="G241" i="65"/>
  <c r="D46" i="65"/>
  <c r="H252" i="63"/>
  <c r="P252" i="63"/>
  <c r="A253" i="63"/>
  <c r="C252" i="63"/>
  <c r="N251" i="63"/>
  <c r="H249" i="61"/>
  <c r="C249" i="61"/>
  <c r="A250" i="61"/>
  <c r="P248" i="61"/>
  <c r="N248" i="61"/>
  <c r="A248" i="68"/>
  <c r="C248" i="68"/>
  <c r="C248" i="66"/>
  <c r="G242" i="65"/>
  <c r="F242" i="65"/>
  <c r="B248" i="65"/>
  <c r="D248" i="65"/>
  <c r="A250" i="65"/>
  <c r="C249" i="65"/>
  <c r="E243" i="65"/>
  <c r="D45" i="65"/>
  <c r="H253" i="63"/>
  <c r="P253" i="63"/>
  <c r="N252" i="63"/>
  <c r="C253" i="63"/>
  <c r="A254" i="63"/>
  <c r="C250" i="61"/>
  <c r="H250" i="61"/>
  <c r="A251" i="61"/>
  <c r="P249" i="61"/>
  <c r="N249" i="61"/>
  <c r="A250" i="68"/>
  <c r="A249" i="68"/>
  <c r="C249" i="68"/>
  <c r="C249" i="66"/>
  <c r="C250" i="66"/>
  <c r="B249" i="65"/>
  <c r="D249" i="65"/>
  <c r="A251" i="65"/>
  <c r="E244" i="65"/>
  <c r="C250" i="65"/>
  <c r="G243" i="65"/>
  <c r="F243" i="65"/>
  <c r="D44" i="65"/>
  <c r="H254" i="63"/>
  <c r="P254" i="63"/>
  <c r="C254" i="63"/>
  <c r="A255" i="63"/>
  <c r="N253" i="63"/>
  <c r="C251" i="61"/>
  <c r="A252" i="61"/>
  <c r="H251" i="61"/>
  <c r="P250" i="61"/>
  <c r="N250" i="61"/>
  <c r="A251" i="68"/>
  <c r="C250" i="68"/>
  <c r="C251" i="66"/>
  <c r="F244" i="65"/>
  <c r="G244" i="65"/>
  <c r="B250" i="65"/>
  <c r="D250" i="65"/>
  <c r="A252" i="65"/>
  <c r="E245" i="65"/>
  <c r="C251" i="65"/>
  <c r="D43" i="65"/>
  <c r="H255" i="63"/>
  <c r="P255" i="63"/>
  <c r="A256" i="63"/>
  <c r="C255" i="63"/>
  <c r="N254" i="63"/>
  <c r="P251" i="61"/>
  <c r="N251" i="61"/>
  <c r="H252" i="61"/>
  <c r="C252" i="61"/>
  <c r="A253" i="61"/>
  <c r="A252" i="68"/>
  <c r="C251" i="68"/>
  <c r="C252" i="66"/>
  <c r="F245" i="65"/>
  <c r="G245" i="65"/>
  <c r="B251" i="65"/>
  <c r="D251" i="65"/>
  <c r="A253" i="65"/>
  <c r="C252" i="65"/>
  <c r="E246" i="65"/>
  <c r="D42" i="65"/>
  <c r="H256" i="63"/>
  <c r="P256" i="63"/>
  <c r="N255" i="63"/>
  <c r="C256" i="63"/>
  <c r="A257" i="63"/>
  <c r="A254" i="61"/>
  <c r="C253" i="61"/>
  <c r="H253" i="61"/>
  <c r="N252" i="61"/>
  <c r="P252" i="61"/>
  <c r="A253" i="68"/>
  <c r="C252" i="68"/>
  <c r="C253" i="66"/>
  <c r="G246" i="65"/>
  <c r="F246" i="65"/>
  <c r="B252" i="65"/>
  <c r="D252" i="65"/>
  <c r="A254" i="65"/>
  <c r="C253" i="65"/>
  <c r="E247" i="65"/>
  <c r="D41" i="65"/>
  <c r="H257" i="63"/>
  <c r="P257" i="63"/>
  <c r="N256" i="63"/>
  <c r="A258" i="63"/>
  <c r="C257" i="63"/>
  <c r="P253" i="61"/>
  <c r="N253" i="61"/>
  <c r="H254" i="61"/>
  <c r="C254" i="61"/>
  <c r="A255" i="61"/>
  <c r="A254" i="68"/>
  <c r="C253" i="68"/>
  <c r="C254" i="66"/>
  <c r="B253" i="65"/>
  <c r="D253" i="65"/>
  <c r="A255" i="65"/>
  <c r="C254" i="65"/>
  <c r="E248" i="65"/>
  <c r="F247" i="65"/>
  <c r="G247" i="65"/>
  <c r="D40" i="65"/>
  <c r="H258" i="63"/>
  <c r="P258" i="63"/>
  <c r="N257" i="63"/>
  <c r="C258" i="63"/>
  <c r="A259" i="63"/>
  <c r="C255" i="61"/>
  <c r="H255" i="61"/>
  <c r="A256" i="61"/>
  <c r="P254" i="61"/>
  <c r="N254" i="61"/>
  <c r="A255" i="68"/>
  <c r="C254" i="68"/>
  <c r="C255" i="66"/>
  <c r="G248" i="65"/>
  <c r="F248" i="65"/>
  <c r="B254" i="65"/>
  <c r="D254" i="65"/>
  <c r="A256" i="65"/>
  <c r="C255" i="65"/>
  <c r="E249" i="65"/>
  <c r="D39" i="65"/>
  <c r="H259" i="63"/>
  <c r="P259" i="63"/>
  <c r="C259" i="63"/>
  <c r="A260" i="63"/>
  <c r="N258" i="63"/>
  <c r="A257" i="61"/>
  <c r="C256" i="61"/>
  <c r="H256" i="61"/>
  <c r="N255" i="61"/>
  <c r="P255" i="61"/>
  <c r="A256" i="68"/>
  <c r="C255" i="68"/>
  <c r="C256" i="66"/>
  <c r="F249" i="65"/>
  <c r="G249" i="65"/>
  <c r="B255" i="65"/>
  <c r="D255" i="65"/>
  <c r="A257" i="65"/>
  <c r="C256" i="65"/>
  <c r="E250" i="65"/>
  <c r="D38" i="65"/>
  <c r="H260" i="63"/>
  <c r="P260" i="63"/>
  <c r="N259" i="63"/>
  <c r="A261" i="63"/>
  <c r="C260" i="63"/>
  <c r="N256" i="61"/>
  <c r="P256" i="61"/>
  <c r="H257" i="61"/>
  <c r="C257" i="61"/>
  <c r="A258" i="61"/>
  <c r="A257" i="68"/>
  <c r="C256" i="68"/>
  <c r="C257" i="66"/>
  <c r="F250" i="65"/>
  <c r="G250" i="65"/>
  <c r="B256" i="65"/>
  <c r="D256" i="65"/>
  <c r="C257" i="65"/>
  <c r="E251" i="65"/>
  <c r="A258" i="65"/>
  <c r="D37" i="65"/>
  <c r="H261" i="63"/>
  <c r="P261" i="63"/>
  <c r="C261" i="63"/>
  <c r="A262" i="63"/>
  <c r="N260" i="63"/>
  <c r="H258" i="61"/>
  <c r="C258" i="61"/>
  <c r="A259" i="61"/>
  <c r="P257" i="61"/>
  <c r="N257" i="61"/>
  <c r="A258" i="68"/>
  <c r="C257" i="68"/>
  <c r="C258" i="66"/>
  <c r="B257" i="65"/>
  <c r="D257" i="65"/>
  <c r="A259" i="65"/>
  <c r="E252" i="65"/>
  <c r="C258" i="65"/>
  <c r="G251" i="65"/>
  <c r="F251" i="65"/>
  <c r="D36" i="65"/>
  <c r="H262" i="63"/>
  <c r="P262" i="63"/>
  <c r="C262" i="63"/>
  <c r="A263" i="63"/>
  <c r="N261" i="63"/>
  <c r="C259" i="61"/>
  <c r="A260" i="61"/>
  <c r="H259" i="61"/>
  <c r="N258" i="61"/>
  <c r="P258" i="61"/>
  <c r="A259" i="68"/>
  <c r="C258" i="68"/>
  <c r="C259" i="66"/>
  <c r="F252" i="65"/>
  <c r="G252" i="65"/>
  <c r="B258" i="65"/>
  <c r="D258" i="65"/>
  <c r="A260" i="65"/>
  <c r="C259" i="65"/>
  <c r="E253" i="65"/>
  <c r="D35" i="65"/>
  <c r="H263" i="63"/>
  <c r="P263" i="63"/>
  <c r="N262" i="63"/>
  <c r="C263" i="63"/>
  <c r="A264" i="63"/>
  <c r="P259" i="61"/>
  <c r="N259" i="61"/>
  <c r="C260" i="61"/>
  <c r="A261" i="61"/>
  <c r="H260" i="61"/>
  <c r="A260" i="68"/>
  <c r="C259" i="68"/>
  <c r="C260" i="66"/>
  <c r="G253" i="65"/>
  <c r="F253" i="65"/>
  <c r="B259" i="65"/>
  <c r="D259" i="65"/>
  <c r="A261" i="65"/>
  <c r="C260" i="65"/>
  <c r="E254" i="65"/>
  <c r="D34" i="65"/>
  <c r="H264" i="63"/>
  <c r="P264" i="63"/>
  <c r="N263" i="63"/>
  <c r="A265" i="63"/>
  <c r="C264" i="63"/>
  <c r="N260" i="61"/>
  <c r="P260" i="61"/>
  <c r="H261" i="61"/>
  <c r="A262" i="61"/>
  <c r="C261" i="61"/>
  <c r="A261" i="68"/>
  <c r="C260" i="68"/>
  <c r="C261" i="66"/>
  <c r="F254" i="65"/>
  <c r="G254" i="65"/>
  <c r="B260" i="65"/>
  <c r="D260" i="65"/>
  <c r="A262" i="65"/>
  <c r="C261" i="65"/>
  <c r="E255" i="65"/>
  <c r="D33" i="65"/>
  <c r="H265" i="63"/>
  <c r="P265" i="63"/>
  <c r="N264" i="63"/>
  <c r="A266" i="63"/>
  <c r="C265" i="63"/>
  <c r="A263" i="61"/>
  <c r="H262" i="61"/>
  <c r="C262" i="61"/>
  <c r="N261" i="61"/>
  <c r="P261" i="61"/>
  <c r="A262" i="68"/>
  <c r="C261" i="68"/>
  <c r="C262" i="66"/>
  <c r="F255" i="65"/>
  <c r="G255" i="65"/>
  <c r="B261" i="65"/>
  <c r="D261" i="65"/>
  <c r="A263" i="65"/>
  <c r="C262" i="65"/>
  <c r="E256" i="65"/>
  <c r="D32" i="65"/>
  <c r="H266" i="63"/>
  <c r="P266" i="63"/>
  <c r="N265" i="63"/>
  <c r="C266" i="63"/>
  <c r="A267" i="63"/>
  <c r="P262" i="61"/>
  <c r="N262" i="61"/>
  <c r="C263" i="61"/>
  <c r="H263" i="61"/>
  <c r="A264" i="61"/>
  <c r="A263" i="68"/>
  <c r="C262" i="68"/>
  <c r="C263" i="66"/>
  <c r="F256" i="65"/>
  <c r="G256" i="65"/>
  <c r="B262" i="65"/>
  <c r="D262" i="65"/>
  <c r="A264" i="65"/>
  <c r="C263" i="65"/>
  <c r="E257" i="65"/>
  <c r="D31" i="65"/>
  <c r="H267" i="63"/>
  <c r="P267" i="63"/>
  <c r="C267" i="63"/>
  <c r="A268" i="63"/>
  <c r="N266" i="63"/>
  <c r="H264" i="61"/>
  <c r="C264" i="61"/>
  <c r="A265" i="61"/>
  <c r="N263" i="61"/>
  <c r="P263" i="61"/>
  <c r="A264" i="68"/>
  <c r="C263" i="68"/>
  <c r="C264" i="66"/>
  <c r="F257" i="65"/>
  <c r="G257" i="65"/>
  <c r="B263" i="65"/>
  <c r="D263" i="65"/>
  <c r="A265" i="65"/>
  <c r="C264" i="65"/>
  <c r="E258" i="65"/>
  <c r="D30" i="65"/>
  <c r="H268" i="63"/>
  <c r="P268" i="63"/>
  <c r="C268" i="63"/>
  <c r="A269" i="63"/>
  <c r="N267" i="63"/>
  <c r="A266" i="61"/>
  <c r="H265" i="61"/>
  <c r="C265" i="61"/>
  <c r="N264" i="61"/>
  <c r="P264" i="61"/>
  <c r="A265" i="68"/>
  <c r="C264" i="68"/>
  <c r="C265" i="66"/>
  <c r="F258" i="65"/>
  <c r="G258" i="65"/>
  <c r="B264" i="65"/>
  <c r="D264" i="65"/>
  <c r="A266" i="65"/>
  <c r="C265" i="65"/>
  <c r="E259" i="65"/>
  <c r="D29" i="65"/>
  <c r="H269" i="63"/>
  <c r="P269" i="63"/>
  <c r="A270" i="63"/>
  <c r="C269" i="63"/>
  <c r="N268" i="63"/>
  <c r="N265" i="61"/>
  <c r="P265" i="61"/>
  <c r="C266" i="61"/>
  <c r="A267" i="61"/>
  <c r="H266" i="61"/>
  <c r="A266" i="68"/>
  <c r="C265" i="68"/>
  <c r="C266" i="66"/>
  <c r="F259" i="65"/>
  <c r="G259" i="65"/>
  <c r="B265" i="65"/>
  <c r="D265" i="65"/>
  <c r="A267" i="65"/>
  <c r="C266" i="65"/>
  <c r="E260" i="65"/>
  <c r="D28" i="65"/>
  <c r="H270" i="63"/>
  <c r="P270" i="63"/>
  <c r="N269" i="63"/>
  <c r="C270" i="63"/>
  <c r="A271" i="63"/>
  <c r="P266" i="61"/>
  <c r="N266" i="61"/>
  <c r="C267" i="61"/>
  <c r="H267" i="61"/>
  <c r="A268" i="61"/>
  <c r="A267" i="68"/>
  <c r="C266" i="68"/>
  <c r="C267" i="66"/>
  <c r="F260" i="65"/>
  <c r="G260" i="65"/>
  <c r="B266" i="65"/>
  <c r="D266" i="65"/>
  <c r="A268" i="65"/>
  <c r="C267" i="65"/>
  <c r="E261" i="65"/>
  <c r="D27" i="65"/>
  <c r="H271" i="63"/>
  <c r="P271" i="63"/>
  <c r="C271" i="63"/>
  <c r="A272" i="63"/>
  <c r="N270" i="63"/>
  <c r="A269" i="61"/>
  <c r="H268" i="61"/>
  <c r="C268" i="61"/>
  <c r="P267" i="61"/>
  <c r="N267" i="61"/>
  <c r="A268" i="68"/>
  <c r="C267" i="68"/>
  <c r="C268" i="66"/>
  <c r="G261" i="65"/>
  <c r="F261" i="65"/>
  <c r="B267" i="65"/>
  <c r="D267" i="65"/>
  <c r="A269" i="65"/>
  <c r="C268" i="65"/>
  <c r="E262" i="65"/>
  <c r="D26" i="65"/>
  <c r="H272" i="63"/>
  <c r="P272" i="63"/>
  <c r="C272" i="63"/>
  <c r="A273" i="63"/>
  <c r="N271" i="63"/>
  <c r="N268" i="61"/>
  <c r="P268" i="61"/>
  <c r="C269" i="61"/>
  <c r="A270" i="61"/>
  <c r="H269" i="61"/>
  <c r="A269" i="68"/>
  <c r="C268" i="68"/>
  <c r="C269" i="66"/>
  <c r="G262" i="65"/>
  <c r="F262" i="65"/>
  <c r="B268" i="65"/>
  <c r="D268" i="65"/>
  <c r="A270" i="65"/>
  <c r="C269" i="65"/>
  <c r="E263" i="65"/>
  <c r="D25" i="65"/>
  <c r="H273" i="63"/>
  <c r="P273" i="63"/>
  <c r="N272" i="63"/>
  <c r="A274" i="63"/>
  <c r="C273" i="63"/>
  <c r="N269" i="61"/>
  <c r="P269" i="61"/>
  <c r="C270" i="61"/>
  <c r="A271" i="61"/>
  <c r="H270" i="61"/>
  <c r="A270" i="68"/>
  <c r="C269" i="68"/>
  <c r="C270" i="66"/>
  <c r="F263" i="65"/>
  <c r="G263" i="65"/>
  <c r="B269" i="65"/>
  <c r="D269" i="65"/>
  <c r="A271" i="65"/>
  <c r="C270" i="65"/>
  <c r="E264" i="65"/>
  <c r="D24" i="65"/>
  <c r="H274" i="63"/>
  <c r="P274" i="63"/>
  <c r="N273" i="63"/>
  <c r="C274" i="63"/>
  <c r="A275" i="63"/>
  <c r="P270" i="61"/>
  <c r="N270" i="61"/>
  <c r="C271" i="61"/>
  <c r="A272" i="61"/>
  <c r="H271" i="61"/>
  <c r="A271" i="68"/>
  <c r="C270" i="68"/>
  <c r="C271" i="66"/>
  <c r="F264" i="65"/>
  <c r="G264" i="65"/>
  <c r="B270" i="65"/>
  <c r="D270" i="65"/>
  <c r="E265" i="65"/>
  <c r="A272" i="65"/>
  <c r="C271" i="65"/>
  <c r="D23" i="65"/>
  <c r="H275" i="63"/>
  <c r="P275" i="63"/>
  <c r="C275" i="63"/>
  <c r="A276" i="63"/>
  <c r="N274" i="63"/>
  <c r="N271" i="61"/>
  <c r="P271" i="61"/>
  <c r="C272" i="61"/>
  <c r="A273" i="61"/>
  <c r="H272" i="61"/>
  <c r="A272" i="68"/>
  <c r="C271" i="68"/>
  <c r="C272" i="66"/>
  <c r="B271" i="65"/>
  <c r="D271" i="65"/>
  <c r="A273" i="65"/>
  <c r="C272" i="65"/>
  <c r="E266" i="65"/>
  <c r="G265" i="65"/>
  <c r="F265" i="65"/>
  <c r="D22" i="65"/>
  <c r="H276" i="63"/>
  <c r="P276" i="63"/>
  <c r="C276" i="63"/>
  <c r="A277" i="63"/>
  <c r="N275" i="63"/>
  <c r="N272" i="61"/>
  <c r="P272" i="61"/>
  <c r="A274" i="61"/>
  <c r="H273" i="61"/>
  <c r="C273" i="61"/>
  <c r="A273" i="68"/>
  <c r="C272" i="68"/>
  <c r="C273" i="66"/>
  <c r="G266" i="65"/>
  <c r="F266" i="65"/>
  <c r="B272" i="65"/>
  <c r="D272" i="65"/>
  <c r="A274" i="65"/>
  <c r="C273" i="65"/>
  <c r="E267" i="65"/>
  <c r="D21" i="65"/>
  <c r="H277" i="63"/>
  <c r="P277" i="63"/>
  <c r="A278" i="63"/>
  <c r="C277" i="63"/>
  <c r="N276" i="63"/>
  <c r="P273" i="61"/>
  <c r="N273" i="61"/>
  <c r="A275" i="61"/>
  <c r="H274" i="61"/>
  <c r="C274" i="61"/>
  <c r="A274" i="68"/>
  <c r="C273" i="68"/>
  <c r="C274" i="66"/>
  <c r="F267" i="65"/>
  <c r="G267" i="65"/>
  <c r="B273" i="65"/>
  <c r="D273" i="65"/>
  <c r="A275" i="65"/>
  <c r="E268" i="65"/>
  <c r="C274" i="65"/>
  <c r="D20" i="65"/>
  <c r="D19" i="65"/>
  <c r="H278" i="63"/>
  <c r="P278" i="63"/>
  <c r="N277" i="63"/>
  <c r="C278" i="63"/>
  <c r="A279" i="63"/>
  <c r="N274" i="61"/>
  <c r="P274" i="61"/>
  <c r="C275" i="61"/>
  <c r="H275" i="61"/>
  <c r="A276" i="61"/>
  <c r="A275" i="68"/>
  <c r="C274" i="68"/>
  <c r="C275" i="66"/>
  <c r="G268" i="65"/>
  <c r="F268" i="65"/>
  <c r="B274" i="65"/>
  <c r="D274" i="65"/>
  <c r="A276" i="65"/>
  <c r="C275" i="65"/>
  <c r="E269" i="65"/>
  <c r="H279" i="63"/>
  <c r="P279" i="63"/>
  <c r="N278" i="63"/>
  <c r="C279" i="63"/>
  <c r="A280" i="63"/>
  <c r="A277" i="61"/>
  <c r="H276" i="61"/>
  <c r="C276" i="61"/>
  <c r="P275" i="61"/>
  <c r="N275" i="61"/>
  <c r="A276" i="68"/>
  <c r="C275" i="68"/>
  <c r="C276" i="66"/>
  <c r="G269" i="65"/>
  <c r="F269" i="65"/>
  <c r="B275" i="65"/>
  <c r="D275" i="65"/>
  <c r="A277" i="65"/>
  <c r="C276" i="65"/>
  <c r="E270" i="65"/>
  <c r="H280" i="63"/>
  <c r="P280" i="63"/>
  <c r="A281" i="63"/>
  <c r="C280" i="63"/>
  <c r="N279" i="63"/>
  <c r="N276" i="61"/>
  <c r="P276" i="61"/>
  <c r="A278" i="61"/>
  <c r="H277" i="61"/>
  <c r="C277" i="61"/>
  <c r="A277" i="68"/>
  <c r="C276" i="68"/>
  <c r="C277" i="66"/>
  <c r="G270" i="65"/>
  <c r="F270" i="65"/>
  <c r="B276" i="65"/>
  <c r="D276" i="65"/>
  <c r="C277" i="65"/>
  <c r="E271" i="65"/>
  <c r="E272" i="65"/>
  <c r="H281" i="63"/>
  <c r="P281" i="63"/>
  <c r="N280" i="63"/>
  <c r="A282" i="63"/>
  <c r="C281" i="63"/>
  <c r="N277" i="61"/>
  <c r="P277" i="61"/>
  <c r="H278" i="61"/>
  <c r="C278" i="61"/>
  <c r="A279" i="61"/>
  <c r="A278" i="68"/>
  <c r="C277" i="68"/>
  <c r="C278" i="66"/>
  <c r="F271" i="65"/>
  <c r="G271" i="65"/>
  <c r="G272" i="65"/>
  <c r="F272" i="65"/>
  <c r="E273" i="65"/>
  <c r="E274" i="65"/>
  <c r="H282" i="63"/>
  <c r="P282" i="63"/>
  <c r="N281" i="63"/>
  <c r="C282" i="63"/>
  <c r="A283" i="63"/>
  <c r="C279" i="61"/>
  <c r="H279" i="61"/>
  <c r="A280" i="61"/>
  <c r="N278" i="61"/>
  <c r="P278" i="61"/>
  <c r="A279" i="68"/>
  <c r="C278" i="68"/>
  <c r="C279" i="66"/>
  <c r="G274" i="65"/>
  <c r="F274" i="65"/>
  <c r="G273" i="65"/>
  <c r="F273" i="65"/>
  <c r="E275" i="65"/>
  <c r="H283" i="63"/>
  <c r="P283" i="63"/>
  <c r="C283" i="63"/>
  <c r="A284" i="63"/>
  <c r="N282" i="63"/>
  <c r="A281" i="61"/>
  <c r="H280" i="61"/>
  <c r="C280" i="61"/>
  <c r="P279" i="61"/>
  <c r="N279" i="61"/>
  <c r="A280" i="68"/>
  <c r="C279" i="68"/>
  <c r="C280" i="66"/>
  <c r="G275" i="65"/>
  <c r="F275" i="65"/>
  <c r="E276" i="65"/>
  <c r="H284" i="63"/>
  <c r="P284" i="63"/>
  <c r="A285" i="63"/>
  <c r="C284" i="63"/>
  <c r="N283" i="63"/>
  <c r="N280" i="61"/>
  <c r="P280" i="61"/>
  <c r="H281" i="61"/>
  <c r="C281" i="61"/>
  <c r="A282" i="61"/>
  <c r="A281" i="68"/>
  <c r="C280" i="68"/>
  <c r="C281" i="66"/>
  <c r="G276" i="65"/>
  <c r="F276" i="65"/>
  <c r="E277" i="65"/>
  <c r="H285" i="63"/>
  <c r="P285" i="63"/>
  <c r="A286" i="63"/>
  <c r="C285" i="63"/>
  <c r="N284" i="63"/>
  <c r="C282" i="61"/>
  <c r="A283" i="61"/>
  <c r="H282" i="61"/>
  <c r="P281" i="61"/>
  <c r="N281" i="61"/>
  <c r="A282" i="68"/>
  <c r="C281" i="68"/>
  <c r="C282" i="66"/>
  <c r="F277" i="65"/>
  <c r="G277" i="65"/>
  <c r="H286" i="63"/>
  <c r="P286" i="63"/>
  <c r="N285" i="63"/>
  <c r="C286" i="63"/>
  <c r="A287" i="63"/>
  <c r="P282" i="61"/>
  <c r="N282" i="61"/>
  <c r="C283" i="61"/>
  <c r="A284" i="61"/>
  <c r="H283" i="61"/>
  <c r="A283" i="68"/>
  <c r="C282" i="68"/>
  <c r="C283" i="66"/>
  <c r="H287" i="63"/>
  <c r="P287" i="63"/>
  <c r="N286" i="63"/>
  <c r="C287" i="63"/>
  <c r="A288" i="63"/>
  <c r="P283" i="61"/>
  <c r="N283" i="61"/>
  <c r="H284" i="61"/>
  <c r="C284" i="61"/>
  <c r="A285" i="61"/>
  <c r="A284" i="68"/>
  <c r="C283" i="68"/>
  <c r="C284" i="66"/>
  <c r="H288" i="63"/>
  <c r="P288" i="63"/>
  <c r="A289" i="63"/>
  <c r="C288" i="63"/>
  <c r="N287" i="63"/>
  <c r="N284" i="61"/>
  <c r="P284" i="61"/>
  <c r="A286" i="61"/>
  <c r="C285" i="61"/>
  <c r="H285" i="61"/>
  <c r="A285" i="68"/>
  <c r="C284" i="68"/>
  <c r="C285" i="66"/>
  <c r="H289" i="63"/>
  <c r="P289" i="63"/>
  <c r="N288" i="63"/>
  <c r="A290" i="63"/>
  <c r="C289" i="63"/>
  <c r="N285" i="61"/>
  <c r="P285" i="61"/>
  <c r="C286" i="61"/>
  <c r="A287" i="61"/>
  <c r="H286" i="61"/>
  <c r="A286" i="68"/>
  <c r="C285" i="68"/>
  <c r="C286" i="66"/>
  <c r="H290" i="63"/>
  <c r="P290" i="63"/>
  <c r="N289" i="63"/>
  <c r="C290" i="63"/>
  <c r="A291" i="63"/>
  <c r="P286" i="61"/>
  <c r="N286" i="61"/>
  <c r="C287" i="61"/>
  <c r="A288" i="61"/>
  <c r="H287" i="61"/>
  <c r="A287" i="68"/>
  <c r="C286" i="68"/>
  <c r="C287" i="66"/>
  <c r="H291" i="63"/>
  <c r="P291" i="63"/>
  <c r="N290" i="63"/>
  <c r="C291" i="63"/>
  <c r="A292" i="63"/>
  <c r="P287" i="61"/>
  <c r="N287" i="61"/>
  <c r="C288" i="61"/>
  <c r="H288" i="61"/>
  <c r="A289" i="61"/>
  <c r="A288" i="68"/>
  <c r="C287" i="68"/>
  <c r="C288" i="66"/>
  <c r="H292" i="63"/>
  <c r="P292" i="63"/>
  <c r="A293" i="63"/>
  <c r="C292" i="63"/>
  <c r="N291" i="63"/>
  <c r="H289" i="61"/>
  <c r="A290" i="61"/>
  <c r="C289" i="61"/>
  <c r="N288" i="61"/>
  <c r="P288" i="61"/>
  <c r="A289" i="68"/>
  <c r="C288" i="68"/>
  <c r="C289" i="66"/>
  <c r="H293" i="63"/>
  <c r="P293" i="63"/>
  <c r="A294" i="63"/>
  <c r="C293" i="63"/>
  <c r="N292" i="63"/>
  <c r="C290" i="61"/>
  <c r="H290" i="61"/>
  <c r="A291" i="61"/>
  <c r="N289" i="61"/>
  <c r="P289" i="61"/>
  <c r="A290" i="68"/>
  <c r="C289" i="68"/>
  <c r="C290" i="66"/>
  <c r="H294" i="63"/>
  <c r="P294" i="63"/>
  <c r="N293" i="63"/>
  <c r="C294" i="63"/>
  <c r="A295" i="63"/>
  <c r="C291" i="61"/>
  <c r="H291" i="61"/>
  <c r="A292" i="61"/>
  <c r="N290" i="61"/>
  <c r="P290" i="61"/>
  <c r="A291" i="68"/>
  <c r="C290" i="68"/>
  <c r="C291" i="66"/>
  <c r="H295" i="63"/>
  <c r="P295" i="63"/>
  <c r="N294" i="63"/>
  <c r="C295" i="63"/>
  <c r="A296" i="63"/>
  <c r="C292" i="61"/>
  <c r="A293" i="61"/>
  <c r="H292" i="61"/>
  <c r="N291" i="61"/>
  <c r="P291" i="61"/>
  <c r="A292" i="68"/>
  <c r="C291" i="68"/>
  <c r="C292" i="66"/>
  <c r="H296" i="63"/>
  <c r="P296" i="63"/>
  <c r="A297" i="63"/>
  <c r="C296" i="63"/>
  <c r="N295" i="63"/>
  <c r="N292" i="61"/>
  <c r="P292" i="61"/>
  <c r="C293" i="61"/>
  <c r="H293" i="61"/>
  <c r="A294" i="61"/>
  <c r="A293" i="68"/>
  <c r="C292" i="68"/>
  <c r="C293" i="66"/>
  <c r="H297" i="63"/>
  <c r="P297" i="63"/>
  <c r="N296" i="63"/>
  <c r="A298" i="63"/>
  <c r="C297" i="63"/>
  <c r="A295" i="61"/>
  <c r="C294" i="61"/>
  <c r="H294" i="61"/>
  <c r="N293" i="61"/>
  <c r="P293" i="61"/>
  <c r="A294" i="68"/>
  <c r="C293" i="68"/>
  <c r="C294" i="66"/>
  <c r="H298" i="63"/>
  <c r="P298" i="63"/>
  <c r="N297" i="63"/>
  <c r="C298" i="63"/>
  <c r="A299" i="63"/>
  <c r="P294" i="61"/>
  <c r="N294" i="61"/>
  <c r="C295" i="61"/>
  <c r="H295" i="61"/>
  <c r="A296" i="61"/>
  <c r="A295" i="68"/>
  <c r="C294" i="68"/>
  <c r="C295" i="66"/>
  <c r="H299" i="63"/>
  <c r="P299" i="63"/>
  <c r="N298" i="63"/>
  <c r="C299" i="63"/>
  <c r="A300" i="63"/>
  <c r="H296" i="61"/>
  <c r="C296" i="61"/>
  <c r="A297" i="61"/>
  <c r="N295" i="61"/>
  <c r="P295" i="61"/>
  <c r="A296" i="68"/>
  <c r="C295" i="68"/>
  <c r="C296" i="66"/>
  <c r="H300" i="63"/>
  <c r="P300" i="63"/>
  <c r="N299" i="63"/>
  <c r="A301" i="63"/>
  <c r="C300" i="63"/>
  <c r="A298" i="61"/>
  <c r="H297" i="61"/>
  <c r="C297" i="61"/>
  <c r="N296" i="61"/>
  <c r="P296" i="61"/>
  <c r="A297" i="68"/>
  <c r="C296" i="68"/>
  <c r="C297" i="66"/>
  <c r="H301" i="63"/>
  <c r="P301" i="63"/>
  <c r="N300" i="63"/>
  <c r="A302" i="63"/>
  <c r="C301" i="63"/>
  <c r="P297" i="61"/>
  <c r="N297" i="61"/>
  <c r="C298" i="61"/>
  <c r="A299" i="61"/>
  <c r="H298" i="61"/>
  <c r="A298" i="68"/>
  <c r="C297" i="68"/>
  <c r="C298" i="66"/>
  <c r="H302" i="63"/>
  <c r="P302" i="63"/>
  <c r="N301" i="63"/>
  <c r="C302" i="63"/>
  <c r="A303" i="63"/>
  <c r="N298" i="61"/>
  <c r="P298" i="61"/>
  <c r="C299" i="61"/>
  <c r="A300" i="61"/>
  <c r="H299" i="61"/>
  <c r="A299" i="68"/>
  <c r="C298" i="68"/>
  <c r="C299" i="66"/>
  <c r="H303" i="63"/>
  <c r="P303" i="63"/>
  <c r="C303" i="63"/>
  <c r="A304" i="63"/>
  <c r="N302" i="63"/>
  <c r="N299" i="61"/>
  <c r="P299" i="61"/>
  <c r="H300" i="61"/>
  <c r="C300" i="61"/>
  <c r="A301" i="61"/>
  <c r="A300" i="68"/>
  <c r="C299" i="68"/>
  <c r="C300" i="66"/>
  <c r="H304" i="63"/>
  <c r="P304" i="63"/>
  <c r="C304" i="63"/>
  <c r="A305" i="63"/>
  <c r="N303" i="63"/>
  <c r="N300" i="61"/>
  <c r="P300" i="61"/>
  <c r="A302" i="61"/>
  <c r="H301" i="61"/>
  <c r="C301" i="61"/>
  <c r="A301" i="68"/>
  <c r="C300" i="68"/>
  <c r="C301" i="66"/>
  <c r="H305" i="63"/>
  <c r="P305" i="63"/>
  <c r="N304" i="63"/>
  <c r="A306" i="63"/>
  <c r="C305" i="63"/>
  <c r="P301" i="61"/>
  <c r="N301" i="61"/>
  <c r="C302" i="61"/>
  <c r="A303" i="61"/>
  <c r="H302" i="61"/>
  <c r="A302" i="68"/>
  <c r="C301" i="68"/>
  <c r="C302" i="66"/>
  <c r="H306" i="63"/>
  <c r="P306" i="63"/>
  <c r="N305" i="63"/>
  <c r="C306" i="63"/>
  <c r="A307" i="63"/>
  <c r="P302" i="61"/>
  <c r="N302" i="61"/>
  <c r="C303" i="61"/>
  <c r="H303" i="61"/>
  <c r="A304" i="61"/>
  <c r="A303" i="68"/>
  <c r="C302" i="68"/>
  <c r="C303" i="66"/>
  <c r="H307" i="63"/>
  <c r="P307" i="63"/>
  <c r="N306" i="63"/>
  <c r="C307" i="63"/>
  <c r="A308" i="63"/>
  <c r="H304" i="61"/>
  <c r="C304" i="61"/>
  <c r="A305" i="61"/>
  <c r="N303" i="61"/>
  <c r="P303" i="61"/>
  <c r="A304" i="68"/>
  <c r="C303" i="68"/>
  <c r="C304" i="66"/>
  <c r="H308" i="63"/>
  <c r="P308" i="63"/>
  <c r="C308" i="63"/>
  <c r="A309" i="63"/>
  <c r="N307" i="63"/>
  <c r="A306" i="61"/>
  <c r="H305" i="61"/>
  <c r="C305" i="61"/>
  <c r="N304" i="61"/>
  <c r="P304" i="61"/>
  <c r="A305" i="68"/>
  <c r="C304" i="68"/>
  <c r="C305" i="66"/>
  <c r="H309" i="63"/>
  <c r="P309" i="63"/>
  <c r="A310" i="63"/>
  <c r="C309" i="63"/>
  <c r="N308" i="63"/>
  <c r="P305" i="61"/>
  <c r="N305" i="61"/>
  <c r="C306" i="61"/>
  <c r="A307" i="61"/>
  <c r="H306" i="61"/>
  <c r="A306" i="68"/>
  <c r="C305" i="68"/>
  <c r="C306" i="66"/>
  <c r="H310" i="63"/>
  <c r="P310" i="63"/>
  <c r="N309" i="63"/>
  <c r="C310" i="63"/>
  <c r="A311" i="63"/>
  <c r="C307" i="61"/>
  <c r="A308" i="61"/>
  <c r="H307" i="61"/>
  <c r="N306" i="61"/>
  <c r="P306" i="61"/>
  <c r="A307" i="68"/>
  <c r="C306" i="68"/>
  <c r="C307" i="66"/>
  <c r="H311" i="63"/>
  <c r="P311" i="63"/>
  <c r="N310" i="63"/>
  <c r="C311" i="63"/>
  <c r="A312" i="63"/>
  <c r="N307" i="61"/>
  <c r="P307" i="61"/>
  <c r="H308" i="61"/>
  <c r="C308" i="61"/>
  <c r="A309" i="61"/>
  <c r="A308" i="68"/>
  <c r="C307" i="68"/>
  <c r="C308" i="66"/>
  <c r="H312" i="63"/>
  <c r="P312" i="63"/>
  <c r="N311" i="63"/>
  <c r="A313" i="63"/>
  <c r="C312" i="63"/>
  <c r="A310" i="61"/>
  <c r="H309" i="61"/>
  <c r="C309" i="61"/>
  <c r="N308" i="61"/>
  <c r="P308" i="61"/>
  <c r="A309" i="68"/>
  <c r="C308" i="68"/>
  <c r="C309" i="66"/>
  <c r="H313" i="63"/>
  <c r="P313" i="63"/>
  <c r="N312" i="63"/>
  <c r="A314" i="63"/>
  <c r="C313" i="63"/>
  <c r="P309" i="61"/>
  <c r="N309" i="61"/>
  <c r="C310" i="61"/>
  <c r="A311" i="61"/>
  <c r="H310" i="61"/>
  <c r="A310" i="68"/>
  <c r="C309" i="68"/>
  <c r="C310" i="66"/>
  <c r="H314" i="63"/>
  <c r="P314" i="63"/>
  <c r="N313" i="63"/>
  <c r="C314" i="63"/>
  <c r="A315" i="63"/>
  <c r="C311" i="61"/>
  <c r="H311" i="61"/>
  <c r="A312" i="61"/>
  <c r="P310" i="61"/>
  <c r="N310" i="61"/>
  <c r="A311" i="68"/>
  <c r="C310" i="68"/>
  <c r="C311" i="66"/>
  <c r="H315" i="63"/>
  <c r="P315" i="63"/>
  <c r="C315" i="63"/>
  <c r="A316" i="63"/>
  <c r="N314" i="63"/>
  <c r="H312" i="61"/>
  <c r="C312" i="61"/>
  <c r="A313" i="61"/>
  <c r="N311" i="61"/>
  <c r="P311" i="61"/>
  <c r="A312" i="68"/>
  <c r="C311" i="68"/>
  <c r="C312" i="66"/>
  <c r="H316" i="63"/>
  <c r="P316" i="63"/>
  <c r="A317" i="63"/>
  <c r="C316" i="63"/>
  <c r="N315" i="63"/>
  <c r="A314" i="61"/>
  <c r="H313" i="61"/>
  <c r="C313" i="61"/>
  <c r="N312" i="61"/>
  <c r="P312" i="61"/>
  <c r="A313" i="68"/>
  <c r="C312" i="68"/>
  <c r="C313" i="66"/>
  <c r="H317" i="63"/>
  <c r="P317" i="63"/>
  <c r="N316" i="63"/>
  <c r="A318" i="63"/>
  <c r="C317" i="63"/>
  <c r="P313" i="61"/>
  <c r="N313" i="61"/>
  <c r="C314" i="61"/>
  <c r="A315" i="61"/>
  <c r="H314" i="61"/>
  <c r="A314" i="68"/>
  <c r="C313" i="68"/>
  <c r="C314" i="66"/>
  <c r="H318" i="63"/>
  <c r="P318" i="63"/>
  <c r="N317" i="63"/>
  <c r="C318" i="63"/>
  <c r="A319" i="63"/>
  <c r="N314" i="61"/>
  <c r="P314" i="61"/>
  <c r="C315" i="61"/>
  <c r="A316" i="61"/>
  <c r="H315" i="61"/>
  <c r="A315" i="68"/>
  <c r="C314" i="68"/>
  <c r="C315" i="66"/>
  <c r="H319" i="63"/>
  <c r="P319" i="63"/>
  <c r="N318" i="63"/>
  <c r="C319" i="63"/>
  <c r="A320" i="63"/>
  <c r="H316" i="61"/>
  <c r="C316" i="61"/>
  <c r="A317" i="61"/>
  <c r="N315" i="61"/>
  <c r="P315" i="61"/>
  <c r="A316" i="68"/>
  <c r="C315" i="68"/>
  <c r="C316" i="66"/>
  <c r="H320" i="63"/>
  <c r="P320" i="63"/>
  <c r="N319" i="63"/>
  <c r="A321" i="63"/>
  <c r="C320" i="63"/>
  <c r="A318" i="61"/>
  <c r="C317" i="61"/>
  <c r="H317" i="61"/>
  <c r="N316" i="61"/>
  <c r="P316" i="61"/>
  <c r="A317" i="68"/>
  <c r="C316" i="68"/>
  <c r="C317" i="66"/>
  <c r="H321" i="63"/>
  <c r="P321" i="63"/>
  <c r="N320" i="63"/>
  <c r="A322" i="63"/>
  <c r="C321" i="63"/>
  <c r="P317" i="61"/>
  <c r="N317" i="61"/>
  <c r="C318" i="61"/>
  <c r="A319" i="61"/>
  <c r="H318" i="61"/>
  <c r="A318" i="68"/>
  <c r="C317" i="68"/>
  <c r="C318" i="66"/>
  <c r="H322" i="63"/>
  <c r="P322" i="63"/>
  <c r="C322" i="63"/>
  <c r="A323" i="63"/>
  <c r="N321" i="63"/>
  <c r="P318" i="61"/>
  <c r="N318" i="61"/>
  <c r="C319" i="61"/>
  <c r="H319" i="61"/>
  <c r="A320" i="61"/>
  <c r="A319" i="68"/>
  <c r="C318" i="68"/>
  <c r="C319" i="66"/>
  <c r="H323" i="63"/>
  <c r="P323" i="63"/>
  <c r="N322" i="63"/>
  <c r="C323" i="63"/>
  <c r="A324" i="63"/>
  <c r="H320" i="61"/>
  <c r="C320" i="61"/>
  <c r="A321" i="61"/>
  <c r="N319" i="61"/>
  <c r="P319" i="61"/>
  <c r="A320" i="68"/>
  <c r="C319" i="68"/>
  <c r="C320" i="66"/>
  <c r="H324" i="63"/>
  <c r="P324" i="63"/>
  <c r="A325" i="63"/>
  <c r="C324" i="63"/>
  <c r="N323" i="63"/>
  <c r="A322" i="61"/>
  <c r="H321" i="61"/>
  <c r="C321" i="61"/>
  <c r="N320" i="61"/>
  <c r="P320" i="61"/>
  <c r="A321" i="68"/>
  <c r="C320" i="68"/>
  <c r="C321" i="66"/>
  <c r="H325" i="63"/>
  <c r="P325" i="63"/>
  <c r="N324" i="63"/>
  <c r="A326" i="63"/>
  <c r="C325" i="63"/>
  <c r="P321" i="61"/>
  <c r="N321" i="61"/>
  <c r="C322" i="61"/>
  <c r="A323" i="61"/>
  <c r="H322" i="61"/>
  <c r="A322" i="68"/>
  <c r="C321" i="68"/>
  <c r="C322" i="66"/>
  <c r="H326" i="63"/>
  <c r="P326" i="63"/>
  <c r="C326" i="63"/>
  <c r="A327" i="63"/>
  <c r="N325" i="63"/>
  <c r="N322" i="61"/>
  <c r="P322" i="61"/>
  <c r="C323" i="61"/>
  <c r="A324" i="61"/>
  <c r="H323" i="61"/>
  <c r="A323" i="68"/>
  <c r="C322" i="68"/>
  <c r="C323" i="66"/>
  <c r="H327" i="63"/>
  <c r="P327" i="63"/>
  <c r="N326" i="63"/>
  <c r="C327" i="63"/>
  <c r="A328" i="63"/>
  <c r="N323" i="61"/>
  <c r="P323" i="61"/>
  <c r="H324" i="61"/>
  <c r="C324" i="61"/>
  <c r="A325" i="61"/>
  <c r="A324" i="68"/>
  <c r="C323" i="68"/>
  <c r="C324" i="66"/>
  <c r="H328" i="63"/>
  <c r="P328" i="63"/>
  <c r="A329" i="63"/>
  <c r="C328" i="63"/>
  <c r="N327" i="63"/>
  <c r="A326" i="61"/>
  <c r="H325" i="61"/>
  <c r="C325" i="61"/>
  <c r="N324" i="61"/>
  <c r="P324" i="61"/>
  <c r="A325" i="68"/>
  <c r="C324" i="68"/>
  <c r="C325" i="66"/>
  <c r="H329" i="63"/>
  <c r="P329" i="63"/>
  <c r="N328" i="63"/>
  <c r="A330" i="63"/>
  <c r="C329" i="63"/>
  <c r="P325" i="61"/>
  <c r="N325" i="61"/>
  <c r="C326" i="61"/>
  <c r="A327" i="61"/>
  <c r="H326" i="61"/>
  <c r="A326" i="68"/>
  <c r="C325" i="68"/>
  <c r="C326" i="66"/>
  <c r="H330" i="63"/>
  <c r="P330" i="63"/>
  <c r="N329" i="63"/>
  <c r="C330" i="63"/>
  <c r="A331" i="63"/>
  <c r="P326" i="61"/>
  <c r="N326" i="61"/>
  <c r="C327" i="61"/>
  <c r="H327" i="61"/>
  <c r="A328" i="61"/>
  <c r="A327" i="68"/>
  <c r="C326" i="68"/>
  <c r="C327" i="66"/>
  <c r="H331" i="63"/>
  <c r="P331" i="63"/>
  <c r="C331" i="63"/>
  <c r="A332" i="63"/>
  <c r="N330" i="63"/>
  <c r="H328" i="61"/>
  <c r="C328" i="61"/>
  <c r="A329" i="61"/>
  <c r="N327" i="61"/>
  <c r="P327" i="61"/>
  <c r="A328" i="68"/>
  <c r="C327" i="68"/>
  <c r="C328" i="66"/>
  <c r="H332" i="63"/>
  <c r="P332" i="63"/>
  <c r="A333" i="63"/>
  <c r="C332" i="63"/>
  <c r="N331" i="63"/>
  <c r="A330" i="61"/>
  <c r="H329" i="61"/>
  <c r="C329" i="61"/>
  <c r="N328" i="61"/>
  <c r="P328" i="61"/>
  <c r="A329" i="68"/>
  <c r="C328" i="68"/>
  <c r="C329" i="66"/>
  <c r="H333" i="63"/>
  <c r="P333" i="63"/>
  <c r="N332" i="63"/>
  <c r="A334" i="63"/>
  <c r="C333" i="63"/>
  <c r="P329" i="61"/>
  <c r="N329" i="61"/>
  <c r="C330" i="61"/>
  <c r="A331" i="61"/>
  <c r="H330" i="61"/>
  <c r="A330" i="68"/>
  <c r="C329" i="68"/>
  <c r="C330" i="66"/>
  <c r="H334" i="63"/>
  <c r="P334" i="63"/>
  <c r="C334" i="63"/>
  <c r="A335" i="63"/>
  <c r="N333" i="63"/>
  <c r="C331" i="61"/>
  <c r="A332" i="61"/>
  <c r="H331" i="61"/>
  <c r="P330" i="61"/>
  <c r="N330" i="61"/>
  <c r="A331" i="68"/>
  <c r="C330" i="68"/>
  <c r="C331" i="66"/>
  <c r="H335" i="63"/>
  <c r="P335" i="63"/>
  <c r="C335" i="63"/>
  <c r="A336" i="63"/>
  <c r="N334" i="63"/>
  <c r="N331" i="61"/>
  <c r="P331" i="61"/>
  <c r="H332" i="61"/>
  <c r="C332" i="61"/>
  <c r="A333" i="61"/>
  <c r="A332" i="68"/>
  <c r="C331" i="68"/>
  <c r="C332" i="66"/>
  <c r="H336" i="63"/>
  <c r="P336" i="63"/>
  <c r="C336" i="63"/>
  <c r="A337" i="63"/>
  <c r="N335" i="63"/>
  <c r="A334" i="61"/>
  <c r="H333" i="61"/>
  <c r="C333" i="61"/>
  <c r="N332" i="61"/>
  <c r="P332" i="61"/>
  <c r="A333" i="68"/>
  <c r="C332" i="68"/>
  <c r="C333" i="66"/>
  <c r="H337" i="63"/>
  <c r="P337" i="63"/>
  <c r="N336" i="63"/>
  <c r="A338" i="63"/>
  <c r="C337" i="63"/>
  <c r="P333" i="61"/>
  <c r="N333" i="61"/>
  <c r="C334" i="61"/>
  <c r="A335" i="61"/>
  <c r="H334" i="61"/>
  <c r="A334" i="68"/>
  <c r="C333" i="68"/>
  <c r="C334" i="66"/>
  <c r="H338" i="63"/>
  <c r="P338" i="63"/>
  <c r="C338" i="63"/>
  <c r="A339" i="63"/>
  <c r="N337" i="63"/>
  <c r="C335" i="61"/>
  <c r="H335" i="61"/>
  <c r="A336" i="61"/>
  <c r="P334" i="61"/>
  <c r="N334" i="61"/>
  <c r="A335" i="68"/>
  <c r="C334" i="68"/>
  <c r="C335" i="66"/>
  <c r="H339" i="63"/>
  <c r="P339" i="63"/>
  <c r="C339" i="63"/>
  <c r="A340" i="63"/>
  <c r="N338" i="63"/>
  <c r="H336" i="61"/>
  <c r="C336" i="61"/>
  <c r="A337" i="61"/>
  <c r="N335" i="61"/>
  <c r="P335" i="61"/>
  <c r="A336" i="68"/>
  <c r="C335" i="68"/>
  <c r="C336" i="66"/>
  <c r="H340" i="63"/>
  <c r="P340" i="63"/>
  <c r="C340" i="63"/>
  <c r="A341" i="63"/>
  <c r="N339" i="63"/>
  <c r="A338" i="61"/>
  <c r="H337" i="61"/>
  <c r="C337" i="61"/>
  <c r="N336" i="61"/>
  <c r="P336" i="61"/>
  <c r="A337" i="68"/>
  <c r="C336" i="68"/>
  <c r="C337" i="66"/>
  <c r="H341" i="63"/>
  <c r="P341" i="63"/>
  <c r="A342" i="63"/>
  <c r="C341" i="63"/>
  <c r="N340" i="63"/>
  <c r="P337" i="61"/>
  <c r="N337" i="61"/>
  <c r="C338" i="61"/>
  <c r="A339" i="61"/>
  <c r="H338" i="61"/>
  <c r="A338" i="68"/>
  <c r="C337" i="68"/>
  <c r="C338" i="66"/>
  <c r="H342" i="63"/>
  <c r="P342" i="63"/>
  <c r="N341" i="63"/>
  <c r="C342" i="63"/>
  <c r="A343" i="63"/>
  <c r="C339" i="61"/>
  <c r="A340" i="61"/>
  <c r="H339" i="61"/>
  <c r="N338" i="61"/>
  <c r="P338" i="61"/>
  <c r="A339" i="68"/>
  <c r="C338" i="68"/>
  <c r="C339" i="66"/>
  <c r="H343" i="63"/>
  <c r="P343" i="63"/>
  <c r="N342" i="63"/>
  <c r="C343" i="63"/>
  <c r="A344" i="63"/>
  <c r="N339" i="61"/>
  <c r="P339" i="61"/>
  <c r="H340" i="61"/>
  <c r="C340" i="61"/>
  <c r="A341" i="61"/>
  <c r="A340" i="68"/>
  <c r="C339" i="68"/>
  <c r="C340" i="66"/>
  <c r="H344" i="63"/>
  <c r="P344" i="63"/>
  <c r="A345" i="63"/>
  <c r="C344" i="63"/>
  <c r="N343" i="63"/>
  <c r="A342" i="61"/>
  <c r="H341" i="61"/>
  <c r="C341" i="61"/>
  <c r="N340" i="61"/>
  <c r="P340" i="61"/>
  <c r="A341" i="68"/>
  <c r="C340" i="68"/>
  <c r="C341" i="66"/>
  <c r="H345" i="63"/>
  <c r="P345" i="63"/>
  <c r="N344" i="63"/>
  <c r="A346" i="63"/>
  <c r="C345" i="63"/>
  <c r="P341" i="61"/>
  <c r="N341" i="61"/>
  <c r="C342" i="61"/>
  <c r="A343" i="61"/>
  <c r="H342" i="61"/>
  <c r="A342" i="68"/>
  <c r="C341" i="68"/>
  <c r="C342" i="66"/>
  <c r="H346" i="63"/>
  <c r="P346" i="63"/>
  <c r="N345" i="63"/>
  <c r="C346" i="63"/>
  <c r="A347" i="63"/>
  <c r="P342" i="61"/>
  <c r="N342" i="61"/>
  <c r="C343" i="61"/>
  <c r="H343" i="61"/>
  <c r="A344" i="61"/>
  <c r="A343" i="68"/>
  <c r="C342" i="68"/>
  <c r="C343" i="66"/>
  <c r="H347" i="63"/>
  <c r="P347" i="63"/>
  <c r="C347" i="63"/>
  <c r="A348" i="63"/>
  <c r="N346" i="63"/>
  <c r="H344" i="61"/>
  <c r="C344" i="61"/>
  <c r="A345" i="61"/>
  <c r="N343" i="61"/>
  <c r="P343" i="61"/>
  <c r="A344" i="68"/>
  <c r="C343" i="68"/>
  <c r="C344" i="66"/>
  <c r="H348" i="63"/>
  <c r="P348" i="63"/>
  <c r="A349" i="63"/>
  <c r="C348" i="63"/>
  <c r="N347" i="63"/>
  <c r="A346" i="61"/>
  <c r="H345" i="61"/>
  <c r="C345" i="61"/>
  <c r="N344" i="61"/>
  <c r="P344" i="61"/>
  <c r="A345" i="68"/>
  <c r="C344" i="68"/>
  <c r="C345" i="66"/>
  <c r="H349" i="63"/>
  <c r="P349" i="63"/>
  <c r="N348" i="63"/>
  <c r="A350" i="63"/>
  <c r="C349" i="63"/>
  <c r="P345" i="61"/>
  <c r="N345" i="61"/>
  <c r="C346" i="61"/>
  <c r="A347" i="61"/>
  <c r="H346" i="61"/>
  <c r="A346" i="68"/>
  <c r="C345" i="68"/>
  <c r="C346" i="66"/>
  <c r="H350" i="63"/>
  <c r="P350" i="63"/>
  <c r="N349" i="63"/>
  <c r="C350" i="63"/>
  <c r="A351" i="63"/>
  <c r="P346" i="61"/>
  <c r="N346" i="61"/>
  <c r="C347" i="61"/>
  <c r="A348" i="61"/>
  <c r="H347" i="61"/>
  <c r="A347" i="68"/>
  <c r="C346" i="68"/>
  <c r="C347" i="66"/>
  <c r="H351" i="63"/>
  <c r="P351" i="63"/>
  <c r="C351" i="63"/>
  <c r="A352" i="63"/>
  <c r="N350" i="63"/>
  <c r="N347" i="61"/>
  <c r="P347" i="61"/>
  <c r="H348" i="61"/>
  <c r="C348" i="61"/>
  <c r="A349" i="61"/>
  <c r="A348" i="68"/>
  <c r="C347" i="68"/>
  <c r="C348" i="66"/>
  <c r="H352" i="63"/>
  <c r="P352" i="63"/>
  <c r="A353" i="63"/>
  <c r="C352" i="63"/>
  <c r="N351" i="63"/>
  <c r="A350" i="61"/>
  <c r="H349" i="61"/>
  <c r="C349" i="61"/>
  <c r="N348" i="61"/>
  <c r="P348" i="61"/>
  <c r="A349" i="68"/>
  <c r="C348" i="68"/>
  <c r="C349" i="66"/>
  <c r="H353" i="63"/>
  <c r="P353" i="63"/>
  <c r="N352" i="63"/>
  <c r="A354" i="63"/>
  <c r="C353" i="63"/>
  <c r="P349" i="61"/>
  <c r="N349" i="61"/>
  <c r="C350" i="61"/>
  <c r="A351" i="61"/>
  <c r="H350" i="61"/>
  <c r="A350" i="68"/>
  <c r="C349" i="68"/>
  <c r="C350" i="66"/>
  <c r="H354" i="63"/>
  <c r="P354" i="63"/>
  <c r="C354" i="63"/>
  <c r="A355" i="63"/>
  <c r="N353" i="63"/>
  <c r="P350" i="61"/>
  <c r="N350" i="61"/>
  <c r="C351" i="61"/>
  <c r="H351" i="61"/>
  <c r="A352" i="61"/>
  <c r="A351" i="68"/>
  <c r="C350" i="68"/>
  <c r="C351" i="66"/>
  <c r="H355" i="63"/>
  <c r="P355" i="63"/>
  <c r="N354" i="63"/>
  <c r="C355" i="63"/>
  <c r="A356" i="63"/>
  <c r="H352" i="61"/>
  <c r="C352" i="61"/>
  <c r="A353" i="61"/>
  <c r="N351" i="61"/>
  <c r="P351" i="61"/>
  <c r="A352" i="68"/>
  <c r="C351" i="68"/>
  <c r="C352" i="66"/>
  <c r="H356" i="63"/>
  <c r="P356" i="63"/>
  <c r="A357" i="63"/>
  <c r="C356" i="63"/>
  <c r="N355" i="63"/>
  <c r="A354" i="61"/>
  <c r="H353" i="61"/>
  <c r="C353" i="61"/>
  <c r="N352" i="61"/>
  <c r="P352" i="61"/>
  <c r="A353" i="68"/>
  <c r="C352" i="68"/>
  <c r="C353" i="66"/>
  <c r="H357" i="63"/>
  <c r="P357" i="63"/>
  <c r="N356" i="63"/>
  <c r="A358" i="63"/>
  <c r="C357" i="63"/>
  <c r="P353" i="61"/>
  <c r="N353" i="61"/>
  <c r="C354" i="61"/>
  <c r="A355" i="61"/>
  <c r="H354" i="61"/>
  <c r="A354" i="68"/>
  <c r="C353" i="68"/>
  <c r="C354" i="66"/>
  <c r="H358" i="63"/>
  <c r="P358" i="63"/>
  <c r="N357" i="63"/>
  <c r="C358" i="63"/>
  <c r="A359" i="63"/>
  <c r="P354" i="61"/>
  <c r="N354" i="61"/>
  <c r="C355" i="61"/>
  <c r="A356" i="61"/>
  <c r="H355" i="61"/>
  <c r="A355" i="68"/>
  <c r="C354" i="68"/>
  <c r="C355" i="66"/>
  <c r="H359" i="63"/>
  <c r="P359" i="63"/>
  <c r="N358" i="63"/>
  <c r="C359" i="63"/>
  <c r="A360" i="63"/>
  <c r="N355" i="61"/>
  <c r="P355" i="61"/>
  <c r="H356" i="61"/>
  <c r="C356" i="61"/>
  <c r="A357" i="61"/>
  <c r="A356" i="68"/>
  <c r="C355" i="68"/>
  <c r="C356" i="66"/>
  <c r="H360" i="63"/>
  <c r="P360" i="63"/>
  <c r="N359" i="63"/>
  <c r="A361" i="63"/>
  <c r="C360" i="63"/>
  <c r="A358" i="61"/>
  <c r="H357" i="61"/>
  <c r="C357" i="61"/>
  <c r="N356" i="61"/>
  <c r="P356" i="61"/>
  <c r="A357" i="68"/>
  <c r="C356" i="68"/>
  <c r="C357" i="66"/>
  <c r="H361" i="63"/>
  <c r="N360" i="63"/>
  <c r="C361" i="63"/>
  <c r="A22" i="63"/>
  <c r="P357" i="61"/>
  <c r="N357" i="61"/>
  <c r="C358" i="61"/>
  <c r="A359" i="61"/>
  <c r="H358" i="61"/>
  <c r="A358" i="68"/>
  <c r="C357" i="68"/>
  <c r="C358" i="66"/>
  <c r="P361" i="63"/>
  <c r="N361" i="63"/>
  <c r="D364" i="63"/>
  <c r="D366" i="63"/>
  <c r="P358" i="61"/>
  <c r="N358" i="61"/>
  <c r="C359" i="61"/>
  <c r="H359" i="61"/>
  <c r="A360" i="61"/>
  <c r="A359" i="68"/>
  <c r="C358" i="68"/>
  <c r="C359" i="66"/>
  <c r="H360" i="61"/>
  <c r="C360" i="61"/>
  <c r="A361" i="61"/>
  <c r="N359" i="61"/>
  <c r="P359" i="61"/>
  <c r="A360" i="68"/>
  <c r="C359" i="68"/>
  <c r="C360" i="66"/>
  <c r="H361" i="61"/>
  <c r="C361" i="61"/>
  <c r="A22" i="61"/>
  <c r="N360" i="61"/>
  <c r="P360" i="61"/>
  <c r="A361" i="68"/>
  <c r="C360" i="68"/>
  <c r="A22" i="66"/>
  <c r="C361" i="66"/>
  <c r="A22" i="60"/>
  <c r="P361" i="61"/>
  <c r="N361" i="61"/>
  <c r="D366" i="61"/>
  <c r="D364" i="61"/>
  <c r="C222" i="60"/>
  <c r="C361" i="68"/>
  <c r="A22" i="68"/>
  <c r="N222" i="60"/>
  <c r="D225" i="60"/>
  <c r="D227" i="60"/>
  <c r="A14" i="62"/>
  <c r="C142" i="62"/>
  <c r="H222" i="68"/>
  <c r="N222" i="68"/>
  <c r="H222" i="69"/>
  <c r="N222" i="69"/>
  <c r="H223" i="69"/>
  <c r="N223" i="69"/>
  <c r="N222" i="66"/>
  <c r="P222" i="68"/>
  <c r="P222" i="69"/>
  <c r="H223" i="68"/>
  <c r="N223" i="66"/>
  <c r="P223" i="68"/>
  <c r="P223" i="69"/>
  <c r="N224" i="66"/>
  <c r="N223" i="68"/>
  <c r="H224" i="68"/>
  <c r="P224" i="68"/>
  <c r="N224" i="68"/>
  <c r="H225" i="68"/>
  <c r="N225" i="66"/>
  <c r="P225" i="68"/>
  <c r="H226" i="68"/>
  <c r="N226" i="66"/>
  <c r="N225" i="68"/>
  <c r="P226" i="68"/>
  <c r="H227" i="68"/>
  <c r="N227" i="66"/>
  <c r="N226" i="68"/>
  <c r="P227" i="68"/>
  <c r="H229" i="68"/>
  <c r="H228" i="68"/>
  <c r="N228" i="66"/>
  <c r="N227" i="68"/>
  <c r="N229" i="66"/>
  <c r="P228" i="68"/>
  <c r="N228" i="68"/>
  <c r="N229" i="68"/>
  <c r="H230" i="68"/>
  <c r="N230" i="66"/>
  <c r="P229" i="68"/>
  <c r="H231" i="68"/>
  <c r="N231" i="66"/>
  <c r="N230" i="68"/>
  <c r="P230" i="68"/>
  <c r="P231" i="68"/>
  <c r="N231" i="68"/>
  <c r="H232" i="68"/>
  <c r="N232" i="66"/>
  <c r="N233" i="66"/>
  <c r="H233" i="68"/>
  <c r="N233" i="68"/>
  <c r="P232" i="68"/>
  <c r="N232" i="68"/>
  <c r="H234" i="68"/>
  <c r="N234" i="66"/>
  <c r="P233" i="68"/>
  <c r="P234" i="68"/>
  <c r="H235" i="68"/>
  <c r="N235" i="66"/>
  <c r="N234" i="68"/>
  <c r="P235" i="68"/>
  <c r="H236" i="68"/>
  <c r="N236" i="66"/>
  <c r="N235" i="68"/>
  <c r="P236" i="68"/>
  <c r="N238" i="66"/>
  <c r="H237" i="68"/>
  <c r="N237" i="66"/>
  <c r="N236" i="68"/>
  <c r="H238" i="68"/>
  <c r="N238" i="68"/>
  <c r="P237" i="68"/>
  <c r="N237" i="68"/>
  <c r="H240" i="68"/>
  <c r="N240" i="68"/>
  <c r="P239" i="68"/>
  <c r="H239" i="68"/>
  <c r="N239" i="68"/>
  <c r="N239" i="66"/>
  <c r="P238" i="68"/>
  <c r="N241" i="66"/>
  <c r="P240" i="68"/>
  <c r="N240" i="66"/>
  <c r="P241" i="68"/>
  <c r="N242" i="66"/>
  <c r="H241" i="68"/>
  <c r="N241" i="68"/>
  <c r="P242" i="68"/>
  <c r="H243" i="68"/>
  <c r="N243" i="68"/>
  <c r="H242" i="68"/>
  <c r="N242" i="68"/>
  <c r="H244" i="68"/>
  <c r="N244" i="68"/>
  <c r="P243" i="68"/>
  <c r="N243" i="66"/>
  <c r="N244" i="66"/>
  <c r="P244" i="68"/>
  <c r="C279" i="65"/>
  <c r="C278" i="65"/>
  <c r="P245" i="68"/>
  <c r="N245" i="66"/>
  <c r="H245" i="68"/>
  <c r="N245" i="68"/>
  <c r="H246" i="68"/>
  <c r="N246" i="68"/>
  <c r="N246" i="66"/>
  <c r="C280" i="65"/>
  <c r="A14" i="65"/>
  <c r="P246" i="68"/>
  <c r="H247" i="68"/>
  <c r="N247" i="68"/>
  <c r="N247" i="66"/>
  <c r="P247" i="68"/>
  <c r="H248" i="68"/>
  <c r="N248" i="68"/>
  <c r="N248" i="66"/>
  <c r="H249" i="68"/>
  <c r="N249" i="68"/>
  <c r="P248" i="68"/>
  <c r="N249" i="66"/>
  <c r="P249" i="68"/>
  <c r="H250" i="68"/>
  <c r="N250" i="68"/>
  <c r="N250" i="66"/>
  <c r="P250" i="68"/>
  <c r="H251" i="68"/>
  <c r="N251" i="66"/>
  <c r="N251" i="68"/>
  <c r="P251" i="68"/>
  <c r="H252" i="68"/>
  <c r="N252" i="68"/>
  <c r="N252" i="66"/>
  <c r="H253" i="68"/>
  <c r="N253" i="68"/>
  <c r="P252" i="68"/>
  <c r="N253" i="66"/>
  <c r="P253" i="68"/>
  <c r="H254" i="68"/>
  <c r="N254" i="66"/>
  <c r="N254" i="68"/>
  <c r="H255" i="68"/>
  <c r="N255" i="68"/>
  <c r="P254" i="68"/>
  <c r="N255" i="66"/>
  <c r="P255" i="68"/>
  <c r="H256" i="68"/>
  <c r="N256" i="68"/>
  <c r="N256" i="66"/>
  <c r="P256" i="68"/>
  <c r="H257" i="68"/>
  <c r="N257" i="68"/>
  <c r="N257" i="66"/>
  <c r="P257" i="68"/>
  <c r="H258" i="68"/>
  <c r="N258" i="68"/>
  <c r="N258" i="66"/>
  <c r="P258" i="68"/>
  <c r="H259" i="68"/>
  <c r="N259" i="68"/>
  <c r="N259" i="66"/>
  <c r="H260" i="68"/>
  <c r="N260" i="68"/>
  <c r="P259" i="68"/>
  <c r="N260" i="66"/>
  <c r="P260" i="68"/>
  <c r="H261" i="68"/>
  <c r="N261" i="68"/>
  <c r="N261" i="66"/>
  <c r="H262" i="68"/>
  <c r="N262" i="68"/>
  <c r="P261" i="68"/>
  <c r="N262" i="66"/>
  <c r="H263" i="68"/>
  <c r="N263" i="68"/>
  <c r="P262" i="68"/>
  <c r="N263" i="66"/>
  <c r="P263" i="68"/>
  <c r="H264" i="68"/>
  <c r="N264" i="68"/>
  <c r="N264" i="66"/>
  <c r="P264" i="68"/>
  <c r="H265" i="68"/>
  <c r="N265" i="68"/>
  <c r="N265" i="66"/>
  <c r="P265" i="68"/>
  <c r="H266" i="68"/>
  <c r="N266" i="68"/>
  <c r="N266" i="66"/>
  <c r="P266" i="68"/>
  <c r="H267" i="68"/>
  <c r="N267" i="68"/>
  <c r="N267" i="66"/>
  <c r="P267" i="68"/>
  <c r="H268" i="68"/>
  <c r="N268" i="68"/>
  <c r="N268" i="66"/>
  <c r="H269" i="68"/>
  <c r="N269" i="68"/>
  <c r="P268" i="68"/>
  <c r="N269" i="66"/>
  <c r="P269" i="68"/>
  <c r="H270" i="68"/>
  <c r="N270" i="68"/>
  <c r="N270" i="66"/>
  <c r="P270" i="68"/>
  <c r="H271" i="68"/>
  <c r="N271" i="68"/>
  <c r="N271" i="66"/>
  <c r="H272" i="68"/>
  <c r="N272" i="68"/>
  <c r="P271" i="68"/>
  <c r="N272" i="66"/>
  <c r="H273" i="68"/>
  <c r="N273" i="68"/>
  <c r="P272" i="68"/>
  <c r="N273" i="66"/>
  <c r="P273" i="68"/>
  <c r="H274" i="68"/>
  <c r="N274" i="68"/>
  <c r="N274" i="66"/>
  <c r="P274" i="68"/>
  <c r="H275" i="68"/>
  <c r="N275" i="66"/>
  <c r="N275" i="68"/>
  <c r="P275" i="68"/>
  <c r="H276" i="68"/>
  <c r="N276" i="68"/>
  <c r="N276" i="66"/>
  <c r="P276" i="68"/>
  <c r="H277" i="68"/>
  <c r="N277" i="68"/>
  <c r="N277" i="66"/>
  <c r="P277" i="68"/>
  <c r="H278" i="68"/>
  <c r="N278" i="68"/>
  <c r="N278" i="66"/>
  <c r="P278" i="68"/>
  <c r="H279" i="68"/>
  <c r="N279" i="68"/>
  <c r="N279" i="66"/>
  <c r="P279" i="68"/>
  <c r="H280" i="68"/>
  <c r="N280" i="68"/>
  <c r="N280" i="66"/>
  <c r="P280" i="68"/>
  <c r="H281" i="68"/>
  <c r="N281" i="68"/>
  <c r="N281" i="66"/>
  <c r="P281" i="68"/>
  <c r="H282" i="68"/>
  <c r="N282" i="68"/>
  <c r="N282" i="66"/>
  <c r="P282" i="68"/>
  <c r="H283" i="68"/>
  <c r="N283" i="68"/>
  <c r="N283" i="66"/>
  <c r="P283" i="68"/>
  <c r="H284" i="68"/>
  <c r="N284" i="68"/>
  <c r="N284" i="66"/>
  <c r="P284" i="68"/>
  <c r="H285" i="68"/>
  <c r="N285" i="68"/>
  <c r="N285" i="66"/>
  <c r="H286" i="68"/>
  <c r="N286" i="68"/>
  <c r="P285" i="68"/>
  <c r="N286" i="66"/>
  <c r="H287" i="68"/>
  <c r="N287" i="68"/>
  <c r="P286" i="68"/>
  <c r="N287" i="66"/>
  <c r="P287" i="68"/>
  <c r="H288" i="68"/>
  <c r="N288" i="68"/>
  <c r="N288" i="66"/>
  <c r="H289" i="68"/>
  <c r="N289" i="68"/>
  <c r="P288" i="68"/>
  <c r="N289" i="66"/>
  <c r="P289" i="68"/>
  <c r="H290" i="68"/>
  <c r="N290" i="68"/>
  <c r="N290" i="66"/>
  <c r="H291" i="68"/>
  <c r="N291" i="68"/>
  <c r="P290" i="68"/>
  <c r="N291" i="66"/>
  <c r="P291" i="68"/>
  <c r="H292" i="68"/>
  <c r="N292" i="68"/>
  <c r="N292" i="66"/>
  <c r="H293" i="68"/>
  <c r="N293" i="68"/>
  <c r="P292" i="68"/>
  <c r="N293" i="66"/>
  <c r="P293" i="68"/>
  <c r="H294" i="68"/>
  <c r="N294" i="68"/>
  <c r="N294" i="66"/>
  <c r="P294" i="68"/>
  <c r="H295" i="68"/>
  <c r="N295" i="68"/>
  <c r="N295" i="66"/>
  <c r="P295" i="68"/>
  <c r="H296" i="68"/>
  <c r="N296" i="68"/>
  <c r="N296" i="66"/>
  <c r="P296" i="68"/>
  <c r="H297" i="68"/>
  <c r="N297" i="68"/>
  <c r="N297" i="66"/>
  <c r="P297" i="68"/>
  <c r="H298" i="68"/>
  <c r="N298" i="68"/>
  <c r="N298" i="66"/>
  <c r="P298" i="68"/>
  <c r="H299" i="68"/>
  <c r="N299" i="68"/>
  <c r="N299" i="66"/>
  <c r="P299" i="68"/>
  <c r="H300" i="68"/>
  <c r="N300" i="68"/>
  <c r="N300" i="66"/>
  <c r="P300" i="68"/>
  <c r="H301" i="68"/>
  <c r="N301" i="68"/>
  <c r="N301" i="66"/>
  <c r="P301" i="68"/>
  <c r="H302" i="68"/>
  <c r="N302" i="68"/>
  <c r="N302" i="66"/>
  <c r="P302" i="68"/>
  <c r="H303" i="68"/>
  <c r="N303" i="68"/>
  <c r="N303" i="66"/>
  <c r="P303" i="68"/>
  <c r="H304" i="68"/>
  <c r="N304" i="68"/>
  <c r="N304" i="66"/>
  <c r="P304" i="68"/>
  <c r="H305" i="68"/>
  <c r="N305" i="68"/>
  <c r="N305" i="66"/>
  <c r="P305" i="68"/>
  <c r="H306" i="68"/>
  <c r="N306" i="68"/>
  <c r="N306" i="66"/>
  <c r="P306" i="68"/>
  <c r="H307" i="68"/>
  <c r="N307" i="68"/>
  <c r="N307" i="66"/>
  <c r="P307" i="68"/>
  <c r="H308" i="68"/>
  <c r="N308" i="68"/>
  <c r="N308" i="66"/>
  <c r="P308" i="68"/>
  <c r="H309" i="68"/>
  <c r="N309" i="68"/>
  <c r="N309" i="66"/>
  <c r="P309" i="68"/>
  <c r="H310" i="68"/>
  <c r="N310" i="68"/>
  <c r="N310" i="66"/>
  <c r="H311" i="68"/>
  <c r="N311" i="68"/>
  <c r="P310" i="68"/>
  <c r="N311" i="66"/>
  <c r="P311" i="68"/>
  <c r="H312" i="68"/>
  <c r="N312" i="68"/>
  <c r="N312" i="66"/>
  <c r="H313" i="68"/>
  <c r="N313" i="68"/>
  <c r="P312" i="68"/>
  <c r="N313" i="66"/>
  <c r="H314" i="68"/>
  <c r="N314" i="68"/>
  <c r="P313" i="68"/>
  <c r="N314" i="66"/>
  <c r="P314" i="68"/>
  <c r="H315" i="68"/>
  <c r="N315" i="68"/>
  <c r="N315" i="66"/>
  <c r="H316" i="68"/>
  <c r="N316" i="68"/>
  <c r="P315" i="68"/>
  <c r="N316" i="66"/>
  <c r="H317" i="68"/>
  <c r="N317" i="68"/>
  <c r="P316" i="68"/>
  <c r="N317" i="66"/>
  <c r="P317" i="68"/>
  <c r="H318" i="68"/>
  <c r="N318" i="68"/>
  <c r="N318" i="66"/>
  <c r="H319" i="68"/>
  <c r="N319" i="68"/>
  <c r="P318" i="68"/>
  <c r="N319" i="66"/>
  <c r="P319" i="68"/>
  <c r="H320" i="68"/>
  <c r="N320" i="68"/>
  <c r="N320" i="66"/>
  <c r="P320" i="68"/>
  <c r="H321" i="68"/>
  <c r="N321" i="68"/>
  <c r="N321" i="66"/>
  <c r="H322" i="68"/>
  <c r="N322" i="68"/>
  <c r="P321" i="68"/>
  <c r="N322" i="66"/>
  <c r="H323" i="68"/>
  <c r="P322" i="68"/>
  <c r="N323" i="66"/>
  <c r="N323" i="68"/>
  <c r="P323" i="68"/>
  <c r="H324" i="68"/>
  <c r="N324" i="68"/>
  <c r="N324" i="66"/>
  <c r="H325" i="68"/>
  <c r="N325" i="68"/>
  <c r="P324" i="68"/>
  <c r="N325" i="66"/>
  <c r="P325" i="68"/>
  <c r="H326" i="68"/>
  <c r="N326" i="68"/>
  <c r="N326" i="66"/>
  <c r="H327" i="68"/>
  <c r="N327" i="68"/>
  <c r="P326" i="68"/>
  <c r="N327" i="66"/>
  <c r="P327" i="68"/>
  <c r="H328" i="68"/>
  <c r="N328" i="68"/>
  <c r="N328" i="66"/>
  <c r="P328" i="68"/>
  <c r="H329" i="68"/>
  <c r="N329" i="68"/>
  <c r="N329" i="66"/>
  <c r="P329" i="68"/>
  <c r="H330" i="68"/>
  <c r="N330" i="68"/>
  <c r="N330" i="66"/>
  <c r="P330" i="68"/>
  <c r="H331" i="68"/>
  <c r="N331" i="68"/>
  <c r="N331" i="66"/>
  <c r="H332" i="68"/>
  <c r="N332" i="68"/>
  <c r="P331" i="68"/>
  <c r="N332" i="66"/>
  <c r="H333" i="68"/>
  <c r="N333" i="68"/>
  <c r="P332" i="68"/>
  <c r="N333" i="66"/>
  <c r="P333" i="68"/>
  <c r="H334" i="68"/>
  <c r="N334" i="68"/>
  <c r="N334" i="66"/>
  <c r="H335" i="68"/>
  <c r="N335" i="68"/>
  <c r="P334" i="68"/>
  <c r="N335" i="66"/>
  <c r="P335" i="68"/>
  <c r="H336" i="68"/>
  <c r="N336" i="66"/>
  <c r="N336" i="68"/>
  <c r="P336" i="68"/>
  <c r="H337" i="68"/>
  <c r="N337" i="68"/>
  <c r="N337" i="66"/>
  <c r="P337" i="68"/>
  <c r="H338" i="68"/>
  <c r="N338" i="68"/>
  <c r="N338" i="66"/>
  <c r="H339" i="68"/>
  <c r="N339" i="68"/>
  <c r="P338" i="68"/>
  <c r="N339" i="66"/>
  <c r="P339" i="68"/>
  <c r="H340" i="68"/>
  <c r="N340" i="68"/>
  <c r="N340" i="66"/>
  <c r="H341" i="68"/>
  <c r="N341" i="68"/>
  <c r="P340" i="68"/>
  <c r="N341" i="66"/>
  <c r="P341" i="68"/>
  <c r="H342" i="68"/>
  <c r="N342" i="68"/>
  <c r="N342" i="66"/>
  <c r="P342" i="68"/>
  <c r="H343" i="68"/>
  <c r="N343" i="66"/>
  <c r="N343" i="68"/>
  <c r="H344" i="68"/>
  <c r="N344" i="68"/>
  <c r="P343" i="68"/>
  <c r="N344" i="66"/>
  <c r="P344" i="68"/>
  <c r="H345" i="68"/>
  <c r="N345" i="68"/>
  <c r="N345" i="66"/>
  <c r="P345" i="68"/>
  <c r="H346" i="68"/>
  <c r="N346" i="68"/>
  <c r="N346" i="66"/>
  <c r="P346" i="68"/>
  <c r="H347" i="68"/>
  <c r="N347" i="68"/>
  <c r="N347" i="66"/>
  <c r="P347" i="68"/>
  <c r="H348" i="68"/>
  <c r="N348" i="68"/>
  <c r="N348" i="66"/>
  <c r="P348" i="68"/>
  <c r="H349" i="68"/>
  <c r="N349" i="68"/>
  <c r="N349" i="66"/>
  <c r="P349" i="68"/>
  <c r="H350" i="68"/>
  <c r="N350" i="68"/>
  <c r="N350" i="66"/>
  <c r="P350" i="68"/>
  <c r="H351" i="68"/>
  <c r="N351" i="68"/>
  <c r="N351" i="66"/>
  <c r="P351" i="68"/>
  <c r="H352" i="68"/>
  <c r="N352" i="68"/>
  <c r="N352" i="66"/>
  <c r="H353" i="68"/>
  <c r="N353" i="68"/>
  <c r="P352" i="68"/>
  <c r="N353" i="66"/>
  <c r="P353" i="68"/>
  <c r="H354" i="68"/>
  <c r="N354" i="68"/>
  <c r="N354" i="66"/>
  <c r="H355" i="68"/>
  <c r="N355" i="68"/>
  <c r="P354" i="68"/>
  <c r="N355" i="66"/>
  <c r="P355" i="68"/>
  <c r="H356" i="68"/>
  <c r="N356" i="68"/>
  <c r="N356" i="66"/>
  <c r="H357" i="68"/>
  <c r="N357" i="68"/>
  <c r="P356" i="68"/>
  <c r="N357" i="66"/>
  <c r="H358" i="68"/>
  <c r="N358" i="68"/>
  <c r="P357" i="68"/>
  <c r="N358" i="66"/>
  <c r="P358" i="68"/>
  <c r="H359" i="68"/>
  <c r="N359" i="68"/>
  <c r="N359" i="66"/>
  <c r="P359" i="68"/>
  <c r="H360" i="68"/>
  <c r="N360" i="68"/>
  <c r="N360" i="66"/>
  <c r="P360" i="68"/>
  <c r="H361" i="68"/>
  <c r="N361" i="68"/>
  <c r="D364" i="66"/>
  <c r="D366" i="66"/>
  <c r="N361" i="66"/>
  <c r="D366" i="68"/>
  <c r="D364" i="68"/>
  <c r="P361" i="68"/>
  <c r="D228" i="69"/>
  <c r="D226" i="69"/>
</calcChain>
</file>

<file path=xl/sharedStrings.xml><?xml version="1.0" encoding="utf-8"?>
<sst xmlns="http://schemas.openxmlformats.org/spreadsheetml/2006/main" count="5361" uniqueCount="5057">
  <si>
    <t>Date and time
of operation</t>
  </si>
  <si>
    <t>Date and time of
transaction</t>
  </si>
  <si>
    <t>Amount in
transaction currency</t>
  </si>
  <si>
    <t>Amount in account
currency</t>
  </si>
  <si>
    <t>Description</t>
  </si>
  <si>
    <t>Card</t>
  </si>
  <si>
    <t>TINKOFF BANK
38A, BLD. 26, 2 KHUTORSKAYA STREET, MOSCOW, 127287, RUSSIA.
TEL.: +7 (495) 648 1000, TINKOFF.RU</t>
  </si>
  <si>
    <r>
      <rPr>
        <sz val="9"/>
        <rFont val="Tahoma"/>
        <family val="2"/>
        <charset val="204"/>
      </rPr>
      <t>DEPOSIT SBP.100000000111</t>
    </r>
  </si>
  <si>
    <r>
      <rPr>
        <sz val="9"/>
        <rFont val="Tahoma"/>
        <family val="2"/>
        <charset val="204"/>
      </rPr>
      <t>TRANSFER</t>
    </r>
  </si>
  <si>
    <r>
      <rPr>
        <sz val="9"/>
        <rFont val="Tahoma"/>
        <family val="2"/>
        <charset val="204"/>
      </rPr>
      <t>16:46</t>
    </r>
  </si>
  <si>
    <r>
      <rPr>
        <sz val="9"/>
        <rFont val="Tahoma"/>
        <family val="2"/>
        <charset val="204"/>
      </rPr>
      <t>23:23</t>
    </r>
  </si>
  <si>
    <r>
      <rPr>
        <sz val="9"/>
        <rFont val="Tahoma"/>
        <family val="2"/>
        <charset val="204"/>
      </rPr>
      <t>06:32</t>
    </r>
  </si>
  <si>
    <r>
      <rPr>
        <sz val="9"/>
        <rFont val="Tahoma"/>
        <family val="2"/>
        <charset val="204"/>
      </rPr>
      <t>16:18</t>
    </r>
  </si>
  <si>
    <r>
      <rPr>
        <sz val="9"/>
        <rFont val="Tahoma"/>
        <family val="2"/>
        <charset val="204"/>
      </rPr>
      <t>19:39</t>
    </r>
  </si>
  <si>
    <r>
      <rPr>
        <sz val="9"/>
        <rFont val="Tahoma"/>
        <family val="2"/>
        <charset val="204"/>
      </rPr>
      <t>23:50</t>
    </r>
  </si>
  <si>
    <r>
      <rPr>
        <sz val="9"/>
        <rFont val="Tahoma"/>
        <family val="2"/>
        <charset val="204"/>
      </rPr>
      <t>18:06</t>
    </r>
  </si>
  <si>
    <r>
      <rPr>
        <sz val="9"/>
        <rFont val="Tahoma"/>
        <family val="2"/>
        <charset val="204"/>
      </rPr>
      <t>22:31</t>
    </r>
  </si>
  <si>
    <r>
      <rPr>
        <sz val="9"/>
        <rFont val="Tahoma"/>
        <family val="2"/>
        <charset val="204"/>
      </rPr>
      <t>20:28</t>
    </r>
  </si>
  <si>
    <r>
      <rPr>
        <sz val="9"/>
        <rFont val="Tahoma"/>
        <family val="2"/>
        <charset val="204"/>
      </rPr>
      <t>20:15</t>
    </r>
  </si>
  <si>
    <r>
      <rPr>
        <sz val="9"/>
        <rFont val="Tahoma"/>
        <family val="2"/>
        <charset val="204"/>
      </rPr>
      <t>19:37</t>
    </r>
  </si>
  <si>
    <r>
      <rPr>
        <sz val="10"/>
        <rFont val="Tahoma"/>
        <family val="2"/>
      </rPr>
      <t xml:space="preserve">Best regards,
</t>
    </r>
    <r>
      <rPr>
        <sz val="10"/>
        <rFont val="Tahoma"/>
        <family val="2"/>
      </rPr>
      <t>Head of Back-office Customer Service</t>
    </r>
  </si>
  <si>
    <r>
      <rPr>
        <sz val="10"/>
        <rFont val="Tahoma"/>
        <family val="2"/>
      </rPr>
      <t>E.G. Temnikov</t>
    </r>
  </si>
  <si>
    <t>Amount of income</t>
  </si>
  <si>
    <t>Amount of expenses</t>
  </si>
  <si>
    <r>
      <rPr>
        <sz val="10"/>
        <rFont val="Times New Roman"/>
        <family val="1"/>
        <charset val="204"/>
      </rPr>
      <t>MOBI.DENGI..*UNITPAY</t>
    </r>
  </si>
  <si>
    <r>
      <rPr>
        <sz val="10"/>
        <rFont val="Times New Roman"/>
        <family val="1"/>
        <charset val="204"/>
      </rPr>
      <t>MOBI.DENGI..</t>
    </r>
  </si>
  <si>
    <r>
      <rPr>
        <sz val="10"/>
        <rFont val="Times New Roman"/>
        <family val="1"/>
        <charset val="204"/>
      </rPr>
      <t>BLUESNAP</t>
    </r>
  </si>
  <si>
    <r>
      <rPr>
        <sz val="10"/>
        <rFont val="Times New Roman"/>
        <family val="1"/>
        <charset val="204"/>
      </rPr>
      <t>RBK</t>
    </r>
  </si>
  <si>
    <r>
      <rPr>
        <sz val="10"/>
        <rFont val="Times New Roman"/>
        <family val="1"/>
        <charset val="204"/>
      </rPr>
      <t>PSCB.RU</t>
    </r>
  </si>
  <si>
    <r>
      <rPr>
        <sz val="10"/>
        <rFont val="Times New Roman"/>
        <family val="1"/>
        <charset val="204"/>
      </rPr>
      <t>YM*YANDEX.MONEY</t>
    </r>
  </si>
  <si>
    <r>
      <rPr>
        <sz val="10"/>
        <rFont val="Times New Roman"/>
        <family val="1"/>
        <charset val="204"/>
      </rPr>
      <t>WALLET ONE*CIFRA1</t>
    </r>
  </si>
  <si>
    <r>
      <rPr>
        <sz val="10"/>
        <rFont val="Times New Roman"/>
        <family val="1"/>
        <charset val="204"/>
      </rPr>
      <t>RBKMONEY RUS</t>
    </r>
  </si>
  <si>
    <r>
      <rPr>
        <sz val="10"/>
        <rFont val="Times New Roman"/>
        <family val="1"/>
        <charset val="204"/>
      </rPr>
      <t>MOBI.DENGI.. UNITPAY</t>
    </r>
  </si>
  <si>
    <r>
      <rPr>
        <sz val="10"/>
        <rFont val="Times New Roman"/>
        <family val="1"/>
        <charset val="204"/>
      </rPr>
      <t>YM*MONEY.YANDEX.RU</t>
    </r>
  </si>
  <si>
    <r>
      <rPr>
        <sz val="10"/>
        <rFont val="Times New Roman"/>
        <family val="1"/>
        <charset val="204"/>
      </rPr>
      <t>YM*YAMONEY</t>
    </r>
  </si>
  <si>
    <r>
      <rPr>
        <sz val="10"/>
        <rFont val="Times New Roman"/>
        <family val="1"/>
        <charset val="204"/>
      </rPr>
      <t>WWW.WALLETONE.RU</t>
    </r>
  </si>
  <si>
    <r>
      <rPr>
        <sz val="10"/>
        <rFont val="Times New Roman"/>
        <family val="1"/>
        <charset val="204"/>
      </rPr>
      <t>PAYU</t>
    </r>
  </si>
  <si>
    <r>
      <rPr>
        <sz val="10"/>
        <rFont val="Times New Roman"/>
        <family val="1"/>
        <charset val="204"/>
      </rPr>
      <t>YM*MONEY.YANDEX</t>
    </r>
  </si>
  <si>
    <r>
      <rPr>
        <sz val="10"/>
        <rFont val="Times New Roman"/>
        <family val="1"/>
        <charset val="204"/>
      </rPr>
      <t>WWW WALLETONE COM</t>
    </r>
  </si>
  <si>
    <r>
      <rPr>
        <sz val="10"/>
        <rFont val="Times New Roman"/>
        <family val="1"/>
        <charset val="204"/>
      </rPr>
      <t>YANDEX.MONEY</t>
    </r>
  </si>
  <si>
    <r>
      <rPr>
        <sz val="10"/>
        <rFont val="Times New Roman"/>
        <family val="1"/>
        <charset val="204"/>
      </rPr>
      <t>ZURZUM *PLATIUS</t>
    </r>
  </si>
  <si>
    <r>
      <rPr>
        <sz val="10"/>
        <rFont val="Times New Roman"/>
        <family val="1"/>
        <charset val="204"/>
      </rPr>
      <t>PAYU*PAYU</t>
    </r>
  </si>
  <si>
    <r>
      <rPr>
        <sz val="10"/>
        <rFont val="Times New Roman"/>
        <family val="1"/>
        <charset val="204"/>
      </rPr>
      <t>YANDEX.MONEY YANDEX.MO</t>
    </r>
  </si>
  <si>
    <r>
      <rPr>
        <sz val="10"/>
        <rFont val="Times New Roman"/>
        <family val="1"/>
        <charset val="204"/>
      </rPr>
      <t>YANDEX.MONEY MOSKVA G</t>
    </r>
  </si>
  <si>
    <r>
      <rPr>
        <sz val="10"/>
        <rFont val="Times New Roman"/>
        <family val="1"/>
        <charset val="204"/>
      </rPr>
      <t>QIWI</t>
    </r>
  </si>
  <si>
    <r>
      <rPr>
        <sz val="10"/>
        <rFont val="Times New Roman"/>
        <family val="1"/>
        <charset val="204"/>
      </rPr>
      <t>VRN*QIWI</t>
    </r>
  </si>
  <si>
    <r>
      <rPr>
        <sz val="10"/>
        <rFont val="Times New Roman"/>
        <family val="1"/>
        <charset val="204"/>
      </rPr>
      <t>SKR*SKRILL.COM</t>
    </r>
  </si>
  <si>
    <r>
      <rPr>
        <sz val="10"/>
        <rFont val="Times New Roman"/>
        <family val="1"/>
        <charset val="204"/>
      </rPr>
      <t>PAYU*PAYQR, PAYQR.RU</t>
    </r>
  </si>
  <si>
    <r>
      <rPr>
        <sz val="10"/>
        <rFont val="Times New Roman"/>
        <family val="1"/>
        <charset val="204"/>
      </rPr>
      <t>PAYPAL</t>
    </r>
  </si>
  <si>
    <r>
      <rPr>
        <sz val="10"/>
        <rFont val="Times New Roman"/>
        <family val="1"/>
        <charset val="204"/>
      </rPr>
      <t>PAYANYWAY</t>
    </r>
  </si>
  <si>
    <r>
      <rPr>
        <sz val="10"/>
        <rFont val="Times New Roman"/>
        <family val="1"/>
        <charset val="204"/>
      </rPr>
      <t>INTELLECTMONEY</t>
    </r>
  </si>
  <si>
    <r>
      <rPr>
        <sz val="10"/>
        <rFont val="Times New Roman"/>
        <family val="1"/>
        <charset val="204"/>
      </rPr>
      <t>SKR SKRILL.COM</t>
    </r>
  </si>
  <si>
    <r>
      <rPr>
        <sz val="9"/>
        <rFont val="Times New Roman"/>
        <family val="1"/>
        <charset val="204"/>
      </rPr>
      <t>QIWI WALLET</t>
    </r>
  </si>
  <si>
    <r>
      <rPr>
        <sz val="9"/>
        <rFont val="Times New Roman"/>
        <family val="1"/>
        <charset val="204"/>
      </rPr>
      <t>V*QIWI</t>
    </r>
  </si>
  <si>
    <r>
      <rPr>
        <sz val="9"/>
        <rFont val="Times New Roman"/>
        <family val="1"/>
        <charset val="204"/>
      </rPr>
      <t>VRB*QIWI</t>
    </r>
  </si>
  <si>
    <r>
      <rPr>
        <sz val="10"/>
        <rFont val="Times New Roman"/>
        <family val="1"/>
        <charset val="204"/>
      </rPr>
      <t>YM*YM.FIN</t>
    </r>
  </si>
  <si>
    <r>
      <rPr>
        <sz val="10"/>
        <rFont val="Times New Roman"/>
        <family val="1"/>
        <charset val="204"/>
      </rPr>
      <t>PAYMASTER</t>
    </r>
  </si>
  <si>
    <r>
      <rPr>
        <sz val="10"/>
        <rFont val="Times New Roman"/>
        <family val="1"/>
        <charset val="204"/>
      </rPr>
      <t>BITPANDA.COM</t>
    </r>
  </si>
  <si>
    <r>
      <rPr>
        <sz val="10"/>
        <rFont val="Times New Roman"/>
        <family val="1"/>
        <charset val="204"/>
      </rPr>
      <t>YM*BLOCKCHAIN</t>
    </r>
  </si>
  <si>
    <r>
      <rPr>
        <sz val="10"/>
        <rFont val="Times New Roman"/>
        <family val="1"/>
        <charset val="204"/>
      </rPr>
      <t>SIMPLEX_GENESISMINING</t>
    </r>
  </si>
  <si>
    <r>
      <rPr>
        <sz val="10"/>
        <rFont val="Times New Roman"/>
        <family val="1"/>
        <charset val="204"/>
      </rPr>
      <t>HASHCOINS</t>
    </r>
  </si>
  <si>
    <r>
      <rPr>
        <sz val="10"/>
        <rFont val="Times New Roman"/>
        <family val="1"/>
        <charset val="204"/>
      </rPr>
      <t>HASHFLARE</t>
    </r>
  </si>
  <si>
    <r>
      <rPr>
        <sz val="10"/>
        <rFont val="Times New Roman"/>
        <family val="1"/>
        <charset val="204"/>
      </rPr>
      <t>HASHFLARE.IO*1436</t>
    </r>
  </si>
  <si>
    <r>
      <rPr>
        <sz val="10"/>
        <rFont val="Times New Roman"/>
        <family val="1"/>
        <charset val="204"/>
      </rPr>
      <t>HASHFLARE.IO*5687</t>
    </r>
  </si>
  <si>
    <r>
      <rPr>
        <sz val="10"/>
        <rFont val="Times New Roman"/>
        <family val="1"/>
        <charset val="204"/>
      </rPr>
      <t>TRADINGVIEW</t>
    </r>
  </si>
  <si>
    <r>
      <rPr>
        <sz val="10"/>
        <rFont val="Times New Roman"/>
        <family val="1"/>
        <charset val="204"/>
      </rPr>
      <t>TRADINGVIEW TRADINGVIE</t>
    </r>
  </si>
  <si>
    <r>
      <rPr>
        <sz val="10"/>
        <rFont val="Times New Roman"/>
        <family val="1"/>
        <charset val="204"/>
      </rPr>
      <t>TRADINGVIEW TRADINGVIEW</t>
    </r>
  </si>
  <si>
    <r>
      <rPr>
        <sz val="10"/>
        <rFont val="Times New Roman"/>
        <family val="1"/>
        <charset val="204"/>
      </rPr>
      <t>TRADING EDUCATORS INC.</t>
    </r>
  </si>
  <si>
    <r>
      <rPr>
        <sz val="10"/>
        <rFont val="Times New Roman"/>
        <family val="1"/>
        <charset val="204"/>
      </rPr>
      <t>FXCLUB.ORG</t>
    </r>
  </si>
  <si>
    <r>
      <rPr>
        <sz val="10"/>
        <rFont val="Times New Roman"/>
        <family val="1"/>
        <charset val="204"/>
      </rPr>
      <t>IQOPTION.COM</t>
    </r>
  </si>
  <si>
    <r>
      <rPr>
        <sz val="10"/>
        <rFont val="Times New Roman"/>
        <family val="1"/>
        <charset val="204"/>
      </rPr>
      <t>JUST2TRADE</t>
    </r>
  </si>
  <si>
    <r>
      <rPr>
        <sz val="10"/>
        <rFont val="Times New Roman"/>
        <family val="1"/>
        <charset val="204"/>
      </rPr>
      <t>DOZARPLATI</t>
    </r>
  </si>
  <si>
    <r>
      <rPr>
        <sz val="10"/>
        <rFont val="Times New Roman"/>
        <family val="1"/>
        <charset val="204"/>
      </rPr>
      <t>WELTRADE</t>
    </r>
  </si>
  <si>
    <r>
      <rPr>
        <sz val="10"/>
        <rFont val="Times New Roman"/>
        <family val="1"/>
        <charset val="204"/>
      </rPr>
      <t>TOPSTEPTRADER LLC</t>
    </r>
  </si>
  <si>
    <r>
      <rPr>
        <sz val="10"/>
        <rFont val="Times New Roman"/>
        <family val="1"/>
        <charset val="204"/>
      </rPr>
      <t>AM OTKRITIE FUND BONDS</t>
    </r>
  </si>
  <si>
    <r>
      <rPr>
        <sz val="10"/>
        <rFont val="Times New Roman"/>
        <family val="1"/>
        <charset val="204"/>
      </rPr>
      <t>PAYPAL *FOREXADMIN</t>
    </r>
  </si>
  <si>
    <r>
      <rPr>
        <sz val="10"/>
        <rFont val="Times New Roman"/>
        <family val="1"/>
        <charset val="204"/>
      </rPr>
      <t>CEXIO</t>
    </r>
  </si>
  <si>
    <r>
      <rPr>
        <sz val="10"/>
        <rFont val="Times New Roman"/>
        <family val="1"/>
        <charset val="204"/>
      </rPr>
      <t>YM*XELIUS</t>
    </r>
  </si>
  <si>
    <r>
      <rPr>
        <sz val="10"/>
        <rFont val="Times New Roman"/>
        <family val="1"/>
        <charset val="204"/>
      </rPr>
      <t>TRADER ASSIST</t>
    </r>
  </si>
  <si>
    <r>
      <rPr>
        <sz val="10"/>
        <rFont val="Times New Roman"/>
        <family val="1"/>
        <charset val="204"/>
      </rPr>
      <t>TRAMLINE TRADERS</t>
    </r>
  </si>
  <si>
    <r>
      <rPr>
        <sz val="10"/>
        <rFont val="Times New Roman"/>
        <family val="1"/>
        <charset val="204"/>
      </rPr>
      <t>TRADING ACADEMY</t>
    </r>
  </si>
  <si>
    <r>
      <rPr>
        <sz val="10"/>
        <rFont val="Times New Roman"/>
        <family val="1"/>
        <charset val="204"/>
      </rPr>
      <t>BANK SPB IB</t>
    </r>
  </si>
  <si>
    <r>
      <rPr>
        <sz val="10"/>
        <rFont val="Times New Roman"/>
        <family val="1"/>
        <charset val="204"/>
      </rPr>
      <t>PLATIZA</t>
    </r>
  </si>
  <si>
    <r>
      <rPr>
        <sz val="10"/>
        <rFont val="Times New Roman"/>
        <family val="1"/>
        <charset val="204"/>
      </rPr>
      <t>DENGI MIGOM</t>
    </r>
  </si>
  <si>
    <r>
      <rPr>
        <sz val="10"/>
        <rFont val="Times New Roman"/>
        <family val="1"/>
        <charset val="204"/>
      </rPr>
      <t>BANKKURGANPAO</t>
    </r>
  </si>
  <si>
    <r>
      <rPr>
        <sz val="10"/>
        <rFont val="Times New Roman"/>
        <family val="1"/>
        <charset val="204"/>
      </rPr>
      <t>BANK"KURGAN"PAO</t>
    </r>
  </si>
  <si>
    <r>
      <rPr>
        <sz val="10"/>
        <rFont val="Times New Roman"/>
        <family val="1"/>
        <charset val="204"/>
      </rPr>
      <t>TOUCH BANK</t>
    </r>
  </si>
  <si>
    <r>
      <rPr>
        <sz val="10"/>
        <rFont val="Times New Roman"/>
        <family val="1"/>
        <charset val="204"/>
      </rPr>
      <t>INTERNET-BANK ZENIT</t>
    </r>
  </si>
  <si>
    <r>
      <rPr>
        <sz val="9"/>
        <rFont val="Times New Roman"/>
        <family val="1"/>
        <charset val="204"/>
      </rPr>
      <t>DENGI SEGODNYA</t>
    </r>
  </si>
  <si>
    <r>
      <rPr>
        <sz val="9"/>
        <rFont val="Times New Roman"/>
        <family val="1"/>
        <charset val="204"/>
      </rPr>
      <t>EKSPRESS DENGI</t>
    </r>
  </si>
  <si>
    <r>
      <rPr>
        <sz val="10"/>
        <rFont val="Times New Roman"/>
        <family val="1"/>
        <charset val="204"/>
      </rPr>
      <t>EKAPUSTA</t>
    </r>
  </si>
  <si>
    <r>
      <rPr>
        <sz val="10"/>
        <rFont val="Times New Roman"/>
        <family val="1"/>
        <charset val="204"/>
      </rPr>
      <t>PAYPS</t>
    </r>
  </si>
  <si>
    <r>
      <rPr>
        <sz val="10"/>
        <rFont val="Times New Roman"/>
        <family val="1"/>
        <charset val="204"/>
      </rPr>
      <t>FINANSOVYE VOZMOZHNOST</t>
    </r>
  </si>
  <si>
    <r>
      <rPr>
        <sz val="10"/>
        <rFont val="Times New Roman"/>
        <family val="1"/>
        <charset val="204"/>
      </rPr>
      <t>OOO MFK</t>
    </r>
  </si>
  <si>
    <r>
      <rPr>
        <sz val="10"/>
        <rFont val="Times New Roman"/>
        <family val="1"/>
        <charset val="204"/>
      </rPr>
      <t>RBK*CREDITEXPRESS</t>
    </r>
  </si>
  <si>
    <r>
      <rPr>
        <sz val="10"/>
        <rFont val="Times New Roman"/>
        <family val="1"/>
        <charset val="204"/>
      </rPr>
      <t>RBK*CREDITEX*CREDITEXP</t>
    </r>
  </si>
  <si>
    <r>
      <rPr>
        <sz val="10"/>
        <rFont val="Times New Roman"/>
        <family val="1"/>
        <charset val="204"/>
      </rPr>
      <t>DEFT PAYMENTS</t>
    </r>
  </si>
  <si>
    <r>
      <rPr>
        <sz val="10"/>
        <rFont val="Times New Roman"/>
        <family val="1"/>
        <charset val="204"/>
      </rPr>
      <t>B2P*VOSTBANK PER. SVYA</t>
    </r>
  </si>
  <si>
    <r>
      <rPr>
        <sz val="10"/>
        <rFont val="Times New Roman"/>
        <family val="1"/>
        <charset val="204"/>
      </rPr>
      <t>PAYMO*RUSFINANCEBANK C</t>
    </r>
  </si>
  <si>
    <r>
      <rPr>
        <sz val="10"/>
        <rFont val="Times New Roman"/>
        <family val="1"/>
        <charset val="204"/>
      </rPr>
      <t>B2P*RN-BANK.RU SEREBRY</t>
    </r>
  </si>
  <si>
    <r>
      <rPr>
        <sz val="10"/>
        <rFont val="Times New Roman"/>
        <family val="1"/>
        <charset val="204"/>
      </rPr>
      <t>PAYMO*RENCREDIT UL. KO</t>
    </r>
  </si>
  <si>
    <r>
      <rPr>
        <sz val="10"/>
        <rFont val="Times New Roman"/>
        <family val="1"/>
        <charset val="204"/>
      </rPr>
      <t>DENGI SRAZU</t>
    </r>
  </si>
  <si>
    <r>
      <rPr>
        <sz val="10"/>
        <rFont val="Times New Roman"/>
        <family val="1"/>
        <charset val="204"/>
      </rPr>
      <t>B2P*OTPBANK LENINGRADS</t>
    </r>
  </si>
  <si>
    <r>
      <rPr>
        <sz val="10"/>
        <rFont val="Times New Roman"/>
        <family val="1"/>
        <charset val="204"/>
      </rPr>
      <t>RBK*7MONEY</t>
    </r>
  </si>
  <si>
    <r>
      <rPr>
        <sz val="10"/>
        <rFont val="Times New Roman"/>
        <family val="1"/>
        <charset val="204"/>
      </rPr>
      <t>PAYPAL *VIPDENGI</t>
    </r>
  </si>
  <si>
    <r>
      <rPr>
        <sz val="10"/>
        <rFont val="Times New Roman"/>
        <family val="1"/>
        <charset val="204"/>
      </rPr>
      <t>YM*ONECLICKMONEY</t>
    </r>
  </si>
  <si>
    <r>
      <rPr>
        <sz val="10"/>
        <rFont val="Times New Roman"/>
        <family val="1"/>
        <charset val="204"/>
      </rPr>
      <t>YM*CENTRZAIMOV</t>
    </r>
  </si>
  <si>
    <r>
      <rPr>
        <sz val="10"/>
        <rFont val="Times New Roman"/>
        <family val="1"/>
        <charset val="204"/>
      </rPr>
      <t>YM*MZAEM</t>
    </r>
  </si>
  <si>
    <r>
      <rPr>
        <sz val="10"/>
        <rFont val="Times New Roman"/>
        <family val="1"/>
        <charset val="204"/>
      </rPr>
      <t>YM*FIN-1</t>
    </r>
  </si>
  <si>
    <r>
      <rPr>
        <sz val="10"/>
        <rFont val="Times New Roman"/>
        <family val="1"/>
        <charset val="204"/>
      </rPr>
      <t>YM*TURBOZAIM</t>
    </r>
  </si>
  <si>
    <r>
      <rPr>
        <sz val="10"/>
        <rFont val="Times New Roman"/>
        <family val="1"/>
        <charset val="204"/>
      </rPr>
      <t>PAYANYWAY*TURBOZAIM</t>
    </r>
  </si>
  <si>
    <r>
      <rPr>
        <sz val="10"/>
        <rFont val="Times New Roman"/>
        <family val="1"/>
        <charset val="204"/>
      </rPr>
      <t>YM*DENGI-NA-BANKR</t>
    </r>
  </si>
  <si>
    <r>
      <rPr>
        <sz val="10"/>
        <rFont val="Times New Roman"/>
        <family val="1"/>
        <charset val="204"/>
      </rPr>
      <t>YM*MOBCREDIT</t>
    </r>
  </si>
  <si>
    <r>
      <rPr>
        <sz val="10"/>
        <rFont val="Times New Roman"/>
        <family val="1"/>
        <charset val="204"/>
      </rPr>
      <t>YM*BISTRODENGI</t>
    </r>
  </si>
  <si>
    <r>
      <rPr>
        <sz val="10"/>
        <rFont val="Times New Roman"/>
        <family val="1"/>
        <charset val="204"/>
      </rPr>
      <t>ZANIMALO.RU</t>
    </r>
  </si>
  <si>
    <r>
      <rPr>
        <sz val="10"/>
        <rFont val="Times New Roman"/>
        <family val="1"/>
        <charset val="204"/>
      </rPr>
      <t>MONEYKITE.RU</t>
    </r>
  </si>
  <si>
    <r>
      <rPr>
        <sz val="10"/>
        <rFont val="Times New Roman"/>
        <family val="1"/>
        <charset val="204"/>
      </rPr>
      <t>YM*RAPIDA.RU</t>
    </r>
  </si>
  <si>
    <r>
      <rPr>
        <sz val="10"/>
        <rFont val="Times New Roman"/>
        <family val="1"/>
        <charset val="204"/>
      </rPr>
      <t>QUICKZAIM.COM</t>
    </r>
  </si>
  <si>
    <r>
      <rPr>
        <sz val="10"/>
        <rFont val="Times New Roman"/>
        <family val="1"/>
        <charset val="204"/>
      </rPr>
      <t>ONEZAIM.RU</t>
    </r>
  </si>
  <si>
    <r>
      <rPr>
        <sz val="10"/>
        <rFont val="Times New Roman"/>
        <family val="1"/>
        <charset val="204"/>
      </rPr>
      <t>YM*HERMESCREDIT</t>
    </r>
  </si>
  <si>
    <r>
      <rPr>
        <sz val="10"/>
        <rFont val="Times New Roman"/>
        <family val="1"/>
        <charset val="204"/>
      </rPr>
      <t>ZAIMCO.RU</t>
    </r>
  </si>
  <si>
    <r>
      <rPr>
        <sz val="10"/>
        <rFont val="Times New Roman"/>
        <family val="1"/>
        <charset val="204"/>
      </rPr>
      <t>MY-ZAIM.RU</t>
    </r>
  </si>
  <si>
    <r>
      <rPr>
        <sz val="10"/>
        <rFont val="Times New Roman"/>
        <family val="1"/>
        <charset val="204"/>
      </rPr>
      <t>TINKOFF*SERVICES 10 BL</t>
    </r>
  </si>
  <si>
    <r>
      <rPr>
        <sz val="10"/>
        <rFont val="Times New Roman"/>
        <family val="1"/>
        <charset val="204"/>
      </rPr>
      <t>QUICKZAIMNEW</t>
    </r>
  </si>
  <si>
    <r>
      <rPr>
        <sz val="10"/>
        <rFont val="Times New Roman"/>
        <family val="1"/>
        <charset val="204"/>
      </rPr>
      <t>ADVANTIS CREDIT - MOTO</t>
    </r>
  </si>
  <si>
    <r>
      <rPr>
        <sz val="10"/>
        <rFont val="Times New Roman"/>
        <family val="1"/>
        <charset val="204"/>
      </rPr>
      <t>VZAEMO.RU</t>
    </r>
  </si>
  <si>
    <r>
      <rPr>
        <sz val="10"/>
        <rFont val="Times New Roman"/>
        <family val="1"/>
        <charset val="204"/>
      </rPr>
      <t>QUICKZAIM-LS</t>
    </r>
  </si>
  <si>
    <r>
      <rPr>
        <sz val="10"/>
        <rFont val="Times New Roman"/>
        <family val="1"/>
        <charset val="204"/>
      </rPr>
      <t>GETZAIM.SU</t>
    </r>
  </si>
  <si>
    <r>
      <rPr>
        <sz val="10"/>
        <rFont val="Times New Roman"/>
        <family val="1"/>
        <charset val="204"/>
      </rPr>
      <t>GUTFIN.RU</t>
    </r>
  </si>
  <si>
    <r>
      <rPr>
        <sz val="10"/>
        <rFont val="Times New Roman"/>
        <family val="1"/>
        <charset val="204"/>
      </rPr>
      <t>OPTIMA-ZAIM.RU</t>
    </r>
  </si>
  <si>
    <r>
      <rPr>
        <sz val="10"/>
        <rFont val="Times New Roman"/>
        <family val="1"/>
        <charset val="204"/>
      </rPr>
      <t>IZAIMO.RU</t>
    </r>
  </si>
  <si>
    <r>
      <rPr>
        <sz val="10"/>
        <rFont val="Times New Roman"/>
        <family val="1"/>
        <charset val="204"/>
      </rPr>
      <t>WWW.LUCASCREDITSERVIC</t>
    </r>
  </si>
  <si>
    <r>
      <rPr>
        <sz val="10"/>
        <rFont val="Times New Roman"/>
        <family val="1"/>
        <charset val="204"/>
      </rPr>
      <t>IZAIMO-LG.RU</t>
    </r>
  </si>
  <si>
    <r>
      <rPr>
        <sz val="10"/>
        <rFont val="Times New Roman"/>
        <family val="1"/>
        <charset val="204"/>
      </rPr>
      <t>ZAIM365.RU</t>
    </r>
  </si>
  <si>
    <r>
      <rPr>
        <sz val="10"/>
        <rFont val="Times New Roman"/>
        <family val="1"/>
        <charset val="204"/>
      </rPr>
      <t>EZAIMO.RU</t>
    </r>
  </si>
  <si>
    <r>
      <rPr>
        <sz val="10"/>
        <rFont val="Times New Roman"/>
        <family val="1"/>
        <charset val="204"/>
      </rPr>
      <t>UMONEYS.RU</t>
    </r>
  </si>
  <si>
    <r>
      <rPr>
        <sz val="10"/>
        <rFont val="Times New Roman"/>
        <family val="1"/>
        <charset val="204"/>
      </rPr>
      <t>YM*DENGINADOM</t>
    </r>
  </si>
  <si>
    <r>
      <rPr>
        <sz val="10"/>
        <rFont val="Times New Roman"/>
        <family val="1"/>
        <charset val="204"/>
      </rPr>
      <t>TINKOFF*SERVICES</t>
    </r>
  </si>
  <si>
    <r>
      <rPr>
        <sz val="10"/>
        <rFont val="Times New Roman"/>
        <family val="1"/>
        <charset val="204"/>
      </rPr>
      <t>SAFEZAIM.COM</t>
    </r>
  </si>
  <si>
    <r>
      <rPr>
        <sz val="10"/>
        <rFont val="Times New Roman"/>
        <family val="1"/>
        <charset val="204"/>
      </rPr>
      <t>ZAIMMIGOM.RU</t>
    </r>
  </si>
  <si>
    <r>
      <rPr>
        <sz val="10"/>
        <rFont val="Times New Roman"/>
        <family val="1"/>
        <charset val="204"/>
      </rPr>
      <t>QUICKZAIM-K</t>
    </r>
  </si>
  <si>
    <r>
      <rPr>
        <sz val="10"/>
        <rFont val="Times New Roman"/>
        <family val="1"/>
        <charset val="204"/>
      </rPr>
      <t>UPFINANCE.SU</t>
    </r>
  </si>
  <si>
    <r>
      <rPr>
        <sz val="10"/>
        <rFont val="Times New Roman"/>
        <family val="1"/>
        <charset val="204"/>
      </rPr>
      <t>CLOUD*CREDITSCORESE</t>
    </r>
  </si>
  <si>
    <r>
      <rPr>
        <sz val="10"/>
        <rFont val="Times New Roman"/>
        <family val="1"/>
        <charset val="204"/>
      </rPr>
      <t>ZAIMSRAZU.RU</t>
    </r>
  </si>
  <si>
    <r>
      <rPr>
        <sz val="10"/>
        <rFont val="Times New Roman"/>
        <family val="1"/>
        <charset val="204"/>
      </rPr>
      <t>IZAEMO.RU</t>
    </r>
  </si>
  <si>
    <r>
      <rPr>
        <sz val="10"/>
        <rFont val="Times New Roman"/>
        <family val="1"/>
        <charset val="204"/>
      </rPr>
      <t>IMONEYS.SU</t>
    </r>
  </si>
  <si>
    <r>
      <rPr>
        <sz val="10"/>
        <rFont val="Times New Roman"/>
        <family val="1"/>
        <charset val="204"/>
      </rPr>
      <t>QUICKZAIM-LP</t>
    </r>
  </si>
  <si>
    <r>
      <rPr>
        <sz val="10"/>
        <rFont val="Times New Roman"/>
        <family val="1"/>
        <charset val="204"/>
      </rPr>
      <t>CREDITSERVICE</t>
    </r>
  </si>
  <si>
    <r>
      <rPr>
        <sz val="10"/>
        <rFont val="Times New Roman"/>
        <family val="1"/>
        <charset val="204"/>
      </rPr>
      <t>IMONEYNEW.RU</t>
    </r>
  </si>
  <si>
    <r>
      <rPr>
        <sz val="10"/>
        <rFont val="Times New Roman"/>
        <family val="1"/>
        <charset val="204"/>
      </rPr>
      <t>CREDITSCORESE</t>
    </r>
  </si>
  <si>
    <r>
      <rPr>
        <sz val="10"/>
        <rFont val="Times New Roman"/>
        <family val="1"/>
        <charset val="204"/>
      </rPr>
      <t>IZAIMO-LP</t>
    </r>
  </si>
  <si>
    <r>
      <rPr>
        <sz val="10"/>
        <rFont val="Times New Roman"/>
        <family val="1"/>
        <charset val="204"/>
      </rPr>
      <t>BANKA INTESA SANPAOLO</t>
    </r>
  </si>
  <si>
    <r>
      <rPr>
        <sz val="10"/>
        <rFont val="Times New Roman"/>
        <family val="1"/>
        <charset val="204"/>
      </rPr>
      <t>YM*DENGI-CLICK.RU</t>
    </r>
  </si>
  <si>
    <r>
      <rPr>
        <sz val="10"/>
        <rFont val="Times New Roman"/>
        <family val="1"/>
        <charset val="204"/>
      </rPr>
      <t>ZAIMY643.RU</t>
    </r>
  </si>
  <si>
    <r>
      <rPr>
        <sz val="10"/>
        <rFont val="Times New Roman"/>
        <family val="1"/>
        <charset val="204"/>
      </rPr>
      <t>ZANIMALOV.RU</t>
    </r>
  </si>
  <si>
    <r>
      <rPr>
        <sz val="10"/>
        <rFont val="Times New Roman"/>
        <family val="1"/>
        <charset val="204"/>
      </rPr>
      <t>SHOPWWW.BELARUSBANK.BY</t>
    </r>
  </si>
  <si>
    <r>
      <rPr>
        <sz val="10"/>
        <rFont val="Times New Roman"/>
        <family val="1"/>
        <charset val="204"/>
      </rPr>
      <t>SBERBANK ONLINE</t>
    </r>
  </si>
  <si>
    <r>
      <rPr>
        <sz val="9"/>
        <rFont val="Times New Roman"/>
        <family val="1"/>
        <charset val="204"/>
      </rPr>
      <t>BIG-ZAIM.RU</t>
    </r>
  </si>
  <si>
    <r>
      <rPr>
        <sz val="9"/>
        <rFont val="Times New Roman"/>
        <family val="1"/>
        <charset val="204"/>
      </rPr>
      <t>GOOD-ZAIM.COM</t>
    </r>
  </si>
  <si>
    <r>
      <rPr>
        <sz val="9"/>
        <rFont val="Times New Roman"/>
        <family val="1"/>
        <charset val="204"/>
      </rPr>
      <t>HOT-ZAIM.RU</t>
    </r>
  </si>
  <si>
    <r>
      <rPr>
        <sz val="9"/>
        <rFont val="Times New Roman"/>
        <family val="1"/>
        <charset val="204"/>
      </rPr>
      <t>YM FONBET</t>
    </r>
  </si>
  <si>
    <r>
      <rPr>
        <sz val="9"/>
        <rFont val="Times New Roman"/>
        <family val="1"/>
        <charset val="204"/>
      </rPr>
      <t>YM YANDEX.MONEY</t>
    </r>
  </si>
  <si>
    <r>
      <rPr>
        <sz val="9"/>
        <rFont val="Times New Roman"/>
        <family val="1"/>
        <charset val="204"/>
      </rPr>
      <t>YM*1CUPIS.RU</t>
    </r>
    <r>
      <rPr>
        <vertAlign val="superscript"/>
        <sz val="9"/>
        <rFont val="Times New Roman"/>
        <family val="1"/>
      </rPr>
      <t>140</t>
    </r>
  </si>
  <si>
    <r>
      <rPr>
        <sz val="9"/>
        <rFont val="Times New Roman"/>
        <family val="1"/>
        <charset val="204"/>
      </rPr>
      <t>ZAIM-365-ON.RU</t>
    </r>
  </si>
  <si>
    <r>
      <rPr>
        <sz val="9"/>
        <rFont val="Times New Roman"/>
        <family val="1"/>
        <charset val="204"/>
      </rPr>
      <t>ZAIM-VAM.RU</t>
    </r>
  </si>
  <si>
    <r>
      <rPr>
        <sz val="10"/>
        <rFont val="Times New Roman"/>
        <family val="1"/>
        <charset val="204"/>
      </rPr>
      <t>OOO DOM-LOTO</t>
    </r>
  </si>
  <si>
    <r>
      <rPr>
        <sz val="10"/>
        <rFont val="Times New Roman"/>
        <family val="1"/>
        <charset val="204"/>
      </rPr>
      <t>LOTERII PR-T LENINA</t>
    </r>
  </si>
  <si>
    <r>
      <rPr>
        <sz val="10"/>
        <rFont val="Times New Roman"/>
        <family val="1"/>
        <charset val="204"/>
      </rPr>
      <t>YM*BETTPRO</t>
    </r>
  </si>
  <si>
    <r>
      <rPr>
        <sz val="10"/>
        <rFont val="Times New Roman"/>
        <family val="1"/>
        <charset val="204"/>
      </rPr>
      <t>ECP*ECOMMPAY*BETFAQ</t>
    </r>
  </si>
  <si>
    <r>
      <rPr>
        <sz val="10"/>
        <rFont val="Times New Roman"/>
        <family val="1"/>
        <charset val="204"/>
      </rPr>
      <t>YM*BETSBC</t>
    </r>
  </si>
  <si>
    <r>
      <rPr>
        <sz val="10"/>
        <rFont val="Times New Roman"/>
        <family val="1"/>
        <charset val="204"/>
      </rPr>
      <t>LOTOS</t>
    </r>
  </si>
  <si>
    <r>
      <rPr>
        <sz val="10"/>
        <rFont val="Times New Roman"/>
        <family val="1"/>
        <charset val="204"/>
      </rPr>
      <t>OLYMPTRADE.COM</t>
    </r>
  </si>
  <si>
    <r>
      <rPr>
        <sz val="10"/>
        <rFont val="Times New Roman"/>
        <family val="1"/>
        <charset val="204"/>
      </rPr>
      <t>RITCHIE BROS. AUCTIONE</t>
    </r>
  </si>
  <si>
    <r>
      <rPr>
        <sz val="10"/>
        <rFont val="Times New Roman"/>
        <family val="1"/>
        <charset val="204"/>
      </rPr>
      <t>CHRISTIES PRVSALESLTD</t>
    </r>
  </si>
  <si>
    <r>
      <rPr>
        <sz val="10"/>
        <rFont val="Times New Roman"/>
        <family val="1"/>
        <charset val="204"/>
      </rPr>
      <t>STOCKHOLMS AUKTIONSVER</t>
    </r>
  </si>
  <si>
    <r>
      <rPr>
        <sz val="10"/>
        <rFont val="Times New Roman"/>
        <family val="1"/>
        <charset val="204"/>
      </rPr>
      <t>RITCHIE BROS. AUCTIONEERS</t>
    </r>
  </si>
  <si>
    <r>
      <rPr>
        <sz val="10"/>
        <rFont val="Times New Roman"/>
        <family val="1"/>
        <charset val="204"/>
      </rPr>
      <t>NADEAUS AUCTION GALLER</t>
    </r>
  </si>
  <si>
    <r>
      <rPr>
        <sz val="10"/>
        <rFont val="Times New Roman"/>
        <family val="1"/>
        <charset val="204"/>
      </rPr>
      <t>CURRENCYAUCTIONSOFAMER</t>
    </r>
  </si>
  <si>
    <r>
      <rPr>
        <sz val="10"/>
        <rFont val="Times New Roman"/>
        <family val="1"/>
        <charset val="204"/>
      </rPr>
      <t>AUCTIONET.COM</t>
    </r>
  </si>
  <si>
    <r>
      <rPr>
        <sz val="10"/>
        <rFont val="Times New Roman"/>
        <family val="1"/>
        <charset val="204"/>
      </rPr>
      <t>SCOTCH WHISKY AUCTIONS</t>
    </r>
  </si>
  <si>
    <r>
      <rPr>
        <sz val="10"/>
        <rFont val="Times New Roman"/>
        <family val="1"/>
        <charset val="204"/>
      </rPr>
      <t>RBK*FINBETTING</t>
    </r>
  </si>
  <si>
    <r>
      <rPr>
        <sz val="10"/>
        <rFont val="Times New Roman"/>
        <family val="1"/>
        <charset val="204"/>
      </rPr>
      <t>PAW*NEWAUCTION</t>
    </r>
  </si>
  <si>
    <r>
      <rPr>
        <sz val="10"/>
        <rFont val="Times New Roman"/>
        <family val="1"/>
        <charset val="204"/>
      </rPr>
      <t>WILKINSONS AUCTIONEERS</t>
    </r>
  </si>
  <si>
    <r>
      <rPr>
        <sz val="10"/>
        <rFont val="Times New Roman"/>
        <family val="1"/>
        <charset val="204"/>
      </rPr>
      <t>PAYPAL *RPMAUCTIONS</t>
    </r>
  </si>
  <si>
    <r>
      <rPr>
        <sz val="10"/>
        <rFont val="Times New Roman"/>
        <family val="1"/>
        <charset val="204"/>
      </rPr>
      <t>BVAAUCTIONS</t>
    </r>
  </si>
  <si>
    <r>
      <rPr>
        <sz val="10"/>
        <rFont val="Times New Roman"/>
        <family val="1"/>
        <charset val="204"/>
      </rPr>
      <t>VIP AUCTION</t>
    </r>
  </si>
  <si>
    <r>
      <rPr>
        <sz val="10"/>
        <rFont val="Times New Roman"/>
        <family val="1"/>
        <charset val="204"/>
      </rPr>
      <t>PAYPAL *UORPGMONEY</t>
    </r>
  </si>
  <si>
    <r>
      <rPr>
        <sz val="10"/>
        <rFont val="Times New Roman"/>
        <family val="1"/>
        <charset val="204"/>
      </rPr>
      <t>LOTS ROAD AUCTIONS</t>
    </r>
  </si>
  <si>
    <r>
      <rPr>
        <sz val="10"/>
        <rFont val="Times New Roman"/>
        <family val="1"/>
        <charset val="204"/>
      </rPr>
      <t>SOTHEBYS ONLINE SALES</t>
    </r>
  </si>
  <si>
    <r>
      <rPr>
        <sz val="10"/>
        <rFont val="Times New Roman"/>
        <family val="1"/>
        <charset val="204"/>
      </rPr>
      <t>HAMPEL-AUCTIONS.COM</t>
    </r>
  </si>
  <si>
    <r>
      <rPr>
        <sz val="10"/>
        <rFont val="Times New Roman"/>
        <family val="1"/>
        <charset val="204"/>
      </rPr>
      <t>SKR*BLOGABET.COM</t>
    </r>
  </si>
  <si>
    <r>
      <rPr>
        <sz val="11"/>
        <rFont val="Times New Roman"/>
        <family val="1"/>
        <charset val="204"/>
      </rPr>
      <t>BURGER KING</t>
    </r>
  </si>
  <si>
    <r>
      <rPr>
        <sz val="11"/>
        <rFont val="Times New Roman"/>
        <family val="1"/>
        <charset val="204"/>
      </rPr>
      <t>YM*ELAMA.RU</t>
    </r>
  </si>
  <si>
    <r>
      <rPr>
        <sz val="11"/>
        <rFont val="Times New Roman"/>
        <family val="1"/>
        <charset val="204"/>
      </rPr>
      <t>PLASTIQ TUITION</t>
    </r>
  </si>
  <si>
    <r>
      <rPr>
        <sz val="11"/>
        <rFont val="Times New Roman"/>
        <family val="1"/>
        <charset val="204"/>
      </rPr>
      <t>ROBOKASSA</t>
    </r>
  </si>
  <si>
    <r>
      <rPr>
        <sz val="11"/>
        <rFont val="Times New Roman"/>
        <family val="1"/>
        <charset val="204"/>
      </rPr>
      <t>PAYMASTER</t>
    </r>
  </si>
  <si>
    <r>
      <rPr>
        <sz val="11"/>
        <rFont val="Times New Roman"/>
        <family val="1"/>
        <charset val="204"/>
      </rPr>
      <t>NETELLER 4342</t>
    </r>
  </si>
  <si>
    <r>
      <rPr>
        <sz val="11"/>
        <rFont val="Times New Roman"/>
        <family val="1"/>
        <charset val="204"/>
      </rPr>
      <t>NETELLER</t>
    </r>
  </si>
  <si>
    <r>
      <rPr>
        <sz val="11"/>
        <rFont val="Times New Roman"/>
        <family val="1"/>
        <charset val="204"/>
      </rPr>
      <t>WWW.MVIDEO.RU</t>
    </r>
  </si>
  <si>
    <r>
      <rPr>
        <sz val="11"/>
        <rFont val="Times New Roman"/>
        <family val="1"/>
        <charset val="204"/>
      </rPr>
      <t>VIRTUALCARD NETELLERUK</t>
    </r>
  </si>
  <si>
    <r>
      <rPr>
        <sz val="11"/>
        <rFont val="Times New Roman"/>
        <family val="1"/>
        <charset val="204"/>
      </rPr>
      <t>LLC KURYER-REGION ST.</t>
    </r>
  </si>
  <si>
    <r>
      <rPr>
        <sz val="11"/>
        <rFont val="Times New Roman"/>
        <family val="1"/>
        <charset val="204"/>
      </rPr>
      <t>SEOPULT.RU</t>
    </r>
  </si>
  <si>
    <r>
      <rPr>
        <sz val="11"/>
        <rFont val="Times New Roman"/>
        <family val="1"/>
        <charset val="204"/>
      </rPr>
      <t>STATUS CLUB</t>
    </r>
  </si>
  <si>
    <r>
      <rPr>
        <sz val="11"/>
        <rFont val="Times New Roman"/>
        <family val="1"/>
        <charset val="204"/>
      </rPr>
      <t>GAZPROMNEFT AZS 106</t>
    </r>
  </si>
  <si>
    <r>
      <rPr>
        <sz val="11"/>
        <rFont val="Times New Roman"/>
        <family val="1"/>
        <charset val="204"/>
      </rPr>
      <t>WIREXAPP.COM</t>
    </r>
  </si>
  <si>
    <r>
      <rPr>
        <sz val="11"/>
        <rFont val="Times New Roman"/>
        <family val="1"/>
        <charset val="204"/>
      </rPr>
      <t>VIVA UPIRESIES PLIROMO</t>
    </r>
  </si>
  <si>
    <r>
      <rPr>
        <sz val="11"/>
        <rFont val="Times New Roman"/>
        <family val="1"/>
        <charset val="204"/>
      </rPr>
      <t>PARENTPAY E-COM R</t>
    </r>
  </si>
  <si>
    <r>
      <rPr>
        <sz val="11"/>
        <rFont val="Times New Roman"/>
        <family val="1"/>
        <charset val="204"/>
      </rPr>
      <t>FOTOSTRANA.RU</t>
    </r>
  </si>
  <si>
    <r>
      <rPr>
        <sz val="11"/>
        <rFont val="Times New Roman"/>
        <family val="1"/>
        <charset val="204"/>
      </rPr>
      <t>NPFB</t>
    </r>
  </si>
  <si>
    <r>
      <rPr>
        <sz val="11"/>
        <rFont val="Times New Roman"/>
        <family val="1"/>
        <charset val="204"/>
      </rPr>
      <t>TRANSIT</t>
    </r>
  </si>
  <si>
    <r>
      <rPr>
        <sz val="11"/>
        <rFont val="Times New Roman"/>
        <family val="1"/>
        <charset val="204"/>
      </rPr>
      <t>LEADERDIGITAL</t>
    </r>
  </si>
  <si>
    <r>
      <rPr>
        <u/>
        <sz val="11"/>
        <rFont val="Times New Roman"/>
        <family val="1"/>
      </rPr>
      <t>WWW.LANTA-NET.RU</t>
    </r>
  </si>
  <si>
    <r>
      <rPr>
        <sz val="11"/>
        <rFont val="Times New Roman"/>
        <family val="1"/>
        <charset val="204"/>
      </rPr>
      <t>METRO STORE 1017</t>
    </r>
  </si>
  <si>
    <r>
      <rPr>
        <sz val="11"/>
        <rFont val="Times New Roman"/>
        <family val="1"/>
        <charset val="204"/>
      </rPr>
      <t>GAZPROMNEFT AZS 159</t>
    </r>
  </si>
  <si>
    <r>
      <rPr>
        <sz val="11"/>
        <rFont val="Times New Roman"/>
        <family val="1"/>
        <charset val="204"/>
      </rPr>
      <t>AZS TATNEFT 182</t>
    </r>
  </si>
  <si>
    <r>
      <rPr>
        <sz val="11"/>
        <rFont val="Times New Roman"/>
        <family val="1"/>
        <charset val="204"/>
      </rPr>
      <t>EBRD CATERING CARD LON</t>
    </r>
  </si>
  <si>
    <r>
      <rPr>
        <sz val="11"/>
        <rFont val="Times New Roman"/>
        <family val="1"/>
        <charset val="204"/>
      </rPr>
      <t>PEREKRESTOK</t>
    </r>
  </si>
  <si>
    <r>
      <rPr>
        <sz val="11"/>
        <rFont val="Times New Roman"/>
        <family val="1"/>
        <charset val="204"/>
      </rPr>
      <t>OPENTABLE REST GIFT</t>
    </r>
  </si>
  <si>
    <r>
      <rPr>
        <sz val="11"/>
        <rFont val="Times New Roman"/>
        <family val="1"/>
        <charset val="204"/>
      </rPr>
      <t>OOO OCHKI I MODA VASEN</t>
    </r>
  </si>
  <si>
    <r>
      <rPr>
        <sz val="11"/>
        <rFont val="Times New Roman"/>
        <family val="1"/>
        <charset val="204"/>
      </rPr>
      <t>TISP.RU</t>
    </r>
  </si>
  <si>
    <r>
      <rPr>
        <sz val="11"/>
        <rFont val="Times New Roman"/>
        <family val="1"/>
        <charset val="204"/>
      </rPr>
      <t>LEUPAY*VALLETTA BOUTIQ</t>
    </r>
  </si>
  <si>
    <r>
      <rPr>
        <sz val="11"/>
        <rFont val="Times New Roman"/>
        <family val="1"/>
        <charset val="204"/>
      </rPr>
      <t>BHN*GIFTCARDS</t>
    </r>
  </si>
  <si>
    <r>
      <rPr>
        <sz val="11"/>
        <rFont val="Times New Roman"/>
        <family val="1"/>
        <charset val="204"/>
      </rPr>
      <t>OOO TD VESTERN</t>
    </r>
  </si>
  <si>
    <r>
      <rPr>
        <sz val="11"/>
        <rFont val="Times New Roman"/>
        <family val="1"/>
        <charset val="204"/>
      </rPr>
      <t>ICHIBAN BOSHI</t>
    </r>
  </si>
  <si>
    <r>
      <rPr>
        <sz val="11"/>
        <rFont val="Times New Roman"/>
        <family val="1"/>
        <charset val="204"/>
      </rPr>
      <t>NETELLER 4063</t>
    </r>
  </si>
  <si>
    <r>
      <rPr>
        <sz val="11"/>
        <rFont val="Times New Roman"/>
        <family val="1"/>
        <charset val="204"/>
      </rPr>
      <t>NETELLER 1940</t>
    </r>
  </si>
  <si>
    <r>
      <rPr>
        <sz val="11"/>
        <rFont val="Times New Roman"/>
        <family val="1"/>
        <charset val="204"/>
      </rPr>
      <t>UMESTO SUSHI</t>
    </r>
  </si>
  <si>
    <r>
      <rPr>
        <sz val="11"/>
        <rFont val="Times New Roman"/>
        <family val="1"/>
        <charset val="204"/>
      </rPr>
      <t>LIME TRK SEMYA</t>
    </r>
  </si>
  <si>
    <r>
      <rPr>
        <sz val="11"/>
        <rFont val="Times New Roman"/>
        <family val="1"/>
        <charset val="204"/>
      </rPr>
      <t>LUKOIL.AZS 74092 74U</t>
    </r>
  </si>
  <si>
    <r>
      <rPr>
        <sz val="11"/>
        <rFont val="Times New Roman"/>
        <family val="1"/>
        <charset val="204"/>
      </rPr>
      <t>BRUDERSHAFT SV.51A</t>
    </r>
  </si>
  <si>
    <r>
      <rPr>
        <sz val="11"/>
        <rFont val="Times New Roman"/>
        <family val="1"/>
        <charset val="204"/>
      </rPr>
      <t>LLC CITY LUNCH</t>
    </r>
  </si>
  <si>
    <r>
      <rPr>
        <sz val="11"/>
        <rFont val="Times New Roman"/>
        <family val="1"/>
        <charset val="204"/>
      </rPr>
      <t>OOO MAGNOLIYA</t>
    </r>
  </si>
  <si>
    <r>
      <rPr>
        <sz val="11"/>
        <rFont val="Times New Roman"/>
        <family val="1"/>
        <charset val="204"/>
      </rPr>
      <t>LUKOIL.AZK 18 51S</t>
    </r>
  </si>
  <si>
    <r>
      <rPr>
        <sz val="11"/>
        <rFont val="Times New Roman"/>
        <family val="1"/>
        <charset val="204"/>
      </rPr>
      <t>LUKOIL.AZS 74415 74U</t>
    </r>
  </si>
  <si>
    <r>
      <rPr>
        <sz val="11"/>
        <rFont val="Times New Roman"/>
        <family val="1"/>
        <charset val="204"/>
      </rPr>
      <t>SVOI DA NASHI AVRORA</t>
    </r>
  </si>
  <si>
    <r>
      <rPr>
        <sz val="11"/>
        <rFont val="Times New Roman"/>
        <family val="1"/>
        <charset val="204"/>
      </rPr>
      <t>PETROPAVLOVSKII</t>
    </r>
  </si>
  <si>
    <r>
      <rPr>
        <sz val="11"/>
        <rFont val="Times New Roman"/>
        <family val="1"/>
        <charset val="204"/>
      </rPr>
      <t>NETELLER 1714</t>
    </r>
  </si>
  <si>
    <r>
      <rPr>
        <sz val="11"/>
        <rFont val="Times New Roman"/>
        <family val="1"/>
        <charset val="204"/>
      </rPr>
      <t>OOO GUDFUD</t>
    </r>
  </si>
  <si>
    <r>
      <rPr>
        <sz val="11"/>
        <rFont val="Times New Roman"/>
        <family val="1"/>
        <charset val="204"/>
      </rPr>
      <t>VOLVO</t>
    </r>
  </si>
  <si>
    <r>
      <rPr>
        <sz val="11"/>
        <rFont val="Times New Roman"/>
        <family val="1"/>
        <charset val="204"/>
      </rPr>
      <t>AGZS 18</t>
    </r>
  </si>
  <si>
    <r>
      <rPr>
        <sz val="11"/>
        <rFont val="Times New Roman"/>
        <family val="1"/>
        <charset val="204"/>
      </rPr>
      <t>VANILNOE NEBO</t>
    </r>
  </si>
  <si>
    <r>
      <rPr>
        <sz val="11"/>
        <rFont val="Times New Roman"/>
        <family val="1"/>
        <charset val="204"/>
      </rPr>
      <t>PAYPAL *PAYPALGIFTS</t>
    </r>
  </si>
  <si>
    <r>
      <rPr>
        <sz val="11"/>
        <rFont val="Times New Roman"/>
        <family val="1"/>
        <charset val="204"/>
      </rPr>
      <t>MAGNIT MM KONSTANTA</t>
    </r>
  </si>
  <si>
    <r>
      <rPr>
        <sz val="11"/>
        <rFont val="Times New Roman"/>
        <family val="1"/>
        <charset val="204"/>
      </rPr>
      <t>FORMULA ZDOROVYA</t>
    </r>
  </si>
  <si>
    <r>
      <rPr>
        <sz val="11"/>
        <rFont val="Times New Roman"/>
        <family val="1"/>
        <charset val="204"/>
      </rPr>
      <t>GAZPROMNEFT AZS 163</t>
    </r>
  </si>
  <si>
    <r>
      <rPr>
        <sz val="11"/>
        <rFont val="Times New Roman"/>
        <family val="1"/>
        <charset val="204"/>
      </rPr>
      <t>PEREKRESTOK STROGINSK</t>
    </r>
  </si>
  <si>
    <r>
      <rPr>
        <sz val="11"/>
        <rFont val="Times New Roman"/>
        <family val="1"/>
        <charset val="204"/>
      </rPr>
      <t>APTEKA ZDOROV.RU</t>
    </r>
  </si>
  <si>
    <r>
      <rPr>
        <sz val="11"/>
        <rFont val="Times New Roman"/>
        <family val="1"/>
        <charset val="204"/>
      </rPr>
      <t>HTTPS://ESERVICE.CSLOX</t>
    </r>
  </si>
  <si>
    <r>
      <rPr>
        <sz val="11"/>
        <rFont val="Times New Roman"/>
        <family val="1"/>
        <charset val="204"/>
      </rPr>
      <t>CAFEYUNOST_MURM MOLL-2</t>
    </r>
  </si>
  <si>
    <r>
      <rPr>
        <sz val="11"/>
        <rFont val="Times New Roman"/>
        <family val="1"/>
        <charset val="204"/>
      </rPr>
      <t>RESTORAN BAZAR</t>
    </r>
  </si>
  <si>
    <r>
      <rPr>
        <sz val="11"/>
        <rFont val="Times New Roman"/>
        <family val="1"/>
        <charset val="204"/>
      </rPr>
      <t>NETELLER 1314</t>
    </r>
  </si>
  <si>
    <r>
      <rPr>
        <sz val="11"/>
        <rFont val="Times New Roman"/>
        <family val="1"/>
        <charset val="204"/>
      </rPr>
      <t>PYATEROCHKA 3446</t>
    </r>
  </si>
  <si>
    <r>
      <rPr>
        <sz val="11"/>
        <rFont val="Times New Roman"/>
        <family val="1"/>
        <charset val="204"/>
      </rPr>
      <t>MARMALATO</t>
    </r>
  </si>
  <si>
    <r>
      <rPr>
        <sz val="11"/>
        <rFont val="Times New Roman"/>
        <family val="1"/>
        <charset val="204"/>
      </rPr>
      <t>OOO SALON UPAKOVKI LEN</t>
    </r>
  </si>
  <si>
    <r>
      <rPr>
        <sz val="11"/>
        <rFont val="Times New Roman"/>
        <family val="1"/>
        <charset val="204"/>
      </rPr>
      <t>OOO SVOYA KOMPANIYA</t>
    </r>
  </si>
  <si>
    <r>
      <rPr>
        <sz val="11"/>
        <rFont val="Times New Roman"/>
        <family val="1"/>
        <charset val="204"/>
      </rPr>
      <t>OOO RESTOGRUPPLUS ENGE</t>
    </r>
  </si>
  <si>
    <r>
      <rPr>
        <sz val="11"/>
        <rFont val="Times New Roman"/>
        <family val="1"/>
        <charset val="204"/>
      </rPr>
      <t>ANTRESOL</t>
    </r>
  </si>
  <si>
    <r>
      <rPr>
        <sz val="11"/>
        <rFont val="Times New Roman"/>
        <family val="1"/>
        <charset val="204"/>
      </rPr>
      <t>COFFEEMANIA D VVL</t>
    </r>
  </si>
  <si>
    <r>
      <rPr>
        <sz val="11"/>
        <rFont val="Times New Roman"/>
        <family val="1"/>
        <charset val="204"/>
      </rPr>
      <t>EXPRESS-L</t>
    </r>
  </si>
  <si>
    <r>
      <rPr>
        <sz val="11"/>
        <rFont val="Times New Roman"/>
        <family val="1"/>
        <charset val="204"/>
      </rPr>
      <t>NETELLER 1592</t>
    </r>
  </si>
  <si>
    <r>
      <rPr>
        <sz val="11"/>
        <rFont val="Times New Roman"/>
        <family val="1"/>
        <charset val="204"/>
      </rPr>
      <t>NETELLER 2139</t>
    </r>
  </si>
  <si>
    <r>
      <rPr>
        <sz val="11"/>
        <rFont val="Times New Roman"/>
        <family val="1"/>
        <charset val="204"/>
      </rPr>
      <t>GULFSTREAM BLUE HALL R</t>
    </r>
  </si>
  <si>
    <r>
      <rPr>
        <sz val="11"/>
        <rFont val="Times New Roman"/>
        <family val="1"/>
        <charset val="204"/>
      </rPr>
      <t>UNIVERSAM ABRIKOS</t>
    </r>
  </si>
  <si>
    <r>
      <rPr>
        <sz val="11"/>
        <rFont val="Times New Roman"/>
        <family val="1"/>
        <charset val="204"/>
      </rPr>
      <t>AVTOMIR</t>
    </r>
  </si>
  <si>
    <r>
      <rPr>
        <sz val="11"/>
        <rFont val="Times New Roman"/>
        <family val="1"/>
        <charset val="204"/>
      </rPr>
      <t>CIRCLE K, IC103175</t>
    </r>
  </si>
  <si>
    <r>
      <rPr>
        <sz val="11"/>
        <rFont val="Times New Roman"/>
        <family val="1"/>
        <charset val="204"/>
      </rPr>
      <t>MAKSIMA PIZZA</t>
    </r>
  </si>
  <si>
    <r>
      <rPr>
        <sz val="11"/>
        <rFont val="Times New Roman"/>
        <family val="1"/>
        <charset val="204"/>
      </rPr>
      <t>YARCHE</t>
    </r>
  </si>
  <si>
    <r>
      <rPr>
        <sz val="11"/>
        <rFont val="Times New Roman"/>
        <family val="1"/>
        <charset val="204"/>
      </rPr>
      <t>BRANCH SOKOL</t>
    </r>
  </si>
  <si>
    <r>
      <rPr>
        <sz val="11"/>
        <rFont val="Times New Roman"/>
        <family val="1"/>
        <charset val="204"/>
      </rPr>
      <t>COFFEELIKE</t>
    </r>
  </si>
  <si>
    <r>
      <rPr>
        <sz val="11"/>
        <rFont val="Times New Roman"/>
        <family val="1"/>
        <charset val="204"/>
      </rPr>
      <t>POMIDOR</t>
    </r>
  </si>
  <si>
    <r>
      <rPr>
        <sz val="11"/>
        <rFont val="Times New Roman"/>
        <family val="1"/>
        <charset val="204"/>
      </rPr>
      <t>WWW.OPLATA.REGPLAT.RU</t>
    </r>
  </si>
  <si>
    <r>
      <rPr>
        <sz val="11"/>
        <rFont val="Times New Roman"/>
        <family val="1"/>
        <charset val="204"/>
      </rPr>
      <t>MAGAZIN 42</t>
    </r>
  </si>
  <si>
    <r>
      <rPr>
        <sz val="11"/>
        <rFont val="Times New Roman"/>
        <family val="1"/>
        <charset val="204"/>
      </rPr>
      <t>MR. TAKO</t>
    </r>
  </si>
  <si>
    <r>
      <rPr>
        <sz val="11"/>
        <rFont val="Times New Roman"/>
        <family val="1"/>
        <charset val="204"/>
      </rPr>
      <t>POMIDOR 1</t>
    </r>
  </si>
  <si>
    <r>
      <rPr>
        <sz val="11"/>
        <rFont val="Times New Roman"/>
        <family val="1"/>
        <charset val="204"/>
      </rPr>
      <t>MCDONALDS 27301</t>
    </r>
  </si>
  <si>
    <r>
      <rPr>
        <sz val="11"/>
        <rFont val="Times New Roman"/>
        <family val="1"/>
        <charset val="204"/>
      </rPr>
      <t>LEROY MERLIN KRASNOGOR</t>
    </r>
  </si>
  <si>
    <r>
      <rPr>
        <sz val="11"/>
        <rFont val="Times New Roman"/>
        <family val="1"/>
        <charset val="204"/>
      </rPr>
      <t>OOO UPI EKSPRESS</t>
    </r>
  </si>
  <si>
    <r>
      <rPr>
        <sz val="11"/>
        <rFont val="Times New Roman"/>
        <family val="1"/>
        <charset val="204"/>
      </rPr>
      <t>BEELINE MOBILE TOP-UP</t>
    </r>
  </si>
  <si>
    <r>
      <rPr>
        <sz val="11"/>
        <rFont val="Times New Roman"/>
        <family val="1"/>
        <charset val="204"/>
      </rPr>
      <t>COFFEEMANIA</t>
    </r>
  </si>
  <si>
    <r>
      <rPr>
        <sz val="11"/>
        <rFont val="Times New Roman"/>
        <family val="1"/>
        <charset val="204"/>
      </rPr>
      <t>IP PLANETA SUSHI</t>
    </r>
  </si>
  <si>
    <r>
      <rPr>
        <sz val="11"/>
        <rFont val="Times New Roman"/>
        <family val="1"/>
        <charset val="204"/>
      </rPr>
      <t>ZAKUSOCHNAYA TITOVA</t>
    </r>
  </si>
  <si>
    <r>
      <rPr>
        <sz val="11"/>
        <rFont val="Times New Roman"/>
        <family val="1"/>
        <charset val="204"/>
      </rPr>
      <t>OOO "APPETIT"</t>
    </r>
  </si>
  <si>
    <r>
      <rPr>
        <sz val="11"/>
        <rFont val="Times New Roman"/>
        <family val="1"/>
        <charset val="204"/>
      </rPr>
      <t>AVOSKA</t>
    </r>
  </si>
  <si>
    <r>
      <rPr>
        <sz val="11"/>
        <rFont val="Times New Roman"/>
        <family val="1"/>
        <charset val="204"/>
      </rPr>
      <t>OOO KOMPASS GRUPP RUS</t>
    </r>
  </si>
  <si>
    <r>
      <rPr>
        <sz val="11"/>
        <rFont val="Times New Roman"/>
        <family val="1"/>
        <charset val="204"/>
      </rPr>
      <t>COFFEE HOUSE 96</t>
    </r>
  </si>
  <si>
    <r>
      <rPr>
        <sz val="11"/>
        <rFont val="Times New Roman"/>
        <family val="1"/>
        <charset val="204"/>
      </rPr>
      <t>RAZLIVNIE NAPITKI</t>
    </r>
  </si>
  <si>
    <r>
      <rPr>
        <sz val="11"/>
        <rFont val="Times New Roman"/>
        <family val="1"/>
        <charset val="204"/>
      </rPr>
      <t>MCDONALDS 27302</t>
    </r>
  </si>
  <si>
    <r>
      <rPr>
        <sz val="11"/>
        <rFont val="Times New Roman"/>
        <family val="1"/>
        <charset val="204"/>
      </rPr>
      <t>UNIVERSAM</t>
    </r>
  </si>
  <si>
    <r>
      <rPr>
        <sz val="11"/>
        <rFont val="Times New Roman"/>
        <family val="1"/>
        <charset val="204"/>
      </rPr>
      <t>LETNY SAD</t>
    </r>
  </si>
  <si>
    <r>
      <rPr>
        <sz val="11"/>
        <rFont val="Times New Roman"/>
        <family val="1"/>
        <charset val="204"/>
      </rPr>
      <t>POLAR CHIKEN</t>
    </r>
  </si>
  <si>
    <r>
      <rPr>
        <sz val="11"/>
        <rFont val="Times New Roman"/>
        <family val="1"/>
        <charset val="204"/>
      </rPr>
      <t>MIRAZH SINEMA</t>
    </r>
  </si>
  <si>
    <r>
      <rPr>
        <sz val="11"/>
        <rFont val="Times New Roman"/>
        <family val="1"/>
        <charset val="204"/>
      </rPr>
      <t>GRIN MARKET 2</t>
    </r>
  </si>
  <si>
    <r>
      <rPr>
        <sz val="11"/>
        <rFont val="Times New Roman"/>
        <family val="1"/>
        <charset val="204"/>
      </rPr>
      <t>NETELLER 1722</t>
    </r>
  </si>
  <si>
    <r>
      <rPr>
        <sz val="11"/>
        <rFont val="Times New Roman"/>
        <family val="1"/>
        <charset val="204"/>
      </rPr>
      <t>NETELLER 5288</t>
    </r>
  </si>
  <si>
    <r>
      <rPr>
        <sz val="11"/>
        <rFont val="Times New Roman"/>
        <family val="1"/>
        <charset val="204"/>
      </rPr>
      <t>BEER&amp;SUSHI SHOP</t>
    </r>
  </si>
  <si>
    <r>
      <rPr>
        <sz val="11"/>
        <rFont val="Times New Roman"/>
        <family val="1"/>
        <charset val="204"/>
      </rPr>
      <t>BHN*GIFTCARDLAB</t>
    </r>
  </si>
  <si>
    <r>
      <rPr>
        <sz val="11"/>
        <rFont val="Times New Roman"/>
        <family val="1"/>
        <charset val="204"/>
      </rPr>
      <t>CANTEEN ALCON</t>
    </r>
  </si>
  <si>
    <r>
      <rPr>
        <sz val="11"/>
        <rFont val="Times New Roman"/>
        <family val="1"/>
        <charset val="204"/>
      </rPr>
      <t>SHAVERMA</t>
    </r>
  </si>
  <si>
    <r>
      <rPr>
        <sz val="11"/>
        <rFont val="Times New Roman"/>
        <family val="1"/>
        <charset val="204"/>
      </rPr>
      <t>SPB COFFEE HOUSE 46</t>
    </r>
  </si>
  <si>
    <r>
      <rPr>
        <sz val="11"/>
        <rFont val="Times New Roman"/>
        <family val="1"/>
        <charset val="204"/>
      </rPr>
      <t>LUKOIL.AZK 17 51S</t>
    </r>
  </si>
  <si>
    <r>
      <rPr>
        <sz val="11"/>
        <rFont val="Times New Roman"/>
        <family val="1"/>
        <charset val="204"/>
      </rPr>
      <t>DOMIKS</t>
    </r>
  </si>
  <si>
    <r>
      <rPr>
        <sz val="11"/>
        <rFont val="Times New Roman"/>
        <family val="1"/>
        <charset val="204"/>
      </rPr>
      <t>PYATEROCHKA 2836</t>
    </r>
  </si>
  <si>
    <r>
      <rPr>
        <sz val="11"/>
        <rFont val="Times New Roman"/>
        <family val="1"/>
        <charset val="204"/>
      </rPr>
      <t>MM KROKHALEVSKIJ</t>
    </r>
  </si>
  <si>
    <r>
      <rPr>
        <sz val="11"/>
        <rFont val="Times New Roman"/>
        <family val="1"/>
        <charset val="204"/>
      </rPr>
      <t>OOO FUDMEYKERS</t>
    </r>
  </si>
  <si>
    <r>
      <rPr>
        <sz val="11"/>
        <rFont val="Times New Roman"/>
        <family val="1"/>
        <charset val="204"/>
      </rPr>
      <t>BAZAR</t>
    </r>
  </si>
  <si>
    <r>
      <rPr>
        <sz val="11"/>
        <rFont val="Times New Roman"/>
        <family val="1"/>
        <charset val="204"/>
      </rPr>
      <t>LLC ORGANIC COFFEE-2</t>
    </r>
  </si>
  <si>
    <r>
      <rPr>
        <sz val="11"/>
        <rFont val="Times New Roman"/>
        <family val="1"/>
        <charset val="204"/>
      </rPr>
      <t>LTD CHICKENFOOD</t>
    </r>
  </si>
  <si>
    <r>
      <rPr>
        <sz val="11"/>
        <rFont val="Times New Roman"/>
        <family val="1"/>
        <charset val="204"/>
      </rPr>
      <t>SAMMER LANCH</t>
    </r>
  </si>
  <si>
    <r>
      <rPr>
        <sz val="11"/>
        <rFont val="Times New Roman"/>
        <family val="1"/>
        <charset val="204"/>
      </rPr>
      <t>PYATEROCHKA-2853</t>
    </r>
  </si>
  <si>
    <r>
      <rPr>
        <sz val="11"/>
        <rFont val="Times New Roman"/>
        <family val="1"/>
        <charset val="204"/>
      </rPr>
      <t>IKEA DOM 10 BISTRO</t>
    </r>
  </si>
  <si>
    <r>
      <rPr>
        <sz val="11"/>
        <rFont val="Times New Roman"/>
        <family val="1"/>
        <charset val="204"/>
      </rPr>
      <t>MCDONALDS 21007</t>
    </r>
  </si>
  <si>
    <r>
      <rPr>
        <sz val="11"/>
        <rFont val="Times New Roman"/>
        <family val="1"/>
        <charset val="204"/>
      </rPr>
      <t>MAGAZIN DUDNIK</t>
    </r>
  </si>
  <si>
    <r>
      <rPr>
        <sz val="11"/>
        <rFont val="Times New Roman"/>
        <family val="1"/>
        <charset val="204"/>
      </rPr>
      <t>LION</t>
    </r>
  </si>
  <si>
    <r>
      <rPr>
        <sz val="11"/>
        <rFont val="Times New Roman"/>
        <family val="1"/>
        <charset val="204"/>
      </rPr>
      <t>ZEMLYANOY VAL</t>
    </r>
  </si>
  <si>
    <r>
      <rPr>
        <sz val="11"/>
        <rFont val="Times New Roman"/>
        <family val="1"/>
        <charset val="204"/>
      </rPr>
      <t>IZUMRUDNAYA 7</t>
    </r>
  </si>
  <si>
    <r>
      <rPr>
        <sz val="11"/>
        <rFont val="Times New Roman"/>
        <family val="1"/>
        <charset val="204"/>
      </rPr>
      <t>OOO LARGIS TRUDA STR.</t>
    </r>
  </si>
  <si>
    <r>
      <rPr>
        <sz val="11"/>
        <rFont val="Times New Roman"/>
        <family val="1"/>
        <charset val="204"/>
      </rPr>
      <t>KAZACHYA ZASTAVA</t>
    </r>
  </si>
  <si>
    <r>
      <rPr>
        <sz val="11"/>
        <rFont val="Times New Roman"/>
        <family val="1"/>
        <charset val="204"/>
      </rPr>
      <t>IP DOZORTSEV O.E.</t>
    </r>
  </si>
  <si>
    <r>
      <rPr>
        <sz val="11"/>
        <rFont val="Times New Roman"/>
        <family val="1"/>
        <charset val="204"/>
      </rPr>
      <t>AZS GEROEV KHASANA 107</t>
    </r>
  </si>
  <si>
    <r>
      <rPr>
        <sz val="11"/>
        <rFont val="Times New Roman"/>
        <family val="1"/>
        <charset val="204"/>
      </rPr>
      <t>IP ILINYH IRINA YUREVN</t>
    </r>
  </si>
  <si>
    <r>
      <rPr>
        <sz val="11"/>
        <rFont val="Times New Roman"/>
        <family val="1"/>
        <charset val="204"/>
      </rPr>
      <t>KOMFORT+</t>
    </r>
  </si>
  <si>
    <r>
      <rPr>
        <sz val="11"/>
        <rFont val="Times New Roman"/>
        <family val="1"/>
        <charset val="204"/>
      </rPr>
      <t>LENTA-297</t>
    </r>
  </si>
  <si>
    <r>
      <rPr>
        <sz val="11"/>
        <rFont val="Times New Roman"/>
        <family val="1"/>
        <charset val="204"/>
      </rPr>
      <t>MAGNIT MM AVERS</t>
    </r>
  </si>
  <si>
    <r>
      <rPr>
        <sz val="11"/>
        <rFont val="Times New Roman"/>
        <family val="1"/>
        <charset val="204"/>
      </rPr>
      <t>BARKLAYS CAFE</t>
    </r>
  </si>
  <si>
    <r>
      <rPr>
        <sz val="11"/>
        <rFont val="Times New Roman"/>
        <family val="1"/>
        <charset val="204"/>
      </rPr>
      <t>PROSPEKT</t>
    </r>
  </si>
  <si>
    <r>
      <rPr>
        <sz val="11"/>
        <rFont val="Times New Roman"/>
        <family val="1"/>
        <charset val="204"/>
      </rPr>
      <t>OOO ISTOCHNIK</t>
    </r>
  </si>
  <si>
    <r>
      <rPr>
        <sz val="11"/>
        <rFont val="Times New Roman"/>
        <family val="1"/>
        <charset val="204"/>
      </rPr>
      <t>BELLA</t>
    </r>
  </si>
  <si>
    <r>
      <rPr>
        <sz val="11"/>
        <rFont val="Times New Roman"/>
        <family val="1"/>
        <charset val="204"/>
      </rPr>
      <t>LUKOIL.AZK 19 51S</t>
    </r>
  </si>
  <si>
    <r>
      <rPr>
        <sz val="11"/>
        <rFont val="Times New Roman"/>
        <family val="1"/>
        <charset val="204"/>
      </rPr>
      <t>NASTOYASHCHAYA PEKARNY</t>
    </r>
  </si>
  <si>
    <r>
      <rPr>
        <sz val="11"/>
        <rFont val="Times New Roman"/>
        <family val="1"/>
        <charset val="204"/>
      </rPr>
      <t>COINFIDE*XQAW*</t>
    </r>
  </si>
  <si>
    <r>
      <rPr>
        <sz val="11"/>
        <rFont val="Times New Roman"/>
        <family val="1"/>
        <charset val="204"/>
      </rPr>
      <t>LEUPAY.EU  CODE 9022</t>
    </r>
  </si>
  <si>
    <r>
      <rPr>
        <sz val="11"/>
        <rFont val="Times New Roman"/>
        <family val="1"/>
        <charset val="204"/>
      </rPr>
      <t>LEUPAY.EU  CODE 2924</t>
    </r>
  </si>
  <si>
    <r>
      <rPr>
        <sz val="11"/>
        <rFont val="Times New Roman"/>
        <family val="1"/>
        <charset val="204"/>
      </rPr>
      <t>LEUPAY.EU  CODE 4192</t>
    </r>
  </si>
  <si>
    <r>
      <rPr>
        <sz val="11"/>
        <rFont val="Times New Roman"/>
        <family val="1"/>
        <charset val="204"/>
      </rPr>
      <t>LEUPAY.EU  CODE 7405</t>
    </r>
  </si>
  <si>
    <r>
      <rPr>
        <sz val="11"/>
        <rFont val="Times New Roman"/>
        <family val="1"/>
        <charset val="204"/>
      </rPr>
      <t>ONLINEPAY</t>
    </r>
  </si>
  <si>
    <r>
      <rPr>
        <sz val="11"/>
        <rFont val="Times New Roman"/>
        <family val="1"/>
        <charset val="204"/>
      </rPr>
      <t>YOTA</t>
    </r>
  </si>
  <si>
    <r>
      <rPr>
        <sz val="11"/>
        <rFont val="Times New Roman"/>
        <family val="1"/>
        <charset val="204"/>
      </rPr>
      <t>ZAKROMA</t>
    </r>
  </si>
  <si>
    <r>
      <rPr>
        <sz val="11"/>
        <rFont val="Times New Roman"/>
        <family val="1"/>
        <charset val="204"/>
      </rPr>
      <t>LOBBY BAR</t>
    </r>
  </si>
  <si>
    <r>
      <rPr>
        <sz val="11"/>
        <rFont val="Times New Roman"/>
        <family val="1"/>
        <charset val="204"/>
      </rPr>
      <t>APTEKA APREL</t>
    </r>
  </si>
  <si>
    <r>
      <rPr>
        <sz val="11"/>
        <rFont val="Times New Roman"/>
        <family val="1"/>
        <charset val="204"/>
      </rPr>
      <t>APTEKA 24 CHASA</t>
    </r>
  </si>
  <si>
    <r>
      <rPr>
        <sz val="11"/>
        <rFont val="Times New Roman"/>
        <family val="1"/>
        <charset val="204"/>
      </rPr>
      <t>PYATEROCHKA 2624</t>
    </r>
  </si>
  <si>
    <r>
      <rPr>
        <sz val="11"/>
        <rFont val="Times New Roman"/>
        <family val="1"/>
        <charset val="204"/>
      </rPr>
      <t>WWW.ALFAFOREX.COM</t>
    </r>
  </si>
  <si>
    <r>
      <rPr>
        <sz val="11"/>
        <rFont val="Times New Roman"/>
        <family val="1"/>
        <charset val="204"/>
      </rPr>
      <t>PIF ALFACAPITAL BALANS</t>
    </r>
  </si>
  <si>
    <r>
      <rPr>
        <sz val="11"/>
        <rFont val="Times New Roman"/>
        <family val="1"/>
        <charset val="204"/>
      </rPr>
      <t>PIF ALFACAPITAL SHARES</t>
    </r>
  </si>
  <si>
    <r>
      <rPr>
        <sz val="11"/>
        <rFont val="Times New Roman"/>
        <family val="1"/>
        <charset val="204"/>
      </rPr>
      <t>PIF AC TECHNOLOGIES</t>
    </r>
  </si>
  <si>
    <r>
      <rPr>
        <sz val="11"/>
        <rFont val="Times New Roman"/>
        <family val="1"/>
        <charset val="204"/>
      </rPr>
      <t>DX_COMPASS</t>
    </r>
  </si>
  <si>
    <r>
      <rPr>
        <sz val="11"/>
        <rFont val="Times New Roman"/>
        <family val="1"/>
        <charset val="204"/>
      </rPr>
      <t>PIF ALFACAPITAL BRANDS</t>
    </r>
  </si>
  <si>
    <r>
      <rPr>
        <sz val="11"/>
        <rFont val="Times New Roman"/>
        <family val="1"/>
        <charset val="204"/>
      </rPr>
      <t>PIF ALFACAPITAL REZERV</t>
    </r>
  </si>
  <si>
    <r>
      <rPr>
        <sz val="11"/>
        <rFont val="Times New Roman"/>
        <family val="1"/>
        <charset val="204"/>
      </rPr>
      <t>PIF ALFACAPITAL GOLD</t>
    </r>
  </si>
  <si>
    <r>
      <rPr>
        <sz val="11"/>
        <rFont val="Times New Roman"/>
        <family val="1"/>
        <charset val="204"/>
      </rPr>
      <t>ALFA_SMS</t>
    </r>
  </si>
  <si>
    <r>
      <rPr>
        <sz val="11"/>
        <rFont val="Times New Roman"/>
        <family val="1"/>
        <charset val="204"/>
      </rPr>
      <t>USLUGI.TATARSTAN.RU</t>
    </r>
  </si>
  <si>
    <r>
      <rPr>
        <sz val="11"/>
        <rFont val="Times New Roman"/>
        <family val="1"/>
        <charset val="204"/>
      </rPr>
      <t>USLUGI.TATAR.RU</t>
    </r>
  </si>
  <si>
    <r>
      <rPr>
        <sz val="11"/>
        <rFont val="Times New Roman"/>
        <family val="1"/>
        <charset val="204"/>
      </rPr>
      <t>ALFA ISS</t>
    </r>
  </si>
  <si>
    <r>
      <rPr>
        <sz val="11"/>
        <rFont val="Times New Roman"/>
        <family val="1"/>
        <charset val="204"/>
      </rPr>
      <t>TRM 4814 E</t>
    </r>
  </si>
  <si>
    <r>
      <rPr>
        <sz val="11"/>
        <rFont val="Times New Roman"/>
        <family val="1"/>
        <charset val="204"/>
      </rPr>
      <t>WU</t>
    </r>
  </si>
  <si>
    <r>
      <rPr>
        <sz val="11"/>
        <rFont val="Times New Roman"/>
        <family val="1"/>
        <charset val="204"/>
      </rPr>
      <t>IZETTLE - 4829 UK POS</t>
    </r>
  </si>
  <si>
    <r>
      <rPr>
        <sz val="11"/>
        <rFont val="Times New Roman"/>
        <family val="1"/>
        <charset val="204"/>
      </rPr>
      <t>TRM 4814 E UL. ZEMLYAN</t>
    </r>
  </si>
  <si>
    <r>
      <rPr>
        <sz val="11"/>
        <rFont val="Times New Roman"/>
        <family val="1"/>
        <charset val="204"/>
      </rPr>
      <t>ALFA ACQ</t>
    </r>
  </si>
  <si>
    <r>
      <rPr>
        <sz val="11"/>
        <rFont val="Times New Roman"/>
        <family val="1"/>
        <charset val="204"/>
      </rPr>
      <t>CIT</t>
    </r>
  </si>
  <si>
    <r>
      <rPr>
        <sz val="11"/>
        <rFont val="Times New Roman"/>
        <family val="1"/>
        <charset val="204"/>
      </rPr>
      <t>PAYPAL *STCORP</t>
    </r>
  </si>
  <si>
    <r>
      <rPr>
        <sz val="11"/>
        <rFont val="Times New Roman"/>
        <family val="1"/>
        <charset val="204"/>
      </rPr>
      <t>TRM 4814 E LENINGRADSK</t>
    </r>
  </si>
  <si>
    <r>
      <rPr>
        <sz val="11"/>
        <rFont val="Times New Roman"/>
        <family val="1"/>
        <charset val="204"/>
      </rPr>
      <t>TRM 4814 E UL. NOVOKOS</t>
    </r>
  </si>
  <si>
    <t>COFFEE</t>
  </si>
  <si>
    <t>DONSKOY COFFEE</t>
  </si>
  <si>
    <t>EKONOM COFFEE</t>
  </si>
  <si>
    <t>COFFEE SAMORODOK</t>
  </si>
  <si>
    <t>OOO COFFEE SITI</t>
  </si>
  <si>
    <t>OOO NOVYJ COFFEE</t>
  </si>
  <si>
    <t>VASH COFFEE</t>
  </si>
  <si>
    <t>GRAND-COFFEE</t>
  </si>
  <si>
    <t>COFFEE ZLATOS</t>
  </si>
  <si>
    <t>NASH COFFEE</t>
  </si>
  <si>
    <t>COFFEE NARODNYY</t>
  </si>
  <si>
    <t>COFFEE RIVERA</t>
  </si>
  <si>
    <t>COFFEE AVTOMEKH</t>
  </si>
  <si>
    <t>COFFEE ZOLOTAYA UNTSI</t>
  </si>
  <si>
    <t>NEW COFFEE</t>
  </si>
  <si>
    <t>OOO COFFEE EZS</t>
  </si>
  <si>
    <t>YM*ZUCOFFEE</t>
  </si>
  <si>
    <t>YM*COFFEE-CAPITA</t>
  </si>
  <si>
    <t>YM*COFFEE</t>
  </si>
  <si>
    <t>COFFEE GORNYY</t>
  </si>
  <si>
    <t>COFFEE FINANSIST L</t>
  </si>
  <si>
    <t>Y.M*ZUCOFFEE</t>
  </si>
  <si>
    <t>COFFEE "YUNOST`"</t>
  </si>
  <si>
    <t>BISTRO SKAY COFFEE</t>
  </si>
  <si>
    <t xml:space="preserve">
=TEXT(number,"mm/dd/yyyy")</t>
  </si>
  <si>
    <t>10-летия Октября, ул.</t>
  </si>
  <si>
    <t>10-я Парковая, ул.</t>
  </si>
  <si>
    <t>11-й, мкр.</t>
  </si>
  <si>
    <t>11-ти Героев Сапёров, аллея</t>
  </si>
  <si>
    <t>11-я Парковая, ул.</t>
  </si>
  <si>
    <t>12-я Парковая, ул.</t>
  </si>
  <si>
    <t>13-я Парковая, ул.</t>
  </si>
  <si>
    <t>14-я Парковая, ул.</t>
  </si>
  <si>
    <t>15-я Парковая, ул.</t>
  </si>
  <si>
    <t>16-я Парковая, ул.</t>
  </si>
  <si>
    <t>1812 года, ул.</t>
  </si>
  <si>
    <t>1905 года, ул.</t>
  </si>
  <si>
    <t>2-й Капотни, кв-л</t>
  </si>
  <si>
    <t>2-й Кленовый, пер.</t>
  </si>
  <si>
    <t>2-й Тушинский, пр-д</t>
  </si>
  <si>
    <t>2-й Ходынский, пр-д</t>
  </si>
  <si>
    <t>2-я Вишнёвая, ул.</t>
  </si>
  <si>
    <t>2-я Изумрудная, ул.</t>
  </si>
  <si>
    <t>2-я Лазурная, ул.</t>
  </si>
  <si>
    <t>2-я Научная, ул.</t>
  </si>
  <si>
    <t>2-я Парковая, ул.</t>
  </si>
  <si>
    <t>2-я Пятилетка, ул.</t>
  </si>
  <si>
    <t>26-ти Бакинских Комиссаров, ул.</t>
  </si>
  <si>
    <t>3-й Кленовый, пер.</t>
  </si>
  <si>
    <t>3-й микрорайон, мкр.</t>
  </si>
  <si>
    <t>3-й Силикатный, пр-д</t>
  </si>
  <si>
    <t>3-й Ходынский, пр-д</t>
  </si>
  <si>
    <t>3-я Вишнёвая, ул.</t>
  </si>
  <si>
    <t>3-я Лазурная, ул.</t>
  </si>
  <si>
    <t>3-я Научная, ул.</t>
  </si>
  <si>
    <t>3-я Парковая, ул.</t>
  </si>
  <si>
    <t>4-й Кленовый, пер.</t>
  </si>
  <si>
    <t>4-й Ходынский, пр-д</t>
  </si>
  <si>
    <t>4-я Вишнёвая, ул.</t>
  </si>
  <si>
    <t>4-я Парковая, ул.</t>
  </si>
  <si>
    <t>40 лет Октября, пр-т</t>
  </si>
  <si>
    <t>40 лет Октября, ул.</t>
  </si>
  <si>
    <t>474-й, пр-д</t>
  </si>
  <si>
    <t>4803-й, пр-д</t>
  </si>
  <si>
    <t>4807-й, пр-д</t>
  </si>
  <si>
    <t>4921-й, пр-д</t>
  </si>
  <si>
    <t>4922-й, пр-д</t>
  </si>
  <si>
    <t>5-й Капотни, кв-л</t>
  </si>
  <si>
    <t>5-я Вишнёвая, ул.</t>
  </si>
  <si>
    <t>5-я Парковая, ул.</t>
  </si>
  <si>
    <t>50 лет Октября, ул.</t>
  </si>
  <si>
    <t>6-й Кленовый, пер.</t>
  </si>
  <si>
    <t>6-я Вишнёвая, ул.</t>
  </si>
  <si>
    <t>6-я Парковая, ул.</t>
  </si>
  <si>
    <t>60-летия Октября, пр-т</t>
  </si>
  <si>
    <t>60-летия СССР, пл.</t>
  </si>
  <si>
    <t>684-й, пр-д</t>
  </si>
  <si>
    <t>687-й, пр-д</t>
  </si>
  <si>
    <t>7-я Вишнёвая, ул.</t>
  </si>
  <si>
    <t>7-я Парковая, ул.</t>
  </si>
  <si>
    <t>8 Марта, ул.</t>
  </si>
  <si>
    <t>8 Марта 1-я, ул.</t>
  </si>
  <si>
    <t>8 Марта 4-я, ул.</t>
  </si>
  <si>
    <t>8-я Вишнёвая, ул.</t>
  </si>
  <si>
    <t>8-я Парковая, ул.</t>
  </si>
  <si>
    <t>800-летия Москвы, ул.</t>
  </si>
  <si>
    <t>9 Мая, ул.</t>
  </si>
  <si>
    <t>9-я Парковая, ул.</t>
  </si>
  <si>
    <t>Абельмановская, ул.</t>
  </si>
  <si>
    <t>Абельмановская Застава, пл.</t>
  </si>
  <si>
    <t>Абрамцевская, ул.</t>
  </si>
  <si>
    <t>Абрикосовский, пер.</t>
  </si>
  <si>
    <t>Авангардная, ул.</t>
  </si>
  <si>
    <t>Авиаконструктора Микояна, ул.</t>
  </si>
  <si>
    <t>Авиаконструктора Миля, ул.</t>
  </si>
  <si>
    <t>Авиаконструктора Петлякова, ул.</t>
  </si>
  <si>
    <t>Авиаконструктора Сухого, ул.</t>
  </si>
  <si>
    <t>Авиаконструктора Яковлева, ул.</t>
  </si>
  <si>
    <t>Авиамоторная, ул.</t>
  </si>
  <si>
    <t>Авиамоторный, пр-д</t>
  </si>
  <si>
    <t>Авиаторов, ул.</t>
  </si>
  <si>
    <t>Авиаторов (Щербинка), ул.</t>
  </si>
  <si>
    <t>Авиационная, ул.</t>
  </si>
  <si>
    <t>Авиационная (Щербинка), ул.</t>
  </si>
  <si>
    <t>Авиационный, пер.</t>
  </si>
  <si>
    <t>Автозаводская, ул.</t>
  </si>
  <si>
    <t>Автозаводская, пл.</t>
  </si>
  <si>
    <t>Автозаводский 1-й, пр-д</t>
  </si>
  <si>
    <t>Автозаводский 2-й, пр-д</t>
  </si>
  <si>
    <t>Автозаводский 3-й, пр-д</t>
  </si>
  <si>
    <t>Автомобильный, пр-д</t>
  </si>
  <si>
    <t>Автомоторная, ул.</t>
  </si>
  <si>
    <t>Адмирала Корнилова, ул.</t>
  </si>
  <si>
    <t>Адмирала Лазарева, ул.</t>
  </si>
  <si>
    <t>Адмирала Макарова, ул.</t>
  </si>
  <si>
    <t>Адмирала Руднева, ул.</t>
  </si>
  <si>
    <t>Адмирала Ушакова, б-р</t>
  </si>
  <si>
    <t>Азовская, ул.</t>
  </si>
  <si>
    <t>Айвазовского, ул.</t>
  </si>
  <si>
    <t>Академика Александрова, ул.</t>
  </si>
  <si>
    <t>Академика Анохина, ул.</t>
  </si>
  <si>
    <t>Академика Арцимовича, ул.</t>
  </si>
  <si>
    <t>Академика Бакулева, ул.</t>
  </si>
  <si>
    <t>Академика Бочвара, ул.</t>
  </si>
  <si>
    <t>Академика Варги, ул.</t>
  </si>
  <si>
    <t>Академика Виноградова, ул.</t>
  </si>
  <si>
    <t>Академика Вишневского, пл.</t>
  </si>
  <si>
    <t>Академика Волгина, ул.</t>
  </si>
  <si>
    <t>Академика Глушко, ул.</t>
  </si>
  <si>
    <t>Академика Зелинского, ул.</t>
  </si>
  <si>
    <t>Академика Зельдовича, ул.</t>
  </si>
  <si>
    <t>Академика Ильюшина, ул.</t>
  </si>
  <si>
    <t>Академика Капицы, ул.</t>
  </si>
  <si>
    <t>Академика Келдыша, пл.</t>
  </si>
  <si>
    <t>Академика Комарова, ул.</t>
  </si>
  <si>
    <t>Академика Королева, ул.</t>
  </si>
  <si>
    <t>Академика Курчатова, ул.</t>
  </si>
  <si>
    <t>Академика Курчатова, пл.</t>
  </si>
  <si>
    <t>Академика Ландау, б-р</t>
  </si>
  <si>
    <t>Академика Ласкорина, ул.</t>
  </si>
  <si>
    <t>Академика Люльки, пл.</t>
  </si>
  <si>
    <t>Академика Миллионщикова, ул.</t>
  </si>
  <si>
    <t>Академика Несмеянова, ул.</t>
  </si>
  <si>
    <t>Академика Опарина, ул.</t>
  </si>
  <si>
    <t>Академика Павлова, ул.</t>
  </si>
  <si>
    <t>Академика Петрова, пл.</t>
  </si>
  <si>
    <t>Академика Петровского, ул.</t>
  </si>
  <si>
    <t>Академика Пилюгина, ул.</t>
  </si>
  <si>
    <t>Академика Понтрягина, ул.</t>
  </si>
  <si>
    <t>Академика Сахарова, пр-т</t>
  </si>
  <si>
    <t>Академика Семёнова, ул.</t>
  </si>
  <si>
    <t>Академика Скрябина, ул.</t>
  </si>
  <si>
    <t>Академика Тамма, пл.</t>
  </si>
  <si>
    <t>Академика Туполева, наб.</t>
  </si>
  <si>
    <t>Академика Хохлова, ул.</t>
  </si>
  <si>
    <t>Академика Челомея, ул.</t>
  </si>
  <si>
    <t>Академика Черенкова, ул.</t>
  </si>
  <si>
    <t>Академика Янгеля, ул.</t>
  </si>
  <si>
    <t>Академическая, пл.</t>
  </si>
  <si>
    <t>Академическая Б., ул.</t>
  </si>
  <si>
    <t>Академический, пр-д</t>
  </si>
  <si>
    <t>Алабушевская, ул.</t>
  </si>
  <si>
    <t>Алабяна, ул.</t>
  </si>
  <si>
    <t>Александра Лукьянова, ул.</t>
  </si>
  <si>
    <t>Александра Невского, пер.</t>
  </si>
  <si>
    <t>Александра Невского, ул.</t>
  </si>
  <si>
    <t>Александра Солженицына, ул.</t>
  </si>
  <si>
    <t>Александровка, ул.</t>
  </si>
  <si>
    <t>Алексеевский Пост, ул.</t>
  </si>
  <si>
    <t>Алексея Дикого, ул.</t>
  </si>
  <si>
    <t>Алексея Свиридова, ул.</t>
  </si>
  <si>
    <t>Алексинская, ул.</t>
  </si>
  <si>
    <t>Алешинская Долина, ул.</t>
  </si>
  <si>
    <t>Алешкинский, пр-д</t>
  </si>
  <si>
    <t>Алма-Атинская, ул.</t>
  </si>
  <si>
    <t>Алтайская, ул.</t>
  </si>
  <si>
    <t>Алтуфьевское, ш.</t>
  </si>
  <si>
    <t>Алымов, пер.</t>
  </si>
  <si>
    <t>Алымова, ул.</t>
  </si>
  <si>
    <t>Алябьева, ул.</t>
  </si>
  <si>
    <t>Амбулаторный, пер.</t>
  </si>
  <si>
    <t>Амбулаторный 1-й, пр-д</t>
  </si>
  <si>
    <t>Амбулаторный 2-й, пр-д</t>
  </si>
  <si>
    <t>Амилкара Кабрала, пл.</t>
  </si>
  <si>
    <t>Аминьевское, ш.</t>
  </si>
  <si>
    <t>Амундсена, ул.</t>
  </si>
  <si>
    <t>Амурская, ул.</t>
  </si>
  <si>
    <t>Амурский, пер.</t>
  </si>
  <si>
    <t>Анадырский, пр-д</t>
  </si>
  <si>
    <t>Ананьевский, пер.</t>
  </si>
  <si>
    <t>Анатолия Живова, ул.</t>
  </si>
  <si>
    <t>Ангарская, ул.</t>
  </si>
  <si>
    <t>Андерсена, ул.</t>
  </si>
  <si>
    <t>Андреевка, ул.</t>
  </si>
  <si>
    <t>Андреево-Забелинская, ул.</t>
  </si>
  <si>
    <t>Андреевская, ул.</t>
  </si>
  <si>
    <t>Андреевская, наб.</t>
  </si>
  <si>
    <t>Андроновское, ш.</t>
  </si>
  <si>
    <t>Андроньевская, наб.</t>
  </si>
  <si>
    <t>Андроньевская, пл.</t>
  </si>
  <si>
    <t>Андроньевская Б., ул.</t>
  </si>
  <si>
    <t>Андроньевская М., ул.</t>
  </si>
  <si>
    <t>Андроньевский, пр-д</t>
  </si>
  <si>
    <t>Андропова, пр-т</t>
  </si>
  <si>
    <t>Анненская, ул.</t>
  </si>
  <si>
    <t>Анненский, пр-д</t>
  </si>
  <si>
    <t>Анны Ахматовой, ул.</t>
  </si>
  <si>
    <t>Анны Северьяновой, ул.</t>
  </si>
  <si>
    <t>Аносова, ул.</t>
  </si>
  <si>
    <t>Антонова-Овсеенко, ул.</t>
  </si>
  <si>
    <t>Апакова, пр-д</t>
  </si>
  <si>
    <t>Аптекарский, пер.</t>
  </si>
  <si>
    <t>Арбат, ул.</t>
  </si>
  <si>
    <t>Арбатецкая, ул.</t>
  </si>
  <si>
    <t>Арбатская, пл.</t>
  </si>
  <si>
    <t>Арбатские Ворота, пл.</t>
  </si>
  <si>
    <t>Арбатский, пер.</t>
  </si>
  <si>
    <t>Аргуновская, ул.</t>
  </si>
  <si>
    <t>Аристарховский, пер.</t>
  </si>
  <si>
    <t>Армавирская, ул.</t>
  </si>
  <si>
    <t>Армейская, ул.</t>
  </si>
  <si>
    <t>Армянский, пер.</t>
  </si>
  <si>
    <t>Артамонова, ул.</t>
  </si>
  <si>
    <t>Артековская, ул.</t>
  </si>
  <si>
    <t>Артюхиной, ул.</t>
  </si>
  <si>
    <t>Архангельский, пер.</t>
  </si>
  <si>
    <t>Архивный 1-й, пер.</t>
  </si>
  <si>
    <t>Архитектора Власова, ул.</t>
  </si>
  <si>
    <t>Асеева, ул.</t>
  </si>
  <si>
    <t>Астрадамская, ул.</t>
  </si>
  <si>
    <t>Астрадамский, пр-д</t>
  </si>
  <si>
    <t>Астраханский, пер.</t>
  </si>
  <si>
    <t>Атарбекова, ул.</t>
  </si>
  <si>
    <t>Атласова, ул.</t>
  </si>
  <si>
    <t>Афанасьевский Б., пер.</t>
  </si>
  <si>
    <t>Афанасьевский М., пер.</t>
  </si>
  <si>
    <t>Ащеулов, пер.</t>
  </si>
  <si>
    <t>Аэродромная, ул.</t>
  </si>
  <si>
    <t>Аэропорта, пр-д</t>
  </si>
  <si>
    <t>Аэропортовская 1-я, ул.</t>
  </si>
  <si>
    <t>Аэрофлотская, ул.</t>
  </si>
  <si>
    <t>Бабаевская, ул.</t>
  </si>
  <si>
    <t>Бабьегородский 1-й, пер.</t>
  </si>
  <si>
    <t>Бабьегородский 2-й, пер.</t>
  </si>
  <si>
    <t>Багрицкого, ул.</t>
  </si>
  <si>
    <t>Баженова, ул.</t>
  </si>
  <si>
    <t>Бажова, ул.</t>
  </si>
  <si>
    <t>Базовая, ул.</t>
  </si>
  <si>
    <t>Базовская, ул.</t>
  </si>
  <si>
    <t>Байдукова, ул.</t>
  </si>
  <si>
    <t>Байкальская, ул.</t>
  </si>
  <si>
    <t>Байкальский, пер.</t>
  </si>
  <si>
    <t>Бакинская, ул.</t>
  </si>
  <si>
    <t>Бакунинская, ул.</t>
  </si>
  <si>
    <t>Балакиревский, пер.</t>
  </si>
  <si>
    <t>Балаклавский, пр-т</t>
  </si>
  <si>
    <t>Балканский Б., пер.</t>
  </si>
  <si>
    <t>Балтийская, ул.</t>
  </si>
  <si>
    <t>Балтийский 1-й, пер.</t>
  </si>
  <si>
    <t>Балтийский 2-й, пер.</t>
  </si>
  <si>
    <t>Балтийский 3-й, пер.</t>
  </si>
  <si>
    <t>Балчуг, ул.</t>
  </si>
  <si>
    <t>Банковский, пер.</t>
  </si>
  <si>
    <t>Банный, пер.</t>
  </si>
  <si>
    <t>Банный, пр-д</t>
  </si>
  <si>
    <t>Барабанный, пер.</t>
  </si>
  <si>
    <t>Барашевский, пер.</t>
  </si>
  <si>
    <t>Барболина, ул.</t>
  </si>
  <si>
    <t>Барвихинская, ул.</t>
  </si>
  <si>
    <t>Бардина, ул.</t>
  </si>
  <si>
    <t>Барклая, ул.</t>
  </si>
  <si>
    <t>Баррикадная, ул.</t>
  </si>
  <si>
    <t>Бартеневская, ул.</t>
  </si>
  <si>
    <t>Барыковский, пер.</t>
  </si>
  <si>
    <t>Барышевская, ул.</t>
  </si>
  <si>
    <t>Барышевская 1-я, ул.</t>
  </si>
  <si>
    <t>Барышевская 2-я, ул.</t>
  </si>
  <si>
    <t>Барышевская 3-я, ул.</t>
  </si>
  <si>
    <t>Барышевская Роща, ул.</t>
  </si>
  <si>
    <t>Барышиха, ул.</t>
  </si>
  <si>
    <t>Басманная Нов., ул.</t>
  </si>
  <si>
    <t>Басманная Стар., ул.</t>
  </si>
  <si>
    <t>Басманный, пер.</t>
  </si>
  <si>
    <t>Басманный, туп.</t>
  </si>
  <si>
    <t>Басманный 1-й, пер.</t>
  </si>
  <si>
    <t>Басовская, ул.</t>
  </si>
  <si>
    <t>Батайская, ул.</t>
  </si>
  <si>
    <t>Батайский, пр-д</t>
  </si>
  <si>
    <t>Батюнинская, ул.</t>
  </si>
  <si>
    <t>Батюнинский, пр-д</t>
  </si>
  <si>
    <t>Бауманская, ул.</t>
  </si>
  <si>
    <t>Бауманская 2-я, ул.</t>
  </si>
  <si>
    <t>Бахрушина, ул.</t>
  </si>
  <si>
    <t>Башиловка Н., ул.</t>
  </si>
  <si>
    <t>Башиловская, ул.</t>
  </si>
  <si>
    <t>Бебеля 1-я, ул.</t>
  </si>
  <si>
    <t>Бебеля 2-я, ул.</t>
  </si>
  <si>
    <t>Бебеля 3-я, ул.</t>
  </si>
  <si>
    <t>Бегичева, ул.</t>
  </si>
  <si>
    <t>Беговая, аллея</t>
  </si>
  <si>
    <t>Беговая, ул.</t>
  </si>
  <si>
    <t>Беговой, пр-д</t>
  </si>
  <si>
    <t>Безымянный, пр-д</t>
  </si>
  <si>
    <t>Белгородский, пр-д</t>
  </si>
  <si>
    <t>Беленовский, пр-д</t>
  </si>
  <si>
    <t>Беловежская, ул.</t>
  </si>
  <si>
    <t>Белогорская 1-я, ул.</t>
  </si>
  <si>
    <t>Белогорская 2-я, ул.</t>
  </si>
  <si>
    <t>Белозерская, ул.</t>
  </si>
  <si>
    <t>Белокаменное, ш.</t>
  </si>
  <si>
    <t>Белокаменный 1-й, пр-д</t>
  </si>
  <si>
    <t>Белокаменный 2-й, пр-д</t>
  </si>
  <si>
    <t>Беломорская, ул.</t>
  </si>
  <si>
    <t>Белореченская, ул.</t>
  </si>
  <si>
    <t>Белы Куна, пл.</t>
  </si>
  <si>
    <t>Белякова, ул.</t>
  </si>
  <si>
    <t>Береговая, ул.</t>
  </si>
  <si>
    <t>Бережковская, наб.</t>
  </si>
  <si>
    <t>Берёзовая, аллея</t>
  </si>
  <si>
    <t>Берёзовая (Зеленоград), аллея</t>
  </si>
  <si>
    <t>Берёзовая (Щербинка), ул.</t>
  </si>
  <si>
    <t>Берёзовой Рощи, пр-д</t>
  </si>
  <si>
    <t>Берзарина, ул.</t>
  </si>
  <si>
    <t>Берингов, пр-д</t>
  </si>
  <si>
    <t>Берингов Н., пр-д</t>
  </si>
  <si>
    <t>Берников, пер.</t>
  </si>
  <si>
    <t>Берниковская, наб.</t>
  </si>
  <si>
    <t>Берсеневская, наб.</t>
  </si>
  <si>
    <t>Берсеневский, пер.</t>
  </si>
  <si>
    <t>Бескудниковский, б-р</t>
  </si>
  <si>
    <t>Бескудниковский, пер.</t>
  </si>
  <si>
    <t>Бескудниковский, пр-д</t>
  </si>
  <si>
    <t>Бестужевых, ул.</t>
  </si>
  <si>
    <t>Бехтерева, ул.</t>
  </si>
  <si>
    <t>Бианки, ул.</t>
  </si>
  <si>
    <t>Бибиревская, ул.</t>
  </si>
  <si>
    <t>Библиотечная, ул.</t>
  </si>
  <si>
    <t>Библиотечный, пр-д</t>
  </si>
  <si>
    <t>Биржевая, пл.</t>
  </si>
  <si>
    <t>Бирюлёвская, ул.</t>
  </si>
  <si>
    <t>Бирюсинка, ул.</t>
  </si>
  <si>
    <t>Битцевская, аллея</t>
  </si>
  <si>
    <t>Битцевский, пр-д</t>
  </si>
  <si>
    <t>Благовещенский, пер.</t>
  </si>
  <si>
    <t>Благуша, ул.</t>
  </si>
  <si>
    <t>Бобров, пер.</t>
  </si>
  <si>
    <t>Бобруйская, ул.</t>
  </si>
  <si>
    <t>Богатырская 3-я, ул.</t>
  </si>
  <si>
    <t>Богатырский 2-й, пер.</t>
  </si>
  <si>
    <t>Богатырский Мост, ул.</t>
  </si>
  <si>
    <t>Богданова, ул.</t>
  </si>
  <si>
    <t>Богородская, ул.</t>
  </si>
  <si>
    <t>Богородский 1-й, пер.</t>
  </si>
  <si>
    <t>Богородский 2-й, пер.</t>
  </si>
  <si>
    <t>Богородский 3-й, пер.</t>
  </si>
  <si>
    <t>Богородский 4-й, пер.</t>
  </si>
  <si>
    <t>Богородский Вал, ул.</t>
  </si>
  <si>
    <t>Богородское, ш.</t>
  </si>
  <si>
    <t>Богословский, пер.</t>
  </si>
  <si>
    <t>Богоявленский, пер.</t>
  </si>
  <si>
    <t>Богучарская, ул.</t>
  </si>
  <si>
    <t>Богучарский 1-й, пер.</t>
  </si>
  <si>
    <t>Богучарский 2-й, пер.</t>
  </si>
  <si>
    <t>Боевская 1-я, ул.</t>
  </si>
  <si>
    <t>Боевская 2-я, ул.</t>
  </si>
  <si>
    <t>Боенский, пр-д</t>
  </si>
  <si>
    <t>Боженинский М., пер.</t>
  </si>
  <si>
    <t>Боженко, ул.</t>
  </si>
  <si>
    <t>Бойцовая, ул.</t>
  </si>
  <si>
    <t>Болдов Ручей, ул.</t>
  </si>
  <si>
    <t>Болотная, пл.</t>
  </si>
  <si>
    <t>Болотная, ул.</t>
  </si>
  <si>
    <t>Болотная, наб.</t>
  </si>
  <si>
    <t>Болотниковская, ул.</t>
  </si>
  <si>
    <t>Больничный, пер.</t>
  </si>
  <si>
    <t>Большая, ул.</t>
  </si>
  <si>
    <t>Большая Якиманка, ул.</t>
  </si>
  <si>
    <t>Большого Круга, аллея</t>
  </si>
  <si>
    <t>Большой Козловский, пер.</t>
  </si>
  <si>
    <t>Бориса Галушкина, ул.</t>
  </si>
  <si>
    <t>Бориса Жигулёнкова, ул.</t>
  </si>
  <si>
    <t>Бориса Пастернака, ул.</t>
  </si>
  <si>
    <t>Борисовская, ул.</t>
  </si>
  <si>
    <t>Борисовские Пруды, ул.</t>
  </si>
  <si>
    <t>Борисовский, пр-д</t>
  </si>
  <si>
    <t>Борисоглебский, пер.</t>
  </si>
  <si>
    <t>Боровая, ул.</t>
  </si>
  <si>
    <t>Боровицкая, пл.</t>
  </si>
  <si>
    <t>Боровский, пр-д</t>
  </si>
  <si>
    <t>Боровское, ш.</t>
  </si>
  <si>
    <t>Бородинская 1-я, ул.</t>
  </si>
  <si>
    <t>Бородинская 2-я, ул.</t>
  </si>
  <si>
    <t>Борьбы, пл.</t>
  </si>
  <si>
    <t>Ботаническая, ул.</t>
  </si>
  <si>
    <t>Ботаническая М., ул.</t>
  </si>
  <si>
    <t>Ботанический, пер.</t>
  </si>
  <si>
    <t>Ботанический 1-й, пр-д</t>
  </si>
  <si>
    <t>Ботанический 2-й, пр-д</t>
  </si>
  <si>
    <t>Боткинский 1-й, пр-д</t>
  </si>
  <si>
    <t>Боткинский 2-й, пр-д</t>
  </si>
  <si>
    <t>Бочкова, ул.</t>
  </si>
  <si>
    <t>Боярский, пер.</t>
  </si>
  <si>
    <t>Братеевская, ул.</t>
  </si>
  <si>
    <t>Братиславская, ул.</t>
  </si>
  <si>
    <t>Братская, ул.</t>
  </si>
  <si>
    <t>Братцевская, ул.</t>
  </si>
  <si>
    <t>Братьев Фонченко, ул.</t>
  </si>
  <si>
    <t>Брестская 1-я, ул.</t>
  </si>
  <si>
    <t>Брестская 2-я, ул.</t>
  </si>
  <si>
    <t>Бригадирский, пер.</t>
  </si>
  <si>
    <t>Бродников, пер.</t>
  </si>
  <si>
    <t>Бронная Б., ул.</t>
  </si>
  <si>
    <t>Бронная М., ул.</t>
  </si>
  <si>
    <t>Бронницкая, ул.</t>
  </si>
  <si>
    <t>Бронницкий, пер.</t>
  </si>
  <si>
    <t>Брошевский, пер.</t>
  </si>
  <si>
    <t>Брусилова, ул.</t>
  </si>
  <si>
    <t>Брюллова, ул.</t>
  </si>
  <si>
    <t>Брюсов, пер.</t>
  </si>
  <si>
    <t>Брянская, ул.</t>
  </si>
  <si>
    <t>Брянский Пост, ул.</t>
  </si>
  <si>
    <t>Будайская, ул.</t>
  </si>
  <si>
    <t>Будайский, пр-д</t>
  </si>
  <si>
    <t>Будённого, пр-т</t>
  </si>
  <si>
    <t>Буженинова, ул.</t>
  </si>
  <si>
    <t>Буковая, аллея</t>
  </si>
  <si>
    <t>Булатниковская, ул.</t>
  </si>
  <si>
    <t>Булатниковский, пр-д</t>
  </si>
  <si>
    <t>Бумажный, пр-д</t>
  </si>
  <si>
    <t>Бунинская, аллея</t>
  </si>
  <si>
    <t>Буракова, ул.</t>
  </si>
  <si>
    <t>Бурденко, ул.</t>
  </si>
  <si>
    <t>Бурцевская, ул.</t>
  </si>
  <si>
    <t>Бусиновская Горка, ул.</t>
  </si>
  <si>
    <t>Бусиновский, пр-д</t>
  </si>
  <si>
    <t>Бутиковский, пер.</t>
  </si>
  <si>
    <t>Бутлерова, ул.</t>
  </si>
  <si>
    <t>Бутовская, ул.</t>
  </si>
  <si>
    <t>Бутовская Б., ул.</t>
  </si>
  <si>
    <t>Бутовский, туп.</t>
  </si>
  <si>
    <t>Бутырская, ул.</t>
  </si>
  <si>
    <t>Бутырский Вал, ул.</t>
  </si>
  <si>
    <t>Бухвостова 1-я, ул.</t>
  </si>
  <si>
    <t>Бухвостова 2-я, ул.</t>
  </si>
  <si>
    <t>Бухвостова 3-я, ул.</t>
  </si>
  <si>
    <t>Быковская, ул.</t>
  </si>
  <si>
    <t>Вавилова, ул.</t>
  </si>
  <si>
    <t>Вагоноремонтная, ул.</t>
  </si>
  <si>
    <t>Вадковский, пер.</t>
  </si>
  <si>
    <t>Валдайский, пр-д</t>
  </si>
  <si>
    <t>Валовая, ул.</t>
  </si>
  <si>
    <t>Валуевское, ш.</t>
  </si>
  <si>
    <t>Варваринская, ул.</t>
  </si>
  <si>
    <t>Варварка, ул.</t>
  </si>
  <si>
    <t>Варварские Ворота, пл.</t>
  </si>
  <si>
    <t>Варсонофьевский, пер.</t>
  </si>
  <si>
    <t>Варшавский 1-й, пр-д</t>
  </si>
  <si>
    <t>Варшавский 2-й, пр-д</t>
  </si>
  <si>
    <t>Варшавское, ш.</t>
  </si>
  <si>
    <t>Василисы Кожиной, ул.</t>
  </si>
  <si>
    <t>Василия Ботылёва, ул.</t>
  </si>
  <si>
    <t>Василия Петушкова, ул.</t>
  </si>
  <si>
    <t>Васильевская, ул.</t>
  </si>
  <si>
    <t>Васильевский Спуск, пл.</t>
  </si>
  <si>
    <t>Васильцовский, пер.</t>
  </si>
  <si>
    <t>Васильцовский Стан, ул.</t>
  </si>
  <si>
    <t>Васнецова, пер.</t>
  </si>
  <si>
    <t>Ватин Б., пер.</t>
  </si>
  <si>
    <t>Ватутина, ул.</t>
  </si>
  <si>
    <t>Ватутинки, мкр.</t>
  </si>
  <si>
    <t>Ватутинская 1-я, ул.</t>
  </si>
  <si>
    <t>Ватутинская 2-я, ул.</t>
  </si>
  <si>
    <t>Ватутинская 3-я, ул.</t>
  </si>
  <si>
    <t>Ватутинская 4-я, ул.</t>
  </si>
  <si>
    <t>Введенского, ул.</t>
  </si>
  <si>
    <t>Ведерников, пер.</t>
  </si>
  <si>
    <t>Веерная, ул.</t>
  </si>
  <si>
    <t>Вековая, ул.</t>
  </si>
  <si>
    <t>Велозаводская, ул.</t>
  </si>
  <si>
    <t>Вельяминовская, ул.</t>
  </si>
  <si>
    <t>Венёвская, ул.</t>
  </si>
  <si>
    <t>Венецианова, ул.</t>
  </si>
  <si>
    <t>Вербилковский, пр-д</t>
  </si>
  <si>
    <t>Вербная, ул.</t>
  </si>
  <si>
    <t>Верейская, ул.</t>
  </si>
  <si>
    <t>Вересаева, ул.</t>
  </si>
  <si>
    <t>Вересковая, ул.</t>
  </si>
  <si>
    <t>Верещагина, ул.</t>
  </si>
  <si>
    <t>Верземнека, ул.</t>
  </si>
  <si>
    <t>Вернадского, пр-т</t>
  </si>
  <si>
    <t>Вернисажная, ул.</t>
  </si>
  <si>
    <t>Вертолётчиков, ул.</t>
  </si>
  <si>
    <t>Верхнее Валуево,</t>
  </si>
  <si>
    <t>Верхнелихоборская, ул.</t>
  </si>
  <si>
    <t>Верхние Поля, ул.</t>
  </si>
  <si>
    <t>Верхняя, аллея</t>
  </si>
  <si>
    <t>Верхняя, ул.</t>
  </si>
  <si>
    <t>Верхняя (Московский), ул.</t>
  </si>
  <si>
    <t>Верхоянская, ул.</t>
  </si>
  <si>
    <t>Весёлая, ул.</t>
  </si>
  <si>
    <t>Весенняя, ул.</t>
  </si>
  <si>
    <t>Весенняя (Троицк), ул.</t>
  </si>
  <si>
    <t>Весенняя (Щербинка), ул.</t>
  </si>
  <si>
    <t>Весковский, пер.</t>
  </si>
  <si>
    <t>Весковский, туп.</t>
  </si>
  <si>
    <t>Веткин, пр-д</t>
  </si>
  <si>
    <t>Веткина, ул.</t>
  </si>
  <si>
    <t>Ветлужская, ул.</t>
  </si>
  <si>
    <t>Ветошный, пер.</t>
  </si>
  <si>
    <t>Вешних Вод, ул.</t>
  </si>
  <si>
    <t>Вешняковская, ул.</t>
  </si>
  <si>
    <t>Вешняковский 1-й, пр-д</t>
  </si>
  <si>
    <t>Вешняковский 4-й, пр-д</t>
  </si>
  <si>
    <t>Взлётная, ул.</t>
  </si>
  <si>
    <t>Викторенко, ул.</t>
  </si>
  <si>
    <t>Викторио Кодовильи, пл.</t>
  </si>
  <si>
    <t>Вилиса Лациса, ул.</t>
  </si>
  <si>
    <t>Вильгельма Пика, ул.</t>
  </si>
  <si>
    <t>Вильнюсская, ул.</t>
  </si>
  <si>
    <t>Вилюйская, ул.</t>
  </si>
  <si>
    <t>Винницкая, ул.</t>
  </si>
  <si>
    <t>Винокурова, ул.</t>
  </si>
  <si>
    <t>Винтовая, ул.</t>
  </si>
  <si>
    <t>Витебская, ул.</t>
  </si>
  <si>
    <t>Витте, аллея</t>
  </si>
  <si>
    <t>Вишнёвая, ул.</t>
  </si>
  <si>
    <t>Вишнёвая (Зеленоград), ул.</t>
  </si>
  <si>
    <t>Вишнёвая (Щербинка), ул.</t>
  </si>
  <si>
    <t>Вишняковский, пер.</t>
  </si>
  <si>
    <t>Владимирская 1-я, ул.</t>
  </si>
  <si>
    <t>Владимирская 2-я, ул.</t>
  </si>
  <si>
    <t>Владимирская 3-я, ул.</t>
  </si>
  <si>
    <t>Власьевский Б., пер.</t>
  </si>
  <si>
    <t>Власьевский М., пер.</t>
  </si>
  <si>
    <t>Внуковская 1-я, ул.</t>
  </si>
  <si>
    <t>Внуковская 2-я, ул.</t>
  </si>
  <si>
    <t>Внуковская 3-я, ул.</t>
  </si>
  <si>
    <t>Внуковская 4-я, ул.</t>
  </si>
  <si>
    <t>Внуковская 5-я, ул.</t>
  </si>
  <si>
    <t>Внуковская Б., ул.</t>
  </si>
  <si>
    <t>Внутренний, пр-д</t>
  </si>
  <si>
    <t>Водников, ул.</t>
  </si>
  <si>
    <t>Водопроводная, ул.</t>
  </si>
  <si>
    <t>Водопроводный, пер.</t>
  </si>
  <si>
    <t>Водопьянова, ул.</t>
  </si>
  <si>
    <t>Воздвиженка, ул.</t>
  </si>
  <si>
    <t>Воздушная, ул.</t>
  </si>
  <si>
    <t>Вознесенский, пр-д</t>
  </si>
  <si>
    <t>Вознесенский, пер.</t>
  </si>
  <si>
    <t>Войкова, ул.</t>
  </si>
  <si>
    <t>Войковский 1-й, пр-д</t>
  </si>
  <si>
    <t>Войковский 2-й, пр-д</t>
  </si>
  <si>
    <t>Войковский 3-й, пр-д</t>
  </si>
  <si>
    <t>Войковский 4-й, пр-д</t>
  </si>
  <si>
    <t>Войковский 5-й, пр-д</t>
  </si>
  <si>
    <t>Вокзальная, пл.</t>
  </si>
  <si>
    <t>Вокзальная, ул.</t>
  </si>
  <si>
    <t>Вокзальная (Щербинка), ул.</t>
  </si>
  <si>
    <t>Вокзальный, пер.</t>
  </si>
  <si>
    <t>Волгоградский, пр-т</t>
  </si>
  <si>
    <t>Волжский, б-р</t>
  </si>
  <si>
    <t>Волков, пер.</t>
  </si>
  <si>
    <t>Волконский 1-й, пер.</t>
  </si>
  <si>
    <t>Волконский 2-й, пер.</t>
  </si>
  <si>
    <t>Воловья, ул.</t>
  </si>
  <si>
    <t>Вологодский, пр-д</t>
  </si>
  <si>
    <t>Волоколамский 1-й, пр-д</t>
  </si>
  <si>
    <t>Волоколамский 3-й, пр-д</t>
  </si>
  <si>
    <t>Волоколамский Б., пр-д</t>
  </si>
  <si>
    <t>Волоколамское, ш.</t>
  </si>
  <si>
    <t>Волочаевская, ул.</t>
  </si>
  <si>
    <t>Волховский, пер.</t>
  </si>
  <si>
    <t>Волхонка, ул.</t>
  </si>
  <si>
    <t>Волынская, ул.</t>
  </si>
  <si>
    <t>Вольная, ул.</t>
  </si>
  <si>
    <t>Вольный, пер.</t>
  </si>
  <si>
    <t>Вольный 2-й, пер.</t>
  </si>
  <si>
    <t>Вольская 1-я, ул.</t>
  </si>
  <si>
    <t>Вольская 2-я, ул.</t>
  </si>
  <si>
    <t>Воровского, пл.</t>
  </si>
  <si>
    <t>Воронежская, ул.</t>
  </si>
  <si>
    <t>Воронцово Поле, ул.</t>
  </si>
  <si>
    <t>Воронцовская, ул.</t>
  </si>
  <si>
    <t>Воронцовские Пруды, ул.</t>
  </si>
  <si>
    <t>Воронцовский, пер.</t>
  </si>
  <si>
    <t>Воротниковский, пер.</t>
  </si>
  <si>
    <t>Воротынская, ул.</t>
  </si>
  <si>
    <t>Воскресенская, ул.</t>
  </si>
  <si>
    <t>Воскресенские Ворота, пр-д</t>
  </si>
  <si>
    <t>Восточная, ул.</t>
  </si>
  <si>
    <t>Восточная (Щербинка), ул.</t>
  </si>
  <si>
    <t>Восточный 3-й, пер.</t>
  </si>
  <si>
    <t>Вострухина, ул.</t>
  </si>
  <si>
    <t>Востряковский, пр-д</t>
  </si>
  <si>
    <t>Востряковское, ш.</t>
  </si>
  <si>
    <t>Вражский 1-й, пер.</t>
  </si>
  <si>
    <t>Вражский 2-й, пер.</t>
  </si>
  <si>
    <t>Врубеля, ул.</t>
  </si>
  <si>
    <t>Всеволода Вишневского, ул.</t>
  </si>
  <si>
    <t>Всеволожский, пер.</t>
  </si>
  <si>
    <t>Всехсвятский, пр-д</t>
  </si>
  <si>
    <t>Вспольный, пер.</t>
  </si>
  <si>
    <t>Вучетича, ул.</t>
  </si>
  <si>
    <t>Выборгская, ул.</t>
  </si>
  <si>
    <t>Выползов, пер.</t>
  </si>
  <si>
    <t>Высокая, ул.</t>
  </si>
  <si>
    <t>Высоковольтный, пр-д</t>
  </si>
  <si>
    <t>Высотная (Троицк), ул.</t>
  </si>
  <si>
    <t>Высотная (Щербинка), ул.</t>
  </si>
  <si>
    <t>Высотный, пр-д</t>
  </si>
  <si>
    <t>Высоцкого, ул.</t>
  </si>
  <si>
    <t>Выставочный, пер.</t>
  </si>
  <si>
    <t>Вышеславцев 1-й, пер.</t>
  </si>
  <si>
    <t>Вышеславцев 2-й, пер.</t>
  </si>
  <si>
    <t>Вяземская, ул.</t>
  </si>
  <si>
    <t>Вязовский 1-й, пр-д</t>
  </si>
  <si>
    <t>Вязовский 2-й, пр-д</t>
  </si>
  <si>
    <t>Вятская, ул.</t>
  </si>
  <si>
    <t>Вятский 4-й, пер.</t>
  </si>
  <si>
    <t>Габричевского, ул.</t>
  </si>
  <si>
    <t>Гавриков М., пер.</t>
  </si>
  <si>
    <t>Гаврикова, ул.</t>
  </si>
  <si>
    <t>Гагарина, пл.</t>
  </si>
  <si>
    <t>Гагарина, ул.</t>
  </si>
  <si>
    <t>Гагаринский, пер.</t>
  </si>
  <si>
    <t>Газгольдерная, ул.</t>
  </si>
  <si>
    <t>Газетный, пер.</t>
  </si>
  <si>
    <t>Газовский, пер.</t>
  </si>
  <si>
    <t>Газопровод, ул.</t>
  </si>
  <si>
    <t>Галины Вишневской, ул.</t>
  </si>
  <si>
    <t>Гамалеи, ул.</t>
  </si>
  <si>
    <t>Гамсоновский, пер.</t>
  </si>
  <si>
    <t>Ганецкого, пл.</t>
  </si>
  <si>
    <t>Ганнушкина, наб.</t>
  </si>
  <si>
    <t>Гаражная, ул.</t>
  </si>
  <si>
    <t>Гарднеровский, пер.</t>
  </si>
  <si>
    <t>Гарибальди, ул.</t>
  </si>
  <si>
    <t>Гастелло, ул.</t>
  </si>
  <si>
    <t>Гатчинская, ул.</t>
  </si>
  <si>
    <t>Гашека, ул.</t>
  </si>
  <si>
    <t>Гвардейская, ул.</t>
  </si>
  <si>
    <t>Гвоздева, ул.</t>
  </si>
  <si>
    <t>Генерала Алексеева, пр-т</t>
  </si>
  <si>
    <t>Генерала Антонова, ул.</t>
  </si>
  <si>
    <t>Генерала Белобородова, ул.</t>
  </si>
  <si>
    <t>Генерала Белова, ул.</t>
  </si>
  <si>
    <t>Генерала Глаголева, ул.</t>
  </si>
  <si>
    <t>Генерала Дорохова, ул.</t>
  </si>
  <si>
    <t>Генерала Ермолова, ул.</t>
  </si>
  <si>
    <t>Генерала Жадова, пл.</t>
  </si>
  <si>
    <t>Генерала Карбышева, б-р</t>
  </si>
  <si>
    <t>Генерала Кузнецова, ул.</t>
  </si>
  <si>
    <t>Генерала Максимчука, ул.</t>
  </si>
  <si>
    <t>Генерала Милорадовича, ул.</t>
  </si>
  <si>
    <t>Генерала Рычагова, ул.</t>
  </si>
  <si>
    <t>Генерала Трошева, ул.</t>
  </si>
  <si>
    <t>Генерала Тюленева, ул.</t>
  </si>
  <si>
    <t>Георгиевская, ул.</t>
  </si>
  <si>
    <t>Георгиевский, пр-т</t>
  </si>
  <si>
    <t>Георгиевский, пер.</t>
  </si>
  <si>
    <t>Герасима Курина, ул.</t>
  </si>
  <si>
    <t>Героев Панфиловцев, ул.</t>
  </si>
  <si>
    <t>Героя России Чернышева, ул.</t>
  </si>
  <si>
    <t>Герцена, ул.</t>
  </si>
  <si>
    <t>Гжатская, ул.</t>
  </si>
  <si>
    <t>Гжельский, пер.</t>
  </si>
  <si>
    <t>Гиляровского, ул.</t>
  </si>
  <si>
    <t>Гимнастическая, ул.</t>
  </si>
  <si>
    <t>Главмосстроя, ул.</t>
  </si>
  <si>
    <t>Главная, аллея</t>
  </si>
  <si>
    <t>Главная, ул.</t>
  </si>
  <si>
    <t>Глазовский, пер.</t>
  </si>
  <si>
    <t>Глебовская, ул.</t>
  </si>
  <si>
    <t>Глебовский, пер.</t>
  </si>
  <si>
    <t>Глинистый, пер.</t>
  </si>
  <si>
    <t>Глинищевский, пер.</t>
  </si>
  <si>
    <t>Глубокий, пер.</t>
  </si>
  <si>
    <t>Глухарев, пер.</t>
  </si>
  <si>
    <t>Гнездниковский Б., пер.</t>
  </si>
  <si>
    <t>Гнездниковский М., пер.</t>
  </si>
  <si>
    <t>Говорова, ул.</t>
  </si>
  <si>
    <t>Гоголевский, б-р</t>
  </si>
  <si>
    <t>Гоголя, ул.</t>
  </si>
  <si>
    <t>Гоголя (Щербинка), ул.</t>
  </si>
  <si>
    <t>Годовикова, ул.</t>
  </si>
  <si>
    <t>Голиковский, пер.</t>
  </si>
  <si>
    <t>Головановский, пер.</t>
  </si>
  <si>
    <t>Головачёва, ул.</t>
  </si>
  <si>
    <t>Головин Б., пер.</t>
  </si>
  <si>
    <t>Головин М., пер.</t>
  </si>
  <si>
    <t>Головинская, наб.</t>
  </si>
  <si>
    <t>Головинское, ш.</t>
  </si>
  <si>
    <t>Голубинская, ул.</t>
  </si>
  <si>
    <t>Голутвинский 1-й, пер.</t>
  </si>
  <si>
    <t>Голутвинский 3-й, пер.</t>
  </si>
  <si>
    <t>Голутвинский 4-й, пер.</t>
  </si>
  <si>
    <t>Гольяновская, ул.</t>
  </si>
  <si>
    <t>Гольяновский, пр-д</t>
  </si>
  <si>
    <t>Гончарная, наб.</t>
  </si>
  <si>
    <t>Гончарная, ул.</t>
  </si>
  <si>
    <t>Гончарный, пр-д</t>
  </si>
  <si>
    <t>Гончарный 1-й, пер.</t>
  </si>
  <si>
    <t>Гончарный 2-й, пер.</t>
  </si>
  <si>
    <t>Гончарова, ул.</t>
  </si>
  <si>
    <t>Гончаровский 1-й, пер.</t>
  </si>
  <si>
    <t>Гончаровский 2-й, пер.</t>
  </si>
  <si>
    <t>Горбунова, ул.</t>
  </si>
  <si>
    <t>Горлов, туп.</t>
  </si>
  <si>
    <t>Горловская 1-я, ул.</t>
  </si>
  <si>
    <t>Горловская 2-я, ул.</t>
  </si>
  <si>
    <t>Горловский, пр-д</t>
  </si>
  <si>
    <t>Городецкая, ул.</t>
  </si>
  <si>
    <t>Городская, ул.</t>
  </si>
  <si>
    <t>Городская (Троицк), ул.</t>
  </si>
  <si>
    <t>Городянка, ул.</t>
  </si>
  <si>
    <t>Гороховский, пер.</t>
  </si>
  <si>
    <t>Горчакова, ул.</t>
  </si>
  <si>
    <t>Госпитальная, наб.</t>
  </si>
  <si>
    <t>Госпитальная, ул.</t>
  </si>
  <si>
    <t>Госпитальная, пл.</t>
  </si>
  <si>
    <t>Госпитальный, пер.</t>
  </si>
  <si>
    <t>Госпитальный Вал, ул.</t>
  </si>
  <si>
    <t>Гостиничная, ул.</t>
  </si>
  <si>
    <t>Гостиничный, пр-д</t>
  </si>
  <si>
    <t>Гражданская 1-я, ул.</t>
  </si>
  <si>
    <t>Гражданская 2-я, ул.</t>
  </si>
  <si>
    <t>Гражданская 3-я, ул.</t>
  </si>
  <si>
    <t>Гражданская 4-я, ул.</t>
  </si>
  <si>
    <t>Грайвороновская, ул.</t>
  </si>
  <si>
    <t>Грайвороновский 1-й, пр-д</t>
  </si>
  <si>
    <t>Грайвороновский 2-й, пр-д</t>
  </si>
  <si>
    <t>Гранатный, пер.</t>
  </si>
  <si>
    <t>Графитный, пр-д</t>
  </si>
  <si>
    <t>Графский, пер.</t>
  </si>
  <si>
    <t>Грекова, ул.</t>
  </si>
  <si>
    <t>Гризодубовой, ул.</t>
  </si>
  <si>
    <t>Гримау, ул.</t>
  </si>
  <si>
    <t>Грина, ул.</t>
  </si>
  <si>
    <t>Гришина, ул.</t>
  </si>
  <si>
    <t>Гродненская, ул.</t>
  </si>
  <si>
    <t>Громова, ул.</t>
  </si>
  <si>
    <t>Громова (Щербинка), ул.</t>
  </si>
  <si>
    <t>Грохольский, пер.</t>
  </si>
  <si>
    <t>Грузинская, пл.</t>
  </si>
  <si>
    <t>Грузинская Б., ул.</t>
  </si>
  <si>
    <t>Грузинская М., ул.</t>
  </si>
  <si>
    <t>Грузинский, пер.</t>
  </si>
  <si>
    <t>Грузинский Вал, ул.</t>
  </si>
  <si>
    <t>Губкина, ул.</t>
  </si>
  <si>
    <t>Гурьевский, пр-д</t>
  </si>
  <si>
    <t>Гурьянова, ул.</t>
  </si>
  <si>
    <t>Гусятников, пер.</t>
  </si>
  <si>
    <t>Давыдковская, ул.</t>
  </si>
  <si>
    <t>Давыдовский, пер.</t>
  </si>
  <si>
    <t>Даев, пер.</t>
  </si>
  <si>
    <t>Дальний, пер.</t>
  </si>
  <si>
    <t>Дальняя, ул.</t>
  </si>
  <si>
    <t>Дальняя (Троицк), ул.</t>
  </si>
  <si>
    <t>Даниловская, наб.</t>
  </si>
  <si>
    <t>Даниловская, пл.</t>
  </si>
  <si>
    <t>Даниловский, пер.</t>
  </si>
  <si>
    <t>Даниловский Вал, ул.</t>
  </si>
  <si>
    <t>Дачная, ул.</t>
  </si>
  <si>
    <t>Дачно-Мещерский 1-й, пр-д</t>
  </si>
  <si>
    <t>Дашков, пер.</t>
  </si>
  <si>
    <t>Двинцев, ул.</t>
  </si>
  <si>
    <t>Дворникова, ул.</t>
  </si>
  <si>
    <t>Дворцовая, аллея</t>
  </si>
  <si>
    <t>Дворцовая Л., аллея</t>
  </si>
  <si>
    <t>Дворцовая П., аллея</t>
  </si>
  <si>
    <t>Дворцовый, пр-д</t>
  </si>
  <si>
    <t>Девичьего Поля, пр-д</t>
  </si>
  <si>
    <t>Девятая Рота, ул.</t>
  </si>
  <si>
    <t>Девятинский Б., пер.</t>
  </si>
  <si>
    <t>Девяткин, пер.</t>
  </si>
  <si>
    <t>Дегтярный, пер.</t>
  </si>
  <si>
    <t>Дегунинская, ул.</t>
  </si>
  <si>
    <t>Дегунинский, пр-д</t>
  </si>
  <si>
    <t>Дежнёва, пр-д</t>
  </si>
  <si>
    <t>Декабристов, ул.</t>
  </si>
  <si>
    <t>Декабрьская Б., ул.</t>
  </si>
  <si>
    <t>Делегатская, ул.</t>
  </si>
  <si>
    <t>Деловая, ул.</t>
  </si>
  <si>
    <t>Демидовский Б., пер.</t>
  </si>
  <si>
    <t>Демидовский М., пер.</t>
  </si>
  <si>
    <t>Демьяна Бедного, ул.</t>
  </si>
  <si>
    <t>Денежный, пер.</t>
  </si>
  <si>
    <t>Дениса Давыдова, ул.</t>
  </si>
  <si>
    <t>Денисовский, пер.</t>
  </si>
  <si>
    <t>Деповская, ул.</t>
  </si>
  <si>
    <t>Дербеневская, наб.</t>
  </si>
  <si>
    <t>Дербеневская, ул.</t>
  </si>
  <si>
    <t>Дербеневский 1-й, пер.</t>
  </si>
  <si>
    <t>Дербеневский 2-й, пер.</t>
  </si>
  <si>
    <t>Дербеневский 3-й, пер.</t>
  </si>
  <si>
    <t>Десантная, ул.</t>
  </si>
  <si>
    <t>Детская, ул.</t>
  </si>
  <si>
    <t>Джавахарлала Неру, пл.</t>
  </si>
  <si>
    <t>Джамгаровская, ул.</t>
  </si>
  <si>
    <t>Джанкойская, ул.</t>
  </si>
  <si>
    <t>Джанкойский, пр-д</t>
  </si>
  <si>
    <t>Дзержинского, ул.</t>
  </si>
  <si>
    <t>Дивизионная, ул.</t>
  </si>
  <si>
    <t>Динамовская, ул.</t>
  </si>
  <si>
    <t>Динамовский 2-й, пер.</t>
  </si>
  <si>
    <t>Дмитриевского, ул.</t>
  </si>
  <si>
    <t>Дмитрия Донского, б-р</t>
  </si>
  <si>
    <t>Дмитрия Кабалевского, ул.</t>
  </si>
  <si>
    <t>Дмитрия Рябинкина, ул.</t>
  </si>
  <si>
    <t>Дмитрия Ульянова, ул.</t>
  </si>
  <si>
    <t>Дмитровка Б., ул.</t>
  </si>
  <si>
    <t>Дмитровка М., ул.</t>
  </si>
  <si>
    <t>Дмитровский, пер.</t>
  </si>
  <si>
    <t>Дмитровский, пр-д</t>
  </si>
  <si>
    <t>Дмитровское, ш.</t>
  </si>
  <si>
    <t>Днепропетровская, ул.</t>
  </si>
  <si>
    <t>Днепропетровский, пр-д</t>
  </si>
  <si>
    <t>Добровольческая, ул.</t>
  </si>
  <si>
    <t>Добровольческий, пер.</t>
  </si>
  <si>
    <t>Добролюбова, пр-д</t>
  </si>
  <si>
    <t>Добролюбова, пер.</t>
  </si>
  <si>
    <t>Добролюбова, ул.</t>
  </si>
  <si>
    <t>Доброслободская, ул.</t>
  </si>
  <si>
    <t>Добрынинский 1-й, пер.</t>
  </si>
  <si>
    <t>Добрынинский 2-й, пер.</t>
  </si>
  <si>
    <t>Добрынинский 3-й, пер.</t>
  </si>
  <si>
    <t>Добрынинский 4-й, пер.</t>
  </si>
  <si>
    <t>Доватора, ул.</t>
  </si>
  <si>
    <t>Довженко, ул.</t>
  </si>
  <si>
    <t>Докукина, ул.</t>
  </si>
  <si>
    <t>Докучаев, пер.</t>
  </si>
  <si>
    <t>Долгова, ул.</t>
  </si>
  <si>
    <t>Долгопрудная, ул.</t>
  </si>
  <si>
    <t>Долгопрудная, аллея</t>
  </si>
  <si>
    <t>Долгопрудненское, ш.</t>
  </si>
  <si>
    <t>Долгоруковская, ул.</t>
  </si>
  <si>
    <t>Дольская, ул.</t>
  </si>
  <si>
    <t>Домодедовская, ул.</t>
  </si>
  <si>
    <t>Домостроительная, ул.</t>
  </si>
  <si>
    <t>Донбасская, ул.</t>
  </si>
  <si>
    <t>Донелайтиса, пр-д</t>
  </si>
  <si>
    <t>Донецкая, ул.</t>
  </si>
  <si>
    <t>Донская, ул.</t>
  </si>
  <si>
    <t>Донская, пл.</t>
  </si>
  <si>
    <t>Донской 1-й, пр-д</t>
  </si>
  <si>
    <t>Донской 2-й, пр-д</t>
  </si>
  <si>
    <t>Донской 3-й, пр-д</t>
  </si>
  <si>
    <t>Донской 4-й, пр-д</t>
  </si>
  <si>
    <t>Донской 5-й, пр-д</t>
  </si>
  <si>
    <t>Дорогобужская, ул.</t>
  </si>
  <si>
    <t>Дорогобужский 2-й, пер.</t>
  </si>
  <si>
    <t>Дорогобужский 3-й, пер.</t>
  </si>
  <si>
    <t>Дорогомиловская Б., ул.</t>
  </si>
  <si>
    <t>Дорогомиловская Застава, пл.</t>
  </si>
  <si>
    <t>Дорогомиловская М., ул.</t>
  </si>
  <si>
    <t>Дорожная, ул.</t>
  </si>
  <si>
    <t>Дорожная (Щербинка), ул.</t>
  </si>
  <si>
    <t>Дорожный 1-й, пр-д</t>
  </si>
  <si>
    <t>Дорожный 3-й, пр-д</t>
  </si>
  <si>
    <t>Достоевского, ул.</t>
  </si>
  <si>
    <t>Достоевского, пер.</t>
  </si>
  <si>
    <t>Досфлота, пр-д</t>
  </si>
  <si>
    <t>Дохтуровский, пер.</t>
  </si>
  <si>
    <t>Дошкольная, ул.</t>
  </si>
  <si>
    <t>Дроболитейный, пер.</t>
  </si>
  <si>
    <t>Дровяной Б., пер.</t>
  </si>
  <si>
    <t>Дровяной М., пер.</t>
  </si>
  <si>
    <t>Дружбы, ул.</t>
  </si>
  <si>
    <t>Дружинниковская, ул.</t>
  </si>
  <si>
    <t>Дубининская, ул.</t>
  </si>
  <si>
    <t>Дубки, ул.</t>
  </si>
  <si>
    <t>Дубнинская, ул.</t>
  </si>
  <si>
    <t>Дубнинский, пр-д</t>
  </si>
  <si>
    <t>Дубовой Рощи, ул.</t>
  </si>
  <si>
    <t>Дубовой Рощи, пр-д</t>
  </si>
  <si>
    <t>Дубосековская, ул.</t>
  </si>
  <si>
    <t>Дубравная, ул.</t>
  </si>
  <si>
    <t>Дубровская 1-я, ул.</t>
  </si>
  <si>
    <t>Дубровская 2-я, ул.</t>
  </si>
  <si>
    <t>Дубровский, пр-д</t>
  </si>
  <si>
    <t>Дубровский 1-й, пр-д</t>
  </si>
  <si>
    <t>Дуговая, ул.</t>
  </si>
  <si>
    <t>Дудинка, ул.</t>
  </si>
  <si>
    <t>Дунаевского, ул.</t>
  </si>
  <si>
    <t>Дурасовский, пер.</t>
  </si>
  <si>
    <t>Дурова, ул.</t>
  </si>
  <si>
    <t>Духовской, пер.</t>
  </si>
  <si>
    <t>Душинская, ул.</t>
  </si>
  <si>
    <t>Дыбенко, ул.</t>
  </si>
  <si>
    <t>Дьяково Городище 1-я, ул.</t>
  </si>
  <si>
    <t>Дьяково Городище 2-я, ул.</t>
  </si>
  <si>
    <t>Европы, пл.</t>
  </si>
  <si>
    <t>Егерская, ул.</t>
  </si>
  <si>
    <t>Егора Абакумова, ул.</t>
  </si>
  <si>
    <t>Егорьевская, ул.</t>
  </si>
  <si>
    <t>Егорьевский, пр-д</t>
  </si>
  <si>
    <t>Еготьевский, туп.</t>
  </si>
  <si>
    <t>Ездаков, пер.</t>
  </si>
  <si>
    <t>Ейская, ул.</t>
  </si>
  <si>
    <t>Екатерининская Б., ул.</t>
  </si>
  <si>
    <t>Екатерининская М., ул.</t>
  </si>
  <si>
    <t>Екатерининский Привал (п Десеновское), ул.</t>
  </si>
  <si>
    <t>Екатерины Будановой, ул.</t>
  </si>
  <si>
    <t>Елагинский, пр-т</t>
  </si>
  <si>
    <t>Еланского, ул.</t>
  </si>
  <si>
    <t>Елецкая, ул.</t>
  </si>
  <si>
    <t>Елизаветинский, пер.</t>
  </si>
  <si>
    <t>Елисеевский, пер.</t>
  </si>
  <si>
    <t>Еловая, ул.</t>
  </si>
  <si>
    <t>Елоховская, пл.</t>
  </si>
  <si>
    <t>Елоховский, пр-д</t>
  </si>
  <si>
    <t>Ельнинская, ул.</t>
  </si>
  <si>
    <t>Енисейская, ул.</t>
  </si>
  <si>
    <t>Ереванская, ул.</t>
  </si>
  <si>
    <t>Ермакова Роща, ул.</t>
  </si>
  <si>
    <t>Ермолаевский, пер.</t>
  </si>
  <si>
    <t>Еропкинский, пер.</t>
  </si>
  <si>
    <t>Есенинский, б-р</t>
  </si>
  <si>
    <t>Ефремова, ул.</t>
  </si>
  <si>
    <t>Жебрунова, ул.</t>
  </si>
  <si>
    <t>Железногорская 1-я, ул.</t>
  </si>
  <si>
    <t>Железногорская 2-я, ул.</t>
  </si>
  <si>
    <t>Железногорская 3-я, ул.</t>
  </si>
  <si>
    <t>Железногорская 4-я, ул.</t>
  </si>
  <si>
    <t>Железногорская 5-я, ул.</t>
  </si>
  <si>
    <t>Железногорская 6-я, ул.</t>
  </si>
  <si>
    <t>Железногорский, пр-д</t>
  </si>
  <si>
    <t>Железнодорожная, ул.</t>
  </si>
  <si>
    <t>Железнодорожная (Щербинка), ул.</t>
  </si>
  <si>
    <t>Железнодорожный, пр-д</t>
  </si>
  <si>
    <t>Жемчуговой, аллея</t>
  </si>
  <si>
    <t>Живарев, пер.</t>
  </si>
  <si>
    <t>Живописная, ул.</t>
  </si>
  <si>
    <t>Жигулёвская, ул.</t>
  </si>
  <si>
    <t>Жидков, пер.</t>
  </si>
  <si>
    <t>Житная, ул.</t>
  </si>
  <si>
    <t>Житомирская, ул.</t>
  </si>
  <si>
    <t>Жужа, ул.</t>
  </si>
  <si>
    <t>Жуков, пр-д</t>
  </si>
  <si>
    <t>Жуковского, ул.</t>
  </si>
  <si>
    <t>Жулебинская, ул.</t>
  </si>
  <si>
    <t>Жулебинский, пр-д</t>
  </si>
  <si>
    <t>Жулебинский, б-р</t>
  </si>
  <si>
    <t>Журавлёв Верхн., пер.</t>
  </si>
  <si>
    <t>Журавлёв Нижн., пер.</t>
  </si>
  <si>
    <t>Журавлёва, пл.</t>
  </si>
  <si>
    <t>Забелина, ул.</t>
  </si>
  <si>
    <t>Заваруевский, пер.</t>
  </si>
  <si>
    <t>Заветная, ул.</t>
  </si>
  <si>
    <t>Завода Серп и Молот, пр-д</t>
  </si>
  <si>
    <t>Заводская, ул.</t>
  </si>
  <si>
    <t>Заводская , ул.</t>
  </si>
  <si>
    <t>Заводская (Щербинка), ул.</t>
  </si>
  <si>
    <t>Заводской, пр-д</t>
  </si>
  <si>
    <t>Заводской, пер.</t>
  </si>
  <si>
    <t>Заводской, туп.</t>
  </si>
  <si>
    <t>Загородное, ш.</t>
  </si>
  <si>
    <t>Загородный 4-й, пр-д</t>
  </si>
  <si>
    <t>Загородный 5-й, пр-д</t>
  </si>
  <si>
    <t>Загородный 6-й, пр-д</t>
  </si>
  <si>
    <t>Загорского, пр-д</t>
  </si>
  <si>
    <t>Загорьевская, ул.</t>
  </si>
  <si>
    <t>Загорьевский, пр-д</t>
  </si>
  <si>
    <t>Задонский, пр-д</t>
  </si>
  <si>
    <t>Залинейный (п Рязановское), пер.</t>
  </si>
  <si>
    <t>Заморёнова, ул.</t>
  </si>
  <si>
    <t>Заозёрная, ул.</t>
  </si>
  <si>
    <t>Западная, ул.</t>
  </si>
  <si>
    <t>Западная (Щербинка), ул.</t>
  </si>
  <si>
    <t>Западный 1-й, пр-д</t>
  </si>
  <si>
    <t>Западный 3-й, пр-д</t>
  </si>
  <si>
    <t>Заповедная, ул.</t>
  </si>
  <si>
    <t>Запорожская, ул.</t>
  </si>
  <si>
    <t>Зарайская, ул.</t>
  </si>
  <si>
    <t>Заревый, пр-д</t>
  </si>
  <si>
    <t>Заречная, ул.</t>
  </si>
  <si>
    <t>Заречная (Зеленоград), ул.</t>
  </si>
  <si>
    <t>Заречная (Троицк), ул.</t>
  </si>
  <si>
    <t>Заречье, ул.</t>
  </si>
  <si>
    <t>Зарянова, ул.</t>
  </si>
  <si>
    <t>Заставный, пер.</t>
  </si>
  <si>
    <t>Затонная, ул.</t>
  </si>
  <si>
    <t>Захарьинская, ул.</t>
  </si>
  <si>
    <t>Захарьинские Дворики, ул.</t>
  </si>
  <si>
    <t>Зацепа, ул.</t>
  </si>
  <si>
    <t>Зацепская, пл.</t>
  </si>
  <si>
    <t>Зацепский, туп.</t>
  </si>
  <si>
    <t>Зацепский Вал, ул.</t>
  </si>
  <si>
    <t>Зачатьевский 1-й, пер.</t>
  </si>
  <si>
    <t>Зачатьевский 2-й, пер.</t>
  </si>
  <si>
    <t>Зачатьевский 3-й, пер.</t>
  </si>
  <si>
    <t>Защитников Москвы, пр-т</t>
  </si>
  <si>
    <t>Защитников Неба, пл.</t>
  </si>
  <si>
    <t>Зборовский 1-й, пер.</t>
  </si>
  <si>
    <t>Звезд Эстрады, пл.</t>
  </si>
  <si>
    <t>Звёздная, ул.</t>
  </si>
  <si>
    <t>Звёздный, б-р</t>
  </si>
  <si>
    <t>Звенигородская, ул.</t>
  </si>
  <si>
    <t>Звенигородская 2-я, ул.</t>
  </si>
  <si>
    <t>Звенигородский 2-й, пер.</t>
  </si>
  <si>
    <t>Звенигородский 4-й, пер.</t>
  </si>
  <si>
    <t>Звенигородское, ш.</t>
  </si>
  <si>
    <t>Зверинецкая, ул.</t>
  </si>
  <si>
    <t>Звонарский, пер.</t>
  </si>
  <si>
    <t>Зденека Неедлы, пл.</t>
  </si>
  <si>
    <t>Зелёная, ул.</t>
  </si>
  <si>
    <t>Зелёная (Троицк), ул.</t>
  </si>
  <si>
    <t>Зелёная (Щербинка), ул.</t>
  </si>
  <si>
    <t>Зеленоград,</t>
  </si>
  <si>
    <t>Зеленоградская, ул.</t>
  </si>
  <si>
    <t>Зеленодольская, ул.</t>
  </si>
  <si>
    <t>Зеленодольский, пр-д</t>
  </si>
  <si>
    <t>Зелёный, пр-т</t>
  </si>
  <si>
    <t>Зельев, пер.</t>
  </si>
  <si>
    <t>Земельный 1-й, пер.</t>
  </si>
  <si>
    <t>Земледельческий, пер.</t>
  </si>
  <si>
    <t>Земляной Вал, ул.</t>
  </si>
  <si>
    <t>Земляной Вал, пл.</t>
  </si>
  <si>
    <t>Землянский, пер.</t>
  </si>
  <si>
    <t>Зенитчиков, ул.</t>
  </si>
  <si>
    <t>Зименковская (п Сосенское), ул.</t>
  </si>
  <si>
    <t>Златоустинский Б., пер.</t>
  </si>
  <si>
    <t>Златоустинский М., пер.</t>
  </si>
  <si>
    <t>Златоустовская, ул.</t>
  </si>
  <si>
    <t>Знаменка, ул.</t>
  </si>
  <si>
    <t>Знаменская, ул.</t>
  </si>
  <si>
    <t>Знаменские Садки, ул.</t>
  </si>
  <si>
    <t>Знаменский Б., пер.</t>
  </si>
  <si>
    <t>Знаменский М., пер.</t>
  </si>
  <si>
    <t>Зои и Александра Космодемьянских, ул.</t>
  </si>
  <si>
    <t>Золотая, ул.</t>
  </si>
  <si>
    <t>Золоторожская, ул.</t>
  </si>
  <si>
    <t>Золоторожская, наб.</t>
  </si>
  <si>
    <t>Золоторожский, пр-д</t>
  </si>
  <si>
    <t>Золоторожский Вал, ул.</t>
  </si>
  <si>
    <t>Золоторожский Верхн., пер.</t>
  </si>
  <si>
    <t>Золоторожский Ср., пер.</t>
  </si>
  <si>
    <t>Зональная, ул.</t>
  </si>
  <si>
    <t>Зоологическая, ул.</t>
  </si>
  <si>
    <t>Зоологический, пер.</t>
  </si>
  <si>
    <t>Зорге, ул.</t>
  </si>
  <si>
    <t>Зубарев, пер.</t>
  </si>
  <si>
    <t>Зубовская, пл.</t>
  </si>
  <si>
    <t>Зубовская, ул.</t>
  </si>
  <si>
    <t>Зубовский, б-р</t>
  </si>
  <si>
    <t>Зубовский, пр-д</t>
  </si>
  <si>
    <t>Зыковский Н., пр-д</t>
  </si>
  <si>
    <t>Зыковский С., пр-д</t>
  </si>
  <si>
    <t>Зюзинская, ул.</t>
  </si>
  <si>
    <t>Ибрагимова, ул.</t>
  </si>
  <si>
    <t>Ивана Бабушкина, ул.</t>
  </si>
  <si>
    <t>Ивана Сусанина, ул.</t>
  </si>
  <si>
    <t>Ивана Франко, ул.</t>
  </si>
  <si>
    <t>Ивановская, ул.</t>
  </si>
  <si>
    <t>Ивановский, пр-д</t>
  </si>
  <si>
    <t>Ивановский М., пер.</t>
  </si>
  <si>
    <t>Ивантеевская, ул.</t>
  </si>
  <si>
    <t>Иверский, пер.</t>
  </si>
  <si>
    <t>Ивовая, ул.</t>
  </si>
  <si>
    <t>Игарский, пр-д</t>
  </si>
  <si>
    <t>Игральная, ул.</t>
  </si>
  <si>
    <t>Иерусалимская, ул.</t>
  </si>
  <si>
    <t>Иерусалимский, пр-д</t>
  </si>
  <si>
    <t>Ижорская, ул.</t>
  </si>
  <si>
    <t>Ижорский, пр-д</t>
  </si>
  <si>
    <t>Изваринская, ул.</t>
  </si>
  <si>
    <t>Известковый, пер.</t>
  </si>
  <si>
    <t>Извилистый, пр-д</t>
  </si>
  <si>
    <t>Измайловская, пл.</t>
  </si>
  <si>
    <t>Измайловская, ул.</t>
  </si>
  <si>
    <t>Измайловский, б-р</t>
  </si>
  <si>
    <t>Измайловский, пр-д</t>
  </si>
  <si>
    <t>Измайловский, пр-т</t>
  </si>
  <si>
    <t>Измайловский Вал, ул.</t>
  </si>
  <si>
    <t>Измайловского Зверинца 1-й, пер.</t>
  </si>
  <si>
    <t>Измайловского Зверинца 1-я, ул.</t>
  </si>
  <si>
    <t>Измайловского Зверинца 2-й, пер.</t>
  </si>
  <si>
    <t>Измайловского Зверинца 2-я, ул.</t>
  </si>
  <si>
    <t>Измайловское, ш.</t>
  </si>
  <si>
    <t>Изумрудная, ул.</t>
  </si>
  <si>
    <t>Изюмская, ул.</t>
  </si>
  <si>
    <t>Икшинская, ул.</t>
  </si>
  <si>
    <t>Илимская, ул.</t>
  </si>
  <si>
    <t>Иловайская, ул.</t>
  </si>
  <si>
    <t>Ильинка, ул.</t>
  </si>
  <si>
    <t>Ильинские Ворота, пл.</t>
  </si>
  <si>
    <t>Ильинский Пос., ул.</t>
  </si>
  <si>
    <t>Ильменский, пр-д</t>
  </si>
  <si>
    <t>им Баумана, городок</t>
  </si>
  <si>
    <t>Индиры Ганди, пл.</t>
  </si>
  <si>
    <t>Индустриальная (Троицк), ул.</t>
  </si>
  <si>
    <t>Индустриальная (Щербинка), ул.</t>
  </si>
  <si>
    <t>Индустриальный, пер.</t>
  </si>
  <si>
    <t>Инессы Арманд, ул.</t>
  </si>
  <si>
    <t>Инженерная, ул.</t>
  </si>
  <si>
    <t>Инициативная, ул.</t>
  </si>
  <si>
    <t>Институтская, ул.</t>
  </si>
  <si>
    <t>Институтская 1-я, ул.</t>
  </si>
  <si>
    <t>Институтская 2-я, ул.</t>
  </si>
  <si>
    <t>Институтская 3-я, ул.</t>
  </si>
  <si>
    <t>Институтский, пер.</t>
  </si>
  <si>
    <t>Институтский 1-й, пр-д</t>
  </si>
  <si>
    <t>Институтский 2-й, пр-д</t>
  </si>
  <si>
    <t>Интернациональная, ул.</t>
  </si>
  <si>
    <t>Ионинская, ул.</t>
  </si>
  <si>
    <t>Иосипа Броз Тито, пл.</t>
  </si>
  <si>
    <t>Ипатовка Новая, ул.</t>
  </si>
  <si>
    <t>Ипатьевский, пер.</t>
  </si>
  <si>
    <t>Ирининский 1-й, пер.</t>
  </si>
  <si>
    <t>Ирининский 2-й, пер.</t>
  </si>
  <si>
    <t>Ирининский 3-й, пер.</t>
  </si>
  <si>
    <t>Ирины Левченко, ул.</t>
  </si>
  <si>
    <t>Иркутская, ул.</t>
  </si>
  <si>
    <t>Иртышский 1-й, пр-д</t>
  </si>
  <si>
    <t>Иртышский 2-й, пр-д</t>
  </si>
  <si>
    <t>Исаковского, ул.</t>
  </si>
  <si>
    <t>Искры, ул.</t>
  </si>
  <si>
    <t>Истринская, ул.</t>
  </si>
  <si>
    <t>К, мкр.</t>
  </si>
  <si>
    <t>Кабельная 1-я, ул.</t>
  </si>
  <si>
    <t>Кабельная 2-я, ул.</t>
  </si>
  <si>
    <t>Кабельная 3-я, ул.</t>
  </si>
  <si>
    <t>Кабельная 4-я, ул.</t>
  </si>
  <si>
    <t>Кабельная 5-я, ул.</t>
  </si>
  <si>
    <t>Кабельный 1-й, пр-д</t>
  </si>
  <si>
    <t>Кабельный 2-й, пр-д</t>
  </si>
  <si>
    <t>Кавказский, б-р</t>
  </si>
  <si>
    <t>Кадашёвская, наб.</t>
  </si>
  <si>
    <t>Кадашевский, туп.</t>
  </si>
  <si>
    <t>Кадашёвский 1-й, пер.</t>
  </si>
  <si>
    <t>Кадашевский 2-й, пер.</t>
  </si>
  <si>
    <t>Кадашевский 3-й, пер.</t>
  </si>
  <si>
    <t>Кадомцева, пр-д</t>
  </si>
  <si>
    <t>Кадырова, ул.</t>
  </si>
  <si>
    <t>Казакова, ул.</t>
  </si>
  <si>
    <t>Казанский, пер.</t>
  </si>
  <si>
    <t>Казанский 1-й, просек</t>
  </si>
  <si>
    <t>Казанский 2-й, просек</t>
  </si>
  <si>
    <t>Казарменный, пер.</t>
  </si>
  <si>
    <t>Казачий 1-й, пер.</t>
  </si>
  <si>
    <t>Казачий 2-й, пер.</t>
  </si>
  <si>
    <t>Казенный Б., пер.</t>
  </si>
  <si>
    <t>Казенный М., пер.</t>
  </si>
  <si>
    <t>Каковинский М., пер.</t>
  </si>
  <si>
    <t>Каланчевская, ул.</t>
  </si>
  <si>
    <t>Каланчевский, туп.</t>
  </si>
  <si>
    <t>Калашный, пер.</t>
  </si>
  <si>
    <t>Калибровская, ул.</t>
  </si>
  <si>
    <t>Калинина, ул.</t>
  </si>
  <si>
    <t>Калиновая, ул.</t>
  </si>
  <si>
    <t>Калитниковская Б., ул.</t>
  </si>
  <si>
    <t>Калитниковская М., ул.</t>
  </si>
  <si>
    <t>Калитниковская Ср., ул.</t>
  </si>
  <si>
    <t>Калитниковский Б., пр-д</t>
  </si>
  <si>
    <t>Калитниковский М., пр-д</t>
  </si>
  <si>
    <t>Калмыков, пер.</t>
  </si>
  <si>
    <t>Калошин, пер.</t>
  </si>
  <si>
    <t>Калужская, пл.</t>
  </si>
  <si>
    <t>Калужская М., ул.</t>
  </si>
  <si>
    <t>Калужский М., пер.</t>
  </si>
  <si>
    <t>Каманина, ул.</t>
  </si>
  <si>
    <t>Каменка, ул.</t>
  </si>
  <si>
    <t>Каменная Слобода, пер.</t>
  </si>
  <si>
    <t>Каменщики Б., ул.</t>
  </si>
  <si>
    <t>Каменщики М., ул.</t>
  </si>
  <si>
    <t>Камергерский, пер.</t>
  </si>
  <si>
    <t>Камова, ул.</t>
  </si>
  <si>
    <t>Камчатская, ул.</t>
  </si>
  <si>
    <t>Канатчиковский, пр-д</t>
  </si>
  <si>
    <t>Кантемировская, ул.</t>
  </si>
  <si>
    <t>Капельский, пер.</t>
  </si>
  <si>
    <t>Капотнинский 1-й, пр-д</t>
  </si>
  <si>
    <t>Капотнинский 2-й, пр-д</t>
  </si>
  <si>
    <t>Капотня, ул.</t>
  </si>
  <si>
    <t>Капранова, пер.</t>
  </si>
  <si>
    <t>Карамзина, пр-д</t>
  </si>
  <si>
    <t>Карачаровская, ул.</t>
  </si>
  <si>
    <t>Карачаровская 1-я, ул.</t>
  </si>
  <si>
    <t>Карачаровская 2-я, ул.</t>
  </si>
  <si>
    <t>Карачаровская 3-я, ул.</t>
  </si>
  <si>
    <t>Карачаровский 1-й, пр-д</t>
  </si>
  <si>
    <t>Карачаровский 2-й, пр-д</t>
  </si>
  <si>
    <t>Карачаровское, ш.</t>
  </si>
  <si>
    <t>Каргопольская, ул.</t>
  </si>
  <si>
    <t>Карелин, пр-д</t>
  </si>
  <si>
    <t>Карельский, б-р</t>
  </si>
  <si>
    <t>Каретный Б., пер.</t>
  </si>
  <si>
    <t>Каретный М., пер.</t>
  </si>
  <si>
    <t>Каретный Ряд, ул.</t>
  </si>
  <si>
    <t>Каретный Ср., пер.</t>
  </si>
  <si>
    <t>Карманицкий, пер.</t>
  </si>
  <si>
    <t>Карпатская 1-я, ул.</t>
  </si>
  <si>
    <t>Карпатская 2-я, ул.</t>
  </si>
  <si>
    <t>Картмазовская, ул.</t>
  </si>
  <si>
    <t>Карьер, ул.</t>
  </si>
  <si>
    <t>Карьерная, ул.</t>
  </si>
  <si>
    <t>Касаткина, ул.</t>
  </si>
  <si>
    <t>Касимовская, ул.</t>
  </si>
  <si>
    <t>Каскадная, ул.</t>
  </si>
  <si>
    <t>Каспийская, ул.</t>
  </si>
  <si>
    <t>Кастанаевская, ул.</t>
  </si>
  <si>
    <t>Каховка, ул.</t>
  </si>
  <si>
    <t>Качалинская, ул.</t>
  </si>
  <si>
    <t>Кашёнкин Луг, ул.</t>
  </si>
  <si>
    <t>Каширский, пр-д</t>
  </si>
  <si>
    <t>Каширское, ш.</t>
  </si>
  <si>
    <t>Каштановая, аллея</t>
  </si>
  <si>
    <t>Квесисская 1-я, ул.</t>
  </si>
  <si>
    <t>Квесисская 2-я, ул.</t>
  </si>
  <si>
    <t>Кедрова, ул.</t>
  </si>
  <si>
    <t>Кедровая, ул.</t>
  </si>
  <si>
    <t>Керамический, пр-д</t>
  </si>
  <si>
    <t>Керченская, ул.</t>
  </si>
  <si>
    <t>Кетчерская, ул.</t>
  </si>
  <si>
    <t>Кибальчича, ул.</t>
  </si>
  <si>
    <t>Киевская, ул.</t>
  </si>
  <si>
    <t>Киевская (Московский), ул.</t>
  </si>
  <si>
    <t>Киевского Вокзала, пл.</t>
  </si>
  <si>
    <t>Киплинга, ул.</t>
  </si>
  <si>
    <t>Кипренского, ул.</t>
  </si>
  <si>
    <t>Кирова, ул.</t>
  </si>
  <si>
    <t>Кирова, пр-д</t>
  </si>
  <si>
    <t>Кировоградская, ул.</t>
  </si>
  <si>
    <t>Кировоградский, пр-д</t>
  </si>
  <si>
    <t>Кирпичная, ул.</t>
  </si>
  <si>
    <t>Кирпичные Выемки, ул.</t>
  </si>
  <si>
    <t>Кирпичный 1-й, пер.</t>
  </si>
  <si>
    <t>Кирпичный 3-й, пер.</t>
  </si>
  <si>
    <t>Киселевская, ул.</t>
  </si>
  <si>
    <t>Кисельный, туп.</t>
  </si>
  <si>
    <t>Кисельный Б., пер.</t>
  </si>
  <si>
    <t>Кисельный М., пер.</t>
  </si>
  <si>
    <t>Кисельный Нижн., пер.</t>
  </si>
  <si>
    <t>Кисловский Б., пер.</t>
  </si>
  <si>
    <t>Кисловский М., пер.</t>
  </si>
  <si>
    <t>Кисловский Нижн., пер.</t>
  </si>
  <si>
    <t>Кисловский Ср., пер.</t>
  </si>
  <si>
    <t>Китайгородский, пр-д</t>
  </si>
  <si>
    <t>Клары Цеткин, ул.</t>
  </si>
  <si>
    <t>Кленовый, б-р</t>
  </si>
  <si>
    <t>Кленовый, пер.</t>
  </si>
  <si>
    <t>Климашкина, ул.</t>
  </si>
  <si>
    <t>Климентовский, пер.</t>
  </si>
  <si>
    <t>Клинская, ул.</t>
  </si>
  <si>
    <t>Клинский, пр-д</t>
  </si>
  <si>
    <t>Клочкова, ул.</t>
  </si>
  <si>
    <t>Ключевая, ул.</t>
  </si>
  <si>
    <t>Клязьминская, ул.</t>
  </si>
  <si>
    <t>Княжекозловский, пер.</t>
  </si>
  <si>
    <t>Княжеская, ул.</t>
  </si>
  <si>
    <t>Княжнина, ул.</t>
  </si>
  <si>
    <t>Ковров, пер.</t>
  </si>
  <si>
    <t>Ковылинский, пер.</t>
  </si>
  <si>
    <t>Кожевническая, ул.</t>
  </si>
  <si>
    <t>Кожевнический, пр-д</t>
  </si>
  <si>
    <t>Кожевнический 1-й, пер.</t>
  </si>
  <si>
    <t>Кожевнический 2-й, пер.</t>
  </si>
  <si>
    <t>Кожевнический 4-й, пер.</t>
  </si>
  <si>
    <t>Кожевнический Вражек, ул.</t>
  </si>
  <si>
    <t>Кожуховская 5-я, ул.</t>
  </si>
  <si>
    <t>Кожуховская 6-я, ул.</t>
  </si>
  <si>
    <t>Кожуховская 7-я, ул.</t>
  </si>
  <si>
    <t>Кожуховский 1-й, пр-д</t>
  </si>
  <si>
    <t>Кожуховский 2-й, пр-д</t>
  </si>
  <si>
    <t>Кожуховский 3-й, пр-д</t>
  </si>
  <si>
    <t>Козихинский Б., пер.</t>
  </si>
  <si>
    <t>Козихинский М., пер.</t>
  </si>
  <si>
    <t>Козицкий, пер.</t>
  </si>
  <si>
    <t>Козлова, ул.</t>
  </si>
  <si>
    <t>Козловский М., пер.</t>
  </si>
  <si>
    <t>Коккинаки, ул.</t>
  </si>
  <si>
    <t>Коктебельская, ул.</t>
  </si>
  <si>
    <t>Коленчатый, пер.</t>
  </si>
  <si>
    <t>Колесовой Елены, ул.</t>
  </si>
  <si>
    <t>Коллективный, пр-д</t>
  </si>
  <si>
    <t>Колобовский 1-й, пер.</t>
  </si>
  <si>
    <t>Колобовский 2-й, пер.</t>
  </si>
  <si>
    <t>Колобовский 3-й, пер.</t>
  </si>
  <si>
    <t>Колодезная, ул.</t>
  </si>
  <si>
    <t>Колодезный, пер.</t>
  </si>
  <si>
    <t>Колокольников, пер.</t>
  </si>
  <si>
    <t>Коломенская, наб.</t>
  </si>
  <si>
    <t>Коломенская, ул.</t>
  </si>
  <si>
    <t>Коломенский, пр-д</t>
  </si>
  <si>
    <t>Коломенское, ш.</t>
  </si>
  <si>
    <t>Колпачный, пер.</t>
  </si>
  <si>
    <t>Колпинская, ул.</t>
  </si>
  <si>
    <t>Колумба, пл.</t>
  </si>
  <si>
    <t>Колхозная, ул.</t>
  </si>
  <si>
    <t>Колхозная (Щербинка), ул.</t>
  </si>
  <si>
    <t>Колымажный, пер.</t>
  </si>
  <si>
    <t>Кольская, ул.</t>
  </si>
  <si>
    <t>Комдива Орлова, ул.</t>
  </si>
  <si>
    <t>Коминтерна, ул.</t>
  </si>
  <si>
    <t>Комиссариатский, пер.</t>
  </si>
  <si>
    <t>Коммунарка, мкр.</t>
  </si>
  <si>
    <t>Коммунистическая, ул.</t>
  </si>
  <si>
    <t>Коммунистический, пер.</t>
  </si>
  <si>
    <t>Композиторская, ул.</t>
  </si>
  <si>
    <t>Комсомольская, пл.</t>
  </si>
  <si>
    <t>Комсомольская, ул.</t>
  </si>
  <si>
    <t>Комсомольская (Троицк), ул.</t>
  </si>
  <si>
    <t>Комсомольская (Щербинка), ул.</t>
  </si>
  <si>
    <t>Комсомольский, пр-т</t>
  </si>
  <si>
    <t>Комсомольской Площади, пр-д</t>
  </si>
  <si>
    <t>Конаковский, пр-д</t>
  </si>
  <si>
    <t>Кондратьевский Б., пер.</t>
  </si>
  <si>
    <t>Кондратьевский Ср., пер.</t>
  </si>
  <si>
    <t>Кондратюка, ул.</t>
  </si>
  <si>
    <t>Кондрашевский, туп.</t>
  </si>
  <si>
    <t>Конёнкова, ул.</t>
  </si>
  <si>
    <t>Конный, пер.</t>
  </si>
  <si>
    <t>Коновалова, ул.</t>
  </si>
  <si>
    <t>Константина Симонова, ул.</t>
  </si>
  <si>
    <t>Константина Федина, ул.</t>
  </si>
  <si>
    <t>Константина Царёва, ул.</t>
  </si>
  <si>
    <t>Константинова, ул.</t>
  </si>
  <si>
    <t>Конструктора Гуськова, ул.</t>
  </si>
  <si>
    <t>Конюшковская, ул.</t>
  </si>
  <si>
    <t>Конюшковский Б., пер.</t>
  </si>
  <si>
    <t>Конюшковский М., пер.</t>
  </si>
  <si>
    <t>Кооперативная, ул.</t>
  </si>
  <si>
    <t>Кооперативная (Щербинка), ул.</t>
  </si>
  <si>
    <t>Коптевская, ул.</t>
  </si>
  <si>
    <t>Коптевский, б-р</t>
  </si>
  <si>
    <t>Коптевский Б., пр-д</t>
  </si>
  <si>
    <t>Коптевский М., пр-д</t>
  </si>
  <si>
    <t>Коптельский 1-й, пер.</t>
  </si>
  <si>
    <t>Коптельский 2-й, пер.</t>
  </si>
  <si>
    <t>Копьёвский, пер.</t>
  </si>
  <si>
    <t>Коренная, ул.</t>
  </si>
  <si>
    <t>Корнейчука, ул.</t>
  </si>
  <si>
    <t>Корнея Чуковского, ул.</t>
  </si>
  <si>
    <t>Коробейников, пер.</t>
  </si>
  <si>
    <t>Коровий Вал, ул.</t>
  </si>
  <si>
    <t>Коровинский, пр-д</t>
  </si>
  <si>
    <t>Коровинское, ш.</t>
  </si>
  <si>
    <t>Короленко, ул.</t>
  </si>
  <si>
    <t>Косинская, ул.</t>
  </si>
  <si>
    <t>Косинская Б., ул.</t>
  </si>
  <si>
    <t>Косинское, ш.</t>
  </si>
  <si>
    <t>Космическая, ул.</t>
  </si>
  <si>
    <t>Космодамианская, наб.</t>
  </si>
  <si>
    <t>Космонавта Волкова, ул.</t>
  </si>
  <si>
    <t>Космонавта Комарова, пл.</t>
  </si>
  <si>
    <t>Космонавтов, аллея</t>
  </si>
  <si>
    <t>Космонавтов, ул.</t>
  </si>
  <si>
    <t>Космонавтов (Щербинка), ул.</t>
  </si>
  <si>
    <t>Косой, пер.</t>
  </si>
  <si>
    <t>Костикова, ул.</t>
  </si>
  <si>
    <t>Костомаровская, наб.</t>
  </si>
  <si>
    <t>Костомаровский, пер.</t>
  </si>
  <si>
    <t>Костромская, ул.</t>
  </si>
  <si>
    <t>Костякова, ул.</t>
  </si>
  <si>
    <t>Костянский, пер.</t>
  </si>
  <si>
    <t>Косыгина, ул.</t>
  </si>
  <si>
    <t>Котельническая, наб.</t>
  </si>
  <si>
    <t>Котельнический 1-й, пер.</t>
  </si>
  <si>
    <t>Котельнический 2-й, пер.</t>
  </si>
  <si>
    <t>Котельнический 3-й, пер.</t>
  </si>
  <si>
    <t>Котельнический 4-й, пер.</t>
  </si>
  <si>
    <t>Котельнический 5-й, пер.</t>
  </si>
  <si>
    <t>Котельный, пр-д</t>
  </si>
  <si>
    <t>Котляковская, ул.</t>
  </si>
  <si>
    <t>Котляковский 1-й, пер.</t>
  </si>
  <si>
    <t>Котляковский 2-й, пер.</t>
  </si>
  <si>
    <t>Котовского, ул.</t>
  </si>
  <si>
    <t>Коцюбинского, ул.</t>
  </si>
  <si>
    <t>Кочновский, пр-д</t>
  </si>
  <si>
    <t>Кошкина, пр-д</t>
  </si>
  <si>
    <t>Кошкина, ул.</t>
  </si>
  <si>
    <t>Коштоянца, ул.</t>
  </si>
  <si>
    <t>Кравченко, ул.</t>
  </si>
  <si>
    <t>Крамского, ул.</t>
  </si>
  <si>
    <t>Крапивенский, пер.</t>
  </si>
  <si>
    <t>Красина, пер.</t>
  </si>
  <si>
    <t>Красина, ул.</t>
  </si>
  <si>
    <t>Красковская, ул.</t>
  </si>
  <si>
    <t>Красковский 1-й, пр-д</t>
  </si>
  <si>
    <t>Красковский 2-й, пр-д</t>
  </si>
  <si>
    <t>Красная, пл.</t>
  </si>
  <si>
    <t>Красная, ул.</t>
  </si>
  <si>
    <t>Красная Пресня, ул.</t>
  </si>
  <si>
    <t>Красная Сосна, ул.</t>
  </si>
  <si>
    <t>Красноармейская, ул.</t>
  </si>
  <si>
    <t>Красноармейская (Щербинка), ул.</t>
  </si>
  <si>
    <t>Краснобогатырская, ул.</t>
  </si>
  <si>
    <t>Красноворотский, пр-д</t>
  </si>
  <si>
    <t>Красногвардейская 3-я, ул.</t>
  </si>
  <si>
    <t>Красногвардейский, б-р</t>
  </si>
  <si>
    <t>Красногвардейский 1-й, пр-д</t>
  </si>
  <si>
    <t>Красногвардейский 2-й, пр-д</t>
  </si>
  <si>
    <t>Красного Маяка, ул.</t>
  </si>
  <si>
    <t>Красногорский 1-й, пр-д</t>
  </si>
  <si>
    <t>Красногорский 2-й, пр-д</t>
  </si>
  <si>
    <t>Красногорский 3-й, пр-д</t>
  </si>
  <si>
    <t>Красногорский 4-й, пр-д</t>
  </si>
  <si>
    <t>Краснодарская, ул.</t>
  </si>
  <si>
    <t>Краснодарский, пр-д</t>
  </si>
  <si>
    <t>Краснодонская, ул.</t>
  </si>
  <si>
    <t>Красной Сосны 12-я, линия</t>
  </si>
  <si>
    <t>Красной Сосны 13-я, линия</t>
  </si>
  <si>
    <t>Красноказарменная, ул.</t>
  </si>
  <si>
    <t>Красноказарменная, пл.</t>
  </si>
  <si>
    <t>Красноказарменная, наб.</t>
  </si>
  <si>
    <t>Красноказарменный, пр-д</t>
  </si>
  <si>
    <t>Краснокурсантская, пл.</t>
  </si>
  <si>
    <t>Краснокурсантский 1-й, пр-д</t>
  </si>
  <si>
    <t>Краснокурсантский 2-й, пр-д</t>
  </si>
  <si>
    <t>Краснолиманская, ул.</t>
  </si>
  <si>
    <t>Краснополянская, ул.</t>
  </si>
  <si>
    <t>Краснопресненская, наб.</t>
  </si>
  <si>
    <t>Краснопресненская Застава, пл.</t>
  </si>
  <si>
    <t>Краснопролетарская, ул.</t>
  </si>
  <si>
    <t>Краснопрудная, ул.</t>
  </si>
  <si>
    <t>Краснопрудный, пер.</t>
  </si>
  <si>
    <t>Краснопрудный Б., туп.</t>
  </si>
  <si>
    <t>Краснопрудный М., туп.</t>
  </si>
  <si>
    <t>Красносельская Верхн., ул.</t>
  </si>
  <si>
    <t>Красносельская М., ул.</t>
  </si>
  <si>
    <t>Красносельская Нижн., ул.</t>
  </si>
  <si>
    <t>Красносельский, туп.</t>
  </si>
  <si>
    <t>Красносельский 1-й, пер.</t>
  </si>
  <si>
    <t>Красносельский 2-й, пер.</t>
  </si>
  <si>
    <t>Красносельский 3-й, пер.</t>
  </si>
  <si>
    <t>Красносельский 4-й, пер.</t>
  </si>
  <si>
    <t>Красносельский 5-й, пер.</t>
  </si>
  <si>
    <t>Красносельский 6-й, пер.</t>
  </si>
  <si>
    <t>Красносолнечная, ул.</t>
  </si>
  <si>
    <t>Красностуденческий, пр-д</t>
  </si>
  <si>
    <t>Краснохолмская, наб.</t>
  </si>
  <si>
    <t>Краснохолмская Нижн., ул.</t>
  </si>
  <si>
    <t>Красноярская, ул.</t>
  </si>
  <si>
    <t>Красные Ворота, пл.</t>
  </si>
  <si>
    <t>Красный Казанец, ул.</t>
  </si>
  <si>
    <t>Красных Зорь, ул.</t>
  </si>
  <si>
    <t>Кременчугская, ул.</t>
  </si>
  <si>
    <t>Кремлевская, наб.</t>
  </si>
  <si>
    <t>Кремлёвский, пр-д</t>
  </si>
  <si>
    <t>Кремль, ул.</t>
  </si>
  <si>
    <t>Кренкеля, ул.</t>
  </si>
  <si>
    <t>Крестовоздвиженский, пер.</t>
  </si>
  <si>
    <t>Крестовский 2-й, пер.</t>
  </si>
  <si>
    <t>Крестьянская, пл.</t>
  </si>
  <si>
    <t>Крестьянская Застава, пл.</t>
  </si>
  <si>
    <t>Крестьянский, туп.</t>
  </si>
  <si>
    <t>Кржижановского, ул.</t>
  </si>
  <si>
    <t>Кривоарбатский, пер.</t>
  </si>
  <si>
    <t>Кривоколенный, пер.</t>
  </si>
  <si>
    <t>Кривоникольский, пер.</t>
  </si>
  <si>
    <t>Криворожская, ул.</t>
  </si>
  <si>
    <t>Криворожский, пр-д</t>
  </si>
  <si>
    <t>Кронштадтский, б-р</t>
  </si>
  <si>
    <t>Кропоткинский, пер.</t>
  </si>
  <si>
    <t>Крупской, ул.</t>
  </si>
  <si>
    <t>Крупской (Зеленоград), ул.</t>
  </si>
  <si>
    <t>Крутицкая, наб.</t>
  </si>
  <si>
    <t>Крутицкая, ул.</t>
  </si>
  <si>
    <t>Крутицкий 1-й, пер.</t>
  </si>
  <si>
    <t>Крутицкий 2-й, пер.</t>
  </si>
  <si>
    <t>Крутицкий 3-й, пер.</t>
  </si>
  <si>
    <t>Крутицкий 4-й, пер.</t>
  </si>
  <si>
    <t>Крутицкий Вал, ул.</t>
  </si>
  <si>
    <t>Крылатская, ул.</t>
  </si>
  <si>
    <t>Крылатская 1-я, ул.</t>
  </si>
  <si>
    <t>Крылатская 2-я, ул.</t>
  </si>
  <si>
    <t>Крылатские Холмы, ул.</t>
  </si>
  <si>
    <t>Крымская, наб.</t>
  </si>
  <si>
    <t>Крымская, пл.</t>
  </si>
  <si>
    <t>Крымский, пр-д</t>
  </si>
  <si>
    <t>Крымский, туп.</t>
  </si>
  <si>
    <t>Крымский Вал, ул.</t>
  </si>
  <si>
    <t>Крюковская, пл.</t>
  </si>
  <si>
    <t>Крюковская, ул.</t>
  </si>
  <si>
    <t>Крюковский, туп.</t>
  </si>
  <si>
    <t>Ксеньинский, пер.</t>
  </si>
  <si>
    <t>Кубанская, ул.</t>
  </si>
  <si>
    <t>Кубинка, ул.</t>
  </si>
  <si>
    <t>Кудринская, пл.</t>
  </si>
  <si>
    <t>Кудринский, пер.</t>
  </si>
  <si>
    <t>Кузнецкий Мост, ул.</t>
  </si>
  <si>
    <t>Кузнецова, ул.</t>
  </si>
  <si>
    <t>Кузнецовская, ул.</t>
  </si>
  <si>
    <t>Кузнечный, туп.</t>
  </si>
  <si>
    <t>Кузьминская, ул.</t>
  </si>
  <si>
    <t>Кулаков, пер.</t>
  </si>
  <si>
    <t>Кулакова, ул.</t>
  </si>
  <si>
    <t>Куликовская, ул.</t>
  </si>
  <si>
    <t>Кульнева, ул.</t>
  </si>
  <si>
    <t>Кунцевская, ул.</t>
  </si>
  <si>
    <t>Купавенский Б., пр-д</t>
  </si>
  <si>
    <t>Купавенский М., пр-д</t>
  </si>
  <si>
    <t>Курганская, ул.</t>
  </si>
  <si>
    <t>Куркинское, ш.</t>
  </si>
  <si>
    <t>Курская, ул.</t>
  </si>
  <si>
    <t>Курского Вокзала, пл.</t>
  </si>
  <si>
    <t>Курсовой, пер.</t>
  </si>
  <si>
    <t>Курьяновская 1-я, ул.</t>
  </si>
  <si>
    <t>Курьяновская 2-я, ул.</t>
  </si>
  <si>
    <t>Курьяновская 3-я, ул.</t>
  </si>
  <si>
    <t>Курьяновская 4-я, ул.</t>
  </si>
  <si>
    <t>Курьяновская 5-я, ул.</t>
  </si>
  <si>
    <t>Курьяновский, б-р</t>
  </si>
  <si>
    <t>Курьяновский 1-й, пр-д</t>
  </si>
  <si>
    <t>Курьяновский 2-й, пр-д</t>
  </si>
  <si>
    <t>Кусковская, ул.</t>
  </si>
  <si>
    <t>Кусковский, туп.</t>
  </si>
  <si>
    <t>Кусковский, просек</t>
  </si>
  <si>
    <t>Кустанайская, ул.</t>
  </si>
  <si>
    <t>Кутузова, ул.</t>
  </si>
  <si>
    <t>Кутузова (Щербинка), ул.</t>
  </si>
  <si>
    <t>Кутузовский, пр-д</t>
  </si>
  <si>
    <t>Кутузовский, пр-т</t>
  </si>
  <si>
    <t>Кутузовский, пер.</t>
  </si>
  <si>
    <t>Куусинена, ул.</t>
  </si>
  <si>
    <t>Кухмистерова, ул.</t>
  </si>
  <si>
    <t>Кучин, пер.</t>
  </si>
  <si>
    <t>Лавочкина, ул.</t>
  </si>
  <si>
    <t>Лавров, пер.</t>
  </si>
  <si>
    <t>Лаврский, пер.</t>
  </si>
  <si>
    <t>Лаврушинский, пер.</t>
  </si>
  <si>
    <t>Лагерная, ул.</t>
  </si>
  <si>
    <t>Лагерный, пер.</t>
  </si>
  <si>
    <t>Ладожская, ул.</t>
  </si>
  <si>
    <t>Лазаревский, пер.</t>
  </si>
  <si>
    <t>Лазенки 1-я, ул.</t>
  </si>
  <si>
    <t>Лазенки 2-я, ул.</t>
  </si>
  <si>
    <t>Лазенки 3-я, ул.</t>
  </si>
  <si>
    <t>Лазенки 4-я, ул.</t>
  </si>
  <si>
    <t>Лазенки 5-я, ул.</t>
  </si>
  <si>
    <t>Лазенки 6-я, ул.</t>
  </si>
  <si>
    <t>Лазенки 7-я, ул.</t>
  </si>
  <si>
    <t>Лазо, ул.</t>
  </si>
  <si>
    <t>Лазоревый, пр-д</t>
  </si>
  <si>
    <t>Ландышевая, ул.</t>
  </si>
  <si>
    <t>Ланинский, пер.</t>
  </si>
  <si>
    <t>Лапина, ул.</t>
  </si>
  <si>
    <t>Лаптева, ул.</t>
  </si>
  <si>
    <t>Ле Зуана, пл.</t>
  </si>
  <si>
    <t>Лебедева, ул.</t>
  </si>
  <si>
    <t>Лебедянская, ул.</t>
  </si>
  <si>
    <t>Лебяжий, пер.</t>
  </si>
  <si>
    <t>Леваневского, ул.</t>
  </si>
  <si>
    <t>Левитана, ул.</t>
  </si>
  <si>
    <t>Левобережная, ул.</t>
  </si>
  <si>
    <t>Левшинский Б., пер.</t>
  </si>
  <si>
    <t>Лёвшинский М., пер.</t>
  </si>
  <si>
    <t>Левый, туп.</t>
  </si>
  <si>
    <t>Ленивка, ул.</t>
  </si>
  <si>
    <t>Ленина, ул.</t>
  </si>
  <si>
    <t>Ленинградский, пр-т</t>
  </si>
  <si>
    <t>Ленинградское, ш.</t>
  </si>
  <si>
    <t>Лениногорская, ул.</t>
  </si>
  <si>
    <t>Ленинская Слобода, ул.</t>
  </si>
  <si>
    <t>Ленинские Горы, мкр.</t>
  </si>
  <si>
    <t>Ленинский, пр-т</t>
  </si>
  <si>
    <t>Ленская, ул.</t>
  </si>
  <si>
    <t>Леонова 1-й, пр-д</t>
  </si>
  <si>
    <t>Леонова 1-я, ул.</t>
  </si>
  <si>
    <t>Леонтьевский, пер.</t>
  </si>
  <si>
    <t>Лермонтова, ул.</t>
  </si>
  <si>
    <t>Лермонтовская, пл.</t>
  </si>
  <si>
    <t>Лермонтовская, ул.</t>
  </si>
  <si>
    <t>Лермонтовский, пр-т</t>
  </si>
  <si>
    <t>Леси Украинки, ул.</t>
  </si>
  <si>
    <t>Лескова, ул.</t>
  </si>
  <si>
    <t>Лесная, ул.</t>
  </si>
  <si>
    <t>Лесная (Московскиий), ул.</t>
  </si>
  <si>
    <t>Лесная (Троицк), ул.</t>
  </si>
  <si>
    <t>Лесная (Щербинка), ул.</t>
  </si>
  <si>
    <t>Лесной 1-й, пер.</t>
  </si>
  <si>
    <t>Лесной 2-й, пер.</t>
  </si>
  <si>
    <t>Лесной 3-й, пер.</t>
  </si>
  <si>
    <t>Лесной 4-й, пер.</t>
  </si>
  <si>
    <t>Леснорядская, ул.</t>
  </si>
  <si>
    <t>Леснорядская 2-я, ул.</t>
  </si>
  <si>
    <t>Леснорядский, пер.</t>
  </si>
  <si>
    <t>Лесные Пруды, аллея</t>
  </si>
  <si>
    <t>Лестева, ул.</t>
  </si>
  <si>
    <t>Лесхозная, ул.</t>
  </si>
  <si>
    <t>Лётная, ул.</t>
  </si>
  <si>
    <t>Летниковская, ул.</t>
  </si>
  <si>
    <t>Летняя, ул.</t>
  </si>
  <si>
    <t>Лётчика Бабушкина, ул.</t>
  </si>
  <si>
    <t>Летчика Грицевца, ул.</t>
  </si>
  <si>
    <t>Лётчика Полагушина, ул.</t>
  </si>
  <si>
    <t>Летчика Ульянина, ул.</t>
  </si>
  <si>
    <t>Лётчицы Тарасовой, ул.</t>
  </si>
  <si>
    <t>Лефортовская, пл.</t>
  </si>
  <si>
    <t>Лефортовская, наб.</t>
  </si>
  <si>
    <t>Лефортовский, пер.</t>
  </si>
  <si>
    <t>Лефортовский Вал, ул.</t>
  </si>
  <si>
    <t>Лечебная, ул.</t>
  </si>
  <si>
    <t>Лианозовский, пр-д</t>
  </si>
  <si>
    <t>Ливенская, ул.</t>
  </si>
  <si>
    <t>Лизы Чайкиной, ул.</t>
  </si>
  <si>
    <t>Линейный, пр-д</t>
  </si>
  <si>
    <t>Линии Октябрьской Железной Дороги, ул.</t>
  </si>
  <si>
    <t>Липецкая, ул.</t>
  </si>
  <si>
    <t>Липовая, аллея</t>
  </si>
  <si>
    <t>Липовая Аллея, ул.</t>
  </si>
  <si>
    <t>Липчанского, ул.</t>
  </si>
  <si>
    <t>Лисичанская, ул.</t>
  </si>
  <si>
    <t>Лиственничная, аллея</t>
  </si>
  <si>
    <t>Листопадная, ул.</t>
  </si>
  <si>
    <t>Литвина-Седого, ул.</t>
  </si>
  <si>
    <t>Литовский, б-р</t>
  </si>
  <si>
    <t>Лихачёвский 1-й, пер.</t>
  </si>
  <si>
    <t>Лихачёвский 2-й, пер.</t>
  </si>
  <si>
    <t>Лихачёвский 3-й, пер.</t>
  </si>
  <si>
    <t>Лихачёвский 4-й, пер.</t>
  </si>
  <si>
    <t>Лихоборская, наб.</t>
  </si>
  <si>
    <t>Лихоборские Бугры, ул.</t>
  </si>
  <si>
    <t>Лихов, пер.</t>
  </si>
  <si>
    <t>Лобанова, ул.</t>
  </si>
  <si>
    <t>Лобачевского, ул.</t>
  </si>
  <si>
    <t>Лобачика, ул.</t>
  </si>
  <si>
    <t>Лобненская, ул.</t>
  </si>
  <si>
    <t>Логвиненко, ул.</t>
  </si>
  <si>
    <t>Лодочная, ул.</t>
  </si>
  <si>
    <t>Локомотивный, пр-д</t>
  </si>
  <si>
    <t>Ломоносова, ул.</t>
  </si>
  <si>
    <t>Ломоносовский, пр-т</t>
  </si>
  <si>
    <t>Лонгиновская, ул.</t>
  </si>
  <si>
    <t>Лопухинский, пер.</t>
  </si>
  <si>
    <t>Лосевская, ул.</t>
  </si>
  <si>
    <t>Лосиноостровская, ул.</t>
  </si>
  <si>
    <t>Лосинский, пр-д</t>
  </si>
  <si>
    <t>Лубочный, пер.</t>
  </si>
  <si>
    <t>Лубянка Б., ул.</t>
  </si>
  <si>
    <t>Лубянка М., ул.</t>
  </si>
  <si>
    <t>Лубянская, пл.</t>
  </si>
  <si>
    <t>Лубянский, пр-д</t>
  </si>
  <si>
    <t>Луганская, ул.</t>
  </si>
  <si>
    <t>Луговая, ул.</t>
  </si>
  <si>
    <t>Луговая (Щербинка), ул.</t>
  </si>
  <si>
    <t>Луговой, пр-д</t>
  </si>
  <si>
    <t>Лужнецкая, наб.</t>
  </si>
  <si>
    <t>Лужнецкий, пр-д</t>
  </si>
  <si>
    <t>Лужники, ул.</t>
  </si>
  <si>
    <t>Лужская, ул.</t>
  </si>
  <si>
    <t>Луиджи Лонго, ул.</t>
  </si>
  <si>
    <t>Лукино 1-я, ул.</t>
  </si>
  <si>
    <t>Лукино 2-я, ул.</t>
  </si>
  <si>
    <t>Лукинская, ул.</t>
  </si>
  <si>
    <t>Луков, пер.</t>
  </si>
  <si>
    <t>Лукьяновский, пр-д</t>
  </si>
  <si>
    <t>Лухмановская, ул.</t>
  </si>
  <si>
    <t>Луховицкая, ул.</t>
  </si>
  <si>
    <t>Лучевой 1-й, просек</t>
  </si>
  <si>
    <t>Лучевой 2-й, просек</t>
  </si>
  <si>
    <t>Лучевой 3-й, просек</t>
  </si>
  <si>
    <t>Лучевой 4-й, просек</t>
  </si>
  <si>
    <t>Лучевой 5-й, просек</t>
  </si>
  <si>
    <t>Лучевой 6-й, просек</t>
  </si>
  <si>
    <t>Лучников, пер.</t>
  </si>
  <si>
    <t>Лыковская 1-я, ул.</t>
  </si>
  <si>
    <t>Лыковская 2-я, ул.</t>
  </si>
  <si>
    <t>Лыковская 3-я, ул.</t>
  </si>
  <si>
    <t>Лыткаринская, ул.</t>
  </si>
  <si>
    <t>Лыщиков, пер.</t>
  </si>
  <si>
    <t>Льва Толстого, ул.</t>
  </si>
  <si>
    <t>Льва Яшина, ул.</t>
  </si>
  <si>
    <t>Львова, ул.</t>
  </si>
  <si>
    <t>Люберецкий 1-й, пр-д</t>
  </si>
  <si>
    <t>Люберецкий 2-й, пр-д</t>
  </si>
  <si>
    <t>Люберецкий 3-й, пр-д</t>
  </si>
  <si>
    <t>Люберецкий 4-й, пр-д</t>
  </si>
  <si>
    <t>Люблинская, ул.</t>
  </si>
  <si>
    <t>Люблинская (Щербинка), ул.</t>
  </si>
  <si>
    <t>Люсиновская, ул.</t>
  </si>
  <si>
    <t>Люсиновский 1-й, пер.</t>
  </si>
  <si>
    <t>Люсиновский 3-й, пер.</t>
  </si>
  <si>
    <t>Лялин, пер.</t>
  </si>
  <si>
    <t>Лялина, пл.</t>
  </si>
  <si>
    <t>Ляминский, пр-д</t>
  </si>
  <si>
    <t>Ляпидевского, ул.</t>
  </si>
  <si>
    <t>Ляпунова, ул.</t>
  </si>
  <si>
    <t>Магаданская, ул.</t>
  </si>
  <si>
    <t>Магазинный, туп.</t>
  </si>
  <si>
    <t>Магистральная 1-я, ул.</t>
  </si>
  <si>
    <t>Магистральная 2-я, ул.</t>
  </si>
  <si>
    <t>Магистральная 3-я, ул.</t>
  </si>
  <si>
    <t>Магистральная 4-я, ул.</t>
  </si>
  <si>
    <t>Магистральная 5-я, ул.</t>
  </si>
  <si>
    <t>Магистральный, пер.</t>
  </si>
  <si>
    <t>Магистральный 1-й, пр-д</t>
  </si>
  <si>
    <t>Магистральный 1-й, туп.</t>
  </si>
  <si>
    <t>Магистральный 2-й, туп.</t>
  </si>
  <si>
    <t>Магнитогорская, ул.</t>
  </si>
  <si>
    <t>Маёвки Первой, аллея</t>
  </si>
  <si>
    <t>Маёвок, ул.</t>
  </si>
  <si>
    <t>Мажоров, пер.</t>
  </si>
  <si>
    <t>Мазиловская, ул.</t>
  </si>
  <si>
    <t>Майская, ул.</t>
  </si>
  <si>
    <t>Майский, просек</t>
  </si>
  <si>
    <t>Макаренко, ул.</t>
  </si>
  <si>
    <t>Макеевская, ул.</t>
  </si>
  <si>
    <t>Максимова, ул.</t>
  </si>
  <si>
    <t>Малахитовая, ул.</t>
  </si>
  <si>
    <t>Малевича, ул.</t>
  </si>
  <si>
    <t>Маленковская, ул.</t>
  </si>
  <si>
    <t>Малинская, ул.</t>
  </si>
  <si>
    <t>Маломосковская, ул.</t>
  </si>
  <si>
    <t>Малыгина, ул.</t>
  </si>
  <si>
    <t>Малыгинский, пр-д</t>
  </si>
  <si>
    <t>Малышева, ул.</t>
  </si>
  <si>
    <t>Мамоновский, пер.</t>
  </si>
  <si>
    <t>Манежная, пл.</t>
  </si>
  <si>
    <t>Манежная, ул.</t>
  </si>
  <si>
    <t>Мансуровский, пер.</t>
  </si>
  <si>
    <t>Мантулинская, ул.</t>
  </si>
  <si>
    <t>Маресьева, ул.</t>
  </si>
  <si>
    <t>Марии Поливановой, ул.</t>
  </si>
  <si>
    <t>Марии Ульяновой, ул.</t>
  </si>
  <si>
    <t>Мариупольская, ул.</t>
  </si>
  <si>
    <t>Марксистская, ул.</t>
  </si>
  <si>
    <t>Марксистский, пер.</t>
  </si>
  <si>
    <t>Мароновский, пер.</t>
  </si>
  <si>
    <t>Маросейка, ул.</t>
  </si>
  <si>
    <t>Мартеновская, ул.</t>
  </si>
  <si>
    <t>Мартина Лютера Кинга, пл.</t>
  </si>
  <si>
    <t>Марфинская Б., ул.</t>
  </si>
  <si>
    <t>Марфинский, пр-д</t>
  </si>
  <si>
    <t>Маршала Бабаджаняна, пл.</t>
  </si>
  <si>
    <t>Маршала Баграмяна, ул.</t>
  </si>
  <si>
    <t>Маршала Бирюзова, ул.</t>
  </si>
  <si>
    <t>Маршала Василевского, ул.</t>
  </si>
  <si>
    <t>Маршала Вершинина, ул.</t>
  </si>
  <si>
    <t>Маршала Воробьёва, ул.</t>
  </si>
  <si>
    <t>Маршала Голованова, ул.</t>
  </si>
  <si>
    <t>Маршала Жукова, пр-т</t>
  </si>
  <si>
    <t>Маршала Захарова, ул.</t>
  </si>
  <si>
    <t>Маршала Катукова, ул.</t>
  </si>
  <si>
    <t>Маршала Кожедуба, ул.</t>
  </si>
  <si>
    <t>Маршала Конева, ул.</t>
  </si>
  <si>
    <t>Маршала Кутахова, ул.</t>
  </si>
  <si>
    <t>Маршала Малиновского, ул.</t>
  </si>
  <si>
    <t>Маршала Мерецкова, ул.</t>
  </si>
  <si>
    <t>Маршала Неделина, ул.</t>
  </si>
  <si>
    <t>Маршала Новикова, ул.</t>
  </si>
  <si>
    <t>Маршала Полубоярова, ул.</t>
  </si>
  <si>
    <t>Маршала Прошлякова, ул.</t>
  </si>
  <si>
    <t>Маршала Рокоссовского, б-р</t>
  </si>
  <si>
    <t>Маршала Рыбалко, ул.</t>
  </si>
  <si>
    <t>Маршала Савицкого, ул.</t>
  </si>
  <si>
    <t>Маршала Соколовского, ул.</t>
  </si>
  <si>
    <t>Маршала Тимошенко, ул.</t>
  </si>
  <si>
    <t>Маршала Тухачевского, ул.</t>
  </si>
  <si>
    <t>Маршала Федоренко, ул.</t>
  </si>
  <si>
    <t>Маршала Чуйкова, ул.</t>
  </si>
  <si>
    <t>Маршала Шестопалова, ул.</t>
  </si>
  <si>
    <t>Марьиной Рощи 1-й, пр-д</t>
  </si>
  <si>
    <t>Марьиной Рощи 10-й, пр-д</t>
  </si>
  <si>
    <t>Марьиной Рощи 11-й, пр-д</t>
  </si>
  <si>
    <t>Марьиной Рощи 12-й, пр-д</t>
  </si>
  <si>
    <t>Марьиной Рощи 13-й, пр-д</t>
  </si>
  <si>
    <t>Марьиной Рощи 14-й, пр-д</t>
  </si>
  <si>
    <t>Марьиной Рощи 15-й, пр-д</t>
  </si>
  <si>
    <t>Марьиной Рощи 17-й, пр-д</t>
  </si>
  <si>
    <t>Марьиной Рощи 2-й, пр-д</t>
  </si>
  <si>
    <t>Марьиной Рощи 2-я, ул.</t>
  </si>
  <si>
    <t>Марьиной Рощи 3-й, пр-д</t>
  </si>
  <si>
    <t>Марьиной Рощи 3-я, ул.</t>
  </si>
  <si>
    <t>Марьиной Рощи 4-й, пр-д</t>
  </si>
  <si>
    <t>Марьиной Рощи 4-я, ул.</t>
  </si>
  <si>
    <t>Марьиной Рощи 5-й, пр-д</t>
  </si>
  <si>
    <t>Марьиной Рощи 6-й, пр-д</t>
  </si>
  <si>
    <t>Марьиной Рощи 7-й, пр-д</t>
  </si>
  <si>
    <t>Марьиной Рощи 8-й, пр-д</t>
  </si>
  <si>
    <t>Марьиной Рощи 9-й, пр-д</t>
  </si>
  <si>
    <t>Марьинская Б., ул.</t>
  </si>
  <si>
    <t>Марьинский, б-р</t>
  </si>
  <si>
    <t>Марьинский Парк, ул.</t>
  </si>
  <si>
    <t>Масловка В., ул.</t>
  </si>
  <si>
    <t>Масловка Н., ул.</t>
  </si>
  <si>
    <t>Мастеркова, ул.</t>
  </si>
  <si>
    <t>Мастеровая, ул.</t>
  </si>
  <si>
    <t>Матвеевская, ул.</t>
  </si>
  <si>
    <t>Матроса Железняка, б-р</t>
  </si>
  <si>
    <t>Матросова, ул.</t>
  </si>
  <si>
    <t>Матросская Тишина, ул.</t>
  </si>
  <si>
    <t>Матросский Б., пер.</t>
  </si>
  <si>
    <t>Маши Порываевой, ул.</t>
  </si>
  <si>
    <t>Машиностроения 1-я, ул.</t>
  </si>
  <si>
    <t>Машиностроения 2-я, ул.</t>
  </si>
  <si>
    <t>Машкинское, ш.</t>
  </si>
  <si>
    <t>Машкова, ул.</t>
  </si>
  <si>
    <t>Маяковского, пер.</t>
  </si>
  <si>
    <t>Маяковского, ул.</t>
  </si>
  <si>
    <t>Маяковского (Щербинка), ул.</t>
  </si>
  <si>
    <t>Медведева, ул.</t>
  </si>
  <si>
    <t>Медведковская, ул.</t>
  </si>
  <si>
    <t>Медвежий, пер.</t>
  </si>
  <si>
    <t>Медиков, ул.</t>
  </si>
  <si>
    <t>Медовый, пер.</t>
  </si>
  <si>
    <t>Медынская, ул.</t>
  </si>
  <si>
    <t>Международная, ул.</t>
  </si>
  <si>
    <t>Международное, ш.</t>
  </si>
  <si>
    <t>Международный Нижн., пер.</t>
  </si>
  <si>
    <t>Международный Ср., пер.</t>
  </si>
  <si>
    <t>Мелитопольская, ул.</t>
  </si>
  <si>
    <t>Мелитопольская 1-я, ул.</t>
  </si>
  <si>
    <t>Мелитопольская 2-я, ул.</t>
  </si>
  <si>
    <t>Мелитопольский, пр-д</t>
  </si>
  <si>
    <t>Мелиховская, ул.</t>
  </si>
  <si>
    <t>Мелькисаровская, ул.</t>
  </si>
  <si>
    <t>Мельникова, ул.</t>
  </si>
  <si>
    <t>Мельницкий, пер.</t>
  </si>
  <si>
    <t>Менделеевская, ул.</t>
  </si>
  <si>
    <t>Менжинского, ул.</t>
  </si>
  <si>
    <t>Мерзляковский, пер.</t>
  </si>
  <si>
    <t>Местечко Барыши, ул.</t>
  </si>
  <si>
    <t>Металлургов, ул.</t>
  </si>
  <si>
    <t>Мещанская, ул.</t>
  </si>
  <si>
    <t>Мещерский, пр-т</t>
  </si>
  <si>
    <t>Мещерский, пер.</t>
  </si>
  <si>
    <t>Мещерякова, ул.</t>
  </si>
  <si>
    <t>Миклухо-Маклая, ул.</t>
  </si>
  <si>
    <t>Микульский, пер.</t>
  </si>
  <si>
    <t>Милашенкова, ул.</t>
  </si>
  <si>
    <t>Милицейский, пер.</t>
  </si>
  <si>
    <t>Миллионная, ул.</t>
  </si>
  <si>
    <t>Милютинский, пер.</t>
  </si>
  <si>
    <t>Минаевский, пер.</t>
  </si>
  <si>
    <t>Минаевский, пр-д</t>
  </si>
  <si>
    <t>Мининский, пер.</t>
  </si>
  <si>
    <t>Минская, ул.</t>
  </si>
  <si>
    <t>Минусинская, ул.</t>
  </si>
  <si>
    <t>Мира, пр-т</t>
  </si>
  <si>
    <t>Мира, ул.</t>
  </si>
  <si>
    <t>Миргородская, ул.</t>
  </si>
  <si>
    <t>Миргородский, пр-д</t>
  </si>
  <si>
    <t>Миргородский 1-й, пер.</t>
  </si>
  <si>
    <t>Миргородский 2-й, пер.</t>
  </si>
  <si>
    <t>Мирная, ул.</t>
  </si>
  <si>
    <t>Мироновская, ул.</t>
  </si>
  <si>
    <t>Мирской, пер.</t>
  </si>
  <si>
    <t>Мирской, пр-д</t>
  </si>
  <si>
    <t>Митинская, ул.</t>
  </si>
  <si>
    <t>Митинский 3-й, пер.</t>
  </si>
  <si>
    <t>Митьковский, пр-д</t>
  </si>
  <si>
    <t>Миусская, пл.</t>
  </si>
  <si>
    <t>Миусская 1-я, ул.</t>
  </si>
  <si>
    <t>Миусская 2-я, ул.</t>
  </si>
  <si>
    <t>Миусский, пер.</t>
  </si>
  <si>
    <t>Михайлова, ул.</t>
  </si>
  <si>
    <t>Михайловка, ул.</t>
  </si>
  <si>
    <t>Михайловский, пр-д</t>
  </si>
  <si>
    <t>Михайловский Верхн. 1-й, пр-д</t>
  </si>
  <si>
    <t>Михайловский Верхн. 2-й, пр-д</t>
  </si>
  <si>
    <t>Михайловский Верхн. 3-й, пр-д</t>
  </si>
  <si>
    <t>Михайловский Верхн. 4-й, пр-д</t>
  </si>
  <si>
    <t>Михайловский Верхн. 5-й, пр-д</t>
  </si>
  <si>
    <t>Михайловский Верхн. Поперечный, пр-д</t>
  </si>
  <si>
    <t>Михайловский Нижн. 1-й, пр-д</t>
  </si>
  <si>
    <t>Михалковская, ул.</t>
  </si>
  <si>
    <t>Михалковский 3-й, пер.</t>
  </si>
  <si>
    <t>Михельсона, ул.</t>
  </si>
  <si>
    <t>Михневская, ул.</t>
  </si>
  <si>
    <t>Михневский, пр-д</t>
  </si>
  <si>
    <t>Мичурина, ул.</t>
  </si>
  <si>
    <t>Мичурина (Щербинка), ул.</t>
  </si>
  <si>
    <t>Мичуринская, аллея</t>
  </si>
  <si>
    <t>Мичуринская 1-я, ул.</t>
  </si>
  <si>
    <t>Мичуринская 2-я, ул.</t>
  </si>
  <si>
    <t>Мичуринский, пр-т</t>
  </si>
  <si>
    <t>Мичуринский проспект.Олимпийская деревня, ул.</t>
  </si>
  <si>
    <t>Мишин, пр-д</t>
  </si>
  <si>
    <t>Мишина, ул.</t>
  </si>
  <si>
    <t>МКАД 1-й, км.</t>
  </si>
  <si>
    <t>МКАД 10-й, км.</t>
  </si>
  <si>
    <t>МКАД 100-й, км.</t>
  </si>
  <si>
    <t>МКАД 101-й, км.</t>
  </si>
  <si>
    <t>МКАД 102-й, км.</t>
  </si>
  <si>
    <t>МКАД 103-й, км.</t>
  </si>
  <si>
    <t>МКАД 104-й, км.</t>
  </si>
  <si>
    <t>МКАД 105-й, км.</t>
  </si>
  <si>
    <t>МКАД 106-й, км.</t>
  </si>
  <si>
    <t>МКАД 107-й, км.</t>
  </si>
  <si>
    <t>МКАД 108-й, км.</t>
  </si>
  <si>
    <t>МКАД 109-й, км.</t>
  </si>
  <si>
    <t>МКАД 11-й, км.</t>
  </si>
  <si>
    <t>МКАД 12-й, км.</t>
  </si>
  <si>
    <t>МКАД 13-й, км.</t>
  </si>
  <si>
    <t>МКАД 14-й, км.</t>
  </si>
  <si>
    <t>МКАД 15-й, км.</t>
  </si>
  <si>
    <t>МКАД 16-й, км.</t>
  </si>
  <si>
    <t>МКАД 17-й, км.</t>
  </si>
  <si>
    <t>МКАД 18-й, км.</t>
  </si>
  <si>
    <t>МКАД 19-й, км.</t>
  </si>
  <si>
    <t>МКАД 2-й, км.</t>
  </si>
  <si>
    <t>МКАД 20-й, км.</t>
  </si>
  <si>
    <t>МКАД 21-й, км.</t>
  </si>
  <si>
    <t>МКАД 22-й, км.</t>
  </si>
  <si>
    <t>МКАД 23-й, км.</t>
  </si>
  <si>
    <t>МКАД 24-й, км.</t>
  </si>
  <si>
    <t>МКАД 25-й, км.</t>
  </si>
  <si>
    <t>МКАД 26-й, км.</t>
  </si>
  <si>
    <t>МКАД 27-й, км.</t>
  </si>
  <si>
    <t>МКАД 28-й, км.</t>
  </si>
  <si>
    <t>МКАД 29-й, км.</t>
  </si>
  <si>
    <t>МКАД 3-й, км.</t>
  </si>
  <si>
    <t>МКАД 30-й, км.</t>
  </si>
  <si>
    <t>МКАД 31-й, км.</t>
  </si>
  <si>
    <t>МКАД 32-й, км.</t>
  </si>
  <si>
    <t>МКАД 33-й, км.</t>
  </si>
  <si>
    <t>МКАД 34-й, км.</t>
  </si>
  <si>
    <t>МКАД 35-й, км.</t>
  </si>
  <si>
    <t>МКАД 36-й, км.</t>
  </si>
  <si>
    <t>МКАД 37-й, км.</t>
  </si>
  <si>
    <t>МКАД 38-й, км.</t>
  </si>
  <si>
    <t>МКАД 39-й, км.</t>
  </si>
  <si>
    <t>МКАД 4-й, км.</t>
  </si>
  <si>
    <t>МКАД 40-й, км.</t>
  </si>
  <si>
    <t>МКАД 41-й, км.</t>
  </si>
  <si>
    <t>МКАД 42-й, км.</t>
  </si>
  <si>
    <t>МКАД 43-й, км.</t>
  </si>
  <si>
    <t>МКАД 44-й, км.</t>
  </si>
  <si>
    <t>МКАД 45-й, км.</t>
  </si>
  <si>
    <t>МКАД 46-й, км.</t>
  </si>
  <si>
    <t>МКАД 47-й, км.</t>
  </si>
  <si>
    <t>МКАД 48-й, км.</t>
  </si>
  <si>
    <t>МКАД 49-й, км.</t>
  </si>
  <si>
    <t>МКАД 5-й, км.</t>
  </si>
  <si>
    <t>МКАД 50-й, км.</t>
  </si>
  <si>
    <t>МКАД 51-й, км.</t>
  </si>
  <si>
    <t>МКАД 52-й, км.</t>
  </si>
  <si>
    <t>МКАД 53-й, км.</t>
  </si>
  <si>
    <t>МКАД 54-й, км.</t>
  </si>
  <si>
    <t>МКАД 55-й, км.</t>
  </si>
  <si>
    <t>МКАД 56-й, км.</t>
  </si>
  <si>
    <t>МКАД 57-й, км.</t>
  </si>
  <si>
    <t>МКАД 58-й, км.</t>
  </si>
  <si>
    <t>МКАД 59-й, км.</t>
  </si>
  <si>
    <t>МКАД 6-й, км.</t>
  </si>
  <si>
    <t>МКАД 60-й, км.</t>
  </si>
  <si>
    <t>МКАД 61-й, км.</t>
  </si>
  <si>
    <t>МКАД 62-й, км.</t>
  </si>
  <si>
    <t>МКАД 63-й, км.</t>
  </si>
  <si>
    <t>МКАД 64-й, км.</t>
  </si>
  <si>
    <t>МКАД 65-й, км.</t>
  </si>
  <si>
    <t>МКАД 66-й, км.</t>
  </si>
  <si>
    <t>МКАД 67-й, км.</t>
  </si>
  <si>
    <t>МКАД 68-й, км.</t>
  </si>
  <si>
    <t>МКАД 69-й, км.</t>
  </si>
  <si>
    <t>МКАД 7-й, км.</t>
  </si>
  <si>
    <t>МКАД 70-й, км.</t>
  </si>
  <si>
    <t>МКАД 71-й, км.</t>
  </si>
  <si>
    <t>МКАД 72-й, км.</t>
  </si>
  <si>
    <t>МКАД 73-й, км.</t>
  </si>
  <si>
    <t>МКАД 74-й, км.</t>
  </si>
  <si>
    <t>МКАД 75-й, км.</t>
  </si>
  <si>
    <t>МКАД 76-й, км.</t>
  </si>
  <si>
    <t>МКАД 77-й, км.</t>
  </si>
  <si>
    <t>МКАД 78-й, км.</t>
  </si>
  <si>
    <t>МКАД 79-й, км.</t>
  </si>
  <si>
    <t>МКАД 8-й, км.</t>
  </si>
  <si>
    <t>МКАД 80-й, км.</t>
  </si>
  <si>
    <t>МКАД 81-й, км.</t>
  </si>
  <si>
    <t>МКАД 82-й, км.</t>
  </si>
  <si>
    <t>МКАД 83-й, км.</t>
  </si>
  <si>
    <t>МКАД 84-й, км.</t>
  </si>
  <si>
    <t>МКАД 85-й, км.</t>
  </si>
  <si>
    <t>МКАД 86-й, км.</t>
  </si>
  <si>
    <t>МКАД 87-й, км.</t>
  </si>
  <si>
    <t>МКАД 88-й, км.</t>
  </si>
  <si>
    <t>МКАД 89-й, км.</t>
  </si>
  <si>
    <t>МКАД 9-й, км.</t>
  </si>
  <si>
    <t>МКАД 90-й, км.</t>
  </si>
  <si>
    <t>МКАД 91-й, км.</t>
  </si>
  <si>
    <t>МКАД 92-й, км.</t>
  </si>
  <si>
    <t>МКАД 93-й, км.</t>
  </si>
  <si>
    <t>МКАД 94-й, км.</t>
  </si>
  <si>
    <t>МКАД 95-й, км.</t>
  </si>
  <si>
    <t>МКАД 96-й , км.</t>
  </si>
  <si>
    <t>МКАД 97-й, км.</t>
  </si>
  <si>
    <t>МКАД 98-й, км.</t>
  </si>
  <si>
    <t>МКАД 99-й, км.</t>
  </si>
  <si>
    <t>Мнёвники, ул.</t>
  </si>
  <si>
    <t>Мнёвники Нижн., ул.</t>
  </si>
  <si>
    <t>Могильцевский Б., пер.</t>
  </si>
  <si>
    <t>Могильцевский М., пер.</t>
  </si>
  <si>
    <t>Можайский, пер.</t>
  </si>
  <si>
    <t>Можайский 1-й, туп.</t>
  </si>
  <si>
    <t>Можайский 6-й, пер.</t>
  </si>
  <si>
    <t>Можайский Вал, ул.</t>
  </si>
  <si>
    <t>Можайское, ш.</t>
  </si>
  <si>
    <t>Молдавская, ул.</t>
  </si>
  <si>
    <t>Молдагуловой, ул.</t>
  </si>
  <si>
    <t>Молжаниновская, ул.</t>
  </si>
  <si>
    <t>Молодёжная, ул.</t>
  </si>
  <si>
    <t>Молодёжная (Троицк), ул.</t>
  </si>
  <si>
    <t>Молодёжная (Щербинка), ул.</t>
  </si>
  <si>
    <t>Молодогвардейская, ул.</t>
  </si>
  <si>
    <t>Молодцова, ул.</t>
  </si>
  <si>
    <t>Молокова, ул.</t>
  </si>
  <si>
    <t>Молостовых, ул.</t>
  </si>
  <si>
    <t>Молочный, пер.</t>
  </si>
  <si>
    <t>Молчановка Б., ул.</t>
  </si>
  <si>
    <t>Молчановка М., ул.</t>
  </si>
  <si>
    <t>Монетчиковский 1-й, пер.</t>
  </si>
  <si>
    <t>Монетчиковский 2-й, пер.</t>
  </si>
  <si>
    <t>Монетчиковский 3-й, пер.</t>
  </si>
  <si>
    <t>Монетчиковский 4-й, пер.</t>
  </si>
  <si>
    <t>Монетчиковский 5-й, пер.</t>
  </si>
  <si>
    <t>Монетчиковский 6-й, пер.</t>
  </si>
  <si>
    <t>Монтажная, ул.</t>
  </si>
  <si>
    <t>Моревский, пр-д</t>
  </si>
  <si>
    <t>Моршанская, ул.</t>
  </si>
  <si>
    <t>Москвитина, ул.</t>
  </si>
  <si>
    <t>Москворецкая, ул.</t>
  </si>
  <si>
    <t>Москворецкая, наб.</t>
  </si>
  <si>
    <t>Москворечье, ул.</t>
  </si>
  <si>
    <t>Московская, ул.</t>
  </si>
  <si>
    <t>Московская, аллея</t>
  </si>
  <si>
    <t>Московская (Щербинка), ул.</t>
  </si>
  <si>
    <t>Московский, пер.</t>
  </si>
  <si>
    <t>Московский, пр-т</t>
  </si>
  <si>
    <t>Московский (Зеленоград), пр-т</t>
  </si>
  <si>
    <t>Московско-Казанский, пер.</t>
  </si>
  <si>
    <t>Московско-Минской Дивизии, пл.</t>
  </si>
  <si>
    <t>Мосрентген,</t>
  </si>
  <si>
    <t>Мостотреста, ул.</t>
  </si>
  <si>
    <t>Мосфильмовская, ул.</t>
  </si>
  <si>
    <t>Моторная, ул.</t>
  </si>
  <si>
    <t>Моховая, ул.</t>
  </si>
  <si>
    <t>Мрузовский, пер.</t>
  </si>
  <si>
    <t>Музейная 3-я, ул.</t>
  </si>
  <si>
    <t>Мукомольный, пр-д</t>
  </si>
  <si>
    <t>Муравская, ул.</t>
  </si>
  <si>
    <t>Муравская 1-я, ул.</t>
  </si>
  <si>
    <t>Муравская 2-я, ул.</t>
  </si>
  <si>
    <t>Мурановская, ул.</t>
  </si>
  <si>
    <t>Мурманский, пр-д</t>
  </si>
  <si>
    <t>Муромская, ул.</t>
  </si>
  <si>
    <t>Мусоргского, ул.</t>
  </si>
  <si>
    <t>Мусы Джалиля, ул.</t>
  </si>
  <si>
    <t>Мценская, ул.</t>
  </si>
  <si>
    <t>Мытищинская 1-я, ул.</t>
  </si>
  <si>
    <t>Мытищинская 2-я, ул.</t>
  </si>
  <si>
    <t>Мытищинская 3-я, ул.</t>
  </si>
  <si>
    <t>Мытищинский, пр-д</t>
  </si>
  <si>
    <t>Мытная, ул.</t>
  </si>
  <si>
    <t>Мякининская 1-я, ул.</t>
  </si>
  <si>
    <t>Мякининская 2-я, ул.</t>
  </si>
  <si>
    <t>Мякининская 3-я, ул.</t>
  </si>
  <si>
    <t>Мякининская 4-я, ул.</t>
  </si>
  <si>
    <t>Мякининская 5-я, ул.</t>
  </si>
  <si>
    <t>Мясищева, ул.</t>
  </si>
  <si>
    <t>Мясниковская 1-я, ул.</t>
  </si>
  <si>
    <t>Мясниковская 2-я, ул.</t>
  </si>
  <si>
    <t>Мясницкая, ул.</t>
  </si>
  <si>
    <t>Мясницкие Ворота, пл.</t>
  </si>
  <si>
    <t>Мясницкий, пр-д</t>
  </si>
  <si>
    <t>Мячковский, б-р</t>
  </si>
  <si>
    <t>Набережная, ул.</t>
  </si>
  <si>
    <t>Набережная (Щербинка), ул.</t>
  </si>
  <si>
    <t>Набережная Б., ул.</t>
  </si>
  <si>
    <t>Набережная М., ул.</t>
  </si>
  <si>
    <t>Нагатинская, наб.</t>
  </si>
  <si>
    <t>Нагатинская, ул.</t>
  </si>
  <si>
    <t>Нагатинский, б-р</t>
  </si>
  <si>
    <t>Нагатинский 1-й, пр-д</t>
  </si>
  <si>
    <t>Нагатинский 2-й, пр-д</t>
  </si>
  <si>
    <t>Нагибина, ул.</t>
  </si>
  <si>
    <t>Нагорная, ул.</t>
  </si>
  <si>
    <t>Нагорная (Троицк), ул.</t>
  </si>
  <si>
    <t>Нагорный, б-р</t>
  </si>
  <si>
    <t>Нагорный, пр-д</t>
  </si>
  <si>
    <t>Налесный, пер.</t>
  </si>
  <si>
    <t>Наличная, ул.</t>
  </si>
  <si>
    <t>Намёткина, ул.</t>
  </si>
  <si>
    <t>Нансена, пр-д</t>
  </si>
  <si>
    <t>Напольный, пр-д</t>
  </si>
  <si>
    <t>Напрудная 1-я, ул.</t>
  </si>
  <si>
    <t>Напрудная 2-я, ул.</t>
  </si>
  <si>
    <t>Напрудный, пер.</t>
  </si>
  <si>
    <t>Нарвская, ул.</t>
  </si>
  <si>
    <t>Наримановская, ул.</t>
  </si>
  <si>
    <t>Наро-Фоминская, ул.</t>
  </si>
  <si>
    <t>Народная, ул.</t>
  </si>
  <si>
    <t>Народного Ополчения, ул.</t>
  </si>
  <si>
    <t>Народный, пр-т</t>
  </si>
  <si>
    <t>Нарышкинская, аллея</t>
  </si>
  <si>
    <t>Нарышкинский, пр-д</t>
  </si>
  <si>
    <t>Насосная, ул.</t>
  </si>
  <si>
    <t>Наставнический, пер.</t>
  </si>
  <si>
    <t>Наставнический Ср., пер.</t>
  </si>
  <si>
    <t>Настасьинский, пер.</t>
  </si>
  <si>
    <t>Наташи Качуевской, ул.</t>
  </si>
  <si>
    <t>Наташи Ковшовой, ул.</t>
  </si>
  <si>
    <t>Наташинская, ул.</t>
  </si>
  <si>
    <t>Научный, пр-д</t>
  </si>
  <si>
    <t>Нахимовский, пр-т</t>
  </si>
  <si>
    <t>Нащокинский, пер.</t>
  </si>
  <si>
    <t>Неверовского, ул.</t>
  </si>
  <si>
    <t>Неглинная, ул.</t>
  </si>
  <si>
    <t>Недорубова, ул.</t>
  </si>
  <si>
    <t>Нежинская, ул.</t>
  </si>
  <si>
    <t>Некрасовская, ул.</t>
  </si>
  <si>
    <t>Нелидовская, ул.</t>
  </si>
  <si>
    <t>Неманский, пр-д</t>
  </si>
  <si>
    <t>Немчинова, ул.</t>
  </si>
  <si>
    <t>Неопалимовский 1-й, пер.</t>
  </si>
  <si>
    <t>Неопалимовский 2-й, пер.</t>
  </si>
  <si>
    <t>Неопалимовский 3-й, пер.</t>
  </si>
  <si>
    <t>Несвижский, пер.</t>
  </si>
  <si>
    <t>Нижегородская, ул.</t>
  </si>
  <si>
    <t>Нижегородский, пер.</t>
  </si>
  <si>
    <t>Нижнелихоборский 1-й, пр-д</t>
  </si>
  <si>
    <t>Нижнелихоборский 3-й, пр-д</t>
  </si>
  <si>
    <t>Нижнемасловский 2-й, пер.</t>
  </si>
  <si>
    <t>Нижние Поля, ул.</t>
  </si>
  <si>
    <t>Нижняя, ул.</t>
  </si>
  <si>
    <t>Нижняя (Троицк), ул.</t>
  </si>
  <si>
    <t>Никитина, ул.</t>
  </si>
  <si>
    <t>Никитинская, ул.</t>
  </si>
  <si>
    <t>Никитников, пер.</t>
  </si>
  <si>
    <t>Никитская Б., ул.</t>
  </si>
  <si>
    <t>Никитская М., ул.</t>
  </si>
  <si>
    <t>Никитские Ворота, пл.</t>
  </si>
  <si>
    <t>Никитский, б-р</t>
  </si>
  <si>
    <t>Никитский, пер.</t>
  </si>
  <si>
    <t>Николаева, ул.</t>
  </si>
  <si>
    <t>Николаевский, туп.</t>
  </si>
  <si>
    <t>Николая Злобина, ул.</t>
  </si>
  <si>
    <t>Николая Коперника, ул.</t>
  </si>
  <si>
    <t>Николая Сироткина, ул.</t>
  </si>
  <si>
    <t>Николая Старостина, ул.</t>
  </si>
  <si>
    <t>Николая Химушина, ул.</t>
  </si>
  <si>
    <t>Николо-Хованская, ул.</t>
  </si>
  <si>
    <t>Николоворобинский Б., пер.</t>
  </si>
  <si>
    <t>Николоворобинский М., пер.</t>
  </si>
  <si>
    <t>Николопесковский Б., пер.</t>
  </si>
  <si>
    <t>Николопесковский М., пер.</t>
  </si>
  <si>
    <t>Николопесковский Ср., пер.</t>
  </si>
  <si>
    <t>Николощеповский 1-й, пер.</t>
  </si>
  <si>
    <t>Николощеповский 2-й, пер.</t>
  </si>
  <si>
    <t>Николоямская, наб.</t>
  </si>
  <si>
    <t>Николоямская, ул.</t>
  </si>
  <si>
    <t>Николоямский, пер.</t>
  </si>
  <si>
    <t>Николоямской, туп.</t>
  </si>
  <si>
    <t>Никольская, ул.</t>
  </si>
  <si>
    <t>Никольский, пер.</t>
  </si>
  <si>
    <t>Никольский, пр-д</t>
  </si>
  <si>
    <t>Никольский, туп.</t>
  </si>
  <si>
    <t>Никольско-Архангельский, пр-д</t>
  </si>
  <si>
    <t>Никоновский, пер.</t>
  </si>
  <si>
    <t>Никопольская, ул.</t>
  </si>
  <si>
    <t>Никопольская 3-я, ул.</t>
  </si>
  <si>
    <t>Никулинская, ул.</t>
  </si>
  <si>
    <t>Нильса Бора, ул.</t>
  </si>
  <si>
    <t>Новаторов, ул.</t>
  </si>
  <si>
    <t>Новая, пл.</t>
  </si>
  <si>
    <t>Новая, ул.</t>
  </si>
  <si>
    <t>Новая (Зеленоград), ул.</t>
  </si>
  <si>
    <t>Новая (Троицк), ул.</t>
  </si>
  <si>
    <t>Новая (Щербинка), ул.</t>
  </si>
  <si>
    <t>Новая Дорога, ул.</t>
  </si>
  <si>
    <t>Новая Заря, ул.</t>
  </si>
  <si>
    <t>Новгородская, ул.</t>
  </si>
  <si>
    <t>Новинки, ул.</t>
  </si>
  <si>
    <t>Новинский, б-р</t>
  </si>
  <si>
    <t>Новинский, пер.</t>
  </si>
  <si>
    <t>Новоалексеевская, ул.</t>
  </si>
  <si>
    <t>Новобутовская, ул.</t>
  </si>
  <si>
    <t>Новобутовский, пр-д</t>
  </si>
  <si>
    <t>Нововаганьковский, пер.</t>
  </si>
  <si>
    <t>Нововатутинская 1-я (п Десеновское), ул.</t>
  </si>
  <si>
    <t>Нововатутинская 2-я, ул.</t>
  </si>
  <si>
    <t>Нововатутинская 3-я, ул.</t>
  </si>
  <si>
    <t>Нововатутинская 5-я, ул.</t>
  </si>
  <si>
    <t>Нововатутинская-6-я, ул.</t>
  </si>
  <si>
    <t>Нововатутинский, пр-т</t>
  </si>
  <si>
    <t>Нововладыкинский, пр-д</t>
  </si>
  <si>
    <t>Нововоротниковский, пер.</t>
  </si>
  <si>
    <t>Новогиреевская, ул.</t>
  </si>
  <si>
    <t>Новогорская, ул.</t>
  </si>
  <si>
    <t>Новоданиловская, наб.</t>
  </si>
  <si>
    <t>Новоданиловский, пр-д</t>
  </si>
  <si>
    <t>Новодачная, ул.</t>
  </si>
  <si>
    <t>Новодевичий, пр-д</t>
  </si>
  <si>
    <t>Новодевичьего Монастыря, пл.</t>
  </si>
  <si>
    <t>Новодевичья, наб.</t>
  </si>
  <si>
    <t>Новодмитровская, ул.</t>
  </si>
  <si>
    <t>Новодмитровская Б., ул.</t>
  </si>
  <si>
    <t>Новозаводская, ул.</t>
  </si>
  <si>
    <t>Новокирочный, пер.</t>
  </si>
  <si>
    <t>Новоконная, пл.</t>
  </si>
  <si>
    <t>Новоконюшенный, пер.</t>
  </si>
  <si>
    <t>Новокосинская, ул.</t>
  </si>
  <si>
    <t>Новокрымский, пр-д</t>
  </si>
  <si>
    <t>Новокрюковская, ул.</t>
  </si>
  <si>
    <t>Новокузнецкая, ул.</t>
  </si>
  <si>
    <t>Новокузнецкий 1-й, пер.</t>
  </si>
  <si>
    <t>Новокузнецкий 2-й, пер.</t>
  </si>
  <si>
    <t>Новокузьминская 1-я, ул.</t>
  </si>
  <si>
    <t>Новокузьминская 12-я, ул.</t>
  </si>
  <si>
    <t>Новокузьминская 4-я, ул.</t>
  </si>
  <si>
    <t>Новолесная, ул.</t>
  </si>
  <si>
    <t>Новолесной, пер.</t>
  </si>
  <si>
    <t>Новолужнецкий, пр-д</t>
  </si>
  <si>
    <t>Новолучанская, ул.</t>
  </si>
  <si>
    <t>Новомалино, ул.</t>
  </si>
  <si>
    <t>Новомарьинская, ул.</t>
  </si>
  <si>
    <t>Новомихалковский 1-й, пр-д</t>
  </si>
  <si>
    <t>Новомихалковский 3-й, пр-д</t>
  </si>
  <si>
    <t>Новомихалковский 4-й, пр-д</t>
  </si>
  <si>
    <t>Новомосковская, ул.</t>
  </si>
  <si>
    <t>Новоорловская, ул.</t>
  </si>
  <si>
    <t>Новооскольская, ул.</t>
  </si>
  <si>
    <t>Новоостанкинская 2-я, ул.</t>
  </si>
  <si>
    <t>Новоостанкинская 3-я, ул.</t>
  </si>
  <si>
    <t>Новоостанкинский 5-й, пр-д</t>
  </si>
  <si>
    <t>Новоостанкинский 6-й, пр-д</t>
  </si>
  <si>
    <t>Новоостанкинский 7-й, пр-д</t>
  </si>
  <si>
    <t>Новоостаповская, ул.</t>
  </si>
  <si>
    <t>Новопеределкинская, ул.</t>
  </si>
  <si>
    <t>Новопесковский М., пер.</t>
  </si>
  <si>
    <t>Новопесчаная, ул.</t>
  </si>
  <si>
    <t>Новопетровская, ул.</t>
  </si>
  <si>
    <t>Новопетровский, пр-д</t>
  </si>
  <si>
    <t>Новоподмосковный 1-й, пер.</t>
  </si>
  <si>
    <t>Новоподмосковный 2-й, пер.</t>
  </si>
  <si>
    <t>Новоподмосковный 3-й, пер.</t>
  </si>
  <si>
    <t>Новоподмосковный 4-й, пер.</t>
  </si>
  <si>
    <t>Новоподмосковный 5-й, пер.</t>
  </si>
  <si>
    <t>Новоподмосковный 6-й, пер.</t>
  </si>
  <si>
    <t>Новоподмосковный 8-й, пер.</t>
  </si>
  <si>
    <t>Новоподмосковный 8-й, пр-д</t>
  </si>
  <si>
    <t>Новопоселковая, ул.</t>
  </si>
  <si>
    <t>Новопотаповский, пр-д</t>
  </si>
  <si>
    <t>Новопресненский, пер.</t>
  </si>
  <si>
    <t>Новорогожская, ул.</t>
  </si>
  <si>
    <t>Новороссийская, ул.</t>
  </si>
  <si>
    <t>Новорублёвская, ул.</t>
  </si>
  <si>
    <t>Новорублевская 2-я, ул.</t>
  </si>
  <si>
    <t>Новорязанская, ул.</t>
  </si>
  <si>
    <t>Новорязанское, ш.</t>
  </si>
  <si>
    <t>Новоселенский, пер.</t>
  </si>
  <si>
    <t>Новосёлки 1-я, ул.</t>
  </si>
  <si>
    <t>Новосёлки 2-я, ул.</t>
  </si>
  <si>
    <t>Новосёлки 3-я, ул.</t>
  </si>
  <si>
    <t>Новосёлки 4-я, ул.</t>
  </si>
  <si>
    <t>Новосибирская, ул.</t>
  </si>
  <si>
    <t>Новослободская, ул.</t>
  </si>
  <si>
    <t>Новоспасский, пер.</t>
  </si>
  <si>
    <t>Новоспасский, пр-д</t>
  </si>
  <si>
    <t>Новостроевская, ул.</t>
  </si>
  <si>
    <t>Новостройка, ул.</t>
  </si>
  <si>
    <t>Новосущёвская, ул.</t>
  </si>
  <si>
    <t>Новосущёвский, пер.</t>
  </si>
  <si>
    <t>Новосходненское, ш.</t>
  </si>
  <si>
    <t>Новотетёрки, ул.</t>
  </si>
  <si>
    <t>Новотихвинская, ул.</t>
  </si>
  <si>
    <t>Новотихвинский 1-й, пер.</t>
  </si>
  <si>
    <t>Новотушинская, ул.</t>
  </si>
  <si>
    <t>Новоухтомское, ш.</t>
  </si>
  <si>
    <t>Новохохловская, ул.</t>
  </si>
  <si>
    <t>Новоцарицынское, ш.</t>
  </si>
  <si>
    <t>Новочерёмушкинская, ул.</t>
  </si>
  <si>
    <t>Новочеркасский, б-р</t>
  </si>
  <si>
    <t>Новощукинская, ул.</t>
  </si>
  <si>
    <t>Новоясеневский, пр-т</t>
  </si>
  <si>
    <t>Новоясеневский, туп.</t>
  </si>
  <si>
    <t>Новые Сады 1-я, ул.</t>
  </si>
  <si>
    <t>Новые Сады 2-я, ул.</t>
  </si>
  <si>
    <t>Новые Сады 3-я, ул.</t>
  </si>
  <si>
    <t>Новые Сады 4-я, ул.</t>
  </si>
  <si>
    <t>Новые Сады 5-я, ул.</t>
  </si>
  <si>
    <t>Новые Сады 6-я, ул.</t>
  </si>
  <si>
    <t>Новые Сады 7-я, ул.</t>
  </si>
  <si>
    <t>Новый, пр-д</t>
  </si>
  <si>
    <t>Новый 1-й, пер.</t>
  </si>
  <si>
    <t>Новый 2-й, пер.</t>
  </si>
  <si>
    <t>Новый 3-й, пер.</t>
  </si>
  <si>
    <t>Новый Арбат, ул.</t>
  </si>
  <si>
    <t>Ножовый, пер.</t>
  </si>
  <si>
    <t>Норильская, ул.</t>
  </si>
  <si>
    <t>Носовихинское, ш.</t>
  </si>
  <si>
    <t>Обводное, ш.</t>
  </si>
  <si>
    <t>Облепиховая, ул.</t>
  </si>
  <si>
    <t>Оболенский, пер.</t>
  </si>
  <si>
    <t>Оборонная, ул.</t>
  </si>
  <si>
    <t>Образцова, ул.</t>
  </si>
  <si>
    <t>Обручева, ул.</t>
  </si>
  <si>
    <t>Обуха, пер.</t>
  </si>
  <si>
    <t>Обыденский 1-й, пер.</t>
  </si>
  <si>
    <t>Обыденский 2-й, пер.</t>
  </si>
  <si>
    <t>Обыденский 3-й, пер.</t>
  </si>
  <si>
    <t>Овражная, ул.</t>
  </si>
  <si>
    <t>Овражная (Щербинка), ул.</t>
  </si>
  <si>
    <t>Овчинниковская, наб.</t>
  </si>
  <si>
    <t>Овчинниковский Б., пер.</t>
  </si>
  <si>
    <t>Овчинниковский Ср., пер.</t>
  </si>
  <si>
    <t>Огородная Слобода, пер.</t>
  </si>
  <si>
    <t>Огородный, пр-д</t>
  </si>
  <si>
    <t>Одесская, ул.</t>
  </si>
  <si>
    <t>Одинцовская, ул.</t>
  </si>
  <si>
    <t>Одоевского, пр-д</t>
  </si>
  <si>
    <t>Озерковская, наб.</t>
  </si>
  <si>
    <t>Озерковский, пер.</t>
  </si>
  <si>
    <t>Озёрная, ул.</t>
  </si>
  <si>
    <t>Озёрная, пл.</t>
  </si>
  <si>
    <t>Озерная, аллея</t>
  </si>
  <si>
    <t>Ознобишинский, пр-д</t>
  </si>
  <si>
    <t>Окружная, ул.</t>
  </si>
  <si>
    <t>Окружной, пр-д</t>
  </si>
  <si>
    <t>Окская, ул.</t>
  </si>
  <si>
    <t>Октябрьская, ул.</t>
  </si>
  <si>
    <t>Октябрьская (Щербинка), ул.</t>
  </si>
  <si>
    <t>Октябрьская Б., ул.</t>
  </si>
  <si>
    <t>Октябрьский, пр-т</t>
  </si>
  <si>
    <t>Октябрьский, пер.</t>
  </si>
  <si>
    <t>Олега Кошевого, ул.</t>
  </si>
  <si>
    <t>Олеко Дундича, ул.</t>
  </si>
  <si>
    <t>Олений, пр-д</t>
  </si>
  <si>
    <t>Олений Вал, ул.</t>
  </si>
  <si>
    <t>Олений М., пер.</t>
  </si>
  <si>
    <t>Оленья Б., ул.</t>
  </si>
  <si>
    <t>Оленья М., ул.</t>
  </si>
  <si>
    <t>Олимпийский, пр-т</t>
  </si>
  <si>
    <t>Олонецкая, ул.</t>
  </si>
  <si>
    <t>Олонецкий, пр-д</t>
  </si>
  <si>
    <t>Олсуфьевский, пер.</t>
  </si>
  <si>
    <t>Ольминского, пр-д</t>
  </si>
  <si>
    <t>Ольховская, ул.</t>
  </si>
  <si>
    <t>Ольховский, пер.</t>
  </si>
  <si>
    <t>Ольховский, туп.</t>
  </si>
  <si>
    <t>Ольховский 1-й, туп.</t>
  </si>
  <si>
    <t>Омская, ул.</t>
  </si>
  <si>
    <t>Онежская, ул.</t>
  </si>
  <si>
    <t>Оранжерейная, ул.</t>
  </si>
  <si>
    <t>Орджоникидзе, ул.</t>
  </si>
  <si>
    <t>Орджоникидзе (Щербинка), ул.</t>
  </si>
  <si>
    <t>Ордынка Б., ул.</t>
  </si>
  <si>
    <t>Ордынка М., ул.</t>
  </si>
  <si>
    <t>Ордынский, туп.</t>
  </si>
  <si>
    <t>Ордынский Б., пер.</t>
  </si>
  <si>
    <t>Ордынский М., пер.</t>
  </si>
  <si>
    <t>Оренбургская, ул.</t>
  </si>
  <si>
    <t>Орехово-Зуевский, пр-д</t>
  </si>
  <si>
    <t>Ореховый, б-р</t>
  </si>
  <si>
    <t>Ореховый, пр-д</t>
  </si>
  <si>
    <t>Орликов, пер.</t>
  </si>
  <si>
    <t>Орлово-Давыдовский, пер.</t>
  </si>
  <si>
    <t>Орловский, пер.</t>
  </si>
  <si>
    <t>Оружейный, пер.</t>
  </si>
  <si>
    <t>Оршанская, ул.</t>
  </si>
  <si>
    <t>Осенний, б-р</t>
  </si>
  <si>
    <t>Осенняя, ул.</t>
  </si>
  <si>
    <t>Осипенко, ул.</t>
  </si>
  <si>
    <t>Ослябинский, пер.</t>
  </si>
  <si>
    <t>Останкинская 1-я, ул.</t>
  </si>
  <si>
    <t>Останкинская 2-я, ул.</t>
  </si>
  <si>
    <t>Останкинский, пр-д</t>
  </si>
  <si>
    <t>Останкинский 3-й, пер.</t>
  </si>
  <si>
    <t>Останкинский 5-й, пер.</t>
  </si>
  <si>
    <t>Останкинский 6-й, пер.</t>
  </si>
  <si>
    <t>Остаповский, пр-д</t>
  </si>
  <si>
    <t>Остафьевская, ул.</t>
  </si>
  <si>
    <t>Остафьевская (Щербинка), ул.</t>
  </si>
  <si>
    <t>Остафьевское, ш.</t>
  </si>
  <si>
    <t>Осташковская, ул.</t>
  </si>
  <si>
    <t>Осташковский, пр-д</t>
  </si>
  <si>
    <t>Остоженка, ул.</t>
  </si>
  <si>
    <t>Островитянова, ул.</t>
  </si>
  <si>
    <t>Островная, ул.</t>
  </si>
  <si>
    <t>Островной, пр-д</t>
  </si>
  <si>
    <t>Остроумовская Б., ул.</t>
  </si>
  <si>
    <t>Остроумовская М., ул.</t>
  </si>
  <si>
    <t>Острякова, ул.</t>
  </si>
  <si>
    <t>Открытое, ш.</t>
  </si>
  <si>
    <t>Отрадная, ул.</t>
  </si>
  <si>
    <t>Отрадный, пр-д</t>
  </si>
  <si>
    <t>Офицерская, ул.</t>
  </si>
  <si>
    <t>Охотничья, ул.</t>
  </si>
  <si>
    <t>Охотный Ряд, ул.</t>
  </si>
  <si>
    <t>Охтинская, ул.</t>
  </si>
  <si>
    <t>Охтинский, пр-д</t>
  </si>
  <si>
    <t>Очаковская, ул.</t>
  </si>
  <si>
    <t>Очаковская Б., ул.</t>
  </si>
  <si>
    <t>Очаковская М., ул.</t>
  </si>
  <si>
    <t>Очаковское, ш.</t>
  </si>
  <si>
    <t>Павелецкая, пл.</t>
  </si>
  <si>
    <t>Павелецкая, наб.</t>
  </si>
  <si>
    <t>Павелецкий 1-й, пр-д</t>
  </si>
  <si>
    <t>Павелецкий 2-й, пр-д</t>
  </si>
  <si>
    <t>Павелецкий 3-й, пр-д</t>
  </si>
  <si>
    <t>Павла Андреева, ул.</t>
  </si>
  <si>
    <t>Павла Корчагина, ул.</t>
  </si>
  <si>
    <t>Павлика Морозова, ул.</t>
  </si>
  <si>
    <t>Павловская, ул.</t>
  </si>
  <si>
    <t>Павловский 1-й, пер.</t>
  </si>
  <si>
    <t>Павловский 2-й, пер.</t>
  </si>
  <si>
    <t>Павловский 3-й, пер.</t>
  </si>
  <si>
    <t>Павлоградская 1-я, ул.</t>
  </si>
  <si>
    <t>Павлоградская 2-я, ул.</t>
  </si>
  <si>
    <t>Павлоградская 3-я, ул.</t>
  </si>
  <si>
    <t>Павлоградская 4-я, ул.</t>
  </si>
  <si>
    <t>Пакгаузное, ш.</t>
  </si>
  <si>
    <t>Палашёвский Б., пер.</t>
  </si>
  <si>
    <t>Палашёвский М., пер.</t>
  </si>
  <si>
    <t>Палехская, ул.</t>
  </si>
  <si>
    <t>Палисадная, ул.</t>
  </si>
  <si>
    <t>Палиха, ул.</t>
  </si>
  <si>
    <t>Панкратьевский, пер.</t>
  </si>
  <si>
    <t>Пантелеевская, ул.</t>
  </si>
  <si>
    <t>Пантелеевский, пер.</t>
  </si>
  <si>
    <t>Панфёрова, ул.</t>
  </si>
  <si>
    <t>Панфилова, ул.</t>
  </si>
  <si>
    <t>Панфилова (Зеленоград), ул.</t>
  </si>
  <si>
    <t>Панфиловский, пр-т</t>
  </si>
  <si>
    <t>Панфиловский, пер.</t>
  </si>
  <si>
    <t>Паперника, ул.</t>
  </si>
  <si>
    <t>Парковая, ул.</t>
  </si>
  <si>
    <t>Парковая (Ново-Переделкино), ул.</t>
  </si>
  <si>
    <t>Парковая (Троицк), ул.</t>
  </si>
  <si>
    <t>Парковая (Щербинка), ул.</t>
  </si>
  <si>
    <t>Парковый, пер.</t>
  </si>
  <si>
    <t>Паромная, ул.</t>
  </si>
  <si>
    <t>Партизанская, ул.</t>
  </si>
  <si>
    <t>Партизанская (Щербинка), ул.</t>
  </si>
  <si>
    <t>Партийный, пер.</t>
  </si>
  <si>
    <t>Парусный, пр-д</t>
  </si>
  <si>
    <t>Паршина, ул.</t>
  </si>
  <si>
    <t>Пасечная, ул.</t>
  </si>
  <si>
    <t>Патриарший Б., пер.</t>
  </si>
  <si>
    <t>Патриарший М., пер.</t>
  </si>
  <si>
    <t>Паустовского, ул.</t>
  </si>
  <si>
    <t>Певческий, пер.</t>
  </si>
  <si>
    <t>Педагогическая, ул.</t>
  </si>
  <si>
    <t>Пекуновский, туп.</t>
  </si>
  <si>
    <t>Пенягинская, ул.</t>
  </si>
  <si>
    <t>Первомайская, аллея</t>
  </si>
  <si>
    <t>Первомайская, ул.</t>
  </si>
  <si>
    <t>Первомайская (Зеленоград), ул.</t>
  </si>
  <si>
    <t>Первомайская (Троицк), ул.</t>
  </si>
  <si>
    <t>Первомайская (Щербинка), ул.</t>
  </si>
  <si>
    <t>Первомайская Верхн., ул.</t>
  </si>
  <si>
    <t>Первомайская Нижн., ул.</t>
  </si>
  <si>
    <t>Первомайская Ср., ул.</t>
  </si>
  <si>
    <t>Первомайский, пр-д</t>
  </si>
  <si>
    <t>Переведеновская Нов., ул.</t>
  </si>
  <si>
    <t>Переведеновский, туп.</t>
  </si>
  <si>
    <t>Переведеновский, пер.</t>
  </si>
  <si>
    <t>Передельцевская, ул.</t>
  </si>
  <si>
    <t>Перекопская, ул.</t>
  </si>
  <si>
    <t>Перерва, ул.</t>
  </si>
  <si>
    <t>Перервинский, б-р</t>
  </si>
  <si>
    <t>Пересветов, пер.</t>
  </si>
  <si>
    <t>Переяславская Б., ул.</t>
  </si>
  <si>
    <t>Переяславская М., ул.</t>
  </si>
  <si>
    <t>Переяславская Ср., ул.</t>
  </si>
  <si>
    <t>Переяславский, пер.</t>
  </si>
  <si>
    <t>Пермская, ул.</t>
  </si>
  <si>
    <t>Перова Поля 1-й, пр-д</t>
  </si>
  <si>
    <t>Перова Поля 2-й, пр-д</t>
  </si>
  <si>
    <t>Перова Поля 3-й, пр-д</t>
  </si>
  <si>
    <t>Перова Поля 4-й, пр-д</t>
  </si>
  <si>
    <t>Перовская, ул.</t>
  </si>
  <si>
    <t>Перовский, пр-д</t>
  </si>
  <si>
    <t>Перовское, ш.</t>
  </si>
  <si>
    <t>Перуновский, пер.</t>
  </si>
  <si>
    <t>Песочная, аллея</t>
  </si>
  <si>
    <t>Песочный, пер.</t>
  </si>
  <si>
    <t>Пестеля, ул.</t>
  </si>
  <si>
    <t>Пестовский, пер.</t>
  </si>
  <si>
    <t>Песчаная, пл.</t>
  </si>
  <si>
    <t>Песчаная, ул.</t>
  </si>
  <si>
    <t>Песчаная 2-я, ул.</t>
  </si>
  <si>
    <t>Песчаная 3-я, ул.</t>
  </si>
  <si>
    <t>Песчаный, пер.</t>
  </si>
  <si>
    <t>Песчаный Карьер, ул.</t>
  </si>
  <si>
    <t>Песчаный М., пер.</t>
  </si>
  <si>
    <t>Петра Алексеева, ул.</t>
  </si>
  <si>
    <t>Петра Алексеева 1-й, пер.</t>
  </si>
  <si>
    <t>Петра Алексеева 2-й, пер.</t>
  </si>
  <si>
    <t>Петра Романова, ул.</t>
  </si>
  <si>
    <t>Петроверигский, пер.</t>
  </si>
  <si>
    <t>Петровка, ул.</t>
  </si>
  <si>
    <t>Петровские Ворота, пл.</t>
  </si>
  <si>
    <t>Петровские Линии, ул.</t>
  </si>
  <si>
    <t>Петровский, б-р</t>
  </si>
  <si>
    <t>Петровский, пер.</t>
  </si>
  <si>
    <t>Петровско-Разумовская, аллея</t>
  </si>
  <si>
    <t>Петровско-Разумовский, пр-д</t>
  </si>
  <si>
    <t>Петрозаводская, ул.</t>
  </si>
  <si>
    <t>Петропавловский, пер.</t>
  </si>
  <si>
    <t>Пехорская, ул.</t>
  </si>
  <si>
    <t>Пехотная, ул.</t>
  </si>
  <si>
    <t>Пехотный 1-й, пер.</t>
  </si>
  <si>
    <t>Пехотный 2-й, пер.</t>
  </si>
  <si>
    <t>Печатников, пер.</t>
  </si>
  <si>
    <t>Печорская, ул.</t>
  </si>
  <si>
    <t>Пивченкова, ул.</t>
  </si>
  <si>
    <t>Пилота Нестерова, ул.</t>
  </si>
  <si>
    <t>Пилотская, ул.</t>
  </si>
  <si>
    <t>Пименовский, туп.</t>
  </si>
  <si>
    <t>Пионерская (Троицк), ул.</t>
  </si>
  <si>
    <t>Пионерская (Щербинка), ул.</t>
  </si>
  <si>
    <t>Пионерская Б., ул.</t>
  </si>
  <si>
    <t>Пионерская М., ул.</t>
  </si>
  <si>
    <t>Пироговская Б., ул.</t>
  </si>
  <si>
    <t>Пироговская М., ул.</t>
  </si>
  <si>
    <t>Писцовая, ул.</t>
  </si>
  <si>
    <t>Плавский, пр-д</t>
  </si>
  <si>
    <t>Планерная, ул.</t>
  </si>
  <si>
    <t>Планетная, ул.</t>
  </si>
  <si>
    <t>Платовская, ул.</t>
  </si>
  <si>
    <t>Плетешковский, пер.</t>
  </si>
  <si>
    <t>Плеханова, ул.</t>
  </si>
  <si>
    <t>Плещеева, ул.</t>
  </si>
  <si>
    <t>Плотинная, ул.</t>
  </si>
  <si>
    <t>Плотников, пер.</t>
  </si>
  <si>
    <t>Плющева, ул.</t>
  </si>
  <si>
    <t>Плющиха, ул.</t>
  </si>
  <si>
    <t>Победы, пл.</t>
  </si>
  <si>
    <t>Поварская, ул.</t>
  </si>
  <si>
    <t>Погодинская, ул.</t>
  </si>
  <si>
    <t>Погонный, пр-д</t>
  </si>
  <si>
    <t>Погорельский, пер.</t>
  </si>
  <si>
    <t>Подбельского 1-й, пр-д</t>
  </si>
  <si>
    <t>Подбельского 3-й, пр-д</t>
  </si>
  <si>
    <t>Подбельского 4-й, пр-д</t>
  </si>
  <si>
    <t>Подбельского 5-й, пр-д</t>
  </si>
  <si>
    <t>Подбельского 6-й, пр-д</t>
  </si>
  <si>
    <t>Подбельского 7-й, пр-д</t>
  </si>
  <si>
    <t>Подвойского, ул.</t>
  </si>
  <si>
    <t>Подгорская, наб.</t>
  </si>
  <si>
    <t>Подколокольный, пер.</t>
  </si>
  <si>
    <t>Подкопаевский, пер.</t>
  </si>
  <si>
    <t>Подмосковная, ул.</t>
  </si>
  <si>
    <t>Подмосковные вечера, ул.</t>
  </si>
  <si>
    <t>Подольская, ул.</t>
  </si>
  <si>
    <t>Подольская (Щербинка), ул.</t>
  </si>
  <si>
    <t>Подольский 1-й, пер.</t>
  </si>
  <si>
    <t>Подольских Курсантов, ул.</t>
  </si>
  <si>
    <t>Подольское, ш.</t>
  </si>
  <si>
    <t>Подрезковская 1-я, ул.</t>
  </si>
  <si>
    <t>Подрезковская 2-я, ул.</t>
  </si>
  <si>
    <t>Подрезковская 3-я, ул.</t>
  </si>
  <si>
    <t>подсобного хозяйства Воскресенское, тер.</t>
  </si>
  <si>
    <t>Подсосенский, пер.</t>
  </si>
  <si>
    <t>Подъёмная, ул.</t>
  </si>
  <si>
    <t>Подъёмный, пер.</t>
  </si>
  <si>
    <t>Пожарский, пер.</t>
  </si>
  <si>
    <t>Поклонная, ул.</t>
  </si>
  <si>
    <t>Покровка, ул.</t>
  </si>
  <si>
    <t>Покровская, ул.</t>
  </si>
  <si>
    <t>Покровская 2-я, ул.</t>
  </si>
  <si>
    <t>Покровские Ворота, пл.</t>
  </si>
  <si>
    <t>Покровский, б-р</t>
  </si>
  <si>
    <t>Покрышкина, ул.</t>
  </si>
  <si>
    <t>Полбина, ул.</t>
  </si>
  <si>
    <t>Полевая (Дер. Захарьино), ул.</t>
  </si>
  <si>
    <t>Полевой 1-й, пер.</t>
  </si>
  <si>
    <t>Полевой 2-й, пер.</t>
  </si>
  <si>
    <t>Полевой 4-й, пер.</t>
  </si>
  <si>
    <t>Поленова, ул.</t>
  </si>
  <si>
    <t>Поликарпова, ул.</t>
  </si>
  <si>
    <t>Полимерная, ул.</t>
  </si>
  <si>
    <t>Полины Осипенко, ул.</t>
  </si>
  <si>
    <t>Политехнический, пр-д</t>
  </si>
  <si>
    <t>Полковая, ул.</t>
  </si>
  <si>
    <t>Полковника милиции Курочкина, ул.</t>
  </si>
  <si>
    <t>Полосухина, ул.</t>
  </si>
  <si>
    <t>Полоцкая, ул.</t>
  </si>
  <si>
    <t>Полтавская, ул.</t>
  </si>
  <si>
    <t>Полуярославская, наб.</t>
  </si>
  <si>
    <t>Полуярославский Б., пер.</t>
  </si>
  <si>
    <t>Полуярославский М., пер.</t>
  </si>
  <si>
    <t>Полянка Б., ул.</t>
  </si>
  <si>
    <t>Полянка М., ул.</t>
  </si>
  <si>
    <t>Полянский, пер.</t>
  </si>
  <si>
    <t>Полянский 2-й, пер.</t>
  </si>
  <si>
    <t>Поляны, ул.</t>
  </si>
  <si>
    <t>Полярная, ул.</t>
  </si>
  <si>
    <t>Полярный, пр-д</t>
  </si>
  <si>
    <t>Померанцев, пер.</t>
  </si>
  <si>
    <t>Поморская, ул.</t>
  </si>
  <si>
    <t>Поморский, пр-д</t>
  </si>
  <si>
    <t>Поперечный, просек</t>
  </si>
  <si>
    <t>Поперечный 1-й, пр-д</t>
  </si>
  <si>
    <t>Поперечный 2-й, пр-д</t>
  </si>
  <si>
    <t>Попов, пр-д</t>
  </si>
  <si>
    <t>Попутная, ул.</t>
  </si>
  <si>
    <t>Поречная, ул.</t>
  </si>
  <si>
    <t>Порядковый, пер.</t>
  </si>
  <si>
    <t>Поселковая, ул.</t>
  </si>
  <si>
    <t>Посланников, пер.</t>
  </si>
  <si>
    <t>Последний, пер.</t>
  </si>
  <si>
    <t>Потаповский, пер.</t>
  </si>
  <si>
    <t>Потешная, ул.</t>
  </si>
  <si>
    <t>Потылиха, ул.</t>
  </si>
  <si>
    <t>Почтовая, ул.</t>
  </si>
  <si>
    <t>Почтовая Б., ул.</t>
  </si>
  <si>
    <t>Почтовая М., ул.</t>
  </si>
  <si>
    <t>Правды, ул.</t>
  </si>
  <si>
    <t>Правобережная, ул.</t>
  </si>
  <si>
    <t>Прасковьина, ул.</t>
  </si>
  <si>
    <t>Предтеченский Б., пер.</t>
  </si>
  <si>
    <t>Предтеченский Верхн., пер.</t>
  </si>
  <si>
    <t>Предтеченский М., пер.</t>
  </si>
  <si>
    <t>Преображенская, пл.</t>
  </si>
  <si>
    <t>Преображенская, ул.</t>
  </si>
  <si>
    <t>Преображенская, наб.</t>
  </si>
  <si>
    <t>Преображенский Вал, ул.</t>
  </si>
  <si>
    <t>Пресненская, наб.</t>
  </si>
  <si>
    <t>Пресненский, пер.</t>
  </si>
  <si>
    <t>Пресненский Вал, ул.</t>
  </si>
  <si>
    <t>Пречистенка, ул.</t>
  </si>
  <si>
    <t>Пречистенская, наб.</t>
  </si>
  <si>
    <t>Пречистенские Ворота, пл.</t>
  </si>
  <si>
    <t>Пречистенский, пер.</t>
  </si>
  <si>
    <t>Пржевальского, ул.</t>
  </si>
  <si>
    <t>Прибрежный, пр-д</t>
  </si>
  <si>
    <t>Привокзальная, пл.</t>
  </si>
  <si>
    <t>Привольная, ул.</t>
  </si>
  <si>
    <t>Привольный, пр-д</t>
  </si>
  <si>
    <t>Приозёрная, ул.</t>
  </si>
  <si>
    <t>Приорова, ул.</t>
  </si>
  <si>
    <t>Приречная, ул.</t>
  </si>
  <si>
    <t>Причальный, пр-д</t>
  </si>
  <si>
    <t>Пришвина, ул.</t>
  </si>
  <si>
    <t>Приютский, пер.</t>
  </si>
  <si>
    <t>Прогонная 1-я, ул.</t>
  </si>
  <si>
    <t>Прогонная 2-я, ул.</t>
  </si>
  <si>
    <t>Продольный, пр-д</t>
  </si>
  <si>
    <t>Проектируемый 1087-й, пр-д</t>
  </si>
  <si>
    <t>Проектируемый 1113-й, пр-д</t>
  </si>
  <si>
    <t>Проектируемый 185-й, пр-д</t>
  </si>
  <si>
    <t>Проектируемый 210-й, пр-д</t>
  </si>
  <si>
    <t>Проектируемый 2236-й, пр-д</t>
  </si>
  <si>
    <t>Проектируемый 264-й, пр-д</t>
  </si>
  <si>
    <t>Проектируемый 3-й, пр-д</t>
  </si>
  <si>
    <t>Проектируемый 3683-й, пр-д</t>
  </si>
  <si>
    <t>Проектируемый 3712-й, пр-д</t>
  </si>
  <si>
    <t>Проектируемый 3723-й, пр-д</t>
  </si>
  <si>
    <t>Проектируемый 4025-й, пр-д</t>
  </si>
  <si>
    <t>Проектируемый 4062-й, пр-д</t>
  </si>
  <si>
    <t>Проектируемый 4386-й, пр-д</t>
  </si>
  <si>
    <t>Проектируемый 4801-й, пр-д</t>
  </si>
  <si>
    <t>Проектируемый 4914-й, пр-д</t>
  </si>
  <si>
    <t>Проектируемый 5112-й, пр-д</t>
  </si>
  <si>
    <t>Проектируемый 5265-й, пр-д</t>
  </si>
  <si>
    <t>Проектируемый 68-й, пр-д</t>
  </si>
  <si>
    <t>Проектируемый 727-й, пр-д</t>
  </si>
  <si>
    <t>Проектируемый 951-й, пр-д</t>
  </si>
  <si>
    <t>Проектируемый № 5557, пр-д</t>
  </si>
  <si>
    <t>Проектируемый № 707, пр-д</t>
  </si>
  <si>
    <t>Проектируемый №6537, пр-д</t>
  </si>
  <si>
    <t>Проектируемый №683, пр-д</t>
  </si>
  <si>
    <t>Производственная, ул.</t>
  </si>
  <si>
    <t>Прокатная, ул.</t>
  </si>
  <si>
    <t>Прокудинский, пер.</t>
  </si>
  <si>
    <t>Пролетарская, ул.</t>
  </si>
  <si>
    <t>Пролетарская (Зеленоград), ул.</t>
  </si>
  <si>
    <t>Пролетарский, пр-т</t>
  </si>
  <si>
    <t>Пролетарского Входа, аллея</t>
  </si>
  <si>
    <t>Проломная Застава, пл.</t>
  </si>
  <si>
    <t>Промышленная, ул.</t>
  </si>
  <si>
    <t>Промышленная (Троицк), ул.</t>
  </si>
  <si>
    <t>Пронская, ул.</t>
  </si>
  <si>
    <t>Просвещения, ул.</t>
  </si>
  <si>
    <t>Просвирин, пер.</t>
  </si>
  <si>
    <t>Просека, ул.</t>
  </si>
  <si>
    <t>Просторная, ул.</t>
  </si>
  <si>
    <t>Протопоповский, пер.</t>
  </si>
  <si>
    <t>Проточный, пер.</t>
  </si>
  <si>
    <t>Профсоюзная, ул.</t>
  </si>
  <si>
    <t>Прохладная, ул.</t>
  </si>
  <si>
    <t>Проходчиков, ул.</t>
  </si>
  <si>
    <t>Пруд-Ключики, ул.</t>
  </si>
  <si>
    <t>Прудная, ул.</t>
  </si>
  <si>
    <t>Прудный, пер.</t>
  </si>
  <si>
    <t>Прудовая, ул.</t>
  </si>
  <si>
    <t>Прудовая (Щербинка), ул.</t>
  </si>
  <si>
    <t>Прудовой, пр-д</t>
  </si>
  <si>
    <t>Прядильная 1-я, ул.</t>
  </si>
  <si>
    <t>Прядильная 2-я, ул.</t>
  </si>
  <si>
    <t>Прядильная 3-я, ул.</t>
  </si>
  <si>
    <t>Прямикова, ул.</t>
  </si>
  <si>
    <t>Прямой, пер.</t>
  </si>
  <si>
    <t>Прянишникова, ул.</t>
  </si>
  <si>
    <t>Псковская, ул.</t>
  </si>
  <si>
    <t>Пугачевская 1-я, ул.</t>
  </si>
  <si>
    <t>Пугачевская 2-я, ул.</t>
  </si>
  <si>
    <t>Пуговишников, пер.</t>
  </si>
  <si>
    <t>Пудовкина, ул.</t>
  </si>
  <si>
    <t>Пулковская, ул.</t>
  </si>
  <si>
    <t>Путевой, пр-д</t>
  </si>
  <si>
    <t>Путейская, ул.</t>
  </si>
  <si>
    <t>Путейский, туп.</t>
  </si>
  <si>
    <t>Путинковский Б., пер.</t>
  </si>
  <si>
    <t>Путинковский М., пер.</t>
  </si>
  <si>
    <t>Пушечная, ул.</t>
  </si>
  <si>
    <t>Пушкарёв, пер.</t>
  </si>
  <si>
    <t>Пушкина, ул.</t>
  </si>
  <si>
    <t>Пушкинская, ул.</t>
  </si>
  <si>
    <t>Пушкинская, наб.</t>
  </si>
  <si>
    <t>Пушкинская, пл.</t>
  </si>
  <si>
    <t>Пушковых, ул.</t>
  </si>
  <si>
    <t>Пыжевский, пер.</t>
  </si>
  <si>
    <t>Пырьева, ул.</t>
  </si>
  <si>
    <t>Пыхов-Церковный, пр-д</t>
  </si>
  <si>
    <t>Пяловская, ул.</t>
  </si>
  <si>
    <t>Пятигорский 2-й, пр-д</t>
  </si>
  <si>
    <t>Пятницкая, ул.</t>
  </si>
  <si>
    <t>Пятницкий, пер.</t>
  </si>
  <si>
    <t>Пятницкое, ш.</t>
  </si>
  <si>
    <t>Рабочая, ул.</t>
  </si>
  <si>
    <t>Рабочая (Зеленоград), ул.</t>
  </si>
  <si>
    <t>Рабочая (Троицк), ул.</t>
  </si>
  <si>
    <t>Рабочая (Щербинка), ул.</t>
  </si>
  <si>
    <t>Рабочий 1-й, пер.</t>
  </si>
  <si>
    <t>Рабфаковский, пер.</t>
  </si>
  <si>
    <t>Радарная, ул.</t>
  </si>
  <si>
    <t>Радиальная 1-я, ул.</t>
  </si>
  <si>
    <t>Радиальная 10-я, ул.</t>
  </si>
  <si>
    <t>Радиальная 11-я, ул.</t>
  </si>
  <si>
    <t>Радиальная 2-я, ул.</t>
  </si>
  <si>
    <t>Радиальная 3-я, ул.</t>
  </si>
  <si>
    <t>Радиальная 5-я, ул.</t>
  </si>
  <si>
    <t>Радиальная 6-я, ул.</t>
  </si>
  <si>
    <t>Радиальная 8-я, ул.</t>
  </si>
  <si>
    <t>Радиальная 9-я, ул.</t>
  </si>
  <si>
    <t>Радиаторская 1-я, ул.</t>
  </si>
  <si>
    <t>Радиаторская 2-я, ул.</t>
  </si>
  <si>
    <t>Радиаторская 3-я, ул.</t>
  </si>
  <si>
    <t>Радио, ул.</t>
  </si>
  <si>
    <t>Радио (Зеленоград), ул.</t>
  </si>
  <si>
    <t>Радиоцентр, ул.</t>
  </si>
  <si>
    <t>Радищевская Верхн., ул.</t>
  </si>
  <si>
    <t>Радищевская Ниж., ул.</t>
  </si>
  <si>
    <t>Радужная, ул.</t>
  </si>
  <si>
    <t>Радужная (Московский), ул.</t>
  </si>
  <si>
    <t>Радужная (Троицк), ул.</t>
  </si>
  <si>
    <t>Радужная (Щербинка), ул.</t>
  </si>
  <si>
    <t>Раевского, ул.</t>
  </si>
  <si>
    <t>Разгуляй, пл.</t>
  </si>
  <si>
    <t>Раздельная, ул.</t>
  </si>
  <si>
    <t>Ракетный, б-р</t>
  </si>
  <si>
    <t>Раменки, ул.</t>
  </si>
  <si>
    <t>Раменский, б-р</t>
  </si>
  <si>
    <t>Расковой, пер.</t>
  </si>
  <si>
    <t>Расковой, пл.</t>
  </si>
  <si>
    <t>Расковой, ул.</t>
  </si>
  <si>
    <t>Расплетина, ул.</t>
  </si>
  <si>
    <t>Рассветная, аллея</t>
  </si>
  <si>
    <t>Рассказовская, ул.</t>
  </si>
  <si>
    <t>Расторгуевский, пер.</t>
  </si>
  <si>
    <t>Ратная, ул.</t>
  </si>
  <si>
    <t>Раушская, наб.</t>
  </si>
  <si>
    <t>Раушский 1-й, пер.</t>
  </si>
  <si>
    <t>Раушский 2-й, пер.</t>
  </si>
  <si>
    <t>Рахмановский, пер.</t>
  </si>
  <si>
    <t>Ращупкина, ул.</t>
  </si>
  <si>
    <t>Революции, пл.</t>
  </si>
  <si>
    <t>Резервный, пр-д</t>
  </si>
  <si>
    <t>Рейсовая 1-я, ул.</t>
  </si>
  <si>
    <t>Рейсовая 2-я, ул.</t>
  </si>
  <si>
    <t>Ремесленная, ул.</t>
  </si>
  <si>
    <t>Ремизова, ул.</t>
  </si>
  <si>
    <t>Реутовская, ул.</t>
  </si>
  <si>
    <t>Речная (Щербинка), ул.</t>
  </si>
  <si>
    <t>Речников, ул.</t>
  </si>
  <si>
    <t>Речной, пр-д</t>
  </si>
  <si>
    <t>Ржевский Б., пер.</t>
  </si>
  <si>
    <t>Ржевский М., пер.</t>
  </si>
  <si>
    <t>Рижская, пл.</t>
  </si>
  <si>
    <t>Рижский, пр-д</t>
  </si>
  <si>
    <t>Рижский 1-й, пер.</t>
  </si>
  <si>
    <t>Римского-Корсакова, ул.</t>
  </si>
  <si>
    <t>Ровная, ул.</t>
  </si>
  <si>
    <t>Рогачёвский, пер.</t>
  </si>
  <si>
    <t>Рогова, ул.</t>
  </si>
  <si>
    <t>Рогожская Застава, пл.</t>
  </si>
  <si>
    <t>Рогожский Б., пер.</t>
  </si>
  <si>
    <t>Рогожский Вал, ул.</t>
  </si>
  <si>
    <t>Рогожский М., пер.</t>
  </si>
  <si>
    <t>Рогожский Посёлок, ул.</t>
  </si>
  <si>
    <t>Родионовская, ул.</t>
  </si>
  <si>
    <t>Родниковая, ул.</t>
  </si>
  <si>
    <t>Рождественка, ул.</t>
  </si>
  <si>
    <t>Рождественская, ул.</t>
  </si>
  <si>
    <t>Рождественский, б-р</t>
  </si>
  <si>
    <t>Розанова, ул.</t>
  </si>
  <si>
    <t>Розы Люксембург, ул.</t>
  </si>
  <si>
    <t>Рокотова, ул.</t>
  </si>
  <si>
    <t>Романов, пер.</t>
  </si>
  <si>
    <t>Ромена Роллана, пл.</t>
  </si>
  <si>
    <t>Рославка 1-я, ул.</t>
  </si>
  <si>
    <t>Рославка 2-я, ул.</t>
  </si>
  <si>
    <t>Рословка, ул.</t>
  </si>
  <si>
    <t>Россолимо, ул.</t>
  </si>
  <si>
    <t>Россошанская, ул.</t>
  </si>
  <si>
    <t>Россошанский, пр-д</t>
  </si>
  <si>
    <t>Ростовская, наб.</t>
  </si>
  <si>
    <t>Ростовский 2-й, пер.</t>
  </si>
  <si>
    <t>Ростовский 4-й, пер.</t>
  </si>
  <si>
    <t>Ростовский 6-й, пер.</t>
  </si>
  <si>
    <t>Ростовский 7-й, пер.</t>
  </si>
  <si>
    <t>Ростокинская, ул.</t>
  </si>
  <si>
    <t>Ростокинский, пр-д</t>
  </si>
  <si>
    <t>Ротерта, ул.</t>
  </si>
  <si>
    <t>Рочдельская, ул.</t>
  </si>
  <si>
    <t>Рощинская 2-я, ул.</t>
  </si>
  <si>
    <t>Рощинская 3-я, ул.</t>
  </si>
  <si>
    <t>Рощинский 1-й, пр-д</t>
  </si>
  <si>
    <t>Рощинский 2-й, пр-д</t>
  </si>
  <si>
    <t>Рощинский 4-й, пр-д</t>
  </si>
  <si>
    <t>Рощинский 5-й, пр-д</t>
  </si>
  <si>
    <t>Рощинский 6-й, пр-д</t>
  </si>
  <si>
    <t>Рубежный, пр-д</t>
  </si>
  <si>
    <t>Рублёвское, ш.</t>
  </si>
  <si>
    <t>Рубцов, пер.</t>
  </si>
  <si>
    <t>Рубцовская, наб.</t>
  </si>
  <si>
    <t>Рубцовско-Дворцовая, ул.</t>
  </si>
  <si>
    <t>Руднёвка, ул.</t>
  </si>
  <si>
    <t>Рудневой, ул.</t>
  </si>
  <si>
    <t>Ружейный, пер.</t>
  </si>
  <si>
    <t>Рузская, ул.</t>
  </si>
  <si>
    <t>Руновский, пер.</t>
  </si>
  <si>
    <t>Русаковская, наб.</t>
  </si>
  <si>
    <t>Русаковская, ул.</t>
  </si>
  <si>
    <t>Русанова, пр-д</t>
  </si>
  <si>
    <t>Руставели, ул.</t>
  </si>
  <si>
    <t>Рыбинская 1-я, ул.</t>
  </si>
  <si>
    <t>Рыбинская 2-я, ул.</t>
  </si>
  <si>
    <t>Рыбинская 3-я, ул.</t>
  </si>
  <si>
    <t>Рыбинский, пер.</t>
  </si>
  <si>
    <t>Рыбников, пер.</t>
  </si>
  <si>
    <t>Рыбный, пер.</t>
  </si>
  <si>
    <t>Рюмин, пер.</t>
  </si>
  <si>
    <t>Рябиновая, ул.</t>
  </si>
  <si>
    <t>Ряжская, ул.</t>
  </si>
  <si>
    <t>Рязановское (п Рязановское), ш.</t>
  </si>
  <si>
    <t>Рязанский, пер.</t>
  </si>
  <si>
    <t>Рязанский, пр-д</t>
  </si>
  <si>
    <t>Рязанский, пр-т</t>
  </si>
  <si>
    <t>С</t>
  </si>
  <si>
    <t>Саввинская, наб.</t>
  </si>
  <si>
    <t>Саввинский Б., пер.</t>
  </si>
  <si>
    <t>Саввинский М., пер.</t>
  </si>
  <si>
    <t>Савёлкинский, пр-д</t>
  </si>
  <si>
    <t>Савёловская, линия</t>
  </si>
  <si>
    <t>Савёловский, пр-д</t>
  </si>
  <si>
    <t>Савёловского Вокзала, пл.</t>
  </si>
  <si>
    <t>Савельева, ул.</t>
  </si>
  <si>
    <t>Саврасова, ул.</t>
  </si>
  <si>
    <t>Садовая (Зеленоград), ул.</t>
  </si>
  <si>
    <t>Садовая (Троицк), ул.</t>
  </si>
  <si>
    <t>Садовая (Щербинка), ул.</t>
  </si>
  <si>
    <t>Садовая Б., ул.</t>
  </si>
  <si>
    <t>Садовая Слобода, ул.</t>
  </si>
  <si>
    <t>Садовая-Каретная, ул.</t>
  </si>
  <si>
    <t>Садовая-Кудринская, ул.</t>
  </si>
  <si>
    <t>Садовая-Самотёчная, ул.</t>
  </si>
  <si>
    <t>Садовая-Спасская, ул.</t>
  </si>
  <si>
    <t>Садовая-Сухаревская, ул.</t>
  </si>
  <si>
    <t>Садовая-Триумфальная, ул.</t>
  </si>
  <si>
    <t>Садовая-Черногрязская, ул.</t>
  </si>
  <si>
    <t>Садовники, ул.</t>
  </si>
  <si>
    <t>Садовническая, наб.</t>
  </si>
  <si>
    <t>Садовническая, ул.</t>
  </si>
  <si>
    <t>Садовнический, пер.</t>
  </si>
  <si>
    <t>Садовнический, пр-д</t>
  </si>
  <si>
    <t>Садово-Крестьянская, ул.</t>
  </si>
  <si>
    <t>Садовый, туп.</t>
  </si>
  <si>
    <t>Сайкина, ул.</t>
  </si>
  <si>
    <t>Саломеи Нерис, ул.</t>
  </si>
  <si>
    <t>Салтыковская, ул.</t>
  </si>
  <si>
    <t>Сальвадора Альенде, ул.</t>
  </si>
  <si>
    <t>Саляма Адиля, ул.</t>
  </si>
  <si>
    <t>Самаринская, ул.</t>
  </si>
  <si>
    <t>Самаринская 2-я, ул.</t>
  </si>
  <si>
    <t>Самаркандский, б-р</t>
  </si>
  <si>
    <t>Самарская, ул.</t>
  </si>
  <si>
    <t>Самарский, пер.</t>
  </si>
  <si>
    <t>Самеда Вургуна, ул.</t>
  </si>
  <si>
    <t>Самокатная, ул.</t>
  </si>
  <si>
    <t>Саморы Машела, ул.</t>
  </si>
  <si>
    <t>Самотёчная, пл.</t>
  </si>
  <si>
    <t>Самотёчная, ул.</t>
  </si>
  <si>
    <t>Самотёчный 1-й, пер.</t>
  </si>
  <si>
    <t>Самотёчный 2-й, пер.</t>
  </si>
  <si>
    <t>Самотёчный 3-й, пер.</t>
  </si>
  <si>
    <t>Самотёчный 4-й, пер.</t>
  </si>
  <si>
    <t>Самуила Маршака, ул.</t>
  </si>
  <si>
    <t>Сандуновский, пер.</t>
  </si>
  <si>
    <t>Санникова, ул.</t>
  </si>
  <si>
    <t>Сапёрный, пр-д</t>
  </si>
  <si>
    <t>Саранская, ул.</t>
  </si>
  <si>
    <t>Саратовская, ул.</t>
  </si>
  <si>
    <t>Саратовский 1-й, пр-д</t>
  </si>
  <si>
    <t>Саратовский 2-й, пр-д</t>
  </si>
  <si>
    <t>Саринский, пр-д</t>
  </si>
  <si>
    <t>Сафоновская, ул.</t>
  </si>
  <si>
    <t>Сахалинская, ул.</t>
  </si>
  <si>
    <t>Саянская, ул.</t>
  </si>
  <si>
    <t>Сверчков, пер.</t>
  </si>
  <si>
    <t>Светланова, ул.</t>
  </si>
  <si>
    <t>Светлая, ул.</t>
  </si>
  <si>
    <t>Светлая (Троицк), ул.</t>
  </si>
  <si>
    <t>Светлая (Щербинка), ул.</t>
  </si>
  <si>
    <t>Светлогорский, пр-д</t>
  </si>
  <si>
    <t>Светлый, пр-д</t>
  </si>
  <si>
    <t>Свободной России, пл.</t>
  </si>
  <si>
    <t>Свободный, пр-т</t>
  </si>
  <si>
    <t>Свободы, ул.</t>
  </si>
  <si>
    <t>Связистов, ул.</t>
  </si>
  <si>
    <t>Святоозерская, ул.</t>
  </si>
  <si>
    <t>Севанская, ул.</t>
  </si>
  <si>
    <t>Севастопольская, пл.</t>
  </si>
  <si>
    <t>Севастопольский, пр-т</t>
  </si>
  <si>
    <t>Северная (Троицк), ул.</t>
  </si>
  <si>
    <t>Северная (Щербинка), ул.</t>
  </si>
  <si>
    <t>Северная 1-я, линия</t>
  </si>
  <si>
    <t>Северная 2-я, линия</t>
  </si>
  <si>
    <t>Северная 3-я, линия</t>
  </si>
  <si>
    <t>Северная 4-я, линия</t>
  </si>
  <si>
    <t>Северная 5-я, линия</t>
  </si>
  <si>
    <t>Северная 6-я, линия</t>
  </si>
  <si>
    <t>Северная 7-я, линия</t>
  </si>
  <si>
    <t>Северная 8-я, линия</t>
  </si>
  <si>
    <t>Северная 9-я, линия</t>
  </si>
  <si>
    <t>Северное Чертаново, мкр.</t>
  </si>
  <si>
    <t>Северный, б-р</t>
  </si>
  <si>
    <t>Северный, пр-д</t>
  </si>
  <si>
    <t>Северодвинская, ул.</t>
  </si>
  <si>
    <t>Северодонецкая 1-я, ул.</t>
  </si>
  <si>
    <t>Северодонецкая 2-я, ул.</t>
  </si>
  <si>
    <t>Северянинский, пр-д</t>
  </si>
  <si>
    <t>Седова, ул.</t>
  </si>
  <si>
    <t>Селезневская, ул.</t>
  </si>
  <si>
    <t>Селиверстов, пер.</t>
  </si>
  <si>
    <t>Селигерская, ул.</t>
  </si>
  <si>
    <t>Сельскохозяйственная, ул.</t>
  </si>
  <si>
    <t>Сельскохозяйственный 1-й, пр-д</t>
  </si>
  <si>
    <t>Сельскохозяйственный 2-й, пр-д</t>
  </si>
  <si>
    <t>Семеновская, наб.</t>
  </si>
  <si>
    <t>Семёновская, пл.</t>
  </si>
  <si>
    <t>Семёновская Б., ул.</t>
  </si>
  <si>
    <t>Семёновская М., ул.</t>
  </si>
  <si>
    <t>Семёновский, пер.</t>
  </si>
  <si>
    <t>Семёновский, пр-д</t>
  </si>
  <si>
    <t>Семёновский Вал, ул.</t>
  </si>
  <si>
    <t>Семинарский, туп.</t>
  </si>
  <si>
    <t>Сенежская, ул.</t>
  </si>
  <si>
    <t>Серафимовича, ул.</t>
  </si>
  <si>
    <t>Сергея Капицы, ул.</t>
  </si>
  <si>
    <t>Сергея Макеева, ул.</t>
  </si>
  <si>
    <t>Сергея Эйзенштейна, ул.</t>
  </si>
  <si>
    <t>Сергиевский Б., пер.</t>
  </si>
  <si>
    <t>Сергиевский М., пер.</t>
  </si>
  <si>
    <t>Сергия Радонежского, ул.</t>
  </si>
  <si>
    <t>Серебрякова, пр-д</t>
  </si>
  <si>
    <t>Серебряническая, наб.</t>
  </si>
  <si>
    <t>Серебрянический, пер.</t>
  </si>
  <si>
    <t>Серебряный, пер.</t>
  </si>
  <si>
    <t>Серёгина, ул.</t>
  </si>
  <si>
    <t>Середниковская, ул.</t>
  </si>
  <si>
    <t>Сержантская, ул.</t>
  </si>
  <si>
    <t>Серова, ул.</t>
  </si>
  <si>
    <t>Серпов, пер.</t>
  </si>
  <si>
    <t>Серпуховская, пл.</t>
  </si>
  <si>
    <t>Серпуховская Б., ул.</t>
  </si>
  <si>
    <t>Серпуховская Застава, пл.</t>
  </si>
  <si>
    <t>Серпуховский, пер.</t>
  </si>
  <si>
    <t>Серпуховский Вал, ул.</t>
  </si>
  <si>
    <t>Сеславинская, ул.</t>
  </si>
  <si>
    <t>Сестрорецкая 1-я, ул.</t>
  </si>
  <si>
    <t>Сестрорецкая 2-я, ул.</t>
  </si>
  <si>
    <t>Сестрорецкая 3-я, ул.</t>
  </si>
  <si>
    <t>Сеченовский, пер.</t>
  </si>
  <si>
    <t>Сибирский, пр-д</t>
  </si>
  <si>
    <t>Сибиряковская, ул.</t>
  </si>
  <si>
    <t>Сивашская, ул.</t>
  </si>
  <si>
    <t>Сивцев Вражек, пер.</t>
  </si>
  <si>
    <t>Сивяков, пер.</t>
  </si>
  <si>
    <t>Сигнальный, пр-д</t>
  </si>
  <si>
    <t>Симоновская, наб.</t>
  </si>
  <si>
    <t>Симоновский, туп.</t>
  </si>
  <si>
    <t>Симоновский Б., пер.</t>
  </si>
  <si>
    <t>Симоновский Вал, ул.</t>
  </si>
  <si>
    <t>Симферопольская, ул.</t>
  </si>
  <si>
    <t>Симферопольский, б-р</t>
  </si>
  <si>
    <t>Симферопольский, пр-д</t>
  </si>
  <si>
    <t>Симферопольское, ш.</t>
  </si>
  <si>
    <t>Синельниковская, ул.</t>
  </si>
  <si>
    <t>Синичкина 1-я, ул.</t>
  </si>
  <si>
    <t>Синичкина 2-я, ул.</t>
  </si>
  <si>
    <t>Синявинская, ул.</t>
  </si>
  <si>
    <t>Сиреневая, ул.</t>
  </si>
  <si>
    <t>Сиреневый, б-р</t>
  </si>
  <si>
    <t>Сиреневый (Троицк), б-р</t>
  </si>
  <si>
    <t>Скаковая, аллея</t>
  </si>
  <si>
    <t>Скаковая, ул.</t>
  </si>
  <si>
    <t>Скарятинский, пер.</t>
  </si>
  <si>
    <t>Скатертный, пер.</t>
  </si>
  <si>
    <t>Складочная, ул.</t>
  </si>
  <si>
    <t>Складочный, туп.</t>
  </si>
  <si>
    <t>Скобелевская, ул.</t>
  </si>
  <si>
    <t>Сколковское, ш.</t>
  </si>
  <si>
    <t>Скорняжный, пер.</t>
  </si>
  <si>
    <t>Скотопрогонная, ул.</t>
  </si>
  <si>
    <t>Скрябинский, пер.</t>
  </si>
  <si>
    <t>Скульптора Мухиной, ул.</t>
  </si>
  <si>
    <t>Славы, пл.</t>
  </si>
  <si>
    <t>Славянская, пл.</t>
  </si>
  <si>
    <t>Славянский, б-р</t>
  </si>
  <si>
    <t>Слепнёва, ул.</t>
  </si>
  <si>
    <t>Слесарный, пер.</t>
  </si>
  <si>
    <t>Слободской, пер.</t>
  </si>
  <si>
    <t>Смирновская, ул.</t>
  </si>
  <si>
    <t>Смоленская, наб.</t>
  </si>
  <si>
    <t>Смоленская, пл.</t>
  </si>
  <si>
    <t>Смоленская, ул.</t>
  </si>
  <si>
    <t>Смоленская-Сенная, пл.</t>
  </si>
  <si>
    <t>Смоленский, б-р</t>
  </si>
  <si>
    <t>Смоленский 1-й, пер.</t>
  </si>
  <si>
    <t>Смоленский 2-й, пер.</t>
  </si>
  <si>
    <t>Смоленский 3-й, пер.</t>
  </si>
  <si>
    <t>Смольная, ул.</t>
  </si>
  <si>
    <t>Снайперская, ул.</t>
  </si>
  <si>
    <t>Снежная, ул.</t>
  </si>
  <si>
    <t>Соболевский, пр-д</t>
  </si>
  <si>
    <t>Советская, ул.</t>
  </si>
  <si>
    <t>Советская (Зеленоград), ул.</t>
  </si>
  <si>
    <t>Советская (Щербинка), ул.</t>
  </si>
  <si>
    <t>Советской Армии, ул.</t>
  </si>
  <si>
    <t>Совхозная, ул.</t>
  </si>
  <si>
    <t>Совхозная (Щербинка), ул.</t>
  </si>
  <si>
    <t>Соймоновский, пр-д</t>
  </si>
  <si>
    <t>Соколиной Горы 10-я, ул.</t>
  </si>
  <si>
    <t>Соколиной Горы 3-я, ул.</t>
  </si>
  <si>
    <t>Соколиной Горы 5-я, ул.</t>
  </si>
  <si>
    <t>Соколиной Горы 8-я, ул.</t>
  </si>
  <si>
    <t>Соколиной Горы 9-я, ул.</t>
  </si>
  <si>
    <t>Соколово-Мещерская, ул.</t>
  </si>
  <si>
    <t>Сокольническая, пл.</t>
  </si>
  <si>
    <t>Сокольническая 1-я, ул.</t>
  </si>
  <si>
    <t>Сокольническая 2-я, ул.</t>
  </si>
  <si>
    <t>Сокольническая 3-я, ул.</t>
  </si>
  <si>
    <t>Сокольническая 4-я, ул.</t>
  </si>
  <si>
    <t>Сокольническая 5-я, ул.</t>
  </si>
  <si>
    <t>Сокольническая Слободка, ул.</t>
  </si>
  <si>
    <t>Сокольнический, пер.</t>
  </si>
  <si>
    <t>Сокольнический Вал, ул.</t>
  </si>
  <si>
    <t>Сокольнический Павильонный, пр-д</t>
  </si>
  <si>
    <t>Сокольнического Круга, пр-д</t>
  </si>
  <si>
    <t>Солдатская, ул.</t>
  </si>
  <si>
    <t>Солдатский, пер.</t>
  </si>
  <si>
    <t>Солнечная, аллея</t>
  </si>
  <si>
    <t>Солнечная, ул.</t>
  </si>
  <si>
    <t>Солнечная (Троицк), ул.</t>
  </si>
  <si>
    <t>Солнечногорская, ул.</t>
  </si>
  <si>
    <t>Солнечногорский, пр-д</t>
  </si>
  <si>
    <t>Солнцевский, пр-т</t>
  </si>
  <si>
    <t>Соловецких Юнг, пл.</t>
  </si>
  <si>
    <t>Соловьиная Роща, ул.</t>
  </si>
  <si>
    <t>Соловьиный, пр-д</t>
  </si>
  <si>
    <t>Соломенной Сторожки, пр-д</t>
  </si>
  <si>
    <t>Солянка, ул.</t>
  </si>
  <si>
    <t>Солянский, пр-д</t>
  </si>
  <si>
    <t>Солянский, туп.</t>
  </si>
  <si>
    <t>Сормовская, ул.</t>
  </si>
  <si>
    <t>Сормовский, пр-д</t>
  </si>
  <si>
    <t>Сорокин, пер.</t>
  </si>
  <si>
    <t>Сосинская, ул.</t>
  </si>
  <si>
    <t>Сосинский, пр-д</t>
  </si>
  <si>
    <t>Сосновая, ул.</t>
  </si>
  <si>
    <t>Сосновая (Зеленоград), аллея</t>
  </si>
  <si>
    <t>Сосновая (Троицк), ул.</t>
  </si>
  <si>
    <t>Сосны, мкр.</t>
  </si>
  <si>
    <t>Софийская, ул.</t>
  </si>
  <si>
    <t>Софийская, наб.</t>
  </si>
  <si>
    <t>Софьи Ковалевской, ул.</t>
  </si>
  <si>
    <t>Сочинская, ул.</t>
  </si>
  <si>
    <t>Союзный, пр-т</t>
  </si>
  <si>
    <t>Спартаковская, ул.</t>
  </si>
  <si>
    <t>Спартаковская, пл.</t>
  </si>
  <si>
    <t>Спартаковский, пер.</t>
  </si>
  <si>
    <t>Спасоглинищевский Б., пер.</t>
  </si>
  <si>
    <t>Спасоглинищевский М., пер.</t>
  </si>
  <si>
    <t>Спасоналивковский 1-й, пер.</t>
  </si>
  <si>
    <t>Спасоналивковский 2-й, пер.</t>
  </si>
  <si>
    <t>Спасопесковская, пл.</t>
  </si>
  <si>
    <t>Спасопесковский, пер.</t>
  </si>
  <si>
    <t>Спасская Б., ул.</t>
  </si>
  <si>
    <t>Спасский, туп.</t>
  </si>
  <si>
    <t>Сперанского, ул.</t>
  </si>
  <si>
    <t>Спиридоновка, ул.</t>
  </si>
  <si>
    <t>Спиридоньевский, пер.</t>
  </si>
  <si>
    <t>Спортивная, ул.</t>
  </si>
  <si>
    <t>Спортивная (Внуково), ул.</t>
  </si>
  <si>
    <t>Спортивная (Троицк), ул.</t>
  </si>
  <si>
    <t>Спортивная (Щербинка), ул.</t>
  </si>
  <si>
    <t>Спортивный, пр-д</t>
  </si>
  <si>
    <t>Сретенка, ул.</t>
  </si>
  <si>
    <t>Сретенские Ворота, пл.</t>
  </si>
  <si>
    <t>Сретенский, пер.</t>
  </si>
  <si>
    <t>Сретенский, б-р</t>
  </si>
  <si>
    <t>Сретенский, туп.</t>
  </si>
  <si>
    <t>Ставропольская, ул.</t>
  </si>
  <si>
    <t>Ставропольский, пр-д</t>
  </si>
  <si>
    <t>Сталеваров, ул.</t>
  </si>
  <si>
    <t>Стандартная, ул.</t>
  </si>
  <si>
    <t>Станиславского, ул.</t>
  </si>
  <si>
    <t>Станционная, ул.</t>
  </si>
  <si>
    <t>Старая, пл.</t>
  </si>
  <si>
    <t>Староалексеевская, ул.</t>
  </si>
  <si>
    <t>Старобитцевская, ул.</t>
  </si>
  <si>
    <t>Староваганьковский, пер.</t>
  </si>
  <si>
    <t>Староватутинский, пр-д</t>
  </si>
  <si>
    <t>Староволынская, ул.</t>
  </si>
  <si>
    <t>Староданиловский Б., пер.</t>
  </si>
  <si>
    <t>Староданиловский Средний, пер.</t>
  </si>
  <si>
    <t>Старокалужское, ш.</t>
  </si>
  <si>
    <t>Старокачаловская, ул.</t>
  </si>
  <si>
    <t>Старокаширское, ш.</t>
  </si>
  <si>
    <t>Старокирочный, пер.</t>
  </si>
  <si>
    <t>Староконюшенный, пер.</t>
  </si>
  <si>
    <t>Старокоптевский, пер.</t>
  </si>
  <si>
    <t>Старокрымская, ул.</t>
  </si>
  <si>
    <t>Старокрюковский, пр-д</t>
  </si>
  <si>
    <t>Старолучанская, ул.</t>
  </si>
  <si>
    <t>Старомарьинское, ш.</t>
  </si>
  <si>
    <t>Старомонетный, пер.</t>
  </si>
  <si>
    <t>Старонародная, ул.</t>
  </si>
  <si>
    <t>Староникольская, ул.</t>
  </si>
  <si>
    <t>Старообрядческая, ул.</t>
  </si>
  <si>
    <t>Староорловская, ул.</t>
  </si>
  <si>
    <t>Старопанский, пер.</t>
  </si>
  <si>
    <t>Старопетровский, пр-д</t>
  </si>
  <si>
    <t>Старопименовский, пер.</t>
  </si>
  <si>
    <t>Старопотаповская, ул.</t>
  </si>
  <si>
    <t>Старосадский, пер.</t>
  </si>
  <si>
    <t>Старослободская, ул.</t>
  </si>
  <si>
    <t>Старослободский, пер.</t>
  </si>
  <si>
    <t>Староспасская, ул.</t>
  </si>
  <si>
    <t>Старофилинская, ул.</t>
  </si>
  <si>
    <t>Стартовая, ул.</t>
  </si>
  <si>
    <t>Старые Кузьминки, ул.</t>
  </si>
  <si>
    <t>Старый Гай, ул.</t>
  </si>
  <si>
    <t>Старый Петровско-Разумовский, пр-д</t>
  </si>
  <si>
    <t>Стасовой, ул.</t>
  </si>
  <si>
    <t>Стасовой (Щербинка), ул.</t>
  </si>
  <si>
    <t>Стахановская, ул.</t>
  </si>
  <si>
    <t>Стекольная 1-я, ул.</t>
  </si>
  <si>
    <t>Степана Супруна, ул.</t>
  </si>
  <si>
    <t>Степана Шутова, ул.</t>
  </si>
  <si>
    <t>Столетова, ул.</t>
  </si>
  <si>
    <t>Столешников, пер.</t>
  </si>
  <si>
    <t>Столовый, пер.</t>
  </si>
  <si>
    <t>Стольника Потёмкина, ул.</t>
  </si>
  <si>
    <t>Столярный, пер.</t>
  </si>
  <si>
    <t>Сторожевая, ул.</t>
  </si>
  <si>
    <t>Страстной, б-р</t>
  </si>
  <si>
    <t>Страховская, ул.</t>
  </si>
  <si>
    <t>Стрелецкая, ул.</t>
  </si>
  <si>
    <t>Стрелецкий 1-й, пр-д</t>
  </si>
  <si>
    <t>Стрелецкий 2-й, пр-д</t>
  </si>
  <si>
    <t>Стрелецкий 3-й, пр-д</t>
  </si>
  <si>
    <t>Стрелецкий 4-й, пр-д</t>
  </si>
  <si>
    <t>Стрельбищенский, пер.</t>
  </si>
  <si>
    <t>Стремянный, пер.</t>
  </si>
  <si>
    <t>Строгановский, пр-д</t>
  </si>
  <si>
    <t>Строгинский, б-р</t>
  </si>
  <si>
    <t>Строителей, ул.</t>
  </si>
  <si>
    <t>Строительный, пр-д</t>
  </si>
  <si>
    <t>Стройковская, ул.</t>
  </si>
  <si>
    <t>Стромынка, ул.</t>
  </si>
  <si>
    <t>Стромынский, пер.</t>
  </si>
  <si>
    <t>Строченовский Б., пер.</t>
  </si>
  <si>
    <t>Строченовский М., пер.</t>
  </si>
  <si>
    <t>Студенецкий, пер.</t>
  </si>
  <si>
    <t>Студенческая, ул.</t>
  </si>
  <si>
    <t>Студёный, пр-д</t>
  </si>
  <si>
    <t>Ступинский, пр-д</t>
  </si>
  <si>
    <t>Суворовская, ул.</t>
  </si>
  <si>
    <t>Суворовская, пл.</t>
  </si>
  <si>
    <t>Суворовский 1-й, пер.</t>
  </si>
  <si>
    <t>Судакова, ул.</t>
  </si>
  <si>
    <t>Судостроительная, ул.</t>
  </si>
  <si>
    <t>Суздальская, ул.</t>
  </si>
  <si>
    <t>Сумская, ул.</t>
  </si>
  <si>
    <t>Сумской, пр-д</t>
  </si>
  <si>
    <t>Сурикова, ул.</t>
  </si>
  <si>
    <t>Сурский, пр-д</t>
  </si>
  <si>
    <t>Сусальный Верхн., пер.</t>
  </si>
  <si>
    <t>Сусальный Ниж., пер.</t>
  </si>
  <si>
    <t>Сусоколовское, ш.</t>
  </si>
  <si>
    <t>Сухаревская Б., пл.</t>
  </si>
  <si>
    <t>Сухаревская М., пл.</t>
  </si>
  <si>
    <t>Сухаревский Б., пер.</t>
  </si>
  <si>
    <t>Сухаревский М., пер.</t>
  </si>
  <si>
    <t>Сухонская, ул.</t>
  </si>
  <si>
    <t>Сущёвская, ул.</t>
  </si>
  <si>
    <t>Сущёвский, туп.</t>
  </si>
  <si>
    <t>Сущёвский Вал, ул.</t>
  </si>
  <si>
    <t>Сходненская, ул.</t>
  </si>
  <si>
    <t>Сходненский, пр-д</t>
  </si>
  <si>
    <t>Сходненский, туп.</t>
  </si>
  <si>
    <t>Съезжинский, пер.</t>
  </si>
  <si>
    <t>Сыровская, ул.</t>
  </si>
  <si>
    <t>Сыромятническая, наб.</t>
  </si>
  <si>
    <t>Сыромятническая Верхн., ул.</t>
  </si>
  <si>
    <t>Сыромятническая Ниж., ул.</t>
  </si>
  <si>
    <t>Сыромятнический, пр-д</t>
  </si>
  <si>
    <t>Сыромятнический 1-й, пер.</t>
  </si>
  <si>
    <t>Сыромятнический 2-й, пер.</t>
  </si>
  <si>
    <t>Сыромятнический 3-й, пер.</t>
  </si>
  <si>
    <t>Сыромятнический 4-й, пер.</t>
  </si>
  <si>
    <t>Сытинский, пер.</t>
  </si>
  <si>
    <t>Сытинский, туп.</t>
  </si>
  <si>
    <t>Т</t>
  </si>
  <si>
    <t>Таганрогская, ул.</t>
  </si>
  <si>
    <t>Таганская, пл.</t>
  </si>
  <si>
    <t>Таганская, ул.</t>
  </si>
  <si>
    <t>Тагильская, ул.</t>
  </si>
  <si>
    <t>Таёжная, ул.</t>
  </si>
  <si>
    <t>Таймырская, ул.</t>
  </si>
  <si>
    <t>Тайнинская, ул.</t>
  </si>
  <si>
    <t>Талалихина, ул.</t>
  </si>
  <si>
    <t>Талалихина (Южное Бутово), ул.</t>
  </si>
  <si>
    <t>Талдомская, ул.</t>
  </si>
  <si>
    <t>Таллинская, ул.</t>
  </si>
  <si>
    <t>Таманская, ул.</t>
  </si>
  <si>
    <t>Тамбовская, ул.</t>
  </si>
  <si>
    <t>Таможенный, пр-д</t>
  </si>
  <si>
    <t>Танковый, пр-д</t>
  </si>
  <si>
    <t>Тараса Шевченко, наб.</t>
  </si>
  <si>
    <t>Тарный, пр-д</t>
  </si>
  <si>
    <t>Тарусская, ул.</t>
  </si>
  <si>
    <t>Тарутинская, ул.</t>
  </si>
  <si>
    <t>Тарханская, ул.</t>
  </si>
  <si>
    <t>Татарская, ул.</t>
  </si>
  <si>
    <t>Татарская Б., ул.</t>
  </si>
  <si>
    <t>Татарский Б., пер.</t>
  </si>
  <si>
    <t>Татарский М., пер.</t>
  </si>
  <si>
    <t>Татищева, ул.</t>
  </si>
  <si>
    <t>Татьяны Макаровой, ул.</t>
  </si>
  <si>
    <t>Ташкентская, ул.</t>
  </si>
  <si>
    <t>Ташкентский, пер.</t>
  </si>
  <si>
    <t>Твардовского, ул.</t>
  </si>
  <si>
    <t>Тверская, ул.</t>
  </si>
  <si>
    <t>Тверская, пл.</t>
  </si>
  <si>
    <t>Тверская Застава, пл.</t>
  </si>
  <si>
    <t>Тверская-Ямская 1-я, ул.</t>
  </si>
  <si>
    <t>Тверская-Ямская 2-я, ул.</t>
  </si>
  <si>
    <t>Тверская-Ямская 3-я, ул.</t>
  </si>
  <si>
    <t>Тверская-Ямская 4-я, ул.</t>
  </si>
  <si>
    <t>Тверской, б-р</t>
  </si>
  <si>
    <t>Тверской, пр-д</t>
  </si>
  <si>
    <t>Тверской-Ямской 1-й, пер.</t>
  </si>
  <si>
    <t>Тверской-Ямской 2-й, пер.</t>
  </si>
  <si>
    <t>Театральная, аллея</t>
  </si>
  <si>
    <t>Театральная, ул.</t>
  </si>
  <si>
    <t>Театральная, пл.</t>
  </si>
  <si>
    <t>Театральный, пр-д</t>
  </si>
  <si>
    <t>Текстильщиков, ул.</t>
  </si>
  <si>
    <t>Текстильщиков 1-я, ул.</t>
  </si>
  <si>
    <t>Текстильщиков 11-я, ул.</t>
  </si>
  <si>
    <t>Текстильщиков 7-я, ул.</t>
  </si>
  <si>
    <t>Текстильщиков 8-я, ул.</t>
  </si>
  <si>
    <t>Тенистый, пр-д</t>
  </si>
  <si>
    <t>Тепличный, пер.</t>
  </si>
  <si>
    <t>Теплостанский, пр-д</t>
  </si>
  <si>
    <t>Тёплый Стан, ул.</t>
  </si>
  <si>
    <t>Терёшково, ул.</t>
  </si>
  <si>
    <t>Терлецкий, пр-д</t>
  </si>
  <si>
    <t>Терновая, ул.</t>
  </si>
  <si>
    <t>Тессинский, пер.</t>
  </si>
  <si>
    <t>Тестовская, ул.</t>
  </si>
  <si>
    <t>Тетеринский, пер.</t>
  </si>
  <si>
    <t>Технический, пер.</t>
  </si>
  <si>
    <t>Тимирязева, ул.</t>
  </si>
  <si>
    <t>Тимирязевская, ул.</t>
  </si>
  <si>
    <t>Тимирязевский, пр-д</t>
  </si>
  <si>
    <t>Тимура Фрунзе, ул.</t>
  </si>
  <si>
    <t>Тимуровская, ул.</t>
  </si>
  <si>
    <t>Типографская, ул.</t>
  </si>
  <si>
    <t>Титова, ул.</t>
  </si>
  <si>
    <t>Титовский, пр-д</t>
  </si>
  <si>
    <t>Тихая, ул.</t>
  </si>
  <si>
    <t>Тихая (Троицк), ул.</t>
  </si>
  <si>
    <t>Тихвинская, ул.</t>
  </si>
  <si>
    <t>Тихвинский, пер.</t>
  </si>
  <si>
    <t>Тихвинский 1-й, туп.</t>
  </si>
  <si>
    <t>Тихий, туп.</t>
  </si>
  <si>
    <t>Тихомирова, ул.</t>
  </si>
  <si>
    <t>Тихоновская Б., ул.</t>
  </si>
  <si>
    <t>Тихоновская М., ул.</t>
  </si>
  <si>
    <t>Тихорецкий, б-р</t>
  </si>
  <si>
    <t>Тишинская, пл.</t>
  </si>
  <si>
    <t>Тишинский Б., пер.</t>
  </si>
  <si>
    <t>Тишинский М., пер.</t>
  </si>
  <si>
    <t>Тишинский Ср., пер.</t>
  </si>
  <si>
    <t>Ткацкая, ул.</t>
  </si>
  <si>
    <t>Тобольский, пер.</t>
  </si>
  <si>
    <t>Товарищеская, ул.</t>
  </si>
  <si>
    <t>Товарищеский, пер.</t>
  </si>
  <si>
    <t>Токарная, ул.</t>
  </si>
  <si>
    <t>Токмаков, пер.</t>
  </si>
  <si>
    <t>Толбухина, ул.</t>
  </si>
  <si>
    <t>Толбухина, пр-д</t>
  </si>
  <si>
    <t>Толбухина (Щербинка), ул.</t>
  </si>
  <si>
    <t>Толмачевский Б., пер.</t>
  </si>
  <si>
    <t>Толмачёвский М., пер.</t>
  </si>
  <si>
    <t>Толмачевский Ст., пер.</t>
  </si>
  <si>
    <t>Тополёвая, аллея</t>
  </si>
  <si>
    <t>Торговая, ул.</t>
  </si>
  <si>
    <t>Третьего Интернационала, ул.</t>
  </si>
  <si>
    <t>Третьяковский, пр-д</t>
  </si>
  <si>
    <t>Трехгорный Б., пер.</t>
  </si>
  <si>
    <t>Трехгорный Вал, ул.</t>
  </si>
  <si>
    <t>Трехгорный М., пер.</t>
  </si>
  <si>
    <t>Трехгорный Ср., пер.</t>
  </si>
  <si>
    <t>Трёхпрудный, пер.</t>
  </si>
  <si>
    <t>Трехсвятительский Б., пер.</t>
  </si>
  <si>
    <t>Трехсвятительский М., пер.</t>
  </si>
  <si>
    <t>Трикотажный, пр-д</t>
  </si>
  <si>
    <t>Триумфальная, пл.</t>
  </si>
  <si>
    <t>Трифоновская, ул.</t>
  </si>
  <si>
    <t>Трифоновский, туп.</t>
  </si>
  <si>
    <t>Троекуровский, пр-д</t>
  </si>
  <si>
    <t>Троилинский, пер.</t>
  </si>
  <si>
    <t>Троицкая, ул.</t>
  </si>
  <si>
    <t>Троицкий, б-р</t>
  </si>
  <si>
    <t>Троицкий 1-й, пер.</t>
  </si>
  <si>
    <t>Троицкий 2-й, пер.</t>
  </si>
  <si>
    <t>Тропарёвская, ул.</t>
  </si>
  <si>
    <t>Трофимова, ул.</t>
  </si>
  <si>
    <t>Трубецкая, ул.</t>
  </si>
  <si>
    <t>Трубная, ул.</t>
  </si>
  <si>
    <t>Трубная, пл.</t>
  </si>
  <si>
    <t>Трубниковский, пер.</t>
  </si>
  <si>
    <t>Трудовая, аллея</t>
  </si>
  <si>
    <t>Трудовая, ул.</t>
  </si>
  <si>
    <t>Трудовая (Щербинка), ул.</t>
  </si>
  <si>
    <t>Тружеников 1-й, пер.</t>
  </si>
  <si>
    <t>Тружеников 2-й, пер.</t>
  </si>
  <si>
    <t>Тружеников 3-й, пер.</t>
  </si>
  <si>
    <t>Тульская Б., ул.</t>
  </si>
  <si>
    <t>Тульская М., ул.</t>
  </si>
  <si>
    <t>Тульский 1-й, пер.</t>
  </si>
  <si>
    <t>Тульский 2-й, пер.</t>
  </si>
  <si>
    <t>Туманяна, пл.</t>
  </si>
  <si>
    <t>Тупиковая, ул.</t>
  </si>
  <si>
    <t>Тургеневская, пл.</t>
  </si>
  <si>
    <t>Туристская, ул.</t>
  </si>
  <si>
    <t>Турчанинов, пер.</t>
  </si>
  <si>
    <t>Тучковская, ул.</t>
  </si>
  <si>
    <t>Тушинская, ул.</t>
  </si>
  <si>
    <t>Тюльпанная, ул.</t>
  </si>
  <si>
    <t>Тюменская, ул.</t>
  </si>
  <si>
    <t>Тюменский, пр-д</t>
  </si>
  <si>
    <t>Тюрина, ул.</t>
  </si>
  <si>
    <t>Тютчевская, аллея</t>
  </si>
  <si>
    <t>Тюфелева Роща, ул.</t>
  </si>
  <si>
    <t>У</t>
  </si>
  <si>
    <t>Угличская, ул.</t>
  </si>
  <si>
    <t>Угловой, пер.</t>
  </si>
  <si>
    <t>Угрешская, ул.</t>
  </si>
  <si>
    <t>Угрешский 1-й, пр-д</t>
  </si>
  <si>
    <t>Угрешский 2-й, пр-д</t>
  </si>
  <si>
    <t>Угрешский 3-й, пр-д</t>
  </si>
  <si>
    <t>Удальцова, ул.</t>
  </si>
  <si>
    <t>Узкий, пер.</t>
  </si>
  <si>
    <t>Украинский, б-р</t>
  </si>
  <si>
    <t>Уланский, пер.</t>
  </si>
  <si>
    <t>Улофа Пальме, ул.</t>
  </si>
  <si>
    <t>Университетская, пл.</t>
  </si>
  <si>
    <t>Университетский, пр-т</t>
  </si>
  <si>
    <t>Упорный, пер.</t>
  </si>
  <si>
    <t>Уральская, ул.</t>
  </si>
  <si>
    <t>Уржумская, ул.</t>
  </si>
  <si>
    <t>Усачёва, ул.</t>
  </si>
  <si>
    <t>Усачёвский, пер.</t>
  </si>
  <si>
    <t>Усиевича, ул.</t>
  </si>
  <si>
    <t>Успенский, пер.</t>
  </si>
  <si>
    <t>Уссурийская, ул.</t>
  </si>
  <si>
    <t>Устьинская, наб.</t>
  </si>
  <si>
    <t>Устьинский, пр-д</t>
  </si>
  <si>
    <t>Уткина, ул.</t>
  </si>
  <si>
    <t>Утренняя, ул.</t>
  </si>
  <si>
    <t>Ухтомская, ул.</t>
  </si>
  <si>
    <t>Ухтомский, пер.</t>
  </si>
  <si>
    <t>Ухтомского Ополчения, ул.</t>
  </si>
  <si>
    <t>Учебный, пер.</t>
  </si>
  <si>
    <t>Учинская, ул.</t>
  </si>
  <si>
    <t>Учительский, пер.</t>
  </si>
  <si>
    <t>фабрики имени 1 Мая,</t>
  </si>
  <si>
    <t>Фабрициуса, ул.</t>
  </si>
  <si>
    <t>Фабричная, ул.</t>
  </si>
  <si>
    <t>Фабричная, пл.</t>
  </si>
  <si>
    <t>Фабричный, пр-д</t>
  </si>
  <si>
    <t>Фадеева, ул.</t>
  </si>
  <si>
    <t>Факельный Б., пер.</t>
  </si>
  <si>
    <t>Факельный М., пер.</t>
  </si>
  <si>
    <t>Факультетский, пер.</t>
  </si>
  <si>
    <t>Фалеевский, пер.</t>
  </si>
  <si>
    <t>Фармацевтический, пр-д</t>
  </si>
  <si>
    <t>Федеративный, пр-т</t>
  </si>
  <si>
    <t>Фёдора Полетаева, ул.</t>
  </si>
  <si>
    <t>Фёдорова, ул.</t>
  </si>
  <si>
    <t>Федоскинская, ул.</t>
  </si>
  <si>
    <t>Феодосийская, ул.</t>
  </si>
  <si>
    <t>Ферганская, ул.</t>
  </si>
  <si>
    <t>Ферганский, пр-д</t>
  </si>
  <si>
    <t>Ферсмана, ул.</t>
  </si>
  <si>
    <t>Фестивальная, ул.</t>
  </si>
  <si>
    <t>Фигурный, пер.</t>
  </si>
  <si>
    <t>Физическая, ул.</t>
  </si>
  <si>
    <t>Филаретовская, ул.</t>
  </si>
  <si>
    <t>Филевская 2-я, ул.</t>
  </si>
  <si>
    <t>Филевская 3-я, ул.</t>
  </si>
  <si>
    <t>Филёвская Б., ул.</t>
  </si>
  <si>
    <t>Филёвская М., ул.</t>
  </si>
  <si>
    <t>Филёвский, б-р</t>
  </si>
  <si>
    <t>Филипповский, пер.</t>
  </si>
  <si>
    <t>Фирсановское, ш.</t>
  </si>
  <si>
    <t>Флотская, ул.</t>
  </si>
  <si>
    <t>Флотская (Щербинка), ул.</t>
  </si>
  <si>
    <t>Фомичёвой, ул.</t>
  </si>
  <si>
    <t>Фонвизина, ул.</t>
  </si>
  <si>
    <t>Фортунатовская, ул.</t>
  </si>
  <si>
    <t>Фотиевой, ул.</t>
  </si>
  <si>
    <t>Фрезер, ш.</t>
  </si>
  <si>
    <t>Фрезер, пр-д</t>
  </si>
  <si>
    <t>Фрезерная 1-я, ул.</t>
  </si>
  <si>
    <t>Фрезерная 2-я, ул.</t>
  </si>
  <si>
    <t>Фридриха Энгельса, ул.</t>
  </si>
  <si>
    <t>Фролов, пер.</t>
  </si>
  <si>
    <t>Фруктовая, ул.</t>
  </si>
  <si>
    <t>Фруктовая (Троицк), ул.</t>
  </si>
  <si>
    <t>Фрунзенская, наб.</t>
  </si>
  <si>
    <t>Фрунзенская 1-я, ул.</t>
  </si>
  <si>
    <t>Фрунзенская 2-я, ул.</t>
  </si>
  <si>
    <t>Фрунзенская 3-я, ул.</t>
  </si>
  <si>
    <t>Фрязевская, ул.</t>
  </si>
  <si>
    <t>Фуркасовский, пер.</t>
  </si>
  <si>
    <t>Фурманный, пер.</t>
  </si>
  <si>
    <t>Футбольная, ул.</t>
  </si>
  <si>
    <t>Хабарова, ул.</t>
  </si>
  <si>
    <t>Хабаровская, ул.</t>
  </si>
  <si>
    <t>Хавская, ул.</t>
  </si>
  <si>
    <t>Халтуринская, ул.</t>
  </si>
  <si>
    <t>Халтуринский, пр-д</t>
  </si>
  <si>
    <t>Хамовнический Вал, ул.</t>
  </si>
  <si>
    <t>Хапиловская 2-я, ул.</t>
  </si>
  <si>
    <t>Харитоньевский Б., пер.</t>
  </si>
  <si>
    <t>Харитоньевский М., пер.</t>
  </si>
  <si>
    <t>Харьковская, ул.</t>
  </si>
  <si>
    <t>Харьковский, пр-д</t>
  </si>
  <si>
    <t>Хачатуряна, ул.</t>
  </si>
  <si>
    <t>Хвалынский, б-р</t>
  </si>
  <si>
    <t>Хвойная, ул.</t>
  </si>
  <si>
    <t>Хвостов 1-й, пер.</t>
  </si>
  <si>
    <t>Хвостов 2-й, пер.</t>
  </si>
  <si>
    <t>Херсонская, ул.</t>
  </si>
  <si>
    <t>Хибинский, пр-д</t>
  </si>
  <si>
    <t>Хилков, пер.</t>
  </si>
  <si>
    <t>Химкинский, б-р</t>
  </si>
  <si>
    <t>Хитровский, пер.</t>
  </si>
  <si>
    <t>Хлебников, пер.</t>
  </si>
  <si>
    <t>Хлебный, пер.</t>
  </si>
  <si>
    <t>Хлебобулочный, пр-д</t>
  </si>
  <si>
    <t>Хлебозаводский, пр-д</t>
  </si>
  <si>
    <t>Хлобыстова, ул.</t>
  </si>
  <si>
    <t>Хлыновский, туп.</t>
  </si>
  <si>
    <t>Хо Ши Мина, пл.</t>
  </si>
  <si>
    <t>Хованская, ул.</t>
  </si>
  <si>
    <t>Ходынская, ул.</t>
  </si>
  <si>
    <t>Ходынский, б-р</t>
  </si>
  <si>
    <t>Холмогорская, ул.</t>
  </si>
  <si>
    <t>Холодильный, пер.</t>
  </si>
  <si>
    <t>Хользунова, пер.</t>
  </si>
  <si>
    <t>Хомутовский, туп.</t>
  </si>
  <si>
    <t>Хордовый, пр-д</t>
  </si>
  <si>
    <t>Хоромный, туп.</t>
  </si>
  <si>
    <t>Хорошёвская 3-я, ул.</t>
  </si>
  <si>
    <t>Хорошёвский, туп.</t>
  </si>
  <si>
    <t>Хорошёвский 1-й, пр-д</t>
  </si>
  <si>
    <t>Хорошёвский 2-й, пр-д</t>
  </si>
  <si>
    <t>Хорошёвский 3-й, пр-д</t>
  </si>
  <si>
    <t>Хорошёвское, ш.</t>
  </si>
  <si>
    <t>Хотьковская, ул.</t>
  </si>
  <si>
    <t>Хохловка Верхн., ул.</t>
  </si>
  <si>
    <t>Хохловка Нижн., ул.</t>
  </si>
  <si>
    <t>Хохловская, пл.</t>
  </si>
  <si>
    <t>Хохловский, пер.</t>
  </si>
  <si>
    <t>Хромова, ул.</t>
  </si>
  <si>
    <t>Хрустальный, пер.</t>
  </si>
  <si>
    <t>Хрущёвский, пер.</t>
  </si>
  <si>
    <t>Хуторская 1-я, ул.</t>
  </si>
  <si>
    <t>Хуторская 2-я, ул.</t>
  </si>
  <si>
    <t>Хуторской 1-й, пер.</t>
  </si>
  <si>
    <t>Хуторской 2-й, пер.</t>
  </si>
  <si>
    <t>Хуторской 3-й, пер.</t>
  </si>
  <si>
    <t>Хуторской 4-й, пер.</t>
  </si>
  <si>
    <t>Цандера, ул.</t>
  </si>
  <si>
    <t>Цветной, б-р</t>
  </si>
  <si>
    <t>Цветной, пер.</t>
  </si>
  <si>
    <t>Цветочная (Троицк), ул.</t>
  </si>
  <si>
    <t>Цветочная (Щербинка), ул.</t>
  </si>
  <si>
    <t>Цветочный, пр-д</t>
  </si>
  <si>
    <t>Цезаря Куникова, пл.</t>
  </si>
  <si>
    <t>Центральная, ул.</t>
  </si>
  <si>
    <t>Центральная, пл.</t>
  </si>
  <si>
    <t>Центральная (Троицк), ул.</t>
  </si>
  <si>
    <t>Центральная 1-я, ул.</t>
  </si>
  <si>
    <t>Центральная 2-я, ул.</t>
  </si>
  <si>
    <t>Центральный, пр-т</t>
  </si>
  <si>
    <t>Центральный, мкр.</t>
  </si>
  <si>
    <t>Центросоюзный, пер.</t>
  </si>
  <si>
    <t>Церковная Горка, ул.</t>
  </si>
  <si>
    <t>Цимлянская, ул.</t>
  </si>
  <si>
    <t>Циолковского, ул.</t>
  </si>
  <si>
    <t>ЦНИИМОД, ул.</t>
  </si>
  <si>
    <t>ЦНИИМЭ, ул.</t>
  </si>
  <si>
    <t>Цюрупы, ул.</t>
  </si>
  <si>
    <t>Ч</t>
  </si>
  <si>
    <t>Чавеса, ул.</t>
  </si>
  <si>
    <t>Чагинская, ул.</t>
  </si>
  <si>
    <t>Чайковского, ул.</t>
  </si>
  <si>
    <t>Чапаева, ул.</t>
  </si>
  <si>
    <t>Чапаевский, пер.</t>
  </si>
  <si>
    <t>Чаплыгина, ул.</t>
  </si>
  <si>
    <t>Чароитовая, ул.</t>
  </si>
  <si>
    <t>Часовая, ул.</t>
  </si>
  <si>
    <t>Чаянова, ул.</t>
  </si>
  <si>
    <t>Чебоксарская, ул.</t>
  </si>
  <si>
    <t>Челобитьевское, ш.</t>
  </si>
  <si>
    <t>Челюскинская, ул.</t>
  </si>
  <si>
    <t>Челябинская, ул.</t>
  </si>
  <si>
    <t>Черёмушкинская Б., ул.</t>
  </si>
  <si>
    <t>Черёмушкинский, пр-д</t>
  </si>
  <si>
    <t>Черепановых, пр-д</t>
  </si>
  <si>
    <t>Черепковская 3-я, ул.</t>
  </si>
  <si>
    <t>Череповецкая, ул.</t>
  </si>
  <si>
    <t>Черкасский Б., пер.</t>
  </si>
  <si>
    <t>Черкасский М., пер.</t>
  </si>
  <si>
    <t>Черкизовская 3-я, ул.</t>
  </si>
  <si>
    <t>Черкизовская Б., ул.</t>
  </si>
  <si>
    <t>Черкизовская М., ул.</t>
  </si>
  <si>
    <t>Чермянская, ул.</t>
  </si>
  <si>
    <t>Чермянский, пр-д</t>
  </si>
  <si>
    <t>Черневская, ул.</t>
  </si>
  <si>
    <t>Черниговский, пер.</t>
  </si>
  <si>
    <t>Черницынский, пр-д</t>
  </si>
  <si>
    <t>Черногрязская 2-я, ул.</t>
  </si>
  <si>
    <t>Чёрное Озеро, ул.</t>
  </si>
  <si>
    <t>Черноморский, б-р</t>
  </si>
  <si>
    <t>Чернышевского, пер.</t>
  </si>
  <si>
    <t>Черняховского, ул.</t>
  </si>
  <si>
    <t>Черского, пр-д</t>
  </si>
  <si>
    <t>Чертановская, ул.</t>
  </si>
  <si>
    <t>Чертольский, пер.</t>
  </si>
  <si>
    <t>Чесменская, ул.</t>
  </si>
  <si>
    <t>Четырёхдомный, пер.</t>
  </si>
  <si>
    <t>Чехова, ул.</t>
  </si>
  <si>
    <t>Чечёрский, пр-д</t>
  </si>
  <si>
    <t>Чечёрский (п Воскресенское), пр-д</t>
  </si>
  <si>
    <t>Чечулина, ул.</t>
  </si>
  <si>
    <t>Чешихинский, пр-д</t>
  </si>
  <si>
    <t>Чистова, ул.</t>
  </si>
  <si>
    <t>Чистопольская, ул.</t>
  </si>
  <si>
    <t>Чистопрудный, б-р</t>
  </si>
  <si>
    <t>Чистый, пер.</t>
  </si>
  <si>
    <t>Чичерина, ул.</t>
  </si>
  <si>
    <t>Чкалова, ул.</t>
  </si>
  <si>
    <t>Чкалова (Щербинка), ул.</t>
  </si>
  <si>
    <t>Чоботовская, ул.</t>
  </si>
  <si>
    <t>Чонгарский, б-р</t>
  </si>
  <si>
    <t>Чугунные Ворота, ул.</t>
  </si>
  <si>
    <t>Чудов Б., пер.</t>
  </si>
  <si>
    <t>Чукотский, пр-д</t>
  </si>
  <si>
    <t>Чуксин, туп.</t>
  </si>
  <si>
    <t>Чусовская, ул.</t>
  </si>
  <si>
    <t>Шаболовка, ул.</t>
  </si>
  <si>
    <t>Шарикоподшипниковская, ул.</t>
  </si>
  <si>
    <t>Шарля Де Голля, пл.</t>
  </si>
  <si>
    <t>Шатурская, ул.</t>
  </si>
  <si>
    <t>Шведский, туп.</t>
  </si>
  <si>
    <t>Шверника, ул.</t>
  </si>
  <si>
    <t>Шебашёвский, пр-д</t>
  </si>
  <si>
    <t>Шебашёвский, пер.</t>
  </si>
  <si>
    <t>Шекспира, ул.</t>
  </si>
  <si>
    <t>Шелапутинский, пер.</t>
  </si>
  <si>
    <t>Шелепихи 1-я, ул.</t>
  </si>
  <si>
    <t>Шелепихинская, наб.</t>
  </si>
  <si>
    <t>Шелепихинский, туп.</t>
  </si>
  <si>
    <t>Шелепихинское, ш.</t>
  </si>
  <si>
    <t>Шенкурский, пр-д</t>
  </si>
  <si>
    <t>Шеногина, ул.</t>
  </si>
  <si>
    <t>Шепелюгинская, ул.</t>
  </si>
  <si>
    <t>Шепелюгинский, пер.</t>
  </si>
  <si>
    <t>Шереметьевская, ул.</t>
  </si>
  <si>
    <t>Шереметьевское, ш.</t>
  </si>
  <si>
    <t>Шипиловская, ул.</t>
  </si>
  <si>
    <t>Шипиловский, пр-д</t>
  </si>
  <si>
    <t>Широкая, ул.</t>
  </si>
  <si>
    <t>Широкий, пр-д</t>
  </si>
  <si>
    <t>Ширшова, ул.</t>
  </si>
  <si>
    <t>Ширяево Поле, ул.</t>
  </si>
  <si>
    <t>Ширяевская Б., ул.</t>
  </si>
  <si>
    <t>Ширяевская М., ул.</t>
  </si>
  <si>
    <t>Ширяевский 2-й, пер.</t>
  </si>
  <si>
    <t>Шитова, наб.</t>
  </si>
  <si>
    <t>Шишкина, ул.</t>
  </si>
  <si>
    <t>Школьная, ул.</t>
  </si>
  <si>
    <t>Школьная (Троицк), ул.</t>
  </si>
  <si>
    <t>Шкулёва, ул.</t>
  </si>
  <si>
    <t>Шломина, пр-д</t>
  </si>
  <si>
    <t>Шлюзовая, наб.</t>
  </si>
  <si>
    <t>Шлюзы, ул.</t>
  </si>
  <si>
    <t>Шмидта, ул.</t>
  </si>
  <si>
    <t>Шмитовский, пр-д</t>
  </si>
  <si>
    <t>Шокальского, пр-д</t>
  </si>
  <si>
    <t>Шокина, пл.</t>
  </si>
  <si>
    <t>Шолохова, ул.</t>
  </si>
  <si>
    <t>Шоссейная, ул.</t>
  </si>
  <si>
    <t>Шоссейный, пр-д</t>
  </si>
  <si>
    <t>Штатная, ул.</t>
  </si>
  <si>
    <t>Штурвальная, ул.</t>
  </si>
  <si>
    <t>Штурманская, ул.</t>
  </si>
  <si>
    <t>Шубинский, пер.</t>
  </si>
  <si>
    <t>Шувалова, ул.</t>
  </si>
  <si>
    <t>Шумилова, ул.</t>
  </si>
  <si>
    <t>Шумкина, ул.</t>
  </si>
  <si>
    <t>Шухова, ул.</t>
  </si>
  <si>
    <t>Шушенская, ул.</t>
  </si>
  <si>
    <t>Щапово,</t>
  </si>
  <si>
    <t>Щёлковский, пр-д</t>
  </si>
  <si>
    <t>Щёлковское, ш.</t>
  </si>
  <si>
    <t>Щемиловский 1-й, пер.</t>
  </si>
  <si>
    <t>Щемиловский 2-й, пер.</t>
  </si>
  <si>
    <t>Щепкина, ул.</t>
  </si>
  <si>
    <t>Щербакова, ул.</t>
  </si>
  <si>
    <t>Щербаковская, ул.</t>
  </si>
  <si>
    <t>Щербинская, ул.</t>
  </si>
  <si>
    <t>Щербинский, пр-д</t>
  </si>
  <si>
    <t>Щетининский, пер.</t>
  </si>
  <si>
    <t>Щибровская, ул.</t>
  </si>
  <si>
    <t>Щипковский 1-й, пер.</t>
  </si>
  <si>
    <t>Щипковский 2-й, пер.</t>
  </si>
  <si>
    <t>Щипок, ул.</t>
  </si>
  <si>
    <t>Щорса, ул.</t>
  </si>
  <si>
    <t>Щукинская, ул.</t>
  </si>
  <si>
    <t>Щукинский 3-й, пр-д</t>
  </si>
  <si>
    <t>Э</t>
  </si>
  <si>
    <t>Элеваторная, ул.</t>
  </si>
  <si>
    <t>Элеваторный, пер.</t>
  </si>
  <si>
    <t>Электрический, пер.</t>
  </si>
  <si>
    <t>Электродная, ул.</t>
  </si>
  <si>
    <t>Электродный, пер.</t>
  </si>
  <si>
    <t>Электродный, пр-д</t>
  </si>
  <si>
    <t>Электрозаводская, ул.</t>
  </si>
  <si>
    <t>Электрозаводский 1-й, пер.</t>
  </si>
  <si>
    <t>Электрозаводский 2-й, пер.</t>
  </si>
  <si>
    <t>Электролитный, пр-д</t>
  </si>
  <si>
    <t>Эльдорадовский, пер.</t>
  </si>
  <si>
    <t>Энгельса, ул.</t>
  </si>
  <si>
    <t>Энергетическая, ул.</t>
  </si>
  <si>
    <t>Энергетический, пр-д</t>
  </si>
  <si>
    <t>Энтузиастов, ш.</t>
  </si>
  <si>
    <t>Энтузиастов, пр-д</t>
  </si>
  <si>
    <t>Энтузиастов, б-р</t>
  </si>
  <si>
    <t>Энтузиастов 1-я, ул.</t>
  </si>
  <si>
    <t>Энтузиастов 2-я, ул.</t>
  </si>
  <si>
    <t>Эрнста Тельмана, пл.</t>
  </si>
  <si>
    <t>Юбилейная, ул.</t>
  </si>
  <si>
    <t>Югорский, пр-д</t>
  </si>
  <si>
    <t>Южнобутовская, ул.</t>
  </si>
  <si>
    <t>Южнопортовая, ул.</t>
  </si>
  <si>
    <t>Южнопортовый 1-й, пр-д</t>
  </si>
  <si>
    <t>Южнопортовый 2-й, пр-д</t>
  </si>
  <si>
    <t>Южный, пр-д</t>
  </si>
  <si>
    <t>Юлиана Семёнова, ул.</t>
  </si>
  <si>
    <t>Юлиуса Фучика, ул.</t>
  </si>
  <si>
    <t>Юннатов, ул.</t>
  </si>
  <si>
    <t>Юности, пл.</t>
  </si>
  <si>
    <t>Юности, ул.</t>
  </si>
  <si>
    <t>Юности (Зеленоград), ул.</t>
  </si>
  <si>
    <t>Юных Ленинцев, ул.</t>
  </si>
  <si>
    <t>Юпитерская, ул.</t>
  </si>
  <si>
    <t>Юрловский, пр-д</t>
  </si>
  <si>
    <t>Юровская, ул.</t>
  </si>
  <si>
    <t>Юрьевская, ул.</t>
  </si>
  <si>
    <t>Юрьевский, пер.</t>
  </si>
  <si>
    <t>Юшуньская Б., ул.</t>
  </si>
  <si>
    <t>Юшуньская М., ул.</t>
  </si>
  <si>
    <t>Яблоневая (Зеленоград), аллея</t>
  </si>
  <si>
    <t>Яблонный, пер.</t>
  </si>
  <si>
    <t>Яблочкова, ул.</t>
  </si>
  <si>
    <t>Ягодная, ул.</t>
  </si>
  <si>
    <t>Ягодная (Троицк), ул.</t>
  </si>
  <si>
    <t>Языковский, пер.</t>
  </si>
  <si>
    <t>Якиманка М., ул.</t>
  </si>
  <si>
    <t>Якиманская, наб.</t>
  </si>
  <si>
    <t>Якиманский, пер.</t>
  </si>
  <si>
    <t>Якиманский, пр-д</t>
  </si>
  <si>
    <t>Яковлевская, ул.</t>
  </si>
  <si>
    <t>Яковоапостольский, пер.</t>
  </si>
  <si>
    <t>Якорная, ул.</t>
  </si>
  <si>
    <t>Якушкина, пр-д</t>
  </si>
  <si>
    <t>Ялтинская, ул.</t>
  </si>
  <si>
    <t>Ямская 1-я, ул.</t>
  </si>
  <si>
    <t>Ямская 2-я, ул.</t>
  </si>
  <si>
    <t>Ямского Поля 1-я, ул.</t>
  </si>
  <si>
    <t>Ямского Поля 3-я, ул.</t>
  </si>
  <si>
    <t>Ямского Поля 5-я, ул.</t>
  </si>
  <si>
    <t>Яна Райниса, б-р</t>
  </si>
  <si>
    <t>Янтарный, пр-д</t>
  </si>
  <si>
    <t>Ярославская, ул.</t>
  </si>
  <si>
    <t>Ярославское, ш.</t>
  </si>
  <si>
    <t>Ярцевская, ул.</t>
  </si>
  <si>
    <t>Ясеневая, ул.</t>
  </si>
  <si>
    <t>Ясногорская, ул.</t>
  </si>
  <si>
    <t>Яснополянская, ул.</t>
  </si>
  <si>
    <t>Ясный, пр-д</t>
  </si>
  <si>
    <t>Яузская, аллея</t>
  </si>
  <si>
    <t>Яузская, ул.</t>
  </si>
  <si>
    <t>Яузские Ворота, пл.</t>
  </si>
  <si>
    <t>Яузский, б-р</t>
  </si>
  <si>
    <t>Яхромская, ул.</t>
  </si>
  <si>
    <t>Яхромский, пр-д</t>
  </si>
  <si>
    <t>10th Anniversary of October, ul.</t>
  </si>
  <si>
    <t>10th Parkovaya st.</t>
  </si>
  <si>
    <t>11th, mkr.</t>
  </si>
  <si>
    <t>11 Heroes of Sappers, alley</t>
  </si>
  <si>
    <t>11th Parkovaya, ul.</t>
  </si>
  <si>
    <t>12th Parkovaya, ul.</t>
  </si>
  <si>
    <t>13-th Parkovaya, ul.</t>
  </si>
  <si>
    <t>14th Parkovaya, ul.</t>
  </si>
  <si>
    <t>15th Parkovaya, ul.</t>
  </si>
  <si>
    <t>16th Parkovaya, ul.</t>
  </si>
  <si>
    <t>1812, ul.</t>
  </si>
  <si>
    <t>1905, ul.</t>
  </si>
  <si>
    <t>2nd Kapotnya, sq.</t>
  </si>
  <si>
    <t>2nd Maple, per.</t>
  </si>
  <si>
    <t>2nd Tushinsky, pr-d</t>
  </si>
  <si>
    <t>2nd Khodynsky, pr-d</t>
  </si>
  <si>
    <t>2nd Vishnevaya, ul.</t>
  </si>
  <si>
    <t>2nd Izumrudnaya, ul.</t>
  </si>
  <si>
    <t>2nd Lazurnaya, ul.</t>
  </si>
  <si>
    <t>2nd Nauchnaya str.</t>
  </si>
  <si>
    <t>2nd Parkovaya str.</t>
  </si>
  <si>
    <t>2nd Pyatiletka St., 26 Bakinskikh Komissarov St.</t>
  </si>
  <si>
    <t>26 Bakinskikh Komissarov str.</t>
  </si>
  <si>
    <t>3rd Maple, per.</t>
  </si>
  <si>
    <t>3rd microdistrict, mkr.</t>
  </si>
  <si>
    <t>3rd Silikatny, pr.</t>
  </si>
  <si>
    <t>3rd Khodynsky, pr.</t>
  </si>
  <si>
    <t>3rd Vishnevaya, ul.</t>
  </si>
  <si>
    <t>3rd Lazurnaya, ul.</t>
  </si>
  <si>
    <t>3rd Nauchnaya, ul.</t>
  </si>
  <si>
    <t>3rd Parkovaya str.</t>
  </si>
  <si>
    <t>4th Maple, per.</t>
  </si>
  <si>
    <t>4th Khodynsky, avenue</t>
  </si>
  <si>
    <t>4th Cherry, ul.</t>
  </si>
  <si>
    <t>4th Parkovaya street, ul.</t>
  </si>
  <si>
    <t>40 Let Oktyabrya Ave.</t>
  </si>
  <si>
    <t>40 Let Oktyabrya, ul.</t>
  </si>
  <si>
    <t>474th, Ave.</t>
  </si>
  <si>
    <t>4803rd, avenue</t>
  </si>
  <si>
    <t>4807th, avenue</t>
  </si>
  <si>
    <t>4921st, avenue</t>
  </si>
  <si>
    <t>4922nd, pr-d</t>
  </si>
  <si>
    <t>5th Kapotnya, sql</t>
  </si>
  <si>
    <t>5th Cherry, ul.</t>
  </si>
  <si>
    <t>5th Parkovaya st.</t>
  </si>
  <si>
    <t>50 Let Oktyabrya, ul.</t>
  </si>
  <si>
    <t>6th Maple, per.</t>
  </si>
  <si>
    <t>6th Cherry, ul.</t>
  </si>
  <si>
    <t>6th Parkovaya, ul.</t>
  </si>
  <si>
    <t>60th Anniversary of October, Ave.</t>
  </si>
  <si>
    <t>60th Anniversary of the USSR, pl.</t>
  </si>
  <si>
    <t>684th, ave.</t>
  </si>
  <si>
    <t>687th, avenue</t>
  </si>
  <si>
    <t>7th Cherry, ul.</t>
  </si>
  <si>
    <t>7th Parkovaya, ul.</t>
  </si>
  <si>
    <t>8 Marta, ul.</t>
  </si>
  <si>
    <t>8 Marta 1-ya, st.</t>
  </si>
  <si>
    <t>8 Marta 4th, ul.</t>
  </si>
  <si>
    <t>8th Cherry, ul.</t>
  </si>
  <si>
    <t>8th Parkovaya St., ul.</t>
  </si>
  <si>
    <t>800-letiya Moscow, ul.</t>
  </si>
  <si>
    <t>9 Maya, ul.</t>
  </si>
  <si>
    <t>9th Parkovaya St., Abelmanovskaya St.</t>
  </si>
  <si>
    <t>Abelmanovskaya, Abelmanovskaya Zastava str.</t>
  </si>
  <si>
    <t>Abelmanovskaya Zastava, pl.</t>
  </si>
  <si>
    <t>Abramtsevskaya str.</t>
  </si>
  <si>
    <t>Abrikosovsky, per.</t>
  </si>
  <si>
    <t>Avangardnaya str.</t>
  </si>
  <si>
    <t>Aviakonstruktor Mikoyan str.</t>
  </si>
  <si>
    <t>Aviakonstruktor Mil, ul.</t>
  </si>
  <si>
    <t>Aviakonstruktor Petlyakov str.</t>
  </si>
  <si>
    <t>Aviakonstruktor Sukhoi str.</t>
  </si>
  <si>
    <t>Aviakonstruktor Yakovleva, Aviamotornaya str.</t>
  </si>
  <si>
    <t>Aviamotornaya str.</t>
  </si>
  <si>
    <t>Aviamotorny, Ave.</t>
  </si>
  <si>
    <t>Aviatorov, Aviatorov str.</t>
  </si>
  <si>
    <t>Aviatorov (Shcherbinka), Aviatsionnaya str.</t>
  </si>
  <si>
    <t>Aviatsionnaya str.</t>
  </si>
  <si>
    <t>Aviatsionnaya (Shcherbinka), Aviatsionnaya str.</t>
  </si>
  <si>
    <t>Aviatsionniy, per.</t>
  </si>
  <si>
    <t>Avtozavodskaya str.</t>
  </si>
  <si>
    <t>Avtozavodskaya, pl.</t>
  </si>
  <si>
    <t>Avtozavodskiy 1st, pr.</t>
  </si>
  <si>
    <t>Avtozavodsky 2nd, pr-d</t>
  </si>
  <si>
    <t>Avtozavodsky 3rd, pr-d</t>
  </si>
  <si>
    <t>Avtomotorny pr.</t>
  </si>
  <si>
    <t>Avtomotornaya, ul.</t>
  </si>
  <si>
    <t>Admiral Kornilov str.</t>
  </si>
  <si>
    <t>Admiral Lazarev str.</t>
  </si>
  <si>
    <t>Admiral Makarov str.</t>
  </si>
  <si>
    <t>Admiral Rudnev str.</t>
  </si>
  <si>
    <t>Admiral Ushakov bldg.</t>
  </si>
  <si>
    <t>Azovskaya, ul.</t>
  </si>
  <si>
    <t>Aivazovsky str.</t>
  </si>
  <si>
    <t>Akademik Aleksandrov str.</t>
  </si>
  <si>
    <t>Akademik Anokhin str.</t>
  </si>
  <si>
    <t>Akademik Artsimovicha str.</t>
  </si>
  <si>
    <t>Akademik Bakuleva str.</t>
  </si>
  <si>
    <t>Akademik Bochvar str.</t>
  </si>
  <si>
    <t>Akademika Varga str.</t>
  </si>
  <si>
    <t>Akademika Vinogradova, Akademika Vishnevskogo str.</t>
  </si>
  <si>
    <t>Akademika Vishnevskogo str.</t>
  </si>
  <si>
    <t>Akademik Volgin str.</t>
  </si>
  <si>
    <t>Akademika Glushko str.</t>
  </si>
  <si>
    <t>Akademik Zelinsky str.</t>
  </si>
  <si>
    <t>Akademik Zeldovich str.</t>
  </si>
  <si>
    <t>Akademik Ilyushin str.</t>
  </si>
  <si>
    <t>Akademik Kapitsa str.</t>
  </si>
  <si>
    <t>Akademik Keldysh str.</t>
  </si>
  <si>
    <t>Akademik Komarov str.</t>
  </si>
  <si>
    <t>Akademik Korolev str.</t>
  </si>
  <si>
    <t>Akademik Kurchatov str.</t>
  </si>
  <si>
    <t>Akademik Landau, ul.</t>
  </si>
  <si>
    <t>Akademik Laskorin str.</t>
  </si>
  <si>
    <t>Akademika Lyulka, pl.</t>
  </si>
  <si>
    <t>Akademika Millionshchikov str.</t>
  </si>
  <si>
    <t>Akademik Nesmeyanov str.</t>
  </si>
  <si>
    <t>Akademika Oparin str.</t>
  </si>
  <si>
    <t>Akademik Pavlov str.</t>
  </si>
  <si>
    <t>Akademik Petrov str.</t>
  </si>
  <si>
    <t>Akademik Petrovskogo str.</t>
  </si>
  <si>
    <t>Akademik Pilyugin str.</t>
  </si>
  <si>
    <t>Akademika Pontryagina str.</t>
  </si>
  <si>
    <t>Akademika Sakharov Ave.</t>
  </si>
  <si>
    <t>Akademika Semyonova str.</t>
  </si>
  <si>
    <t>Akademik Skryabin str.</t>
  </si>
  <si>
    <t>Akademik Tamm, Akademik Tupolev str.</t>
  </si>
  <si>
    <t>Akademik Tupolev str.</t>
  </si>
  <si>
    <t>Akademik Khokhlova str.</t>
  </si>
  <si>
    <t>Akademik Chelomey str.</t>
  </si>
  <si>
    <t>Akademik Cherenkov str.</t>
  </si>
  <si>
    <t>Akademik Yangelya str.</t>
  </si>
  <si>
    <t>Akademicheskaya str.</t>
  </si>
  <si>
    <t>Akademicheskaya B., Akademicheskaya str.</t>
  </si>
  <si>
    <t>Akademicheskaya, pr.</t>
  </si>
  <si>
    <t>Alabushevskaya str.</t>
  </si>
  <si>
    <t>Alabyana str.</t>
  </si>
  <si>
    <t>Alexander Lukyanov str.</t>
  </si>
  <si>
    <t>Alexander Nevskogo, per.</t>
  </si>
  <si>
    <t>Alexander Nevskogo str.</t>
  </si>
  <si>
    <t>Aleksandr Solzhenitsyn, ul.</t>
  </si>
  <si>
    <t>Aleksandrovka, ul.</t>
  </si>
  <si>
    <t>Alekseevskiy Post, ul.</t>
  </si>
  <si>
    <t>Aleksei Dikogo, Aleksei Sviridova str.</t>
  </si>
  <si>
    <t>Aleksei Sviridova str.</t>
  </si>
  <si>
    <t>Aleksinskaya str.</t>
  </si>
  <si>
    <t>Aleksinskaya Dolina, ul.</t>
  </si>
  <si>
    <t>Alyoshkinskaya, pr.</t>
  </si>
  <si>
    <t>Alma-Atinskaya str.</t>
  </si>
  <si>
    <t>Altayskaya str.</t>
  </si>
  <si>
    <t>Altufievskoe, sh.</t>
  </si>
  <si>
    <t>Alymov, per.</t>
  </si>
  <si>
    <t>Alymov, ul.</t>
  </si>
  <si>
    <t>Alyabyeva, ul.</t>
  </si>
  <si>
    <t>Ambulatory, per.</t>
  </si>
  <si>
    <t>Ambulatory 1st, pr.</t>
  </si>
  <si>
    <t>Ambulatorny 2, ave.</t>
  </si>
  <si>
    <t>Amilkar Cabrala, pl.</t>
  </si>
  <si>
    <t>Aminievskoe, Amundsen str.</t>
  </si>
  <si>
    <t>Amundsen str.</t>
  </si>
  <si>
    <t>Amurskaya str.</t>
  </si>
  <si>
    <t>Amurskiy, per.</t>
  </si>
  <si>
    <t>Anadyrsky, pr.</t>
  </si>
  <si>
    <t>Ananyevskiy, per.</t>
  </si>
  <si>
    <t>Anatoly Zhivov, ul.</t>
  </si>
  <si>
    <t>Angarskaya str.</t>
  </si>
  <si>
    <t>Andersen str.</t>
  </si>
  <si>
    <t>Andreevka, ul.</t>
  </si>
  <si>
    <t>Andreev-Zabelinskaya str.</t>
  </si>
  <si>
    <t>Andreevskaya str.</t>
  </si>
  <si>
    <t>Andreevskaya, nab.</t>
  </si>
  <si>
    <t>Andronovskoe, sh.</t>
  </si>
  <si>
    <t>Andronyevskaya, nab.</t>
  </si>
  <si>
    <t>Andronyevskaya, pl.</t>
  </si>
  <si>
    <t>Andronyevskaya B., ul.</t>
  </si>
  <si>
    <t>Andronyevskaya M., ul.</t>
  </si>
  <si>
    <t>Andronyevskaya, pr.</t>
  </si>
  <si>
    <t>Andropov Ave.</t>
  </si>
  <si>
    <t>Annenskaya str.</t>
  </si>
  <si>
    <t>Annensky, pr-d</t>
  </si>
  <si>
    <t>Anna Akhmatova str.</t>
  </si>
  <si>
    <t>Anna Severyanova str.</t>
  </si>
  <si>
    <t>Anosova str.</t>
  </si>
  <si>
    <t>Antonov-Ovseenko str.</t>
  </si>
  <si>
    <t>Apakova, Ave.</t>
  </si>
  <si>
    <t>Aptekarsky, per.</t>
  </si>
  <si>
    <t>Arbat, Arbatetskaya str.</t>
  </si>
  <si>
    <t>Arbatetskaya str.</t>
  </si>
  <si>
    <t>Arbatskaya str.</t>
  </si>
  <si>
    <t>Arbatskie Vorota, pl.</t>
  </si>
  <si>
    <t>Arbatsky, per.</t>
  </si>
  <si>
    <t>Argunovskaya str.</t>
  </si>
  <si>
    <t>Aristarkhovsky, per.</t>
  </si>
  <si>
    <t>Armavirskaya str.</t>
  </si>
  <si>
    <t>Armeyskaya str.</t>
  </si>
  <si>
    <t>Armyansky, per.</t>
  </si>
  <si>
    <t>Artamonova str.</t>
  </si>
  <si>
    <t>Artekovskaya str.</t>
  </si>
  <si>
    <t>Artyukhina str.</t>
  </si>
  <si>
    <t>Arkhangelskiy, per.</t>
  </si>
  <si>
    <t>Archival 1, per.</t>
  </si>
  <si>
    <t>Vlasov Architektor, Aseeva str.</t>
  </si>
  <si>
    <t>Aseeva str.</t>
  </si>
  <si>
    <t>Astradamskaya str.</t>
  </si>
  <si>
    <t>Astradamskiy, Ave.</t>
  </si>
  <si>
    <t>Astrakhanskiy, per.</t>
  </si>
  <si>
    <t>Atarbekova str.</t>
  </si>
  <si>
    <t>Atlasova str.</t>
  </si>
  <si>
    <t>Afanasievskiy B., per.</t>
  </si>
  <si>
    <t>Afanasievskiy M., per.</t>
  </si>
  <si>
    <t>Ascheulov, per.</t>
  </si>
  <si>
    <t>Aerodromnaya str.</t>
  </si>
  <si>
    <t>Aeroporta, pr.</t>
  </si>
  <si>
    <t>Aeroportovskaya 1-st.</t>
  </si>
  <si>
    <t>Aeroflotskaya, ul.</t>
  </si>
  <si>
    <t>Babaevskaya str.</t>
  </si>
  <si>
    <t>Babyegorodskiy 1st, per.</t>
  </si>
  <si>
    <t>Babyegorodskiy 2nd, per.</t>
  </si>
  <si>
    <t>Bagritskogo str.</t>
  </si>
  <si>
    <t>Bazhenova str.</t>
  </si>
  <si>
    <t>Bazhova str.</t>
  </si>
  <si>
    <t>Bazovaya, ul.</t>
  </si>
  <si>
    <t>Bazovskaya str.</t>
  </si>
  <si>
    <t>Baidukova, Baikalskaya str.</t>
  </si>
  <si>
    <t>Baikalskaya str.</t>
  </si>
  <si>
    <t>Baikalskiy, per.</t>
  </si>
  <si>
    <t>Bakinskaya str.</t>
  </si>
  <si>
    <t>Bakuninskaya str.</t>
  </si>
  <si>
    <t>Balakirevsky, per.</t>
  </si>
  <si>
    <t>Balaklava, Ave.</t>
  </si>
  <si>
    <t>B. Balkansky, per.</t>
  </si>
  <si>
    <t>Baltiyskaya str.</t>
  </si>
  <si>
    <t>Baltiyskiy 1st, per.</t>
  </si>
  <si>
    <t>Baltiysky 2nd, per.</t>
  </si>
  <si>
    <t>Baltiyskiy 3rd, per.</t>
  </si>
  <si>
    <t>Balchug, ul.</t>
  </si>
  <si>
    <t>Bankovskiy, per.</t>
  </si>
  <si>
    <t>Banny, per.</t>
  </si>
  <si>
    <t>Banny, avenue</t>
  </si>
  <si>
    <t>Drum, per.</t>
  </si>
  <si>
    <t>Barashevskiy, per.</t>
  </si>
  <si>
    <t>Barbolina, ul.</t>
  </si>
  <si>
    <t>Barvikhinskaya st.</t>
  </si>
  <si>
    <t>Bardina str.</t>
  </si>
  <si>
    <t>Barclaya str.</t>
  </si>
  <si>
    <t>Barrikadnaya str.</t>
  </si>
  <si>
    <t>Bartenevskaya str.</t>
  </si>
  <si>
    <t>Barykovskiy, per.</t>
  </si>
  <si>
    <t>Baryshevskaya str.</t>
  </si>
  <si>
    <t>Baryshevskaya 1st, ul.</t>
  </si>
  <si>
    <t>Baryshevskaya 2nd, ul.</t>
  </si>
  <si>
    <t>Baryshevskaya 3rd, ul.</t>
  </si>
  <si>
    <t>Baryshevskaya Roshcha, ul.</t>
  </si>
  <si>
    <t>Baryshikha, ul.</t>
  </si>
  <si>
    <t>Basmannaya Nov., ul.</t>
  </si>
  <si>
    <t>Basmannaya Star.</t>
  </si>
  <si>
    <t>Basmanniy, per.</t>
  </si>
  <si>
    <t>Basmanny, tup.</t>
  </si>
  <si>
    <t>Basmanniy 1, per.</t>
  </si>
  <si>
    <t>Basovskaya str.</t>
  </si>
  <si>
    <t>Batayskaya str.</t>
  </si>
  <si>
    <t>Batayskiy, pr.</t>
  </si>
  <si>
    <t>Batyuninskaya str.</t>
  </si>
  <si>
    <t>Batyuninskii, pr.</t>
  </si>
  <si>
    <t>Baumanskaya, ul.</t>
  </si>
  <si>
    <t>Baumanskaya 2-ya, ul.</t>
  </si>
  <si>
    <t>Bakhrushina, ul.</t>
  </si>
  <si>
    <t>Bashilovka N., ul.</t>
  </si>
  <si>
    <t>Bashilovskaya, ul.</t>
  </si>
  <si>
    <t>Bebelya 1-ya, Bebelya st.</t>
  </si>
  <si>
    <t>Bebelya 2nd, Bebelya st.</t>
  </si>
  <si>
    <t>Bebelya 3rd, Begicheva str.</t>
  </si>
  <si>
    <t>Begicheva St.</t>
  </si>
  <si>
    <t>Begovaya, alley</t>
  </si>
  <si>
    <t>Begovaya, ul.</t>
  </si>
  <si>
    <t>Begovaya, avenue</t>
  </si>
  <si>
    <t>Bezymyannyi, avenue</t>
  </si>
  <si>
    <t>Belgorodsky, pr-d</t>
  </si>
  <si>
    <t>Belenovsky, pr-d</t>
  </si>
  <si>
    <t>Belovezhskaya str.</t>
  </si>
  <si>
    <t>Belogorskaya st.</t>
  </si>
  <si>
    <t>Belogorskaya 2nd, Belozerskaya str.</t>
  </si>
  <si>
    <t>Belozerskaya str.</t>
  </si>
  <si>
    <t>Belokamennoe, ul.</t>
  </si>
  <si>
    <t>Belokamennoe 1st, ave.</t>
  </si>
  <si>
    <t>Belokamenny 2nd, pr.</t>
  </si>
  <si>
    <t>Belomorskaya str.</t>
  </si>
  <si>
    <t>Belorechenskaya str.</t>
  </si>
  <si>
    <t>Bely Kuna, pl.</t>
  </si>
  <si>
    <t>Belyakov str.</t>
  </si>
  <si>
    <t>Berezhkovskaya str.</t>
  </si>
  <si>
    <t>Berezhkovskaya, Berezhkovskaya nab.</t>
  </si>
  <si>
    <t>Beryozovaya, alley</t>
  </si>
  <si>
    <t>Beryozovaya (Zelenograd), alley</t>
  </si>
  <si>
    <t>Beryozovaya (Shcherbinka), ul.</t>
  </si>
  <si>
    <t>Birch Grove, pr.</t>
  </si>
  <si>
    <t>Berzarina st.</t>
  </si>
  <si>
    <t>Beringov Ave.</t>
  </si>
  <si>
    <t>Beringov N., pr.</t>
  </si>
  <si>
    <t>Bernikov, per.</t>
  </si>
  <si>
    <t>Bernikovskaya, nab.</t>
  </si>
  <si>
    <t>Bersenevskaya, nab.</t>
  </si>
  <si>
    <t>Bersenevskaya, per.</t>
  </si>
  <si>
    <t>Beskudnikovskiy, b-р</t>
  </si>
  <si>
    <t>Beskudnikovskiy, per.</t>
  </si>
  <si>
    <t>Beskudnikovskiy, pr.</t>
  </si>
  <si>
    <t>Bestuzhevs, Bekhtereva str.</t>
  </si>
  <si>
    <t>Bekhtereva str.</t>
  </si>
  <si>
    <t>Bianki str.</t>
  </si>
  <si>
    <t>Bibirevskaya str.</t>
  </si>
  <si>
    <t>Bibliotecnaya st.</t>
  </si>
  <si>
    <t>Bibliotekhny, ave.</t>
  </si>
  <si>
    <t>Birzhevaya, pl.</t>
  </si>
  <si>
    <t>Biryulevskaya, ul.</t>
  </si>
  <si>
    <t>Biryusinka, ul.</t>
  </si>
  <si>
    <t>Bittsevskaya, alley</t>
  </si>
  <si>
    <t>Bittsevsky, pr.</t>
  </si>
  <si>
    <t>Blagoveshchenskiy, per.</t>
  </si>
  <si>
    <t>Blagusha, ul.</t>
  </si>
  <si>
    <t>Bobrov, per.</t>
  </si>
  <si>
    <t>Bobruyskaya, ul.</t>
  </si>
  <si>
    <t>Bogatyrskaya 3rd st.</t>
  </si>
  <si>
    <t>Bogatyrsky 2nd, per.</t>
  </si>
  <si>
    <t>Bogatyrsky Most, ul.</t>
  </si>
  <si>
    <t>Bogdanov str.</t>
  </si>
  <si>
    <t>Bogorodskaya str.</t>
  </si>
  <si>
    <t>Bogorodskiy 1st, per.</t>
  </si>
  <si>
    <t>Bogorodskiy 2nd, per.</t>
  </si>
  <si>
    <t>Bogorodskiy 3rd, per.</t>
  </si>
  <si>
    <t>Bogorodskiy 4th, per.</t>
  </si>
  <si>
    <t>Bogorodskiy Val, ul.</t>
  </si>
  <si>
    <t>Bogorodskoe, sh.</t>
  </si>
  <si>
    <t>Bogoslovskiy, per.</t>
  </si>
  <si>
    <t>Bogoyavlensky, per.</t>
  </si>
  <si>
    <t>Bogucharskaya str.</t>
  </si>
  <si>
    <t>Bogucharskiy 1st, per.</t>
  </si>
  <si>
    <t>Bogucharskiy 2nd, per.</t>
  </si>
  <si>
    <t>Boevskaya 1st, Boevskaya str.</t>
  </si>
  <si>
    <t>Boevskaya 2nd, Boevskaya str.</t>
  </si>
  <si>
    <t>Bojenskii, pr.</t>
  </si>
  <si>
    <t>Bozheninskiy M., per.</t>
  </si>
  <si>
    <t>Bozhenko, ul.</t>
  </si>
  <si>
    <t>Boytsovaya str.</t>
  </si>
  <si>
    <t>Boldov Ruchey, ul.</t>
  </si>
  <si>
    <t>Bolotnaya, pl.</t>
  </si>
  <si>
    <t>Bolotnaya, ul.</t>
  </si>
  <si>
    <t>Bolotnaya, nab.</t>
  </si>
  <si>
    <t>Bolotnikovskaya str.</t>
  </si>
  <si>
    <t>Bolotnichny, per.</t>
  </si>
  <si>
    <t>Bolshaya, ul.</t>
  </si>
  <si>
    <t>Bolshaya Yakimanka, ul.</t>
  </si>
  <si>
    <t>Bolshoy Krug, alley</t>
  </si>
  <si>
    <t>Bolshoy Kozlovsky, per.</t>
  </si>
  <si>
    <t>Boris Galushkin, ul.</t>
  </si>
  <si>
    <t>Boris Zhigulyonkov St.</t>
  </si>
  <si>
    <t>Boris Pasternak, Borisovskaya str.</t>
  </si>
  <si>
    <t>Borisovskaya str.</t>
  </si>
  <si>
    <t>Borisovskie Prudy, ul.</t>
  </si>
  <si>
    <t>Borisovskiy, pr.</t>
  </si>
  <si>
    <t>Borisoglebsky, per.</t>
  </si>
  <si>
    <t>Borovaya str.</t>
  </si>
  <si>
    <t>Borovitskaya, pl.</t>
  </si>
  <si>
    <t>Borovskiy, pr.</t>
  </si>
  <si>
    <t>Borovskoe, sh.</t>
  </si>
  <si>
    <t>Borodinskaya 1-ya, ul.</t>
  </si>
  <si>
    <t>Borodinskaya 2nd, ul.</t>
  </si>
  <si>
    <t>Boroby, pl.</t>
  </si>
  <si>
    <t>Botanicheskaya st.</t>
  </si>
  <si>
    <t>Botanicheskaya M., ul.</t>
  </si>
  <si>
    <t>Botanicheskaya, per.</t>
  </si>
  <si>
    <t>Botanicheskaya 1st, pr.</t>
  </si>
  <si>
    <t>Botanicheskiy 2, pr-d</t>
  </si>
  <si>
    <t>Botkinskiy 1, pr-d</t>
  </si>
  <si>
    <t>Botkinski 2nd, pr-d</t>
  </si>
  <si>
    <t>Bochkova str.</t>
  </si>
  <si>
    <t>Boyarsky, per.</t>
  </si>
  <si>
    <t>Brateevskaya str.</t>
  </si>
  <si>
    <t>Bratislavskaya str.</t>
  </si>
  <si>
    <t>Bratskaya str.</t>
  </si>
  <si>
    <t>Brattsevskaya str.</t>
  </si>
  <si>
    <t>Brothers Fonchenko st.</t>
  </si>
  <si>
    <t>Brestskaya 1-ya, ul.</t>
  </si>
  <si>
    <t>Brestskaya 2nd, ul.</t>
  </si>
  <si>
    <t>Brigadirsky, per.</t>
  </si>
  <si>
    <t>Brodnikov, per.</t>
  </si>
  <si>
    <t>Bronnaya B., ul.</t>
  </si>
  <si>
    <t>Bronnaya M., ul.</t>
  </si>
  <si>
    <t>Bronnitskaya str.</t>
  </si>
  <si>
    <t>Bronnitsky, per.</t>
  </si>
  <si>
    <t>Broshevskiy, per.</t>
  </si>
  <si>
    <t>Brusilova str.</t>
  </si>
  <si>
    <t>Brullova, ul.</t>
  </si>
  <si>
    <t>Brusov, per.</t>
  </si>
  <si>
    <t>Bryanskaya str.</t>
  </si>
  <si>
    <t>Bryanskiy Post, ul.</t>
  </si>
  <si>
    <t>Budayskaya str.</t>
  </si>
  <si>
    <t>Budayskiy, pr.</t>
  </si>
  <si>
    <t>Budyonnogo, ave.</t>
  </si>
  <si>
    <t>Buzheninova, ul.</t>
  </si>
  <si>
    <t>Bukovaya, alley</t>
  </si>
  <si>
    <t>Bulatnikovskaya, ul.</t>
  </si>
  <si>
    <t>Bulatnikovskiy, pr-d</t>
  </si>
  <si>
    <t>Paper, avenue</t>
  </si>
  <si>
    <t>Buninskaya, alley</t>
  </si>
  <si>
    <t>Burakova, ul.</t>
  </si>
  <si>
    <t>Burdenko, ul.</t>
  </si>
  <si>
    <t>Burtsevskaya, ul.</t>
  </si>
  <si>
    <t>Businovskaya Gorka, ul.</t>
  </si>
  <si>
    <t>Businovskiy, ave.</t>
  </si>
  <si>
    <t>Butikovskiy, per.</t>
  </si>
  <si>
    <t>Butlerova str.</t>
  </si>
  <si>
    <t>Butovskaya str.</t>
  </si>
  <si>
    <t>Butovskaya B., ul.</t>
  </si>
  <si>
    <t>Butovsky, tup.</t>
  </si>
  <si>
    <t>Butyrskaya, Butyrskaya str.</t>
  </si>
  <si>
    <t>Butyrsky Val, Bukhvostova str.</t>
  </si>
  <si>
    <t>Bukhvostova 1-ya, Bukhvostova st.</t>
  </si>
  <si>
    <t>Bukhvostova 2nd, Bukhvostova str.</t>
  </si>
  <si>
    <t>Bukhvostova 3rd, Bukhvostova str.</t>
  </si>
  <si>
    <t>Bykovskaya str.</t>
  </si>
  <si>
    <t>Vavilova str.</t>
  </si>
  <si>
    <t>Vagonoremontnaya st.</t>
  </si>
  <si>
    <t>Vadkovskiy, per.</t>
  </si>
  <si>
    <t>Valdajskiy, ave.</t>
  </si>
  <si>
    <t>Valovaya str.</t>
  </si>
  <si>
    <t>Valuyevskaya str.</t>
  </si>
  <si>
    <t>Varvarinskaya, ul.</t>
  </si>
  <si>
    <t>Varvarka, ul.</t>
  </si>
  <si>
    <t>Varvarskie Vorota, pl.</t>
  </si>
  <si>
    <t>Varsonofievsky, per.</t>
  </si>
  <si>
    <t>Varshavsky 1st, pr.</t>
  </si>
  <si>
    <t>Varshavskiy 2nd, pr.</t>
  </si>
  <si>
    <t>Varshavskoe, ul.</t>
  </si>
  <si>
    <t>Vasilisa Kozhina, ul.</t>
  </si>
  <si>
    <t>Vasily Botylev St., Vasily Petushkov St.</t>
  </si>
  <si>
    <t>Vasily Petushkov str.</t>
  </si>
  <si>
    <t>Vasilyevskaya str.</t>
  </si>
  <si>
    <t>Vasilievskiy Spusk, pl.</t>
  </si>
  <si>
    <t>Vasiltsovsky, per.</t>
  </si>
  <si>
    <t>Vasiltsovsky Stan, ul.</t>
  </si>
  <si>
    <t>Vasnetsova, per.</t>
  </si>
  <si>
    <t>Vatin B., per.</t>
  </si>
  <si>
    <t>Vatutina, Vatutinki str.</t>
  </si>
  <si>
    <t>Vatutinki, mkr.</t>
  </si>
  <si>
    <t>Vatutinskaya 1st, Vatutinskaya st.</t>
  </si>
  <si>
    <t>Vatutinskaya 2nd, ul.</t>
  </si>
  <si>
    <t>Vatutinskaya 3rd, ul.</t>
  </si>
  <si>
    <t>Vatutinskaya 4th, ul.</t>
  </si>
  <si>
    <t>Vvedenskogo, ul.</t>
  </si>
  <si>
    <t>Vedernikov, per.</t>
  </si>
  <si>
    <t>Veernaya, ul.</t>
  </si>
  <si>
    <t>Vecovaya, ul.</t>
  </si>
  <si>
    <t>Velozavodskaya, ul.</t>
  </si>
  <si>
    <t>Velyaminovskaya, ul.</t>
  </si>
  <si>
    <t>Venevskaya str.</t>
  </si>
  <si>
    <t>Venetsianova str.</t>
  </si>
  <si>
    <t>Verbilkovskiy, pr.</t>
  </si>
  <si>
    <t>Verbnaya, ul.</t>
  </si>
  <si>
    <t>Vereyskaya st.</t>
  </si>
  <si>
    <t>Veresaeva str.</t>
  </si>
  <si>
    <t>Vereskovaya str.</t>
  </si>
  <si>
    <t>Vereshchagin str.</t>
  </si>
  <si>
    <t>Verzemnek, ul.</t>
  </si>
  <si>
    <t>Vernadsky Ave.</t>
  </si>
  <si>
    <t>Vernisazhnaya, ul.</t>
  </si>
  <si>
    <t>Vertoljotchikov st.</t>
  </si>
  <si>
    <t>Verkhniye Valuevo,</t>
  </si>
  <si>
    <t>Verkhnelikhoborskaya, ul.</t>
  </si>
  <si>
    <t>Verkhniye Polya, ul.</t>
  </si>
  <si>
    <t>Verkhnyaya, alley</t>
  </si>
  <si>
    <t>Verkhnyaya, ul.</t>
  </si>
  <si>
    <t>Verkhnyaya (Moskovskiy), Verkhoyanskaya str.</t>
  </si>
  <si>
    <t>Verkhoyanskaya, ul.</t>
  </si>
  <si>
    <t>Veselaya, ul.</t>
  </si>
  <si>
    <t>Vesennaya, Vesennaya str.</t>
  </si>
  <si>
    <t>Vesennaya (Troitsk), Vesennaya st.</t>
  </si>
  <si>
    <t>Vesennaya (Shcherbinka), ul.</t>
  </si>
  <si>
    <t>Veskovskiy, per.</t>
  </si>
  <si>
    <t>Veskovskiy, tup.</t>
  </si>
  <si>
    <t>Vetkin, pr.</t>
  </si>
  <si>
    <t>Vetkin, Vetluzhskaya str.</t>
  </si>
  <si>
    <t>Vetluzhskaya st.</t>
  </si>
  <si>
    <t>Vetoshny, per.</t>
  </si>
  <si>
    <t>Veshnykh Vody, Veshnyakovskaya str.</t>
  </si>
  <si>
    <t>Veshnyakovskaya str.</t>
  </si>
  <si>
    <t>Veshnyakovsky 1st, pr-d</t>
  </si>
  <si>
    <t>Veshnyakovsky 4th, pr.</t>
  </si>
  <si>
    <t>Vzletnaya, ul.</t>
  </si>
  <si>
    <t>Viktorenko, ul.</t>
  </si>
  <si>
    <t>Viktorio Kodovilli, pl.</t>
  </si>
  <si>
    <t>Vilis Latsis, ul.</t>
  </si>
  <si>
    <t>Wilhelm Pika str.</t>
  </si>
  <si>
    <t>Vilniusskaia str.</t>
  </si>
  <si>
    <t>Vilyuyskaya str.</t>
  </si>
  <si>
    <t>Vinnitskaya str.</t>
  </si>
  <si>
    <t>Vinokurova str.</t>
  </si>
  <si>
    <t>Vintovaya str.</t>
  </si>
  <si>
    <t>Vitebskaya str.</t>
  </si>
  <si>
    <t>Vitte, alley</t>
  </si>
  <si>
    <t>Vishnevaya, ul.</t>
  </si>
  <si>
    <t>Vishnevaya (Zelenograd), ul.</t>
  </si>
  <si>
    <t>Vishnevaya (Shcherbinka), ul.</t>
  </si>
  <si>
    <t>Vishnyakovskiy, per.</t>
  </si>
  <si>
    <t>Vladimirskaya 1-ya, ul.</t>
  </si>
  <si>
    <t>Vladimirskaya 2-ya, ul.</t>
  </si>
  <si>
    <t>Vladimirskaya 3rd, ul.</t>
  </si>
  <si>
    <t>Vlasaevsky B., per.</t>
  </si>
  <si>
    <t>Vlasyayevsky M., per.</t>
  </si>
  <si>
    <t>Vnukovskaya 1st, Vnukovskaya str.</t>
  </si>
  <si>
    <t>Vnukovskaya 2nd, Vnukovskaya str.</t>
  </si>
  <si>
    <t>Vnukovskaya 3rd, Vnukovskaya str.</t>
  </si>
  <si>
    <t>Vnukovskaya 4th, Vnukovskaya str.</t>
  </si>
  <si>
    <t>Vnukovskaya 5th, ul.</t>
  </si>
  <si>
    <t>Vnukovskaya B., ul.</t>
  </si>
  <si>
    <t>Internal, avenue</t>
  </si>
  <si>
    <t>Vodnikov st.</t>
  </si>
  <si>
    <t>Vodoprovodnaya st.</t>
  </si>
  <si>
    <t>Vodoprovodniy, per.</t>
  </si>
  <si>
    <t>Vodopyanova, Vozdvizhenka str.</t>
  </si>
  <si>
    <t>Vozdvizhenka, Vozdvizhenka str.</t>
  </si>
  <si>
    <t>Vozdushnaya str.</t>
  </si>
  <si>
    <t>Voznesensky, pr.</t>
  </si>
  <si>
    <t>Voznesensky, per.</t>
  </si>
  <si>
    <t>Voykova str.</t>
  </si>
  <si>
    <t>Voykovsky 1st, pr-d</t>
  </si>
  <si>
    <t>Voykovsky 2nd, pr-d</t>
  </si>
  <si>
    <t>Voykovsky 3rd, pr-d</t>
  </si>
  <si>
    <t>Voykovsky 4th, pr-d</t>
  </si>
  <si>
    <t>Voykovsky 5th, pr-d</t>
  </si>
  <si>
    <t>Vokzalnaya, pl.</t>
  </si>
  <si>
    <t>Vokzalnaya str.</t>
  </si>
  <si>
    <t>Vokzalnaya (Shcherbinka), ul.</t>
  </si>
  <si>
    <t>Vokzalnaya, per.</t>
  </si>
  <si>
    <t>Volgogradskiy, ave.</t>
  </si>
  <si>
    <t>Volzhskiy, b-р</t>
  </si>
  <si>
    <t>Volkov, per.</t>
  </si>
  <si>
    <t>Volkonsky 1st, per.</t>
  </si>
  <si>
    <t>Volkonsky 2nd, Volkonsky per.</t>
  </si>
  <si>
    <t>Volovya str.</t>
  </si>
  <si>
    <t>Vologodskiy pr.</t>
  </si>
  <si>
    <t>Volokolamskiy 1, pr-d</t>
  </si>
  <si>
    <t>Volokolamskiy 3rd, pr.</t>
  </si>
  <si>
    <t>Volokolamskiy B., pr.</t>
  </si>
  <si>
    <t>Volokolamskoe, sh.</t>
  </si>
  <si>
    <t>Volochaevskaya, ul.</t>
  </si>
  <si>
    <t>Volokhovskiy, per.</t>
  </si>
  <si>
    <t>Volkhonka, ul.</t>
  </si>
  <si>
    <t>Volynskaya str.</t>
  </si>
  <si>
    <t>Volnaya, ul.</t>
  </si>
  <si>
    <t>Volny, per.</t>
  </si>
  <si>
    <t>Volny 2nd, per.</t>
  </si>
  <si>
    <t>Volskaya 1-ya, ul.</t>
  </si>
  <si>
    <t>Volskaya 2nd, Vorovskogo str.</t>
  </si>
  <si>
    <t>Vorovskogo, pl.</t>
  </si>
  <si>
    <t>Voronezhskaya str.</t>
  </si>
  <si>
    <t>Vorontsovo Pole, Vorontsovskaya str.</t>
  </si>
  <si>
    <t>Vorontsovskaya str.</t>
  </si>
  <si>
    <t>Vorontsovskie Prudy, Vorontsovsky str.</t>
  </si>
  <si>
    <t>Vorontsovskiy, per.</t>
  </si>
  <si>
    <t>Vorotnikovskiy, per.</t>
  </si>
  <si>
    <t>Vorotynskaya str.</t>
  </si>
  <si>
    <t>Voskresenskaya str.</t>
  </si>
  <si>
    <t>Voskresenskie Vorota, pr.</t>
  </si>
  <si>
    <t>Vostochnaya, Vostochnaya str.</t>
  </si>
  <si>
    <t>Vostochnaya (Shcherbinka), Vostochnaya str.</t>
  </si>
  <si>
    <t>Vostochny 3rd, per.</t>
  </si>
  <si>
    <t>Vostrukhina, ul.</t>
  </si>
  <si>
    <t>Vostryakovskiy, pr.</t>
  </si>
  <si>
    <t>Vostryakovskoe, sh.</t>
  </si>
  <si>
    <t>Vrazhsky 1st, per.</t>
  </si>
  <si>
    <t>Vrazhsky 2nd, per.</t>
  </si>
  <si>
    <t>Vrubel, Vsevolod Vishnevsky str.</t>
  </si>
  <si>
    <t>Vsevolod Vishnevskogo str.</t>
  </si>
  <si>
    <t>Vsevolozhskiy, per.</t>
  </si>
  <si>
    <t>Vsekhsviatsky, pr.</t>
  </si>
  <si>
    <t>Vspolnyi, Vucheticha per.</t>
  </si>
  <si>
    <t>Vucheticha, Vyborgskaya str.</t>
  </si>
  <si>
    <t>Vyborgskaya str.</t>
  </si>
  <si>
    <t>Vypolzov, per.</t>
  </si>
  <si>
    <t>Vysokaya, ul.</t>
  </si>
  <si>
    <t>Vysokovoltny, pr.</t>
  </si>
  <si>
    <t>Vysotnaya (Troitsk), ul.</t>
  </si>
  <si>
    <t>Vysotnaya (Shcherbinka), ul.</t>
  </si>
  <si>
    <t>Vysotnaya, pr.</t>
  </si>
  <si>
    <t>Vysotskogo, ul.</t>
  </si>
  <si>
    <t>Vystavochny, per.</t>
  </si>
  <si>
    <t>Vysheslavtsev 1st, per.</t>
  </si>
  <si>
    <t>Vysheslavtsev 2nd, per.</t>
  </si>
  <si>
    <t>Vyazemskaya str.</t>
  </si>
  <si>
    <t>Vyazovsky 1st, pr-d</t>
  </si>
  <si>
    <t>Vyazovsky 2nd, pr.</t>
  </si>
  <si>
    <t>Vyatskaya str.</t>
  </si>
  <si>
    <t>Vyatsky 4th, per.</t>
  </si>
  <si>
    <t>Gabrichevskogo, ul.</t>
  </si>
  <si>
    <t>Gavrikov M., per.</t>
  </si>
  <si>
    <t>Gavrikov, ul.</t>
  </si>
  <si>
    <t>Gagarina, pl.</t>
  </si>
  <si>
    <t>Gagarina str.</t>
  </si>
  <si>
    <t>Gagarinskii, per.</t>
  </si>
  <si>
    <t>Gazgoldernaya, ul.</t>
  </si>
  <si>
    <t>Gazetny, per.</t>
  </si>
  <si>
    <t>Gazovskiy, per.</t>
  </si>
  <si>
    <t>Gazoprovod, Galina Vishnevskaya str.</t>
  </si>
  <si>
    <t>Galina Vishnevskaya str.</t>
  </si>
  <si>
    <t>Gamalei str.</t>
  </si>
  <si>
    <t>Ganetskogo, pl.</t>
  </si>
  <si>
    <t>Gannushkina, nab.</t>
  </si>
  <si>
    <t>Garazhnaya str.</t>
  </si>
  <si>
    <t>Gardnerovskiy, per.</t>
  </si>
  <si>
    <t>Garibaldi, ul.</t>
  </si>
  <si>
    <t>Gastello, ul.</t>
  </si>
  <si>
    <t>Gatchinskaya str.</t>
  </si>
  <si>
    <t>Gasheka str.</t>
  </si>
  <si>
    <t>Gvardeyskaya st.</t>
  </si>
  <si>
    <t>Gvozdeva str.</t>
  </si>
  <si>
    <t>General Alekseev Ave.</t>
  </si>
  <si>
    <t>General Antonov, ul.</t>
  </si>
  <si>
    <t>General Beloborodova st.</t>
  </si>
  <si>
    <t>General Belova str.</t>
  </si>
  <si>
    <t>General Glagoleva, ul.</t>
  </si>
  <si>
    <t>General Dorokhov str.</t>
  </si>
  <si>
    <t>General Yermolov str.</t>
  </si>
  <si>
    <t>General Zhadova str.</t>
  </si>
  <si>
    <t>General Karbyshev bld.</t>
  </si>
  <si>
    <t>General Kuznetsova str.</t>
  </si>
  <si>
    <t>General Maksimchuk str.</t>
  </si>
  <si>
    <t>General Miloradovicha, ul.</t>
  </si>
  <si>
    <t>General Rychagova str.</t>
  </si>
  <si>
    <t>General Troshev str.</t>
  </si>
  <si>
    <t>General Tulenev str.</t>
  </si>
  <si>
    <t>Georgievskaya str.</t>
  </si>
  <si>
    <t>Georgievskiy ave.</t>
  </si>
  <si>
    <t>Georgievsky, per.</t>
  </si>
  <si>
    <t>Gerasim Kurin, ul.</t>
  </si>
  <si>
    <t>Geroev Panfilovtsev, ul.</t>
  </si>
  <si>
    <t>Hero of Russia Chernyshev str.</t>
  </si>
  <si>
    <t>Gertsen, Gzhatskaya str.</t>
  </si>
  <si>
    <t>Gzhatskaya str.</t>
  </si>
  <si>
    <t>Gzhelsky, per.</t>
  </si>
  <si>
    <t>Gilyarovsky, ul.</t>
  </si>
  <si>
    <t>Gymnastic, ul.</t>
  </si>
  <si>
    <t>Glavmosstroya, ul.</t>
  </si>
  <si>
    <t>Main, alley</t>
  </si>
  <si>
    <t>Main, ul.</t>
  </si>
  <si>
    <t>Glazovsky, per.</t>
  </si>
  <si>
    <t>Glebovskaya, ul.</t>
  </si>
  <si>
    <t>Glebovskiy, per.</t>
  </si>
  <si>
    <t>Glinisty, per.</t>
  </si>
  <si>
    <t>Glinischevskiy lane, Glinischevskiy lane, Glubokiy lane, Glubokiy per.</t>
  </si>
  <si>
    <t>Gluboky, per.</t>
  </si>
  <si>
    <t>Glukharev, per.</t>
  </si>
  <si>
    <t>Gnezdnikovskiy B., per.</t>
  </si>
  <si>
    <t>Gnezdnikovskiy M., per.</t>
  </si>
  <si>
    <t>Govorova str.</t>
  </si>
  <si>
    <t>Gogolevsky, Gogolevsky bldg.</t>
  </si>
  <si>
    <t>Gogol, Gogol str.</t>
  </si>
  <si>
    <t>Gogolya (Shcherbinka), ul.</t>
  </si>
  <si>
    <t>Godovikova str.</t>
  </si>
  <si>
    <t>Golikovskiy, per.</t>
  </si>
  <si>
    <t>Golovanovsky, per.</t>
  </si>
  <si>
    <t>Golovacheva, ul.</t>
  </si>
  <si>
    <t>Golovin B., per.</t>
  </si>
  <si>
    <t>Golovin M., per.</t>
  </si>
  <si>
    <t>Golovinskaya, nab.</t>
  </si>
  <si>
    <t>Golovinskaya, sh.</t>
  </si>
  <si>
    <t>Golubinskaya, ul.</t>
  </si>
  <si>
    <t>Golutvinsky 1st, per.</t>
  </si>
  <si>
    <t>Golutvinsky 3rd, per.</t>
  </si>
  <si>
    <t>Golutvinsky 4th, per.</t>
  </si>
  <si>
    <t>Golyanovskaya, ul.</t>
  </si>
  <si>
    <t>Golyanovsky, pr.</t>
  </si>
  <si>
    <t>Goncharnaya, nab.</t>
  </si>
  <si>
    <t>Goncharnaya, ul.</t>
  </si>
  <si>
    <t>Goncharny, pr.</t>
  </si>
  <si>
    <t>Goncharny 1st, per.</t>
  </si>
  <si>
    <t>Goncharny 2nd, per.</t>
  </si>
  <si>
    <t>Goncharova str.</t>
  </si>
  <si>
    <t>Goncharovsky 1st, per.</t>
  </si>
  <si>
    <t>Goncharovsky 2nd, per.</t>
  </si>
  <si>
    <t>Gorbunova str.</t>
  </si>
  <si>
    <t>Gorlov, tup.</t>
  </si>
  <si>
    <t>Gorlovskaya 1st, ul.</t>
  </si>
  <si>
    <t>Gorlovskaya 2nd, ul.</t>
  </si>
  <si>
    <t>Gorlovskiy, pr.</t>
  </si>
  <si>
    <t>Gorodetskaya, ul.</t>
  </si>
  <si>
    <t>Gorodetskaya str.</t>
  </si>
  <si>
    <t>Gorodetskaya (Troitsk), ul.</t>
  </si>
  <si>
    <t>Gorodyanka, ul.</t>
  </si>
  <si>
    <t>Gorokhovsky, per.</t>
  </si>
  <si>
    <t>Gorchakova, ul.</t>
  </si>
  <si>
    <t>Gospitalnaya, nab.</t>
  </si>
  <si>
    <t>Gosp</t>
  </si>
  <si>
    <t>OTP Bank
123112, Moscow, Presnenskaya nab. 10, est. 41
TEL.: +7 (495) 648 1300, OTPBANK.RU</t>
  </si>
  <si>
    <t>TBank
38A, BLD. 26, 2 KHUTORSKAYA STREET, MOSCOW, 127287, RUSSIA.
TEL.: +7 (495) 648 1000, TINKOFF.RU</t>
  </si>
  <si>
    <t>To: General Directorate of Residency
and Foreigners Affairs - Dubai</t>
  </si>
  <si>
    <t>Salary certificate</t>
  </si>
  <si>
    <t>Salary</t>
  </si>
  <si>
    <t>Month</t>
  </si>
  <si>
    <t>Please take this information into consideration when reviewing her application for a resident visa. We would like to express our sincere gratitude for your cooperation.</t>
  </si>
  <si>
    <t>Best regards,
General Director</t>
  </si>
  <si>
    <t xml:space="preserve"> </t>
  </si>
  <si>
    <t>ФИО</t>
  </si>
  <si>
    <t>Зарплата</t>
  </si>
  <si>
    <t>Название компании</t>
  </si>
  <si>
    <t>Должность</t>
  </si>
  <si>
    <t>Дата Начала работы</t>
  </si>
  <si>
    <t>Passport No</t>
  </si>
  <si>
    <t>In case of Insurance event please call</t>
  </si>
  <si>
    <t>+34 93 220-34-00, +7 495 125-08-22</t>
  </si>
  <si>
    <t>INSURANCE CERTIFICATE</t>
  </si>
  <si>
    <t>To Insurance Contract</t>
  </si>
  <si>
    <t>Insurer</t>
  </si>
  <si>
    <t>ООО «Зетта Страхование»</t>
  </si>
  <si>
    <t>Policyholder</t>
  </si>
  <si>
    <t>Insured Person</t>
  </si>
  <si>
    <t>Name</t>
  </si>
  <si>
    <t>Duration of Insurance</t>
  </si>
  <si>
    <t>Territory of coverage</t>
  </si>
  <si>
    <t xml:space="preserve"> Worldwide</t>
  </si>
  <si>
    <t>Covered expenses (payments for expenses not cumulative)</t>
  </si>
  <si>
    <t>Liability limits, EUR</t>
  </si>
  <si>
    <t>General outpatient and inpatient treatment</t>
  </si>
  <si>
    <t>Medical transportation and other transport expenses</t>
  </si>
  <si>
    <t>Body repatriation</t>
  </si>
  <si>
    <t>Search and rescue activities</t>
  </si>
  <si>
    <t>Emergency dental care</t>
  </si>
  <si>
    <t>Payment of urgent messages</t>
  </si>
  <si>
    <t>Medical expenses in life-threatening pregnancy complications at the term of up to 31 weeks</t>
  </si>
  <si>
    <t>Treatment of a newborn in cases of premature birth</t>
  </si>
  <si>
    <t>Treatment in cases of alcohol intoxication</t>
  </si>
  <si>
    <t>Sports risks - Winter Sports</t>
  </si>
  <si>
    <t>Spouse + children</t>
  </si>
  <si>
    <t xml:space="preserve">Insurance program «Platinum Family» </t>
  </si>
  <si>
    <t>Medical expenses in case of cancer detection 5 000</t>
  </si>
  <si>
    <t xml:space="preserve">Total sum insured, EUR </t>
  </si>
  <si>
    <t>Treatment of and assistance to close relatives/family (the insurance covers relatives only in case of joint trip with the Certificate holder) Spouse + children</t>
  </si>
  <si>
    <t>Total insurance sum is provided for each Insured Person during the validity period of the insurance.</t>
  </si>
  <si>
    <t>Operative time of Coverage:</t>
  </si>
  <si>
    <t>Insurance for all abovementioned insured events shall come into effect upon crossing the Russian state border by the Insured Person or moving away from the place of his/her residence for more than 200 km far and remain valid during the whole trip round the clock. Duration of the trip should not exceed 30 days. Medical care for infectious diseases, including caused by COVID-19 is covered under the Insurance Rules.</t>
  </si>
  <si>
    <t>Conditions of insurance of property interests of holders of insurance certificates «Platinum Family» traveling outside their permanent residence, acting on the basis of the Rules of insurance traveling outside their permanent residence (hereafter «Insurance Rules») are an integral part of this Certificate. More information about the Insurance Terms and Conditions can be found on the Raiffeisenbank JSC’s webpage www.raiffeisen.ru. More information about the Rules of insurance can be found on the official website of the Insurer https://zettains.ru/company/info/insurance-rules/. By accepting and using this Certificate, the Insured Person confirms his/her acceptance of the Terms and Conditions and the Rules of insurance. This Certificate is signed by the facsimile signature of the Insurer equivalent to the handwritten signature and sealed by the facsimile seal of the Insurer. Both Parties acknowledge the use of facsimile signature.</t>
  </si>
  <si>
    <t>Insurance covers on relatives/family only provided finding with the Certificate holder</t>
  </si>
  <si>
    <t>If an Insured event occurs, you will need to Contact the Medical Assistance Company</t>
  </si>
  <si>
    <t xml:space="preserve">Страховая компания ООО «Зетта Страхование» Лицензия СИ №1083 от 24.06.2015 г.
121087, г. Москва, Багратионовский пр-д, д.7, корп.11 www.zettains.ru
</t>
  </si>
  <si>
    <t>Генеральный директор ООО «Зетта страхование» Фатьянов И. С</t>
  </si>
  <si>
    <t>Дата рождения</t>
  </si>
  <si>
    <t>Moscow</t>
  </si>
  <si>
    <t>1. CONTRACT TERMS</t>
  </si>
  <si>
    <t>2. REMUNERATION</t>
  </si>
  <si>
    <t>3. EMPLOYER’S RIGHTS &amp; OBLIGATIONS</t>
  </si>
  <si>
    <t xml:space="preserve">3.1. The Employer shall:
• Provide safe working conditions compliant with Russian labor laws.
• Ensure mandatory social insurance coverage.
3.2. The Employer reserves the right to:
• Demand performance of duties under this contract.
• Impose disciplinary measures as per applicable laws.
</t>
  </si>
  <si>
    <t>4. EMPLOYEE’S RIGHTS &amp; OBLIGATIONS</t>
  </si>
  <si>
    <t xml:space="preserve">4.1. The Employee is entitled to:
• Timely and full salary payment;
• Work conditions as stipulated in this contract.
4.2. The Employee shall:
• Comply with internal labor regulations.
• Adhere to occupational health and safety rules.
</t>
  </si>
  <si>
    <t>5. WORK SCHEDULE &amp; LEAVE</t>
  </si>
  <si>
    <t xml:space="preserve">5.1. The Employee has an irregular working hour’s arrangement.
5.2. Working hours are defined by internal policies.
5.3. Annual paid leave totals 28 calendar days + 3 additional days for irregular hours.
5.4. Remote work is permitted under a separate agreement.
</t>
  </si>
  <si>
    <t>6. GENERAL PROVISIONS</t>
  </si>
  <si>
    <t xml:space="preserve">6.1. This contract is executed in two identical copies.
6.2. Amendments require written agreement by both Parties.
</t>
  </si>
  <si>
    <t>PARTIES’ DETAILS &amp; SIGNATURES</t>
  </si>
  <si>
    <t>Employer:</t>
  </si>
  <si>
    <t>Employee:</t>
  </si>
  <si>
    <t>адрес</t>
  </si>
  <si>
    <t>Date of birth</t>
  </si>
  <si>
    <t>Директор</t>
  </si>
  <si>
    <t>реквизиты</t>
  </si>
  <si>
    <t>INTERNET RESHENIYA LLC
123112, Moscow, Presnenskaya nab. 10, est. 41, Pom. I, room 6
TIN 7704217370</t>
  </si>
  <si>
    <t xml:space="preserve">Alexander Vladimirovich Geil </t>
  </si>
  <si>
    <t>INTERNET RESHENIYA LLC</t>
  </si>
  <si>
    <t xml:space="preserve">traveling </t>
  </si>
  <si>
    <t>start date</t>
  </si>
  <si>
    <t>end date</t>
  </si>
  <si>
    <t xml:space="preserve">Italy </t>
  </si>
  <si>
    <t>Email: support@ozon.ru</t>
  </si>
  <si>
    <t>travel</t>
  </si>
  <si>
    <t>Компания</t>
  </si>
  <si>
    <t>дата начало работы. Пример</t>
  </si>
  <si>
    <t>Confirmation of Remote Work Permission for Employee</t>
  </si>
  <si>
    <t>договор. Генератор</t>
  </si>
  <si>
    <t>договор.</t>
  </si>
  <si>
    <t>Название</t>
  </si>
  <si>
    <t>CEO Intellect LLC</t>
  </si>
  <si>
    <t>Artur Rashitovich Latypov</t>
  </si>
  <si>
    <t>Limited Liability Company “CEO Intellect” LLC
125363, Moscow, Skhodnenskaya Street, 7, office of CEO Intellect LLC.
TIN 7725772455</t>
  </si>
  <si>
    <t>NOC Travel</t>
  </si>
  <si>
    <t>Лист</t>
  </si>
  <si>
    <t>ввод данных</t>
  </si>
  <si>
    <t>A1</t>
  </si>
  <si>
    <t>TRUE</t>
  </si>
  <si>
    <t>договор</t>
  </si>
  <si>
    <t>Salary упрошенная</t>
  </si>
  <si>
    <t xml:space="preserve">FALSE </t>
  </si>
  <si>
    <t>A3</t>
  </si>
  <si>
    <t>Печать</t>
  </si>
  <si>
    <t>Логотип</t>
  </si>
  <si>
    <t>Подпись Директора</t>
  </si>
  <si>
    <t>Подпись Клиента</t>
  </si>
  <si>
    <t>C:\Users\Finam\Documents\vise\internet.png</t>
  </si>
  <si>
    <t>C:\Users\Finam\Documents\vise\s1.png</t>
  </si>
  <si>
    <t>C:\Users\Finam\Documents\vise\SEO.png</t>
  </si>
  <si>
    <t>C:\Users\Finam\Documents\vise\internet_logo.png</t>
  </si>
  <si>
    <t>A28</t>
  </si>
  <si>
    <t>G28</t>
  </si>
  <si>
    <t>remote</t>
  </si>
  <si>
    <t>D21</t>
  </si>
  <si>
    <t>Joint Stock Company European Medical Centre
35, Shchepkina St., Moscow, 129090
Telephone (495) 933-66-55
TIN 7710025517
KPP 770201001</t>
  </si>
  <si>
    <t>Joint Stock Company "European Medical Centre"</t>
  </si>
  <si>
    <t>Yanovsky A.V</t>
  </si>
  <si>
    <t>C:\Users\Finam\Documents\визы\для документов\печати\ЕМЦ\EMC.png</t>
  </si>
  <si>
    <t>C:\Users\Finam\Documents\визы\для документов\печати\ЕМЦ\logo.jpg</t>
  </si>
  <si>
    <t>C:\Users\Finam\Documents\визы\для документов\подписи\s1.png</t>
  </si>
  <si>
    <t>C:\Users\Finam\Documents\визы\для документов\подписи\s2.png</t>
  </si>
  <si>
    <t>NOC travel</t>
  </si>
  <si>
    <t>E18</t>
  </si>
  <si>
    <t>C28</t>
  </si>
  <si>
    <t>E29</t>
  </si>
  <si>
    <t>LLC GC Innotech</t>
  </si>
  <si>
    <t>LLC GC Innotech
г. Moscow, Presnensky municipal district, Presnenskaya Naberezhnaya, 12, Floor 57, OFFICE 9
INN 9703073496</t>
  </si>
  <si>
    <t>Kharitonov Dmitry Sefgeevich</t>
  </si>
  <si>
    <t>C:\Users\Finam\Documents\визы\для документов\печати\Иннотех\innotex.png</t>
  </si>
  <si>
    <t>C:\Users\Finam\Documents\визы\для документов\печати\Иннотех\logo.png</t>
  </si>
  <si>
    <t>Лого</t>
  </si>
  <si>
    <t>Ячейка</t>
  </si>
  <si>
    <t>Клиента</t>
  </si>
  <si>
    <t>№ 77-МЮ-3861-20/03303-01785</t>
  </si>
  <si>
    <t>ПАО СК «РОСГОССТРАХ»</t>
  </si>
  <si>
    <t>Лицензия СЛ № 0001</t>
  </si>
  <si>
    <t>Страхователь</t>
  </si>
  <si>
    <t>Policy Holder</t>
  </si>
  <si>
    <t>Застрахованные</t>
  </si>
  <si>
    <t>Insured Persons</t>
  </si>
  <si>
    <t>Date of Birth</t>
  </si>
  <si>
    <t>Договор страхования</t>
  </si>
  <si>
    <t>Insurance contract</t>
  </si>
  <si>
    <t>Дата заключения Договора</t>
  </si>
  <si>
    <t>Date of Issue</t>
  </si>
  <si>
    <t>Территория страхования</t>
  </si>
  <si>
    <t>Area covered</t>
  </si>
  <si>
    <t>Срок действия Договора</t>
  </si>
  <si>
    <t>Effective policy period</t>
  </si>
  <si>
    <t xml:space="preserve">from </t>
  </si>
  <si>
    <t>to</t>
  </si>
  <si>
    <t>Количество застрахованных дней</t>
  </si>
  <si>
    <t>Number of covered days</t>
  </si>
  <si>
    <t>Название программы</t>
  </si>
  <si>
    <t>Insurance risks</t>
  </si>
  <si>
    <t>Код программы</t>
  </si>
  <si>
    <t>Program</t>
  </si>
  <si>
    <t>Страховая сумма на каждого Застрахованного</t>
  </si>
  <si>
    <t>Insurance sum per Insured Person</t>
  </si>
  <si>
    <t>50000 EUR</t>
  </si>
  <si>
    <t>Лимит ответственности на стоматологию, y.e.</t>
  </si>
  <si>
    <t>Emergency dentistry per Insured person up to</t>
  </si>
  <si>
    <t>Страховая премия</t>
  </si>
  <si>
    <t>Insurancy premium</t>
  </si>
  <si>
    <t>Экстренная неотложная помощь за пределами Российской Федерации</t>
  </si>
  <si>
    <t>Emergency and acute medical aid beyond the boundaries of the Russian Federation</t>
  </si>
  <si>
    <t>Общая страховая премия y.e./руб./</t>
  </si>
  <si>
    <t>Total insurance Premium</t>
  </si>
  <si>
    <t>Особые условия /Specific terms</t>
  </si>
  <si>
    <t>Worldwide, excluding Russian Federation</t>
  </si>
  <si>
    <t>200 EUR</t>
  </si>
  <si>
    <t>as agreed</t>
  </si>
  <si>
    <t>Страховая премия, оплаченная Страхователем, рассчитана на основании базового тарифа и поправочных коэффициентов</t>
  </si>
  <si>
    <t>Особые условия /Specific terms Диагностика и лечение COVID-19 включено в покрытие.COVID-19 diagnostics and treatment are included</t>
  </si>
  <si>
    <t>The present Policy confirms, that the Insurance Agreement is based on the unified Voluntary Health Insurance Regulations №152 in current edition, which is the integral Insurance Policy part.
The Policy is terminated if the insurance contract is early terminated in relation to Insured Persons specified in this Policy.
The number of trips is unlimited within the period of insurance of the Policy, the duration of each trip – no more than 90 days.
Facsimile of the signature of by the Insurer authorized Person and the facsimile impress of the Insurer’s seal are of same legal validity as the original signature of the above Person and the original seal impress.</t>
  </si>
  <si>
    <t>Должность /Representative’s position</t>
  </si>
  <si>
    <r>
      <t xml:space="preserve">Страховщик: ПАО СК «Росгосстрах»
Адрес местонахождения: 140002, РФ, Московская область, г. Люберцы, ул. Парковая, д. 3
</t>
    </r>
    <r>
      <rPr>
        <sz val="6"/>
        <color theme="1"/>
        <rFont val="Times New Roman"/>
        <family val="1"/>
        <charset val="204"/>
      </rPr>
      <t>Headquarters legal address: 140002, Russian Federation, Moskovskaya obl., Lyubertsy, Parkovaya str., 3</t>
    </r>
    <r>
      <rPr>
        <sz val="9"/>
        <color theme="1"/>
        <rFont val="Times New Roman"/>
        <family val="1"/>
        <charset val="204"/>
      </rPr>
      <t xml:space="preserve">
Адрес фактического местонахождения: 121059, РФ, г. Москва, ул. Киевская, д. 7
</t>
    </r>
    <r>
      <rPr>
        <sz val="6"/>
        <color theme="1"/>
        <rFont val="Times New Roman"/>
        <family val="1"/>
        <charset val="204"/>
      </rPr>
      <t>Business address: 121059, Russian Federation, Moscow, Kievskaya str., 7</t>
    </r>
    <r>
      <rPr>
        <sz val="9"/>
        <color theme="1"/>
        <rFont val="Times New Roman"/>
        <family val="1"/>
        <charset val="204"/>
      </rPr>
      <t xml:space="preserve">
</t>
    </r>
  </si>
  <si>
    <t>Insurer’s representative</t>
  </si>
  <si>
    <r>
      <t xml:space="preserve">Настоящий полис подтверждает право Застрахованного лица на получение медицинских и иных услуг в рамках заключенного между Страхователем и Страховщиком договора добровольного медицинского страхования.
</t>
    </r>
    <r>
      <rPr>
        <sz val="6"/>
        <color theme="1"/>
        <rFont val="Times New Roman"/>
        <family val="1"/>
        <charset val="204"/>
      </rPr>
      <t>In accordance with this Policy, the Insured persons has the right to applying of medical and (or) other services to the in accordance with the Programs of voluntary medical insurance, which are an integral part of signed contract between the Insurer and Insurant</t>
    </r>
  </si>
  <si>
    <t>Директор по корперативным продажам                      Абадеева Л.Г.</t>
  </si>
  <si>
    <t>-----</t>
  </si>
  <si>
    <t>This labor contract (hereinafter referred to as the “Contract”) is concluded between:</t>
  </si>
  <si>
    <t xml:space="preserve">2. CONDITIONS OF REMOTE WORK
2.1 The Employee is allowed to perform his/her duties remotely from any country in the world, provided that this does not violate local laws and allows him/her to fulfill his/her work obligations in accordance with the schedule and requirements of the Employer. 
2.2 The Employer confirms that remote work does not affect the employment relationship and obligations of the parties.
</t>
  </si>
  <si>
    <t>4. OTHER TERMS AND CONDITIONS
4.1 This Agreement shall be governed by the laws of the Russian Federation. 
4.2 Any amendments to this Agreement shall be made in writing and signed by both parties.</t>
  </si>
  <si>
    <t xml:space="preserve">5. WORKING HOURS AND REST TIME
5.1 The WORKER shall have an irregular working day.
5.2 The start and end times of the working day, as well as rest and meal breaks are determined by the internal labor regulations.
5.3 The EMPLOYEE shall be granted a basic annual paid vacation of 28 calendar days and additional paid vacation for irregular working hours of 3 days.
</t>
  </si>
  <si>
    <t xml:space="preserve">6. FINAL PROVISIONS
6.1 The intellectual property product created by the WORKER independently or jointly with other employees in the performance of his/her duties under this labor contract is the property of the WORKER.
6.2 The Employer, acting as a tax representative in relation to the Employee, undertakes to withhold personal income tax from the money paid to the Employee in the cases and amounts stipulated by the current legislation.
6.3 All agreements of the parties to this employment contract, including agreements on termination of the employment contract, made in writing and signed by the parties, are an integral part of this employment contract.
</t>
  </si>
  <si>
    <t xml:space="preserve">6.4 This contract is drawn up in two copies. One copy shall be kept by the Employer and the other by the Employee.
6.5 The Employee confirms his/her consent to the possibility of remote work and signs a separate agreement on remote work, which is an integral part of this labor agreement.
</t>
  </si>
  <si>
    <t>договор2</t>
  </si>
  <si>
    <t xml:space="preserve">Joint Stock Company «OTP Bank»
123112, Moscow, Presnenskaya nab. 10, est. 41, Pom..room 6
TIN 7708001614
</t>
  </si>
  <si>
    <t>Chizhevsky I.P</t>
  </si>
  <si>
    <t>Joint Stock Company «OTP Bank»</t>
  </si>
  <si>
    <t>C:\Users\Finam\Documents\визы\для документов\компании\отп банк\logo.jpg</t>
  </si>
  <si>
    <t>C:\Users\Finam\Documents\визы\для документов\компании\отп банк\stamp.png</t>
  </si>
  <si>
    <t>C:\Users\Finam\Documents\визы\для документов\подписи\s3.png</t>
  </si>
  <si>
    <t>Document on the movement funds</t>
  </si>
  <si>
    <t>Home address:</t>
  </si>
  <si>
    <t>About the product</t>
  </si>
  <si>
    <t>Date of conclusion of the contract:</t>
  </si>
  <si>
    <t>Contract number:</t>
  </si>
  <si>
    <t>TBANK
38A, BLD. 26, 2 KHUTORSKAYA STREET, MOSCOW, 127287, RUSSIA.
TEL.: +7 (495) 648 1000, TBANK.RU</t>
  </si>
  <si>
    <t>Date of processing
of the transaction</t>
  </si>
  <si>
    <t>Transaction amount
and its currency</t>
  </si>
  <si>
    <t>Transaction amount
in the card currency</t>
  </si>
  <si>
    <t xml:space="preserve">Transaction description </t>
  </si>
  <si>
    <t>Card
number</t>
  </si>
  <si>
    <t>Personal account number: Not opened</t>
  </si>
  <si>
    <t>Replenishment:</t>
  </si>
  <si>
    <t>Expenses:</t>
  </si>
  <si>
    <t>Best regards,</t>
  </si>
  <si>
    <t xml:space="preserve">Head of Back-office Department </t>
  </si>
  <si>
    <t>E.S. Shadrina</t>
  </si>
  <si>
    <t>Date and time
of the transaction</t>
  </si>
  <si>
    <t xml:space="preserve">AO Raiffeisenbank, 119002, Moscow, Smolenskaya-Sennaya sq., bld. 28.
General Banking License No. 3292 from 17.02.2015
8 800 700-17-17
</t>
  </si>
  <si>
    <t>Larshina Aleksandra Dmitrievna</t>
  </si>
  <si>
    <t>курс</t>
  </si>
  <si>
    <t>STARLINK LLC</t>
  </si>
  <si>
    <t>Kharitonov D.S.</t>
  </si>
  <si>
    <t>STARLINK LLC
123376, 24 Krasnaya Presnya St., Moscow, Russia.
TIN 7704452888
KPP 770301001</t>
  </si>
  <si>
    <t>C:\Users\Finam\Documents\визы\для документов\компании\Старлинк\штамп.png</t>
  </si>
  <si>
    <t>C:\Users\Finam\Documents\визы\для документов\компании\Старлинк\лого.jpg</t>
  </si>
  <si>
    <t>Joint-Stock Company “TBank”</t>
  </si>
  <si>
    <t>Joint-Stock Company “TBank”
127287, Moscow, Khutorskaya 2nd St., 38A, p. 26 
TIN 7710140679</t>
  </si>
  <si>
    <t>Ilya Petrovich Chizhevsky</t>
  </si>
  <si>
    <t>C:\Users\Finam\Documents\визы\для документов\компании\тбанк\tbank.png</t>
  </si>
  <si>
    <t>C:\Users\Finam\Documents\визы\для документов\компании\тбанк\logo.png</t>
  </si>
  <si>
    <t>DSLAB LLC
Moscow City, Izmaylovskoye sh., 71kv p7.
TIN 7707279367</t>
  </si>
  <si>
    <t>DSLAB LLC</t>
  </si>
  <si>
    <t>Grishakov M. P.</t>
  </si>
  <si>
    <t>C:\Users\Finam\Documents\визы\для документов\компании\дс лаб\images.png</t>
  </si>
  <si>
    <t>C:\Users\Finam\Documents\визы\для документов\печати\Дслаб\1.png</t>
  </si>
  <si>
    <t>A23</t>
  </si>
  <si>
    <t>G23</t>
  </si>
  <si>
    <t>No Objection Certificate</t>
  </si>
  <si>
    <t>NOC</t>
  </si>
  <si>
    <t>Company</t>
  </si>
  <si>
    <t>Social Hotel L.L.C</t>
  </si>
  <si>
    <t>PJSC SAMOULET GROUP of COMPANIES</t>
  </si>
  <si>
    <t>Anton Elistratov</t>
  </si>
  <si>
    <t>PUBLIC JOINT STOCK COMPANY SAMOULET GROUP of COMPANIES
143082, MOSCOW REGION, KRASNOGORSK, LIPOVAYA ROSHCHI STREET, 1, K. 3, ROOM. 3
TIN 9731004688
Tel: +7 495 628 8097</t>
  </si>
  <si>
    <t>C:\Users\Finam\Documents\визы\для документов\печати\самолет\samolet_logo.jpg</t>
  </si>
  <si>
    <t>C:\Users\Finam\Documents\визы\для документов\печати\самолет\fl.png</t>
  </si>
  <si>
    <t xml:space="preserve">
The employment contract, the employee is permitted to work remotely, including from the territory of the United Arab Emirates (UAE), provided all company policies and Russian labor laws are adhered to.</t>
  </si>
  <si>
    <t>C17</t>
  </si>
  <si>
    <t>LIMITED LIABILITY COMPANY "KUPUSHUZ" 
123308 Moscow, located at Marshala Zhukova pr. 1 p.1. 
TIN 7705935687
KPP 773401001.</t>
  </si>
  <si>
    <t>LLC “KUPISHUZ”</t>
  </si>
  <si>
    <t>Grishkov M.P</t>
  </si>
  <si>
    <t>C:\Users\Finam\Documents\визы\для документов\печати\купи шух\печать.png</t>
  </si>
  <si>
    <t>C:\Users\Finam\Documents\визы\для документов\печати\купи шух\Lamoda_logo.png</t>
  </si>
  <si>
    <t>VseInstrumenty.ru LLC</t>
  </si>
  <si>
    <t>Fakhrutdinov  V.K</t>
  </si>
  <si>
    <t>109451, Moscow, Bratislavskaya St., 16, building 1, premise 3
TIN 7722753969</t>
  </si>
  <si>
    <t>C:\Users\Finam\Documents\визы\для документов\компании\все инструменты\s.png</t>
  </si>
  <si>
    <t>C:\Users\Finam\Documents\визы\для документов\компании\все инструменты\g.png</t>
  </si>
  <si>
    <t>Luxoft Ukraine, LLC</t>
  </si>
  <si>
    <t>Samborska O.Y</t>
  </si>
  <si>
    <t>Ukraine, Kyiv, Volnovaska St., building 10/14
EDRPOU:35076911
TIN: 7705935687</t>
  </si>
  <si>
    <t>C:\Users\Finam\Documents\визы\для документов\компании\luxsoft\st.png</t>
  </si>
  <si>
    <t>C:\Users\Finam\Documents\визы\для документов\компании\luxsoft\logo.png</t>
  </si>
  <si>
    <t>RUSSIA, Moscow</t>
  </si>
  <si>
    <t>Страна</t>
  </si>
  <si>
    <t>Ukraine, Kyiv</t>
  </si>
  <si>
    <t>ASTRA GROUP OF COMPANIES LTD</t>
  </si>
  <si>
    <t>117105, Moscow, vn.ter.g.
Nagorny Municipal District, 
26, Varshavskoe sh.
TIN 7726476459</t>
  </si>
  <si>
    <t>Sivtsev I.I</t>
  </si>
  <si>
    <t>C:\Users\Finam\Documents\визы\для документов\печати\астра\s.png</t>
  </si>
  <si>
    <t>C:\Users\Finam\Documents\визы\для документов\печати\астра\l.png</t>
  </si>
  <si>
    <t>Zolotoe Yabloko LLC</t>
  </si>
  <si>
    <t>Grishakov M.P</t>
  </si>
  <si>
    <t>Golden Apple Limited Liability Company
129090, Russia, Moscow, Moscow, Marshala Zhukova avenue, 1
p.1 bldg. 15
TIN 7710025517</t>
  </si>
  <si>
    <t>C:\Users\Finam\Documents\визы\для документов\печати\золотое яблоко\p.png</t>
  </si>
  <si>
    <t>C:\Users\Finam\Documents\визы\для документов\печати\золотое яблоко\l.png</t>
  </si>
  <si>
    <t xml:space="preserve"> Senior business analyst</t>
  </si>
  <si>
    <t>270019/2025</t>
  </si>
  <si>
    <t>Nuraev Radik</t>
  </si>
  <si>
    <t>77 6787555</t>
  </si>
  <si>
    <t>AO Raiffeisenbank, 119002, Moscow, Smolenskaya-Sennaya sq., bld. 28.
General Banking License No. 3292 from 17.02.2015
8 800 700-17-17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</si>
</sst>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5">
    <numFmt numFmtId="8" formatCode="#,##0.00\ &quot;₽&quot;;[Red]\-#,##0.00\ &quot;₽&quot;"/>
    <numFmt numFmtId="44" formatCode="_-* #,##0.00\ &quot;₽&quot;_-;\-* #,##0.00\ &quot;₽&quot;_-;_-* &quot;-&quot;??\ &quot;₽&quot;_-;_-@_-"/>
    <numFmt numFmtId="43" formatCode="_-* #,##0.00_-;\-* #,##0.00_-;_-* &quot;-&quot;??_-;_-@_-"/>
    <numFmt numFmtId="164" formatCode="dd\.mm\.yyyy;@"/>
    <numFmt numFmtId="165" formatCode="h:mm;@"/>
    <numFmt numFmtId="166" formatCode="[$-409]mmmm\-yy;@"/>
    <numFmt numFmtId="167" formatCode="[$-409]mmmm\ d\,\ yyyy;@"/>
    <numFmt numFmtId="168" formatCode="[$-C09]d\ mmmm\ yyyy;@"/>
    <numFmt numFmtId="169" formatCode="dd/mm/yy\ h:mm;@"/>
    <numFmt numFmtId="170" formatCode="dd/mm/yy\ hh:mm;@"/>
    <numFmt numFmtId="171" formatCode="#,##0.00\ &quot;₽&quot;"/>
    <numFmt numFmtId="172" formatCode="[$$-409]#,##0.00"/>
    <numFmt numFmtId="173" formatCode="_-[$$-409]* #,##0.00_ ;_-[$$-409]* \-#,##0.00\ ;_-[$$-409]* &quot;-&quot;??_ ;_-@_ "/>
    <numFmt numFmtId="174" formatCode="[$$-409]#,##0_ ;[Red]\-[$$-409]#,##0\ "/>
    <numFmt numFmtId="178" formatCode="[$$-409]#,##0.00_ ;[Red]\-[$$-409]#,##0.00\ "/>
  </numFmts>
  <fonts count="53">
    <font>
      <sz val="11"/>
      <color theme="1"/>
      <name val="Calibri"/>
      <family val="2"/>
      <charset val="204"/>
      <scheme val="minor"/>
    </font>
    <font>
      <sz val="11"/>
      <color theme="1"/>
      <name val="Calibri"/>
      <family val="2"/>
      <charset val="204"/>
      <scheme val="minor"/>
    </font>
    <font>
      <sz val="9"/>
      <color theme="1"/>
      <name val="Calibri"/>
      <family val="2"/>
      <charset val="204"/>
      <scheme val="minor"/>
    </font>
    <font>
      <sz val="10"/>
      <color theme="1"/>
      <name val="Calibri"/>
      <family val="2"/>
      <charset val="204"/>
      <scheme val="minor"/>
    </font>
    <font>
      <sz val="9"/>
      <color rgb="FF000000"/>
      <name val="Tahoma"/>
      <family val="2"/>
    </font>
    <font>
      <sz val="9"/>
      <name val="Tahoma"/>
      <family val="2"/>
      <charset val="204"/>
    </font>
    <font>
      <sz val="9"/>
      <name val="Tahoma"/>
      <family val="2"/>
    </font>
    <font>
      <sz val="8"/>
      <name val="Calibri"/>
      <family val="2"/>
      <charset val="204"/>
      <scheme val="minor"/>
    </font>
    <font>
      <sz val="10"/>
      <name val="Tahoma"/>
      <family val="2"/>
    </font>
    <font>
      <sz val="10"/>
      <name val="Tahoma"/>
      <family val="2"/>
      <charset val="204"/>
    </font>
    <font>
      <sz val="9"/>
      <name val="Calibri"/>
      <family val="2"/>
      <charset val="204"/>
      <scheme val="minor"/>
    </font>
    <font>
      <sz val="10"/>
      <name val="Times New Roman"/>
      <family val="1"/>
      <charset val="204"/>
    </font>
    <font>
      <sz val="10"/>
      <name val="Times New Roman"/>
      <family val="1"/>
    </font>
    <font>
      <sz val="9"/>
      <name val="Times New Roman"/>
      <family val="1"/>
      <charset val="204"/>
    </font>
    <font>
      <vertAlign val="superscript"/>
      <sz val="9"/>
      <name val="Times New Roman"/>
      <family val="1"/>
    </font>
    <font>
      <sz val="11"/>
      <name val="Times New Roman"/>
      <family val="1"/>
      <charset val="204"/>
    </font>
    <font>
      <u/>
      <sz val="11"/>
      <name val="Times New Roman"/>
      <family val="1"/>
    </font>
    <font>
      <b/>
      <sz val="13"/>
      <color rgb="FF000000"/>
      <name val="Trebuchet MS"/>
      <family val="2"/>
      <charset val="204"/>
    </font>
    <font>
      <sz val="11"/>
      <color theme="0"/>
      <name val="Calibri"/>
      <family val="2"/>
      <charset val="204"/>
      <scheme val="minor"/>
    </font>
    <font>
      <u/>
      <sz val="11"/>
      <color theme="11"/>
      <name val="Calibri"/>
      <family val="2"/>
      <charset val="204"/>
      <scheme val="minor"/>
    </font>
    <font>
      <b/>
      <sz val="11"/>
      <color theme="1"/>
      <name val="Calibri"/>
      <family val="2"/>
      <charset val="204"/>
      <scheme val="minor"/>
    </font>
    <font>
      <sz val="12"/>
      <color theme="1"/>
      <name val="Calibri"/>
      <family val="2"/>
      <charset val="204"/>
      <scheme val="minor"/>
    </font>
    <font>
      <sz val="16"/>
      <color theme="1"/>
      <name val="Calibri"/>
      <family val="2"/>
      <charset val="204"/>
      <scheme val="minor"/>
    </font>
    <font>
      <b/>
      <sz val="12"/>
      <color rgb="FF009CA6"/>
      <name val="Tahoma"/>
      <family val="2"/>
      <charset val="204"/>
    </font>
    <font>
      <sz val="7"/>
      <color theme="1"/>
      <name val="Tahoma"/>
      <family val="2"/>
      <charset val="204"/>
    </font>
    <font>
      <b/>
      <sz val="8"/>
      <color theme="1"/>
      <name val="Tahoma"/>
      <family val="2"/>
      <charset val="204"/>
    </font>
    <font>
      <b/>
      <sz val="7"/>
      <color theme="1"/>
      <name val="Tahoma"/>
      <family val="2"/>
      <charset val="204"/>
    </font>
    <font>
      <sz val="7"/>
      <color rgb="FF000000"/>
      <name val="Tahoma"/>
      <family val="2"/>
      <charset val="204"/>
    </font>
    <font>
      <sz val="6"/>
      <color theme="1"/>
      <name val="Tahoma"/>
      <family val="2"/>
      <charset val="204"/>
    </font>
    <font>
      <sz val="8"/>
      <color theme="1"/>
      <name val="Tahoma"/>
      <family val="2"/>
      <charset val="204"/>
    </font>
    <font>
      <b/>
      <sz val="7"/>
      <color theme="0"/>
      <name val="Tahoma"/>
      <family val="2"/>
      <charset val="204"/>
    </font>
    <font>
      <b/>
      <sz val="9"/>
      <color rgb="FF29A0C1"/>
      <name val="Tahoma"/>
      <family val="2"/>
      <charset val="204"/>
    </font>
    <font>
      <sz val="7"/>
      <color rgb="FF0070C0"/>
      <name val="Tahoma"/>
      <family val="2"/>
      <charset val="204"/>
    </font>
    <font>
      <b/>
      <sz val="7"/>
      <color rgb="FF29A0C1"/>
      <name val="Tahoma"/>
      <family val="2"/>
      <charset val="204"/>
    </font>
    <font>
      <b/>
      <sz val="8"/>
      <color rgb="FF009CA6"/>
      <name val="Tahoma"/>
      <family val="2"/>
      <charset val="204"/>
    </font>
    <font>
      <sz val="14"/>
      <color theme="1"/>
      <name val="ArialMT"/>
    </font>
    <font>
      <sz val="10"/>
      <color theme="1"/>
      <name val="ArialMT"/>
    </font>
    <font>
      <sz val="9"/>
      <color theme="1"/>
      <name val="Times New Roman"/>
      <family val="1"/>
      <charset val="204"/>
    </font>
    <font>
      <sz val="8"/>
      <color rgb="FF000000"/>
      <name val="Times New Roman"/>
      <family val="1"/>
      <charset val="204"/>
    </font>
    <font>
      <b/>
      <sz val="8"/>
      <color rgb="FF52555A"/>
      <name val="Times New Roman"/>
      <family val="1"/>
      <charset val="204"/>
    </font>
    <font>
      <b/>
      <sz val="8"/>
      <color rgb="FF000000"/>
      <name val="Times New Roman"/>
      <family val="1"/>
      <charset val="204"/>
    </font>
    <font>
      <sz val="6"/>
      <color rgb="FF000000"/>
      <name val="Times New Roman"/>
      <family val="1"/>
      <charset val="204"/>
    </font>
    <font>
      <b/>
      <sz val="9"/>
      <color theme="1"/>
      <name val="Times New Roman"/>
      <family val="1"/>
      <charset val="204"/>
    </font>
    <font>
      <sz val="8"/>
      <color theme="1"/>
      <name val="Times New Roman"/>
      <family val="1"/>
      <charset val="204"/>
    </font>
    <font>
      <sz val="6"/>
      <color theme="1"/>
      <name val="Times New Roman"/>
      <family val="1"/>
      <charset val="204"/>
    </font>
    <font>
      <sz val="8.5"/>
      <color rgb="FF000000"/>
      <name val="Times New Roman"/>
      <family val="1"/>
      <charset val="204"/>
    </font>
    <font>
      <sz val="11"/>
      <color theme="1"/>
      <name val="Arial"/>
      <family val="2"/>
      <charset val="204"/>
    </font>
    <font>
      <b/>
      <sz val="11"/>
      <color theme="1"/>
      <name val="Arial"/>
      <family val="2"/>
      <charset val="204"/>
    </font>
    <font>
      <b/>
      <sz val="22"/>
      <color theme="1"/>
      <name val="Arial"/>
      <family val="2"/>
      <charset val="204"/>
    </font>
    <font>
      <sz val="9"/>
      <color theme="1"/>
      <name val="Arial"/>
      <family val="2"/>
      <charset val="204"/>
    </font>
    <font>
      <sz val="8"/>
      <color theme="1"/>
      <name val="Arial"/>
      <family val="2"/>
      <charset val="204"/>
    </font>
    <font>
      <sz val="16"/>
      <color theme="1"/>
      <name val="Arial"/>
      <family val="2"/>
      <charset val="204"/>
    </font>
    <font>
      <b/>
      <sz val="14"/>
      <color theme="1"/>
      <name val="Calibri"/>
      <family val="2"/>
      <charset val="204"/>
      <scheme val="minor"/>
    </font>
  </fonts>
  <fills count="13">
    <fill>
      <patternFill patternType="none"/>
    </fill>
    <fill>
      <patternFill patternType="gray125"/>
    </fill>
    <fill>
      <patternFill patternType="solid">
        <fgColor theme="5" tint="0.79998168889431442"/>
        <bgColor indexed="64"/>
      </patternFill>
    </fill>
    <fill>
      <patternFill patternType="solid">
        <fgColor rgb="FF29A0C1"/>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2" tint="-0.249977111117893"/>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rgb="FFFFC000"/>
        <bgColor indexed="64"/>
      </patternFill>
    </fill>
  </fills>
  <borders count="40">
    <border>
      <left/>
      <right/>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right/>
      <top style="thin">
        <color auto="1"/>
      </top>
      <bottom style="medium">
        <color auto="1"/>
      </bottom>
      <diagonal/>
    </border>
    <border>
      <left/>
      <right/>
      <top/>
      <bottom style="medium">
        <color auto="1"/>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ck">
        <color indexed="64"/>
      </right>
      <top/>
      <bottom/>
      <diagonal/>
    </border>
    <border>
      <left/>
      <right/>
      <top style="medium">
        <color indexed="64"/>
      </top>
      <bottom style="thin">
        <color indexed="64"/>
      </bottom>
      <diagonal/>
    </border>
  </borders>
  <cellStyleXfs count="5">
    <xf numFmtId="0" fontId="0" fillId="0" borderId="0"/>
    <xf numFmtId="44" fontId="1" fillId="0" borderId="0" applyFont="0" applyFill="0" applyBorder="0" applyAlignment="0" applyProtection="0"/>
    <xf numFmtId="0" fontId="19" fillId="0" borderId="0" applyNumberFormat="0" applyFill="0" applyBorder="0" applyAlignment="0" applyProtection="0"/>
    <xf numFmtId="0" fontId="19" fillId="0" borderId="0" applyNumberFormat="0" applyFill="0" applyBorder="0" applyAlignment="0" applyProtection="0"/>
    <xf numFmtId="43" fontId="1" fillId="0" borderId="0" applyFont="0" applyFill="0" applyBorder="0" applyAlignment="0" applyProtection="0"/>
  </cellStyleXfs>
  <cellXfs count="509">
    <xf numFmtId="0" fontId="0" fillId="0" borderId="0" xfId="0"/>
    <xf numFmtId="0" fontId="0" fillId="0" borderId="0" xfId="0" applyAlignment="1">
      <alignment wrapText="1"/>
    </xf>
    <xf numFmtId="0" fontId="2" fillId="0" borderId="0" xfId="0" applyFont="1" applyAlignment="1">
      <alignment wrapText="1"/>
    </xf>
    <xf numFmtId="0" fontId="3" fillId="0" borderId="0" xfId="0" applyFont="1" applyAlignment="1">
      <alignment wrapText="1"/>
    </xf>
    <xf numFmtId="0" fontId="0" fillId="0" borderId="0" xfId="0" applyAlignment="1"/>
    <xf numFmtId="14" fontId="0" fillId="0" borderId="0" xfId="0" applyNumberFormat="1" applyAlignment="1"/>
    <xf numFmtId="49" fontId="2" fillId="0" borderId="0" xfId="0" applyNumberFormat="1" applyFont="1"/>
    <xf numFmtId="0" fontId="2" fillId="0" borderId="0" xfId="0" applyFont="1" applyAlignment="1"/>
    <xf numFmtId="20" fontId="0" fillId="0" borderId="0" xfId="0" applyNumberFormat="1" applyBorder="1" applyAlignment="1">
      <alignment horizontal="right" vertical="center"/>
    </xf>
    <xf numFmtId="0" fontId="0" fillId="0" borderId="0" xfId="0" applyAlignment="1">
      <alignment horizontal="right" vertical="center"/>
    </xf>
    <xf numFmtId="164" fontId="4" fillId="0" borderId="0" xfId="0" applyNumberFormat="1" applyFont="1" applyBorder="1" applyAlignment="1">
      <alignment horizontal="right" vertical="center" shrinkToFit="1"/>
    </xf>
    <xf numFmtId="0" fontId="5" fillId="0" borderId="0" xfId="0" applyFont="1" applyBorder="1" applyAlignment="1">
      <alignment horizontal="right" vertical="center" wrapText="1"/>
    </xf>
    <xf numFmtId="14" fontId="5" fillId="0" borderId="0" xfId="0" applyNumberFormat="1" applyFont="1" applyBorder="1" applyAlignment="1">
      <alignment horizontal="right" vertical="center" wrapText="1"/>
    </xf>
    <xf numFmtId="0" fontId="2" fillId="0" borderId="0" xfId="0" applyFont="1" applyBorder="1" applyAlignment="1">
      <alignment horizontal="right" vertical="center" wrapText="1"/>
    </xf>
    <xf numFmtId="0" fontId="0" fillId="0" borderId="0" xfId="0" applyAlignment="1">
      <alignment vertical="top" wrapText="1"/>
    </xf>
    <xf numFmtId="0" fontId="9" fillId="0" borderId="0" xfId="0" applyFont="1" applyAlignment="1">
      <alignment vertical="center" wrapText="1"/>
    </xf>
    <xf numFmtId="8" fontId="2" fillId="0" borderId="0" xfId="0" applyNumberFormat="1" applyFont="1" applyBorder="1" applyAlignment="1">
      <alignment horizontal="right" vertical="center" wrapText="1"/>
    </xf>
    <xf numFmtId="44" fontId="10" fillId="0" borderId="0" xfId="0" applyNumberFormat="1" applyFont="1" applyBorder="1" applyAlignment="1">
      <alignment horizontal="right" vertical="center" wrapText="1"/>
    </xf>
    <xf numFmtId="8" fontId="10" fillId="0" borderId="0" xfId="0" applyNumberFormat="1" applyFont="1" applyBorder="1" applyAlignment="1">
      <alignment horizontal="right" vertical="center" wrapText="1"/>
    </xf>
    <xf numFmtId="165" fontId="5" fillId="0" borderId="0" xfId="0" applyNumberFormat="1" applyFont="1" applyBorder="1" applyAlignment="1">
      <alignment horizontal="right" vertical="center" wrapText="1"/>
    </xf>
    <xf numFmtId="0" fontId="11" fillId="0" borderId="1" xfId="0" applyFont="1" applyBorder="1" applyAlignment="1">
      <alignment vertical="top" wrapText="1"/>
    </xf>
    <xf numFmtId="0" fontId="11" fillId="0" borderId="2" xfId="0" applyFont="1" applyBorder="1" applyAlignment="1">
      <alignment vertical="top" wrapText="1"/>
    </xf>
    <xf numFmtId="0" fontId="13" fillId="0" borderId="1" xfId="0" applyFont="1" applyBorder="1" applyAlignment="1">
      <alignment vertical="top" wrapText="1"/>
    </xf>
    <xf numFmtId="0" fontId="11" fillId="0" borderId="1" xfId="0" applyFont="1" applyBorder="1" applyAlignment="1">
      <alignment vertical="center" wrapText="1"/>
    </xf>
    <xf numFmtId="0" fontId="11" fillId="0" borderId="2" xfId="0" applyFont="1" applyBorder="1" applyAlignment="1">
      <alignment vertical="center" wrapText="1"/>
    </xf>
    <xf numFmtId="0" fontId="13" fillId="0" borderId="2" xfId="0" applyFont="1" applyBorder="1" applyAlignment="1">
      <alignment vertical="center" wrapText="1"/>
    </xf>
    <xf numFmtId="0" fontId="13" fillId="0" borderId="1" xfId="0" applyFont="1" applyBorder="1" applyAlignment="1">
      <alignment vertical="center" wrapText="1"/>
    </xf>
    <xf numFmtId="0" fontId="15" fillId="0" borderId="1" xfId="0" applyFont="1" applyBorder="1" applyAlignment="1">
      <alignment wrapText="1"/>
    </xf>
    <xf numFmtId="0" fontId="15" fillId="0" borderId="1" xfId="0" applyFont="1" applyBorder="1" applyAlignment="1">
      <alignment vertical="center" wrapText="1"/>
    </xf>
    <xf numFmtId="0" fontId="15" fillId="0" borderId="1" xfId="0" applyFont="1" applyBorder="1" applyAlignment="1">
      <alignment vertical="top" wrapText="1"/>
    </xf>
    <xf numFmtId="0" fontId="0" fillId="0" borderId="0" xfId="0" applyAlignment="1">
      <alignment horizontal="left" vertical="top"/>
    </xf>
    <xf numFmtId="0" fontId="12" fillId="0" borderId="1" xfId="0" applyFont="1" applyBorder="1" applyAlignment="1">
      <alignment vertical="center" wrapText="1"/>
    </xf>
    <xf numFmtId="44" fontId="2" fillId="0" borderId="0" xfId="1" applyFont="1" applyAlignment="1">
      <alignment wrapText="1"/>
    </xf>
    <xf numFmtId="49" fontId="2" fillId="0" borderId="3" xfId="0" applyNumberFormat="1" applyFont="1" applyBorder="1" applyAlignment="1">
      <alignment horizontal="right" wrapText="1"/>
    </xf>
    <xf numFmtId="0" fontId="2" fillId="0" borderId="3" xfId="0" applyFont="1" applyBorder="1" applyAlignment="1">
      <alignment horizontal="right" wrapText="1"/>
    </xf>
    <xf numFmtId="164" fontId="4" fillId="0" borderId="4" xfId="0" applyNumberFormat="1" applyFont="1" applyBorder="1" applyAlignment="1">
      <alignment horizontal="right" vertical="center" shrinkToFit="1"/>
    </xf>
    <xf numFmtId="20" fontId="0" fillId="0" borderId="4" xfId="0" applyNumberFormat="1" applyBorder="1" applyAlignment="1">
      <alignment horizontal="right" vertical="center"/>
    </xf>
    <xf numFmtId="14" fontId="5" fillId="0" borderId="4" xfId="0" applyNumberFormat="1" applyFont="1" applyBorder="1" applyAlignment="1">
      <alignment horizontal="right" vertical="center" wrapText="1"/>
    </xf>
    <xf numFmtId="165" fontId="5" fillId="0" borderId="4" xfId="0" applyNumberFormat="1" applyFont="1" applyBorder="1" applyAlignment="1">
      <alignment horizontal="right" vertical="center" wrapText="1"/>
    </xf>
    <xf numFmtId="8" fontId="2" fillId="0" borderId="4" xfId="0" applyNumberFormat="1" applyFont="1" applyBorder="1" applyAlignment="1">
      <alignment horizontal="right" vertical="center" wrapText="1"/>
    </xf>
    <xf numFmtId="8" fontId="10" fillId="0" borderId="4" xfId="0" applyNumberFormat="1" applyFont="1" applyBorder="1" applyAlignment="1">
      <alignment horizontal="right" vertical="center" wrapText="1"/>
    </xf>
    <xf numFmtId="0" fontId="5" fillId="0" borderId="4" xfId="0" applyFont="1" applyBorder="1" applyAlignment="1">
      <alignment horizontal="right" vertical="center" wrapText="1"/>
    </xf>
    <xf numFmtId="8" fontId="0" fillId="0" borderId="0" xfId="0" applyNumberFormat="1"/>
    <xf numFmtId="20" fontId="5" fillId="0" borderId="0" xfId="0" applyNumberFormat="1" applyFont="1" applyBorder="1" applyAlignment="1">
      <alignment horizontal="right" vertical="center" wrapText="1"/>
    </xf>
    <xf numFmtId="0" fontId="17" fillId="0" borderId="0" xfId="0" applyFont="1" applyAlignment="1">
      <alignment vertical="center" wrapText="1"/>
    </xf>
    <xf numFmtId="0" fontId="0" fillId="0" borderId="0" xfId="0" applyFill="1"/>
    <xf numFmtId="8" fontId="18" fillId="0" borderId="0" xfId="0" applyNumberFormat="1" applyFont="1"/>
    <xf numFmtId="0" fontId="0" fillId="0" borderId="4" xfId="0" applyBorder="1"/>
    <xf numFmtId="49" fontId="2" fillId="0" borderId="4" xfId="0" applyNumberFormat="1" applyFont="1" applyBorder="1"/>
    <xf numFmtId="14" fontId="2" fillId="0" borderId="0" xfId="1" applyNumberFormat="1" applyFont="1" applyAlignment="1">
      <alignment wrapText="1"/>
    </xf>
    <xf numFmtId="166" fontId="0" fillId="0" borderId="0" xfId="0" applyNumberFormat="1" applyBorder="1" applyAlignment="1">
      <alignment horizontal="center"/>
    </xf>
    <xf numFmtId="8" fontId="0" fillId="0" borderId="0" xfId="0" applyNumberFormat="1" applyBorder="1" applyAlignment="1">
      <alignment horizontal="right"/>
    </xf>
    <xf numFmtId="0" fontId="0" fillId="0" borderId="0" xfId="0" applyBorder="1" applyAlignment="1">
      <alignment horizontal="right"/>
    </xf>
    <xf numFmtId="0" fontId="8" fillId="0" borderId="0" xfId="0" applyFont="1" applyAlignment="1">
      <alignment vertical="center" wrapText="1"/>
    </xf>
    <xf numFmtId="0" fontId="20" fillId="0" borderId="0" xfId="0" applyFont="1"/>
    <xf numFmtId="0" fontId="0" fillId="2" borderId="5" xfId="0" applyFill="1" applyBorder="1"/>
    <xf numFmtId="166" fontId="0" fillId="0" borderId="0" xfId="0" applyNumberFormat="1" applyBorder="1" applyAlignment="1">
      <alignment horizontal="center"/>
    </xf>
    <xf numFmtId="0" fontId="23" fillId="0" borderId="0" xfId="0" applyFont="1" applyAlignment="1">
      <alignment vertical="center"/>
    </xf>
    <xf numFmtId="0" fontId="26" fillId="0" borderId="0" xfId="0" applyFont="1" applyAlignment="1">
      <alignment vertical="center"/>
    </xf>
    <xf numFmtId="0" fontId="26" fillId="0" borderId="0" xfId="0" applyFont="1" applyAlignment="1">
      <alignment horizontal="left" vertical="center"/>
    </xf>
    <xf numFmtId="0" fontId="0" fillId="0" borderId="0" xfId="0" applyAlignment="1">
      <alignment horizontal="left"/>
    </xf>
    <xf numFmtId="0" fontId="24" fillId="0" borderId="14" xfId="0" applyFont="1" applyBorder="1" applyAlignment="1">
      <alignment horizontal="left" vertical="center" wrapText="1"/>
    </xf>
    <xf numFmtId="0" fontId="24" fillId="0" borderId="0" xfId="0" applyFont="1" applyBorder="1" applyAlignment="1">
      <alignment horizontal="left" vertical="center" wrapText="1"/>
    </xf>
    <xf numFmtId="0" fontId="24" fillId="0" borderId="0" xfId="0" applyFont="1"/>
    <xf numFmtId="0" fontId="24" fillId="0" borderId="0" xfId="0" applyFont="1" applyAlignment="1">
      <alignment horizontal="left"/>
    </xf>
    <xf numFmtId="0" fontId="24" fillId="0" borderId="0" xfId="0" applyFont="1" applyAlignment="1">
      <alignment horizontal="left" vertical="center" wrapText="1"/>
    </xf>
    <xf numFmtId="0" fontId="33" fillId="0" borderId="0" xfId="0" applyFont="1"/>
    <xf numFmtId="0" fontId="24" fillId="0" borderId="0" xfId="0" applyFont="1" applyAlignment="1">
      <alignment wrapText="1"/>
    </xf>
    <xf numFmtId="0" fontId="29" fillId="0" borderId="0" xfId="0" applyFont="1" applyAlignment="1">
      <alignment vertical="center"/>
    </xf>
    <xf numFmtId="0" fontId="34" fillId="0" borderId="0" xfId="0" applyFont="1" applyAlignment="1">
      <alignment vertical="center"/>
    </xf>
    <xf numFmtId="0" fontId="28" fillId="0" borderId="0" xfId="0" applyFont="1" applyAlignment="1">
      <alignment horizontal="left"/>
    </xf>
    <xf numFmtId="0" fontId="36" fillId="0" borderId="0" xfId="0" applyFont="1"/>
    <xf numFmtId="0" fontId="0" fillId="6" borderId="5" xfId="0" applyFill="1" applyBorder="1" applyAlignment="1">
      <alignment horizontal="right" wrapText="1"/>
    </xf>
    <xf numFmtId="0" fontId="0" fillId="6" borderId="5" xfId="0" applyFill="1" applyBorder="1" applyAlignment="1">
      <alignment horizontal="right"/>
    </xf>
    <xf numFmtId="49" fontId="0" fillId="6" borderId="5" xfId="0" applyNumberFormat="1" applyFill="1" applyBorder="1" applyAlignment="1">
      <alignment horizontal="right"/>
    </xf>
    <xf numFmtId="14" fontId="0" fillId="6" borderId="5" xfId="0" applyNumberFormat="1" applyFill="1" applyBorder="1"/>
    <xf numFmtId="0" fontId="33" fillId="0" borderId="0" xfId="0" applyFont="1" applyAlignment="1">
      <alignment wrapText="1"/>
    </xf>
    <xf numFmtId="14" fontId="0" fillId="0" borderId="0" xfId="0" applyNumberFormat="1"/>
    <xf numFmtId="166" fontId="0" fillId="0" borderId="0" xfId="0" applyNumberFormat="1" applyBorder="1" applyAlignment="1">
      <alignment horizontal="center"/>
    </xf>
    <xf numFmtId="0" fontId="1" fillId="0" borderId="0" xfId="0" applyFont="1"/>
    <xf numFmtId="0" fontId="0" fillId="7" borderId="5" xfId="0" applyFill="1" applyBorder="1"/>
    <xf numFmtId="14" fontId="0" fillId="6" borderId="0" xfId="0" applyNumberFormat="1" applyFill="1"/>
    <xf numFmtId="0" fontId="0" fillId="7" borderId="5" xfId="0" applyFill="1" applyBorder="1" applyAlignment="1">
      <alignment horizontal="right"/>
    </xf>
    <xf numFmtId="0" fontId="0" fillId="7" borderId="5" xfId="0" applyFill="1" applyBorder="1" applyAlignment="1">
      <alignment horizontal="right" wrapText="1"/>
    </xf>
    <xf numFmtId="14" fontId="0" fillId="7" borderId="5" xfId="0" applyNumberFormat="1" applyFill="1" applyBorder="1"/>
    <xf numFmtId="0" fontId="0" fillId="2" borderId="25" xfId="0" applyFill="1" applyBorder="1"/>
    <xf numFmtId="0" fontId="0" fillId="8" borderId="5" xfId="0" applyFill="1" applyBorder="1"/>
    <xf numFmtId="0" fontId="0" fillId="8" borderId="0" xfId="0" applyFill="1"/>
    <xf numFmtId="0" fontId="0" fillId="9" borderId="0" xfId="0" applyFill="1" applyBorder="1"/>
    <xf numFmtId="0" fontId="0" fillId="9" borderId="5" xfId="0" applyFill="1" applyBorder="1"/>
    <xf numFmtId="0" fontId="0" fillId="6" borderId="0" xfId="0" applyFill="1" applyAlignment="1">
      <alignment horizontal="right"/>
    </xf>
    <xf numFmtId="0" fontId="0" fillId="0" borderId="0" xfId="0" applyAlignment="1">
      <alignment horizontal="right"/>
    </xf>
    <xf numFmtId="0" fontId="0" fillId="0" borderId="5" xfId="0" applyFill="1" applyBorder="1" applyAlignment="1">
      <alignment horizontal="right"/>
    </xf>
    <xf numFmtId="0" fontId="0" fillId="8" borderId="5" xfId="0" applyFill="1" applyBorder="1" applyAlignment="1">
      <alignment horizontal="right" wrapText="1"/>
    </xf>
    <xf numFmtId="0" fontId="0" fillId="0" borderId="0" xfId="0" applyAlignment="1">
      <alignment horizontal="left" wrapText="1"/>
    </xf>
    <xf numFmtId="0" fontId="0" fillId="6" borderId="18" xfId="0" applyFill="1" applyBorder="1"/>
    <xf numFmtId="0" fontId="0" fillId="6" borderId="20" xfId="0" applyFill="1" applyBorder="1"/>
    <xf numFmtId="0" fontId="0" fillId="0" borderId="21" xfId="0" applyBorder="1"/>
    <xf numFmtId="0" fontId="0" fillId="0" borderId="22" xfId="0" applyBorder="1"/>
    <xf numFmtId="0" fontId="0" fillId="0" borderId="23" xfId="0" applyBorder="1"/>
    <xf numFmtId="0" fontId="0" fillId="0" borderId="24" xfId="0" applyBorder="1"/>
    <xf numFmtId="0" fontId="0" fillId="10" borderId="18" xfId="0" applyFill="1" applyBorder="1"/>
    <xf numFmtId="0" fontId="0" fillId="10" borderId="20" xfId="0" applyFill="1" applyBorder="1"/>
    <xf numFmtId="0" fontId="0" fillId="11" borderId="18" xfId="0" applyFill="1" applyBorder="1"/>
    <xf numFmtId="0" fontId="0" fillId="11" borderId="20" xfId="0" applyFill="1" applyBorder="1"/>
    <xf numFmtId="0" fontId="37" fillId="0" borderId="0" xfId="0" applyFont="1"/>
    <xf numFmtId="0" fontId="38" fillId="0" borderId="0" xfId="0" applyFont="1"/>
    <xf numFmtId="0" fontId="42" fillId="0" borderId="0" xfId="0" applyFont="1"/>
    <xf numFmtId="0" fontId="37" fillId="5" borderId="32" xfId="0" applyFont="1" applyFill="1" applyBorder="1"/>
    <xf numFmtId="0" fontId="37" fillId="5" borderId="33" xfId="0" applyFont="1" applyFill="1" applyBorder="1"/>
    <xf numFmtId="0" fontId="37" fillId="5" borderId="0" xfId="0" applyFont="1" applyFill="1" applyBorder="1"/>
    <xf numFmtId="0" fontId="40" fillId="0" borderId="0" xfId="0" applyFont="1" applyFill="1" applyBorder="1" applyAlignment="1">
      <alignment horizontal="left" vertical="center"/>
    </xf>
    <xf numFmtId="0" fontId="41" fillId="0" borderId="0" xfId="0" applyFont="1" applyFill="1" applyBorder="1" applyAlignment="1">
      <alignment horizontal="left"/>
    </xf>
    <xf numFmtId="0" fontId="37" fillId="0" borderId="0" xfId="0" applyFont="1" applyBorder="1"/>
    <xf numFmtId="0" fontId="37" fillId="0" borderId="0" xfId="0" applyFont="1" applyBorder="1" applyAlignment="1"/>
    <xf numFmtId="0" fontId="37" fillId="0" borderId="0" xfId="0" applyFont="1" applyAlignment="1"/>
    <xf numFmtId="0" fontId="42" fillId="5" borderId="29" xfId="0" applyFont="1" applyFill="1" applyBorder="1" applyAlignment="1">
      <alignment horizontal="left"/>
    </xf>
    <xf numFmtId="0" fontId="44" fillId="5" borderId="32" xfId="0" applyFont="1" applyFill="1" applyBorder="1" applyAlignment="1">
      <alignment horizontal="left"/>
    </xf>
    <xf numFmtId="0" fontId="42" fillId="0" borderId="0" xfId="0" applyFont="1" applyAlignment="1">
      <alignment vertical="top"/>
    </xf>
    <xf numFmtId="0" fontId="37" fillId="0" borderId="0" xfId="0" applyFont="1" applyAlignment="1">
      <alignment vertical="top"/>
    </xf>
    <xf numFmtId="0" fontId="44" fillId="0" borderId="0" xfId="0" applyFont="1" applyAlignment="1">
      <alignment vertical="top"/>
    </xf>
    <xf numFmtId="0" fontId="37" fillId="0" borderId="0" xfId="0" applyFont="1" applyAlignment="1">
      <alignment vertical="center"/>
    </xf>
    <xf numFmtId="0" fontId="37" fillId="0" borderId="0" xfId="0" applyFont="1" applyAlignment="1">
      <alignment horizontal="center" vertical="center"/>
    </xf>
    <xf numFmtId="0" fontId="41" fillId="0" borderId="0" xfId="0" applyFont="1" applyAlignment="1">
      <alignment horizontal="left"/>
    </xf>
    <xf numFmtId="0" fontId="37" fillId="0" borderId="0" xfId="0" applyFont="1" applyAlignment="1">
      <alignment horizontal="center" wrapText="1"/>
    </xf>
    <xf numFmtId="0" fontId="39" fillId="0" borderId="0" xfId="0" applyFont="1"/>
    <xf numFmtId="0" fontId="37" fillId="5" borderId="35" xfId="0" applyFont="1" applyFill="1" applyBorder="1"/>
    <xf numFmtId="0" fontId="37" fillId="5" borderId="36" xfId="0" applyFont="1" applyFill="1" applyBorder="1"/>
    <xf numFmtId="0" fontId="37" fillId="0" borderId="0" xfId="0" applyFont="1" applyAlignment="1">
      <alignment horizontal="left" vertical="top"/>
    </xf>
    <xf numFmtId="0" fontId="42" fillId="0" borderId="0" xfId="0" applyFont="1" applyAlignment="1">
      <alignment vertical="top" wrapText="1"/>
    </xf>
    <xf numFmtId="0" fontId="44" fillId="0" borderId="0" xfId="0" applyFont="1" applyAlignment="1">
      <alignment vertical="top" wrapText="1"/>
    </xf>
    <xf numFmtId="0" fontId="40" fillId="0" borderId="0" xfId="0" applyFont="1" applyAlignment="1">
      <alignment vertical="top" wrapText="1"/>
    </xf>
    <xf numFmtId="0" fontId="37" fillId="0" borderId="32" xfId="0" applyFont="1" applyBorder="1" applyAlignment="1">
      <alignment wrapText="1"/>
    </xf>
    <xf numFmtId="0" fontId="42" fillId="0" borderId="0" xfId="0" applyFont="1" applyBorder="1" applyAlignment="1">
      <alignment horizontal="left" vertical="top"/>
    </xf>
    <xf numFmtId="0" fontId="44" fillId="0" borderId="0" xfId="0" applyFont="1" applyBorder="1" applyAlignment="1">
      <alignment horizontal="left" vertical="top"/>
    </xf>
    <xf numFmtId="0" fontId="37" fillId="0" borderId="0" xfId="0" applyFont="1" applyBorder="1" applyAlignment="1">
      <alignment horizontal="left" vertical="top"/>
    </xf>
    <xf numFmtId="0" fontId="37" fillId="0" borderId="31" xfId="0" applyFont="1" applyBorder="1" applyAlignment="1">
      <alignment horizontal="left" vertical="top"/>
    </xf>
    <xf numFmtId="0" fontId="37" fillId="0" borderId="32" xfId="0" applyFont="1" applyBorder="1" applyAlignment="1">
      <alignment horizontal="left" vertical="top"/>
    </xf>
    <xf numFmtId="0" fontId="37" fillId="0" borderId="32" xfId="0" applyFont="1" applyBorder="1" applyAlignment="1">
      <alignment horizontal="right" vertical="top"/>
    </xf>
    <xf numFmtId="0" fontId="44" fillId="5" borderId="31" xfId="0" applyFont="1" applyFill="1" applyBorder="1"/>
    <xf numFmtId="0" fontId="37" fillId="5" borderId="30" xfId="0" applyFont="1" applyFill="1" applyBorder="1" applyAlignment="1">
      <alignment horizontal="left"/>
    </xf>
    <xf numFmtId="0" fontId="37" fillId="0" borderId="0" xfId="0" applyFont="1" applyFill="1" applyBorder="1" applyAlignment="1">
      <alignment horizontal="left"/>
    </xf>
    <xf numFmtId="0" fontId="37" fillId="5" borderId="33" xfId="0" applyFont="1" applyFill="1" applyBorder="1" applyAlignment="1">
      <alignment horizontal="left"/>
    </xf>
    <xf numFmtId="14" fontId="37" fillId="0" borderId="33" xfId="0" applyNumberFormat="1" applyFont="1" applyBorder="1" applyAlignment="1">
      <alignment horizontal="left" vertical="top"/>
    </xf>
    <xf numFmtId="0" fontId="0" fillId="0" borderId="38" xfId="0" applyBorder="1"/>
    <xf numFmtId="0" fontId="0" fillId="0" borderId="0" xfId="0" applyAlignment="1">
      <alignment vertical="top"/>
    </xf>
    <xf numFmtId="0" fontId="0" fillId="0" borderId="0" xfId="0" applyAlignment="1">
      <alignment wrapText="1"/>
    </xf>
    <xf numFmtId="0" fontId="0" fillId="0" borderId="0" xfId="0" applyAlignment="1"/>
    <xf numFmtId="0" fontId="46" fillId="0" borderId="0" xfId="0" applyFont="1"/>
    <xf numFmtId="0" fontId="48" fillId="0" borderId="0" xfId="0" applyFont="1"/>
    <xf numFmtId="0" fontId="46" fillId="0" borderId="0" xfId="0" applyFont="1" applyAlignment="1">
      <alignment horizontal="center"/>
    </xf>
    <xf numFmtId="0" fontId="51" fillId="0" borderId="0" xfId="0" applyFont="1"/>
    <xf numFmtId="0" fontId="50" fillId="0" borderId="0" xfId="0" applyFont="1"/>
    <xf numFmtId="0" fontId="46" fillId="0" borderId="0" xfId="0" applyFont="1" applyBorder="1"/>
    <xf numFmtId="0" fontId="46" fillId="0" borderId="0" xfId="0" applyFont="1" applyBorder="1" applyAlignment="1">
      <alignment horizontal="center"/>
    </xf>
    <xf numFmtId="0" fontId="50" fillId="0" borderId="4" xfId="0" applyFont="1" applyBorder="1" applyAlignment="1">
      <alignment horizontal="left" wrapText="1"/>
    </xf>
    <xf numFmtId="0" fontId="46" fillId="0" borderId="4" xfId="0" applyFont="1" applyBorder="1" applyAlignment="1">
      <alignment horizontal="left"/>
    </xf>
    <xf numFmtId="169" fontId="50" fillId="0" borderId="0" xfId="0" applyNumberFormat="1" applyFont="1" applyAlignment="1">
      <alignment horizontal="left"/>
    </xf>
    <xf numFmtId="170" fontId="50" fillId="0" borderId="19" xfId="0" applyNumberFormat="1" applyFont="1" applyBorder="1" applyAlignment="1">
      <alignment horizontal="left"/>
    </xf>
    <xf numFmtId="0" fontId="46" fillId="0" borderId="32" xfId="0" applyFont="1" applyBorder="1"/>
    <xf numFmtId="169" fontId="50" fillId="0" borderId="34" xfId="0" applyNumberFormat="1" applyFont="1" applyBorder="1" applyAlignment="1">
      <alignment horizontal="left"/>
    </xf>
    <xf numFmtId="169" fontId="50" fillId="0" borderId="34" xfId="0" applyNumberFormat="1" applyFont="1" applyBorder="1" applyAlignment="1">
      <alignment horizontal="left" wrapText="1"/>
    </xf>
    <xf numFmtId="44" fontId="0" fillId="6" borderId="5" xfId="1" applyFont="1" applyFill="1" applyBorder="1"/>
    <xf numFmtId="169" fontId="50" fillId="0" borderId="3" xfId="0" applyNumberFormat="1" applyFont="1" applyBorder="1" applyAlignment="1">
      <alignment horizontal="left"/>
    </xf>
    <xf numFmtId="0" fontId="47" fillId="0" borderId="32" xfId="0" applyFont="1" applyBorder="1"/>
    <xf numFmtId="0" fontId="46" fillId="0" borderId="32" xfId="0" applyFont="1" applyBorder="1" applyAlignment="1">
      <alignment wrapText="1"/>
    </xf>
    <xf numFmtId="0" fontId="46" fillId="0" borderId="32" xfId="0" applyFont="1" applyBorder="1" applyAlignment="1">
      <alignment horizontal="center"/>
    </xf>
    <xf numFmtId="0" fontId="46" fillId="0" borderId="32" xfId="0" applyFont="1" applyBorder="1" applyAlignment="1">
      <alignment horizontal="left"/>
    </xf>
    <xf numFmtId="0" fontId="50" fillId="0" borderId="19" xfId="0" applyFont="1" applyBorder="1" applyAlignment="1">
      <alignment horizontal="left"/>
    </xf>
    <xf numFmtId="171" fontId="50" fillId="0" borderId="19" xfId="4" applyNumberFormat="1" applyFont="1" applyBorder="1" applyAlignment="1">
      <alignment horizontal="left"/>
    </xf>
    <xf numFmtId="0" fontId="50" fillId="0" borderId="34" xfId="0" applyFont="1" applyBorder="1" applyAlignment="1">
      <alignment horizontal="left"/>
    </xf>
    <xf numFmtId="171" fontId="50" fillId="0" borderId="34" xfId="4" applyNumberFormat="1" applyFont="1" applyBorder="1" applyAlignment="1">
      <alignment horizontal="left"/>
    </xf>
    <xf numFmtId="0" fontId="50" fillId="0" borderId="3" xfId="0" applyFont="1" applyBorder="1" applyAlignment="1">
      <alignment horizontal="left"/>
    </xf>
    <xf numFmtId="171" fontId="50" fillId="0" borderId="3" xfId="4" applyNumberFormat="1" applyFont="1" applyBorder="1" applyAlignment="1">
      <alignment horizontal="left"/>
    </xf>
    <xf numFmtId="0" fontId="50" fillId="0" borderId="4" xfId="0" applyFont="1" applyBorder="1" applyAlignment="1">
      <alignment horizontal="left"/>
    </xf>
    <xf numFmtId="20" fontId="5" fillId="0" borderId="4" xfId="0" applyNumberFormat="1" applyFont="1" applyBorder="1" applyAlignment="1">
      <alignment horizontal="right" vertical="center" wrapText="1"/>
    </xf>
    <xf numFmtId="0" fontId="0" fillId="0" borderId="35" xfId="0" applyBorder="1"/>
    <xf numFmtId="0" fontId="46" fillId="0" borderId="0" xfId="0" applyFont="1" applyAlignment="1">
      <alignment horizontal="center"/>
    </xf>
    <xf numFmtId="171" fontId="50" fillId="0" borderId="34" xfId="4" applyNumberFormat="1" applyFont="1" applyBorder="1" applyAlignment="1">
      <alignment horizontal="left"/>
    </xf>
    <xf numFmtId="171" fontId="50" fillId="0" borderId="3" xfId="4" applyNumberFormat="1" applyFont="1" applyBorder="1" applyAlignment="1">
      <alignment horizontal="left"/>
    </xf>
    <xf numFmtId="0" fontId="50" fillId="0" borderId="34" xfId="0" applyFont="1" applyBorder="1" applyAlignment="1">
      <alignment horizontal="left"/>
    </xf>
    <xf numFmtId="171" fontId="50" fillId="0" borderId="19" xfId="4" applyNumberFormat="1" applyFont="1" applyBorder="1" applyAlignment="1">
      <alignment horizontal="left"/>
    </xf>
    <xf numFmtId="0" fontId="50" fillId="0" borderId="3" xfId="0" applyFont="1" applyBorder="1" applyAlignment="1">
      <alignment horizontal="left"/>
    </xf>
    <xf numFmtId="0" fontId="50" fillId="0" borderId="4" xfId="0" applyFont="1" applyBorder="1" applyAlignment="1">
      <alignment horizontal="left" wrapText="1"/>
    </xf>
    <xf numFmtId="0" fontId="46" fillId="0" borderId="32" xfId="0" applyFont="1" applyBorder="1" applyAlignment="1">
      <alignment horizontal="center"/>
    </xf>
    <xf numFmtId="0" fontId="50" fillId="0" borderId="4" xfId="0" applyFont="1" applyBorder="1" applyAlignment="1">
      <alignment horizontal="left"/>
    </xf>
    <xf numFmtId="170" fontId="50" fillId="0" borderId="19" xfId="0" applyNumberFormat="1" applyFont="1" applyBorder="1" applyAlignment="1">
      <alignment horizontal="left"/>
    </xf>
    <xf numFmtId="0" fontId="50" fillId="0" borderId="19" xfId="0" applyFont="1" applyBorder="1" applyAlignment="1">
      <alignment horizontal="left"/>
    </xf>
    <xf numFmtId="172" fontId="50" fillId="0" borderId="3" xfId="4" applyNumberFormat="1" applyFont="1" applyBorder="1" applyAlignment="1">
      <alignment horizontal="left"/>
    </xf>
    <xf numFmtId="172" fontId="50" fillId="0" borderId="19" xfId="4" applyNumberFormat="1" applyFont="1" applyBorder="1" applyAlignment="1">
      <alignment horizontal="left"/>
    </xf>
    <xf numFmtId="172" fontId="50" fillId="0" borderId="34" xfId="4" applyNumberFormat="1" applyFont="1" applyBorder="1" applyAlignment="1">
      <alignment horizontal="left"/>
    </xf>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xf numFmtId="165" fontId="0" fillId="0" borderId="0" xfId="0" applyNumberFormat="1"/>
    <xf numFmtId="165" fontId="0" fillId="0" borderId="0" xfId="0" applyNumberFormat="1" applyAlignment="1"/>
    <xf numFmtId="165" fontId="2" fillId="0" borderId="0" xfId="1" applyNumberFormat="1" applyFont="1" applyAlignment="1">
      <alignment wrapText="1"/>
    </xf>
    <xf numFmtId="0" fontId="46" fillId="0" borderId="0" xfId="0" applyFont="1" applyAlignment="1">
      <alignment horizontal="center"/>
    </xf>
    <xf numFmtId="171" fontId="50" fillId="0" borderId="34" xfId="4" applyNumberFormat="1" applyFont="1" applyBorder="1" applyAlignment="1">
      <alignment horizontal="left"/>
    </xf>
    <xf numFmtId="171" fontId="50" fillId="0" borderId="3" xfId="4" applyNumberFormat="1" applyFont="1" applyBorder="1" applyAlignment="1">
      <alignment horizontal="left"/>
    </xf>
    <xf numFmtId="170" fontId="50" fillId="0" borderId="34" xfId="0" applyNumberFormat="1" applyFont="1" applyBorder="1" applyAlignment="1">
      <alignment horizontal="left"/>
    </xf>
    <xf numFmtId="0" fontId="50" fillId="0" borderId="34" xfId="0" applyFont="1" applyBorder="1" applyAlignment="1">
      <alignment horizontal="left"/>
    </xf>
    <xf numFmtId="171" fontId="50" fillId="0" borderId="19" xfId="4" applyNumberFormat="1" applyFont="1" applyBorder="1" applyAlignment="1">
      <alignment horizontal="left"/>
    </xf>
    <xf numFmtId="0" fontId="50" fillId="0" borderId="3" xfId="0" applyFont="1" applyBorder="1" applyAlignment="1">
      <alignment horizontal="left"/>
    </xf>
    <xf numFmtId="0" fontId="46" fillId="0" borderId="32" xfId="0" applyFont="1" applyBorder="1" applyAlignment="1">
      <alignment horizontal="center"/>
    </xf>
    <xf numFmtId="0" fontId="50" fillId="0" borderId="4" xfId="0" applyFont="1" applyBorder="1" applyAlignment="1">
      <alignment horizontal="left" wrapText="1"/>
    </xf>
    <xf numFmtId="0" fontId="50" fillId="0" borderId="4" xfId="0" applyFont="1" applyBorder="1" applyAlignment="1">
      <alignment horizontal="left"/>
    </xf>
    <xf numFmtId="170" fontId="50" fillId="0" borderId="19" xfId="0" applyNumberFormat="1" applyFont="1" applyBorder="1" applyAlignment="1">
      <alignment horizontal="left"/>
    </xf>
    <xf numFmtId="0" fontId="50" fillId="0" borderId="19" xfId="0" applyFont="1" applyBorder="1" applyAlignment="1">
      <alignment horizontal="left"/>
    </xf>
    <xf numFmtId="169" fontId="50" fillId="0" borderId="32" xfId="0" applyNumberFormat="1" applyFont="1" applyBorder="1" applyAlignment="1">
      <alignment horizontal="left"/>
    </xf>
    <xf numFmtId="0" fontId="50" fillId="0" borderId="32" xfId="0" applyFont="1" applyBorder="1" applyAlignment="1">
      <alignment horizontal="left"/>
    </xf>
    <xf numFmtId="171" fontId="50" fillId="0" borderId="32" xfId="4" applyNumberFormat="1" applyFont="1" applyBorder="1" applyAlignment="1">
      <alignment horizontal="left"/>
    </xf>
    <xf numFmtId="0" fontId="46" fillId="0" borderId="0" xfId="0" applyFont="1" applyAlignment="1">
      <alignment horizontal="center"/>
    </xf>
    <xf numFmtId="171" fontId="50" fillId="0" borderId="34" xfId="4" applyNumberFormat="1" applyFont="1" applyBorder="1" applyAlignment="1">
      <alignment horizontal="left"/>
    </xf>
    <xf numFmtId="170" fontId="50" fillId="0" borderId="34" xfId="0" applyNumberFormat="1" applyFont="1" applyBorder="1" applyAlignment="1">
      <alignment horizontal="left"/>
    </xf>
    <xf numFmtId="0" fontId="50" fillId="0" borderId="34" xfId="0" applyFont="1" applyBorder="1" applyAlignment="1">
      <alignment horizontal="left"/>
    </xf>
    <xf numFmtId="0" fontId="46" fillId="0" borderId="32" xfId="0" applyFont="1" applyBorder="1" applyAlignment="1">
      <alignment horizontal="center"/>
    </xf>
    <xf numFmtId="0" fontId="50" fillId="0" borderId="4" xfId="0" applyFont="1" applyBorder="1" applyAlignment="1">
      <alignment horizontal="left" wrapText="1"/>
    </xf>
    <xf numFmtId="0" fontId="50" fillId="0" borderId="4" xfId="0" applyFont="1" applyBorder="1" applyAlignment="1">
      <alignment horizontal="left"/>
    </xf>
    <xf numFmtId="172" fontId="50" fillId="0" borderId="4" xfId="4" applyNumberFormat="1" applyFont="1" applyBorder="1" applyAlignment="1">
      <alignment horizontal="left"/>
    </xf>
    <xf numFmtId="172" fontId="50" fillId="0" borderId="34" xfId="4" applyNumberFormat="1" applyFont="1" applyBorder="1" applyAlignment="1">
      <alignment horizontal="left"/>
    </xf>
    <xf numFmtId="172" fontId="50" fillId="0" borderId="39" xfId="4" applyNumberFormat="1" applyFont="1" applyBorder="1" applyAlignment="1">
      <alignment horizontal="left"/>
    </xf>
    <xf numFmtId="0" fontId="0" fillId="0" borderId="0" xfId="0" applyAlignment="1">
      <alignment wrapText="1"/>
    </xf>
    <xf numFmtId="172" fontId="46" fillId="0" borderId="0" xfId="0" applyNumberFormat="1" applyFont="1"/>
    <xf numFmtId="172" fontId="46" fillId="0" borderId="32" xfId="0" applyNumberFormat="1" applyFont="1" applyBorder="1"/>
    <xf numFmtId="172" fontId="46" fillId="0" borderId="0" xfId="0" applyNumberFormat="1" applyFont="1" applyBorder="1"/>
    <xf numFmtId="172" fontId="50" fillId="0" borderId="4" xfId="0" applyNumberFormat="1" applyFont="1" applyBorder="1" applyAlignment="1">
      <alignment horizontal="left" wrapText="1"/>
    </xf>
    <xf numFmtId="170" fontId="50" fillId="0" borderId="39" xfId="0" applyNumberFormat="1" applyFont="1" applyBorder="1" applyAlignment="1">
      <alignment horizontal="left"/>
    </xf>
    <xf numFmtId="0" fontId="50" fillId="0" borderId="39" xfId="0" applyFont="1" applyBorder="1" applyAlignment="1">
      <alignment horizontal="left"/>
    </xf>
    <xf numFmtId="171" fontId="50" fillId="0" borderId="39" xfId="4" applyNumberFormat="1" applyFont="1" applyBorder="1" applyAlignment="1">
      <alignment horizontal="left"/>
    </xf>
    <xf numFmtId="170" fontId="50" fillId="0" borderId="4" xfId="0" applyNumberFormat="1" applyFont="1" applyBorder="1" applyAlignment="1">
      <alignment horizontal="left"/>
    </xf>
    <xf numFmtId="171" fontId="50" fillId="0" borderId="4" xfId="4" applyNumberFormat="1" applyFont="1" applyBorder="1" applyAlignment="1">
      <alignment horizontal="left"/>
    </xf>
    <xf numFmtId="0" fontId="0" fillId="12" borderId="5" xfId="0" applyFill="1" applyBorder="1"/>
    <xf numFmtId="0" fontId="0" fillId="0" borderId="0" xfId="0" applyAlignment="1">
      <alignment wrapText="1"/>
    </xf>
    <xf numFmtId="173" fontId="0" fillId="0" borderId="0" xfId="0" applyNumberFormat="1" applyProtection="1">
      <protection hidden="1"/>
    </xf>
    <xf numFmtId="0" fontId="0" fillId="0" borderId="0" xfId="0" applyProtection="1">
      <protection hidden="1"/>
    </xf>
    <xf numFmtId="14" fontId="0" fillId="9" borderId="0" xfId="0" applyNumberFormat="1" applyFill="1" applyProtection="1">
      <protection hidden="1"/>
    </xf>
    <xf numFmtId="0" fontId="0" fillId="9" borderId="5" xfId="0" applyFill="1" applyBorder="1" applyAlignment="1" applyProtection="1">
      <alignment horizontal="right"/>
      <protection hidden="1"/>
    </xf>
    <xf numFmtId="0" fontId="46" fillId="0" borderId="0" xfId="0" applyFont="1" applyAlignment="1">
      <alignment horizontal="center"/>
    </xf>
    <xf numFmtId="171" fontId="50" fillId="0" borderId="34" xfId="4" applyNumberFormat="1" applyFont="1" applyBorder="1" applyAlignment="1">
      <alignment horizontal="left"/>
    </xf>
    <xf numFmtId="170" fontId="50" fillId="0" borderId="34" xfId="0" applyNumberFormat="1" applyFont="1" applyBorder="1" applyAlignment="1">
      <alignment horizontal="left"/>
    </xf>
    <xf numFmtId="0" fontId="50" fillId="0" borderId="34" xfId="0" applyFont="1" applyBorder="1" applyAlignment="1">
      <alignment horizontal="left"/>
    </xf>
    <xf numFmtId="0" fontId="46" fillId="0" borderId="32" xfId="0" applyFont="1" applyBorder="1" applyAlignment="1">
      <alignment horizontal="center"/>
    </xf>
    <xf numFmtId="0" fontId="50" fillId="0" borderId="4" xfId="0" applyFont="1" applyBorder="1" applyAlignment="1">
      <alignment horizontal="left" wrapText="1"/>
    </xf>
    <xf numFmtId="0" fontId="50" fillId="0" borderId="4" xfId="0" applyFont="1" applyBorder="1" applyAlignment="1">
      <alignment horizontal="left"/>
    </xf>
    <xf numFmtId="172" fontId="50" fillId="0" borderId="34" xfId="4" applyNumberFormat="1" applyFont="1" applyBorder="1" applyAlignment="1">
      <alignment horizontal="left"/>
    </xf>
    <xf numFmtId="170" fontId="50" fillId="0" borderId="39" xfId="0" applyNumberFormat="1" applyFont="1" applyBorder="1" applyAlignment="1">
      <alignment horizontal="left"/>
    </xf>
    <xf numFmtId="0" fontId="50" fillId="0" borderId="39" xfId="0" applyFont="1" applyBorder="1" applyAlignment="1">
      <alignment horizontal="left"/>
    </xf>
    <xf numFmtId="172" fontId="50" fillId="0" borderId="39" xfId="4" applyNumberFormat="1" applyFont="1" applyBorder="1" applyAlignment="1">
      <alignment horizontal="left"/>
    </xf>
    <xf numFmtId="0" fontId="0" fillId="0" borderId="0" xfId="0" applyAlignment="1">
      <alignment wrapText="1"/>
    </xf>
    <xf numFmtId="0" fontId="0" fillId="2" borderId="0" xfId="0" applyFill="1" applyBorder="1"/>
    <xf numFmtId="0" fontId="0" fillId="0" borderId="0" xfId="0" applyAlignment="1">
      <alignment wrapText="1"/>
    </xf>
    <xf numFmtId="0" fontId="0" fillId="0" borderId="0" xfId="0" applyAlignment="1">
      <alignment wrapText="1"/>
    </xf>
    <xf numFmtId="0" fontId="0" fillId="0" borderId="0" xfId="0" applyAlignment="1">
      <alignment wrapText="1"/>
    </xf>
    <xf numFmtId="0" fontId="0" fillId="0" borderId="0" xfId="0" applyAlignment="1"/>
    <xf numFmtId="0" fontId="46" fillId="0" borderId="32" xfId="0" applyFont="1" applyBorder="1" applyAlignment="1">
      <alignment horizontal="center"/>
    </xf>
    <xf numFmtId="0" fontId="50" fillId="0" borderId="4" xfId="0" applyFont="1" applyBorder="1" applyAlignment="1">
      <alignment horizontal="left" wrapText="1"/>
    </xf>
    <xf numFmtId="0" fontId="50" fillId="0" borderId="4" xfId="0" applyFont="1" applyBorder="1" applyAlignment="1">
      <alignment horizontal="left"/>
    </xf>
    <xf numFmtId="170" fontId="50" fillId="0" borderId="34" xfId="0" applyNumberFormat="1" applyFont="1" applyBorder="1" applyAlignment="1">
      <alignment horizontal="left"/>
    </xf>
    <xf numFmtId="0" fontId="50" fillId="0" borderId="34" xfId="0" applyFont="1" applyBorder="1" applyAlignment="1">
      <alignment horizontal="left"/>
    </xf>
    <xf numFmtId="171" fontId="50" fillId="0" borderId="34" xfId="4" applyNumberFormat="1" applyFont="1" applyBorder="1" applyAlignment="1">
      <alignment horizontal="left"/>
    </xf>
    <xf numFmtId="0" fontId="46" fillId="0" borderId="0" xfId="0" applyFont="1" applyAlignment="1">
      <alignment horizontal="center"/>
    </xf>
    <xf numFmtId="172" fontId="50" fillId="0" borderId="34" xfId="4" applyNumberFormat="1" applyFont="1" applyBorder="1" applyAlignment="1">
      <alignment horizontal="left"/>
    </xf>
    <xf numFmtId="170" fontId="50" fillId="0" borderId="39" xfId="0" applyNumberFormat="1" applyFont="1" applyBorder="1" applyAlignment="1">
      <alignment horizontal="left"/>
    </xf>
    <xf numFmtId="0" fontId="50" fillId="0" borderId="39" xfId="0" applyFont="1" applyBorder="1" applyAlignment="1">
      <alignment horizontal="left"/>
    </xf>
    <xf numFmtId="172" fontId="50" fillId="0" borderId="39" xfId="4" applyNumberFormat="1" applyFont="1" applyBorder="1" applyAlignment="1">
      <alignment horizontal="left"/>
    </xf>
    <xf numFmtId="170" fontId="50" fillId="0" borderId="4" xfId="0" applyNumberFormat="1" applyFont="1" applyBorder="1" applyAlignment="1">
      <alignment horizontal="left"/>
    </xf>
    <xf numFmtId="172" fontId="50" fillId="0" borderId="4" xfId="4" applyNumberFormat="1" applyFont="1" applyBorder="1" applyAlignment="1">
      <alignment horizontal="left"/>
    </xf>
    <xf numFmtId="0" fontId="0" fillId="8" borderId="26" xfId="0" applyFill="1" applyBorder="1" applyAlignment="1">
      <alignment horizontal="center"/>
    </xf>
    <xf numFmtId="0" fontId="0" fillId="8" borderId="27" xfId="0" applyFill="1" applyBorder="1" applyAlignment="1">
      <alignment horizontal="center"/>
    </xf>
    <xf numFmtId="0" fontId="0" fillId="0" borderId="0" xfId="0" applyAlignment="1">
      <alignment horizontal="left" vertical="top" wrapText="1"/>
    </xf>
    <xf numFmtId="0" fontId="0" fillId="0" borderId="0" xfId="0" applyAlignment="1">
      <alignment horizontal="left" vertical="top"/>
    </xf>
    <xf numFmtId="0" fontId="35" fillId="0" borderId="0" xfId="0" applyFont="1" applyAlignment="1">
      <alignment horizontal="center" vertical="center"/>
    </xf>
    <xf numFmtId="0" fontId="0" fillId="0" borderId="0" xfId="0" applyAlignment="1">
      <alignment horizontal="left" wrapText="1"/>
    </xf>
    <xf numFmtId="0" fontId="0" fillId="0" borderId="0" xfId="0" applyAlignment="1">
      <alignment horizontal="center"/>
    </xf>
    <xf numFmtId="167" fontId="0" fillId="0" borderId="0" xfId="0" applyNumberFormat="1" applyAlignment="1">
      <alignment horizontal="left" vertical="top" wrapText="1"/>
    </xf>
    <xf numFmtId="167" fontId="0" fillId="0" borderId="0" xfId="0" applyNumberFormat="1" applyAlignment="1">
      <alignment horizontal="left" vertical="top"/>
    </xf>
    <xf numFmtId="168" fontId="0" fillId="0" borderId="0" xfId="0" applyNumberFormat="1" applyAlignment="1">
      <alignment horizontal="center"/>
    </xf>
    <xf numFmtId="0" fontId="0" fillId="0" borderId="0" xfId="0" applyBorder="1" applyAlignment="1">
      <alignment horizontal="left" vertical="top" wrapText="1"/>
    </xf>
    <xf numFmtId="0" fontId="0" fillId="0" borderId="38" xfId="0" applyBorder="1" applyAlignment="1">
      <alignment horizontal="left" vertical="top" wrapText="1"/>
    </xf>
    <xf numFmtId="0" fontId="0" fillId="0" borderId="0" xfId="0" applyAlignment="1">
      <alignment horizontal="left"/>
    </xf>
    <xf numFmtId="0" fontId="0" fillId="0" borderId="0" xfId="0" applyAlignment="1">
      <alignment wrapText="1"/>
    </xf>
    <xf numFmtId="0" fontId="0" fillId="0" borderId="0" xfId="0" applyAlignment="1"/>
    <xf numFmtId="0" fontId="0" fillId="0" borderId="0" xfId="0" applyBorder="1" applyAlignment="1">
      <alignment horizontal="left" wrapText="1"/>
    </xf>
    <xf numFmtId="14" fontId="2" fillId="0" borderId="0" xfId="0" applyNumberFormat="1" applyFont="1" applyAlignment="1">
      <alignment horizontal="left" wrapText="1"/>
    </xf>
    <xf numFmtId="0" fontId="2" fillId="0" borderId="0" xfId="0" applyFont="1" applyAlignment="1">
      <alignment horizontal="right" wrapText="1"/>
    </xf>
    <xf numFmtId="0" fontId="0" fillId="0" borderId="0" xfId="0" applyAlignment="1">
      <alignment horizontal="right" wrapText="1"/>
    </xf>
    <xf numFmtId="0" fontId="0" fillId="0" borderId="0" xfId="0" applyAlignment="1">
      <alignment horizontal="right"/>
    </xf>
    <xf numFmtId="14" fontId="2" fillId="0" borderId="0" xfId="1" applyNumberFormat="1" applyFont="1" applyAlignment="1">
      <alignment horizontal="left" wrapText="1"/>
    </xf>
    <xf numFmtId="0" fontId="2" fillId="0" borderId="0" xfId="0" applyFont="1" applyBorder="1" applyAlignment="1">
      <alignment horizontal="left" wrapText="1"/>
    </xf>
    <xf numFmtId="0" fontId="2" fillId="0" borderId="3" xfId="0" applyFont="1" applyBorder="1" applyAlignment="1">
      <alignment horizontal="center" wrapText="1"/>
    </xf>
    <xf numFmtId="14" fontId="5" fillId="0" borderId="0" xfId="0" applyNumberFormat="1" applyFont="1" applyBorder="1" applyAlignment="1">
      <alignment horizontal="center" vertical="center" wrapText="1"/>
    </xf>
    <xf numFmtId="8" fontId="5" fillId="0" borderId="0" xfId="0" applyNumberFormat="1" applyFont="1" applyBorder="1" applyAlignment="1">
      <alignment horizontal="center" vertical="center" wrapText="1"/>
    </xf>
    <xf numFmtId="0" fontId="6" fillId="0" borderId="0" xfId="0" applyFont="1" applyAlignment="1">
      <alignment horizontal="left" vertical="center" wrapText="1" indent="1"/>
    </xf>
    <xf numFmtId="0" fontId="0" fillId="0" borderId="0" xfId="0" applyAlignment="1">
      <alignment horizontal="left" vertical="center" wrapText="1" indent="1"/>
    </xf>
    <xf numFmtId="171" fontId="50" fillId="0" borderId="0" xfId="4" applyNumberFormat="1" applyFont="1" applyBorder="1" applyAlignment="1">
      <alignment horizontal="center"/>
    </xf>
    <xf numFmtId="0" fontId="46" fillId="0" borderId="0" xfId="0" applyFont="1" applyAlignment="1">
      <alignment horizontal="center" wrapText="1"/>
    </xf>
    <xf numFmtId="0" fontId="46" fillId="0" borderId="0" xfId="0" applyFont="1" applyAlignment="1">
      <alignment horizontal="center"/>
    </xf>
    <xf numFmtId="171" fontId="50" fillId="0" borderId="3" xfId="4" applyNumberFormat="1" applyFont="1" applyBorder="1" applyAlignment="1">
      <alignment horizontal="left"/>
    </xf>
    <xf numFmtId="171" fontId="50" fillId="0" borderId="34" xfId="4" applyNumberFormat="1" applyFont="1" applyBorder="1" applyAlignment="1">
      <alignment horizontal="left"/>
    </xf>
    <xf numFmtId="0" fontId="50" fillId="0" borderId="3" xfId="0" applyFont="1" applyBorder="1" applyAlignment="1">
      <alignment horizontal="left" wrapText="1"/>
    </xf>
    <xf numFmtId="171" fontId="50" fillId="0" borderId="19" xfId="4" applyNumberFormat="1" applyFont="1" applyBorder="1" applyAlignment="1">
      <alignment horizontal="left"/>
    </xf>
    <xf numFmtId="0" fontId="50" fillId="0" borderId="34" xfId="0" applyFont="1" applyBorder="1" applyAlignment="1">
      <alignment horizontal="left" wrapText="1"/>
    </xf>
    <xf numFmtId="170" fontId="50" fillId="0" borderId="3" xfId="0" applyNumberFormat="1" applyFont="1" applyBorder="1" applyAlignment="1">
      <alignment horizontal="left"/>
    </xf>
    <xf numFmtId="0" fontId="50" fillId="0" borderId="3" xfId="0" applyFont="1" applyBorder="1" applyAlignment="1">
      <alignment horizontal="left"/>
    </xf>
    <xf numFmtId="170" fontId="50" fillId="0" borderId="34" xfId="0" applyNumberFormat="1" applyFont="1" applyBorder="1" applyAlignment="1">
      <alignment horizontal="left"/>
    </xf>
    <xf numFmtId="0" fontId="50" fillId="0" borderId="34" xfId="0" applyFont="1" applyBorder="1" applyAlignment="1">
      <alignment horizontal="left"/>
    </xf>
    <xf numFmtId="170" fontId="50" fillId="0" borderId="19" xfId="0" applyNumberFormat="1" applyFont="1" applyBorder="1" applyAlignment="1">
      <alignment horizontal="left"/>
    </xf>
    <xf numFmtId="0" fontId="50" fillId="0" borderId="19" xfId="0" applyFont="1" applyBorder="1" applyAlignment="1">
      <alignment horizontal="left"/>
    </xf>
    <xf numFmtId="0" fontId="46" fillId="0" borderId="32" xfId="0" applyFont="1" applyBorder="1" applyAlignment="1">
      <alignment horizontal="center"/>
    </xf>
    <xf numFmtId="0" fontId="50" fillId="0" borderId="0" xfId="0" applyFont="1" applyAlignment="1">
      <alignment horizontal="left" vertical="center" wrapText="1"/>
    </xf>
    <xf numFmtId="0" fontId="50" fillId="0" borderId="4" xfId="0" applyFont="1" applyBorder="1" applyAlignment="1">
      <alignment horizontal="left" wrapText="1"/>
    </xf>
    <xf numFmtId="14" fontId="46" fillId="0" borderId="0" xfId="0" applyNumberFormat="1" applyFont="1" applyAlignment="1">
      <alignment horizontal="center"/>
    </xf>
    <xf numFmtId="0" fontId="50" fillId="0" borderId="4" xfId="0" applyFont="1" applyBorder="1" applyAlignment="1">
      <alignment horizontal="left"/>
    </xf>
    <xf numFmtId="170" fontId="50" fillId="0" borderId="32" xfId="0" applyNumberFormat="1" applyFont="1" applyBorder="1" applyAlignment="1">
      <alignment horizontal="left"/>
    </xf>
    <xf numFmtId="0" fontId="50" fillId="0" borderId="32" xfId="0" applyFont="1" applyBorder="1" applyAlignment="1">
      <alignment horizontal="left"/>
    </xf>
    <xf numFmtId="171" fontId="50" fillId="0" borderId="32" xfId="4" applyNumberFormat="1" applyFont="1" applyBorder="1" applyAlignment="1">
      <alignment horizontal="left"/>
    </xf>
    <xf numFmtId="0" fontId="50" fillId="0" borderId="32" xfId="0" applyFont="1" applyBorder="1" applyAlignment="1">
      <alignment horizontal="left" wrapText="1"/>
    </xf>
    <xf numFmtId="0" fontId="50" fillId="0" borderId="29" xfId="0" applyFont="1" applyBorder="1" applyAlignment="1">
      <alignment horizontal="left" wrapText="1"/>
    </xf>
    <xf numFmtId="172" fontId="50" fillId="0" borderId="0" xfId="4" applyNumberFormat="1" applyFont="1" applyBorder="1" applyAlignment="1">
      <alignment horizontal="center"/>
    </xf>
    <xf numFmtId="172" fontId="50" fillId="0" borderId="34" xfId="4" applyNumberFormat="1" applyFont="1" applyBorder="1" applyAlignment="1">
      <alignment horizontal="left"/>
    </xf>
    <xf numFmtId="170" fontId="50" fillId="0" borderId="39" xfId="0" applyNumberFormat="1" applyFont="1" applyBorder="1" applyAlignment="1">
      <alignment horizontal="left"/>
    </xf>
    <xf numFmtId="0" fontId="50" fillId="0" borderId="39" xfId="0" applyFont="1" applyBorder="1" applyAlignment="1">
      <alignment horizontal="left"/>
    </xf>
    <xf numFmtId="172" fontId="50" fillId="0" borderId="39" xfId="4" applyNumberFormat="1" applyFont="1" applyBorder="1" applyAlignment="1">
      <alignment horizontal="left"/>
    </xf>
    <xf numFmtId="0" fontId="50" fillId="0" borderId="39" xfId="0" applyFont="1" applyBorder="1" applyAlignment="1">
      <alignment horizontal="left" wrapText="1"/>
    </xf>
    <xf numFmtId="170" fontId="50" fillId="0" borderId="4" xfId="0" applyNumberFormat="1" applyFont="1" applyBorder="1" applyAlignment="1">
      <alignment horizontal="left"/>
    </xf>
    <xf numFmtId="172" fontId="50" fillId="0" borderId="4" xfId="4" applyNumberFormat="1" applyFont="1" applyBorder="1" applyAlignment="1">
      <alignment horizontal="left"/>
    </xf>
    <xf numFmtId="0" fontId="49" fillId="0" borderId="0" xfId="0" applyFont="1" applyAlignment="1">
      <alignment horizontal="center" wrapText="1"/>
    </xf>
    <xf numFmtId="0" fontId="50" fillId="0" borderId="19" xfId="0" applyFont="1" applyBorder="1" applyAlignment="1">
      <alignment horizontal="left" wrapText="1"/>
    </xf>
    <xf numFmtId="172" fontId="50" fillId="0" borderId="29" xfId="4" applyNumberFormat="1" applyFont="1" applyBorder="1" applyAlignment="1">
      <alignment horizontal="left"/>
    </xf>
    <xf numFmtId="14" fontId="5" fillId="0" borderId="19" xfId="0" applyNumberFormat="1" applyFont="1" applyBorder="1" applyAlignment="1">
      <alignment horizontal="center" vertical="center" wrapText="1"/>
    </xf>
    <xf numFmtId="8" fontId="5" fillId="0" borderId="19" xfId="0" applyNumberFormat="1" applyFont="1" applyBorder="1" applyAlignment="1">
      <alignment horizontal="center" vertical="center" wrapText="1"/>
    </xf>
    <xf numFmtId="0" fontId="44" fillId="5" borderId="31" xfId="0" applyFont="1" applyFill="1" applyBorder="1" applyAlignment="1">
      <alignment horizontal="left"/>
    </xf>
    <xf numFmtId="0" fontId="44" fillId="5" borderId="32" xfId="0" applyFont="1" applyFill="1" applyBorder="1" applyAlignment="1">
      <alignment horizontal="left"/>
    </xf>
    <xf numFmtId="0" fontId="42" fillId="5" borderId="28" xfId="0" applyFont="1" applyFill="1" applyBorder="1" applyAlignment="1">
      <alignment horizontal="left"/>
    </xf>
    <xf numFmtId="0" fontId="42" fillId="5" borderId="29" xfId="0" applyFont="1" applyFill="1" applyBorder="1" applyAlignment="1">
      <alignment horizontal="left"/>
    </xf>
    <xf numFmtId="0" fontId="42" fillId="5" borderId="28" xfId="0" applyFont="1" applyFill="1" applyBorder="1" applyAlignment="1">
      <alignment vertical="top"/>
    </xf>
    <xf numFmtId="0" fontId="42" fillId="5" borderId="29" xfId="0" applyFont="1" applyFill="1" applyBorder="1" applyAlignment="1">
      <alignment vertical="top"/>
    </xf>
    <xf numFmtId="0" fontId="42" fillId="5" borderId="30" xfId="0" applyFont="1" applyFill="1" applyBorder="1" applyAlignment="1">
      <alignment vertical="top"/>
    </xf>
    <xf numFmtId="0" fontId="44" fillId="5" borderId="31" xfId="0" applyFont="1" applyFill="1" applyBorder="1" applyAlignment="1">
      <alignment vertical="top"/>
    </xf>
    <xf numFmtId="0" fontId="44" fillId="5" borderId="32" xfId="0" applyFont="1" applyFill="1" applyBorder="1" applyAlignment="1">
      <alignment vertical="top"/>
    </xf>
    <xf numFmtId="0" fontId="44" fillId="5" borderId="33" xfId="0" applyFont="1" applyFill="1" applyBorder="1" applyAlignment="1">
      <alignment vertical="top"/>
    </xf>
    <xf numFmtId="0" fontId="37" fillId="0" borderId="28" xfId="0" applyFont="1" applyBorder="1" applyAlignment="1">
      <alignment horizontal="left"/>
    </xf>
    <xf numFmtId="0" fontId="37" fillId="0" borderId="29" xfId="0" applyFont="1" applyBorder="1" applyAlignment="1">
      <alignment horizontal="left"/>
    </xf>
    <xf numFmtId="0" fontId="37" fillId="0" borderId="30" xfId="0" applyFont="1" applyBorder="1" applyAlignment="1">
      <alignment horizontal="left"/>
    </xf>
    <xf numFmtId="0" fontId="37" fillId="0" borderId="31" xfId="0" applyFont="1" applyBorder="1" applyAlignment="1">
      <alignment horizontal="left"/>
    </xf>
    <xf numFmtId="0" fontId="37" fillId="0" borderId="32" xfId="0" applyFont="1" applyBorder="1" applyAlignment="1">
      <alignment horizontal="left"/>
    </xf>
    <xf numFmtId="0" fontId="37" fillId="0" borderId="33" xfId="0" applyFont="1" applyBorder="1" applyAlignment="1">
      <alignment horizontal="left"/>
    </xf>
    <xf numFmtId="14" fontId="37" fillId="0" borderId="5" xfId="0" applyNumberFormat="1" applyFont="1" applyBorder="1" applyAlignment="1">
      <alignment horizontal="center"/>
    </xf>
    <xf numFmtId="0" fontId="37" fillId="0" borderId="5" xfId="0" applyFont="1" applyBorder="1" applyAlignment="1">
      <alignment horizontal="center"/>
    </xf>
    <xf numFmtId="0" fontId="44" fillId="0" borderId="31" xfId="0" applyFont="1" applyBorder="1" applyAlignment="1">
      <alignment horizontal="left"/>
    </xf>
    <xf numFmtId="0" fontId="44" fillId="0" borderId="32" xfId="0" applyFont="1" applyBorder="1" applyAlignment="1">
      <alignment horizontal="left"/>
    </xf>
    <xf numFmtId="0" fontId="44" fillId="0" borderId="33" xfId="0" applyFont="1" applyBorder="1" applyAlignment="1">
      <alignment horizontal="left"/>
    </xf>
    <xf numFmtId="0" fontId="37" fillId="0" borderId="26" xfId="0" applyFont="1" applyBorder="1" applyAlignment="1">
      <alignment horizontal="left" vertical="top" wrapText="1"/>
    </xf>
    <xf numFmtId="0" fontId="37" fillId="0" borderId="34" xfId="0" applyFont="1" applyBorder="1" applyAlignment="1">
      <alignment horizontal="left" vertical="top" wrapText="1"/>
    </xf>
    <xf numFmtId="0" fontId="37" fillId="0" borderId="27" xfId="0" applyFont="1" applyBorder="1" applyAlignment="1">
      <alignment horizontal="left" vertical="top" wrapText="1"/>
    </xf>
    <xf numFmtId="0" fontId="37" fillId="0" borderId="26" xfId="0" applyFont="1" applyBorder="1" applyAlignment="1">
      <alignment horizontal="left" vertical="top"/>
    </xf>
    <xf numFmtId="0" fontId="37" fillId="0" borderId="34" xfId="0" applyFont="1" applyBorder="1" applyAlignment="1">
      <alignment horizontal="left" vertical="top"/>
    </xf>
    <xf numFmtId="0" fontId="37" fillId="0" borderId="27" xfId="0" applyFont="1" applyBorder="1" applyAlignment="1">
      <alignment horizontal="left" vertical="top"/>
    </xf>
    <xf numFmtId="0" fontId="37" fillId="0" borderId="28" xfId="0" applyFont="1" applyBorder="1" applyAlignment="1">
      <alignment horizontal="center" vertical="center"/>
    </xf>
    <xf numFmtId="0" fontId="37" fillId="0" borderId="29" xfId="0" applyFont="1" applyBorder="1" applyAlignment="1">
      <alignment horizontal="center" vertical="center"/>
    </xf>
    <xf numFmtId="0" fontId="37" fillId="0" borderId="30" xfId="0" applyFont="1" applyBorder="1" applyAlignment="1">
      <alignment horizontal="center" vertical="center"/>
    </xf>
    <xf numFmtId="0" fontId="37" fillId="0" borderId="35" xfId="0" applyFont="1" applyBorder="1" applyAlignment="1">
      <alignment horizontal="center" vertical="center"/>
    </xf>
    <xf numFmtId="0" fontId="37" fillId="0" borderId="0" xfId="0" applyFont="1" applyBorder="1" applyAlignment="1">
      <alignment horizontal="center" vertical="center"/>
    </xf>
    <xf numFmtId="0" fontId="37" fillId="0" borderId="36" xfId="0" applyFont="1" applyBorder="1" applyAlignment="1">
      <alignment horizontal="center" vertical="center"/>
    </xf>
    <xf numFmtId="0" fontId="44" fillId="5" borderId="31" xfId="0" applyFont="1" applyFill="1" applyBorder="1" applyAlignment="1">
      <alignment vertical="top" wrapText="1"/>
    </xf>
    <xf numFmtId="0" fontId="44" fillId="5" borderId="32" xfId="0" applyFont="1" applyFill="1" applyBorder="1" applyAlignment="1">
      <alignment vertical="top" wrapText="1"/>
    </xf>
    <xf numFmtId="0" fontId="44" fillId="5" borderId="33" xfId="0" applyFont="1" applyFill="1" applyBorder="1" applyAlignment="1">
      <alignment vertical="top" wrapText="1"/>
    </xf>
    <xf numFmtId="0" fontId="45" fillId="5" borderId="28" xfId="0" applyFont="1" applyFill="1" applyBorder="1" applyAlignment="1">
      <alignment horizontal="left" vertical="top" wrapText="1"/>
    </xf>
    <xf numFmtId="0" fontId="45" fillId="5" borderId="29" xfId="0" applyFont="1" applyFill="1" applyBorder="1" applyAlignment="1">
      <alignment horizontal="left" vertical="top" wrapText="1"/>
    </xf>
    <xf numFmtId="0" fontId="45" fillId="5" borderId="30" xfId="0" applyFont="1" applyFill="1" applyBorder="1" applyAlignment="1">
      <alignment horizontal="left" vertical="top" wrapText="1"/>
    </xf>
    <xf numFmtId="0" fontId="44" fillId="5" borderId="31" xfId="0" applyFont="1" applyFill="1" applyBorder="1" applyAlignment="1">
      <alignment horizontal="left" vertical="top" wrapText="1"/>
    </xf>
    <xf numFmtId="0" fontId="44" fillId="5" borderId="32" xfId="0" applyFont="1" applyFill="1" applyBorder="1" applyAlignment="1">
      <alignment horizontal="left" vertical="top" wrapText="1"/>
    </xf>
    <xf numFmtId="0" fontId="44" fillId="5" borderId="33" xfId="0" applyFont="1" applyFill="1" applyBorder="1" applyAlignment="1">
      <alignment horizontal="left" vertical="top" wrapText="1"/>
    </xf>
    <xf numFmtId="0" fontId="37" fillId="0" borderId="31" xfId="0" applyFont="1" applyBorder="1" applyAlignment="1">
      <alignment horizontal="center" vertical="center"/>
    </xf>
    <xf numFmtId="0" fontId="37" fillId="0" borderId="33" xfId="0" applyFont="1" applyBorder="1" applyAlignment="1">
      <alignment horizontal="center" vertical="center"/>
    </xf>
    <xf numFmtId="0" fontId="37" fillId="5" borderId="28" xfId="0" applyFont="1" applyFill="1" applyBorder="1" applyAlignment="1">
      <alignment horizontal="left"/>
    </xf>
    <xf numFmtId="0" fontId="37" fillId="5" borderId="29" xfId="0" applyFont="1" applyFill="1" applyBorder="1" applyAlignment="1">
      <alignment horizontal="left"/>
    </xf>
    <xf numFmtId="0" fontId="37" fillId="5" borderId="30" xfId="0" applyFont="1" applyFill="1" applyBorder="1" applyAlignment="1">
      <alignment horizontal="left"/>
    </xf>
    <xf numFmtId="0" fontId="41" fillId="5" borderId="31" xfId="0" applyFont="1" applyFill="1" applyBorder="1" applyAlignment="1">
      <alignment horizontal="left"/>
    </xf>
    <xf numFmtId="0" fontId="41" fillId="5" borderId="32" xfId="0" applyFont="1" applyFill="1" applyBorder="1" applyAlignment="1">
      <alignment horizontal="left"/>
    </xf>
    <xf numFmtId="0" fontId="41" fillId="5" borderId="33" xfId="0" applyFont="1" applyFill="1" applyBorder="1" applyAlignment="1">
      <alignment horizontal="left"/>
    </xf>
    <xf numFmtId="14" fontId="37" fillId="0" borderId="28" xfId="0" applyNumberFormat="1" applyFont="1" applyBorder="1" applyAlignment="1">
      <alignment horizontal="center"/>
    </xf>
    <xf numFmtId="0" fontId="37" fillId="0" borderId="29" xfId="0" applyFont="1" applyBorder="1" applyAlignment="1">
      <alignment horizontal="center"/>
    </xf>
    <xf numFmtId="0" fontId="37" fillId="0" borderId="30" xfId="0" applyFont="1" applyBorder="1" applyAlignment="1">
      <alignment horizontal="center"/>
    </xf>
    <xf numFmtId="0" fontId="37" fillId="0" borderId="31" xfId="0" applyFont="1" applyBorder="1" applyAlignment="1">
      <alignment horizontal="center"/>
    </xf>
    <xf numFmtId="0" fontId="37" fillId="0" borderId="32" xfId="0" applyFont="1" applyBorder="1" applyAlignment="1">
      <alignment horizontal="center"/>
    </xf>
    <xf numFmtId="0" fontId="37" fillId="0" borderId="33" xfId="0" applyFont="1" applyBorder="1" applyAlignment="1">
      <alignment horizontal="center"/>
    </xf>
    <xf numFmtId="0" fontId="37" fillId="0" borderId="5" xfId="0" quotePrefix="1" applyFont="1" applyBorder="1" applyAlignment="1">
      <alignment horizontal="center"/>
    </xf>
    <xf numFmtId="0" fontId="40" fillId="5" borderId="28" xfId="0" applyFont="1" applyFill="1" applyBorder="1" applyAlignment="1">
      <alignment horizontal="left" vertical="center"/>
    </xf>
    <xf numFmtId="0" fontId="40" fillId="5" borderId="29" xfId="0" applyFont="1" applyFill="1" applyBorder="1" applyAlignment="1">
      <alignment horizontal="left" vertical="center"/>
    </xf>
    <xf numFmtId="0" fontId="40" fillId="5" borderId="30" xfId="0" applyFont="1" applyFill="1" applyBorder="1" applyAlignment="1">
      <alignment horizontal="left" vertical="center"/>
    </xf>
    <xf numFmtId="0" fontId="37" fillId="0" borderId="37" xfId="0" applyFont="1" applyBorder="1" applyAlignment="1">
      <alignment horizontal="left"/>
    </xf>
    <xf numFmtId="0" fontId="37" fillId="0" borderId="5" xfId="0" applyFont="1" applyBorder="1" applyAlignment="1">
      <alignment horizontal="left"/>
    </xf>
    <xf numFmtId="0" fontId="37" fillId="0" borderId="28" xfId="0" applyFont="1" applyBorder="1" applyAlignment="1">
      <alignment horizontal="center" wrapText="1"/>
    </xf>
    <xf numFmtId="0" fontId="37" fillId="0" borderId="29" xfId="0" applyFont="1" applyBorder="1" applyAlignment="1">
      <alignment horizontal="center" wrapText="1"/>
    </xf>
    <xf numFmtId="0" fontId="37" fillId="0" borderId="30" xfId="0" applyFont="1" applyBorder="1" applyAlignment="1">
      <alignment horizontal="center" wrapText="1"/>
    </xf>
    <xf numFmtId="0" fontId="37" fillId="0" borderId="31" xfId="0" applyFont="1" applyBorder="1" applyAlignment="1">
      <alignment horizontal="center" wrapText="1"/>
    </xf>
    <xf numFmtId="0" fontId="37" fillId="0" borderId="32" xfId="0" applyFont="1" applyBorder="1" applyAlignment="1">
      <alignment horizontal="center" wrapText="1"/>
    </xf>
    <xf numFmtId="0" fontId="37" fillId="0" borderId="33" xfId="0" applyFont="1" applyBorder="1" applyAlignment="1">
      <alignment horizontal="center" wrapText="1"/>
    </xf>
    <xf numFmtId="0" fontId="40" fillId="5" borderId="28" xfId="0" applyFont="1" applyFill="1" applyBorder="1" applyAlignment="1">
      <alignment vertical="top" wrapText="1"/>
    </xf>
    <xf numFmtId="0" fontId="40" fillId="5" borderId="29" xfId="0" applyFont="1" applyFill="1" applyBorder="1" applyAlignment="1">
      <alignment vertical="top" wrapText="1"/>
    </xf>
    <xf numFmtId="0" fontId="40" fillId="5" borderId="30" xfId="0" applyFont="1" applyFill="1" applyBorder="1" applyAlignment="1">
      <alignment vertical="top" wrapText="1"/>
    </xf>
    <xf numFmtId="0" fontId="42" fillId="5" borderId="28" xfId="0" applyFont="1" applyFill="1" applyBorder="1" applyAlignment="1">
      <alignment vertical="top" wrapText="1"/>
    </xf>
    <xf numFmtId="0" fontId="42" fillId="5" borderId="30" xfId="0" applyFont="1" applyFill="1" applyBorder="1" applyAlignment="1">
      <alignment vertical="top" wrapText="1"/>
    </xf>
    <xf numFmtId="0" fontId="42" fillId="5" borderId="29" xfId="0" applyFont="1" applyFill="1" applyBorder="1" applyAlignment="1">
      <alignment vertical="top" wrapText="1"/>
    </xf>
    <xf numFmtId="0" fontId="37" fillId="0" borderId="0" xfId="0" applyFont="1" applyAlignment="1">
      <alignment horizontal="center"/>
    </xf>
    <xf numFmtId="0" fontId="37" fillId="0" borderId="0" xfId="0" applyFont="1" applyAlignment="1">
      <alignment horizontal="left" vertical="top" wrapText="1"/>
    </xf>
    <xf numFmtId="0" fontId="37" fillId="0" borderId="0" xfId="0" applyFont="1" applyAlignment="1">
      <alignment horizontal="left" vertical="top"/>
    </xf>
    <xf numFmtId="0" fontId="37" fillId="0" borderId="0" xfId="0" applyFont="1" applyAlignment="1">
      <alignment horizontal="left"/>
    </xf>
    <xf numFmtId="0" fontId="42" fillId="0" borderId="0" xfId="0" applyFont="1" applyAlignment="1">
      <alignment horizontal="center" vertical="center"/>
    </xf>
    <xf numFmtId="14" fontId="37" fillId="0" borderId="32" xfId="0" applyNumberFormat="1" applyFont="1" applyBorder="1" applyAlignment="1">
      <alignment horizontal="center" vertical="top"/>
    </xf>
    <xf numFmtId="14" fontId="37" fillId="0" borderId="33" xfId="0" applyNumberFormat="1" applyFont="1" applyBorder="1" applyAlignment="1">
      <alignment horizontal="center" vertical="top"/>
    </xf>
    <xf numFmtId="0" fontId="37" fillId="0" borderId="0" xfId="0" applyFont="1" applyAlignment="1">
      <alignment horizontal="center" vertical="center"/>
    </xf>
    <xf numFmtId="0" fontId="42" fillId="0" borderId="28" xfId="0" applyFont="1" applyBorder="1" applyAlignment="1">
      <alignment horizontal="left" vertical="top"/>
    </xf>
    <xf numFmtId="0" fontId="42" fillId="0" borderId="29" xfId="0" applyFont="1" applyBorder="1" applyAlignment="1">
      <alignment horizontal="left" vertical="top"/>
    </xf>
    <xf numFmtId="0" fontId="42" fillId="0" borderId="30" xfId="0" applyFont="1" applyBorder="1" applyAlignment="1">
      <alignment horizontal="left" vertical="top"/>
    </xf>
    <xf numFmtId="0" fontId="44" fillId="0" borderId="35" xfId="0" applyFont="1" applyBorder="1" applyAlignment="1">
      <alignment horizontal="left" vertical="top"/>
    </xf>
    <xf numFmtId="0" fontId="44" fillId="0" borderId="0" xfId="0" applyFont="1" applyBorder="1" applyAlignment="1">
      <alignment horizontal="left" vertical="top"/>
    </xf>
    <xf numFmtId="0" fontId="44" fillId="0" borderId="36" xfId="0" applyFont="1" applyBorder="1" applyAlignment="1">
      <alignment horizontal="left" vertical="top"/>
    </xf>
    <xf numFmtId="0" fontId="37" fillId="0" borderId="31" xfId="0" applyFont="1" applyBorder="1" applyAlignment="1">
      <alignment horizontal="center" vertical="top"/>
    </xf>
    <xf numFmtId="0" fontId="37" fillId="0" borderId="32" xfId="0" applyFont="1" applyBorder="1" applyAlignment="1">
      <alignment horizontal="center" vertical="top"/>
    </xf>
    <xf numFmtId="0" fontId="37" fillId="0" borderId="33" xfId="0" applyFont="1" applyBorder="1" applyAlignment="1">
      <alignment horizontal="center" vertical="top"/>
    </xf>
    <xf numFmtId="0" fontId="40" fillId="0" borderId="28" xfId="0" applyFont="1" applyBorder="1" applyAlignment="1">
      <alignment horizontal="left" vertical="top"/>
    </xf>
    <xf numFmtId="0" fontId="40" fillId="0" borderId="29" xfId="0" applyFont="1" applyBorder="1" applyAlignment="1">
      <alignment horizontal="left" vertical="top"/>
    </xf>
    <xf numFmtId="0" fontId="40" fillId="0" borderId="30" xfId="0" applyFont="1" applyBorder="1" applyAlignment="1">
      <alignment horizontal="left" vertical="top"/>
    </xf>
    <xf numFmtId="0" fontId="43" fillId="0" borderId="31" xfId="0" applyFont="1" applyBorder="1" applyAlignment="1">
      <alignment horizontal="left" vertical="top"/>
    </xf>
    <xf numFmtId="0" fontId="43" fillId="0" borderId="32" xfId="0" applyFont="1" applyBorder="1" applyAlignment="1">
      <alignment horizontal="left" vertical="top"/>
    </xf>
    <xf numFmtId="0" fontId="43" fillId="0" borderId="33" xfId="0" applyFont="1" applyBorder="1" applyAlignment="1">
      <alignment horizontal="left" vertical="top"/>
    </xf>
    <xf numFmtId="0" fontId="42" fillId="5" borderId="30" xfId="0" applyFont="1" applyFill="1" applyBorder="1" applyAlignment="1">
      <alignment horizontal="left"/>
    </xf>
    <xf numFmtId="0" fontId="24" fillId="0" borderId="15" xfId="0" applyFont="1" applyBorder="1" applyAlignment="1">
      <alignment horizontal="left" vertical="center" wrapText="1"/>
    </xf>
    <xf numFmtId="0" fontId="24" fillId="0" borderId="16" xfId="0" applyFont="1" applyBorder="1" applyAlignment="1">
      <alignment horizontal="left" vertical="center" wrapText="1"/>
    </xf>
    <xf numFmtId="0" fontId="24" fillId="0" borderId="17" xfId="0" applyFont="1" applyBorder="1" applyAlignment="1">
      <alignment horizontal="left" vertical="center" wrapText="1"/>
    </xf>
    <xf numFmtId="14" fontId="24" fillId="0" borderId="15" xfId="0" applyNumberFormat="1" applyFont="1" applyBorder="1" applyAlignment="1">
      <alignment horizontal="left" vertical="center" wrapText="1"/>
    </xf>
    <xf numFmtId="14" fontId="24" fillId="0" borderId="16" xfId="0" applyNumberFormat="1" applyFont="1" applyBorder="1" applyAlignment="1">
      <alignment horizontal="left" vertical="center" wrapText="1"/>
    </xf>
    <xf numFmtId="14" fontId="24" fillId="0" borderId="17" xfId="0" applyNumberFormat="1" applyFont="1" applyBorder="1" applyAlignment="1">
      <alignment horizontal="left" vertical="center" wrapText="1"/>
    </xf>
    <xf numFmtId="14" fontId="27" fillId="0" borderId="15" xfId="0" applyNumberFormat="1" applyFont="1" applyBorder="1" applyAlignment="1">
      <alignment horizontal="left" vertical="center" wrapText="1"/>
    </xf>
    <xf numFmtId="0" fontId="27" fillId="0" borderId="16" xfId="0" applyNumberFormat="1" applyFont="1" applyBorder="1" applyAlignment="1">
      <alignment horizontal="left" vertical="center" wrapText="1"/>
    </xf>
    <xf numFmtId="0" fontId="27" fillId="0" borderId="17" xfId="0" applyNumberFormat="1" applyFont="1" applyBorder="1" applyAlignment="1">
      <alignment horizontal="left" vertical="center" wrapText="1"/>
    </xf>
    <xf numFmtId="0" fontId="24" fillId="0" borderId="0" xfId="0" applyFont="1" applyBorder="1" applyAlignment="1">
      <alignment horizontal="left" vertical="center" wrapText="1"/>
    </xf>
    <xf numFmtId="0" fontId="24" fillId="5" borderId="5" xfId="0" applyFont="1" applyFill="1" applyBorder="1" applyAlignment="1">
      <alignment horizontal="center"/>
    </xf>
    <xf numFmtId="0" fontId="24" fillId="5" borderId="10" xfId="0" applyFont="1" applyFill="1" applyBorder="1" applyAlignment="1">
      <alignment horizontal="center"/>
    </xf>
    <xf numFmtId="0" fontId="24" fillId="0" borderId="5" xfId="0" applyFont="1" applyBorder="1" applyAlignment="1">
      <alignment horizontal="center"/>
    </xf>
    <xf numFmtId="0" fontId="24" fillId="0" borderId="10" xfId="0" applyFont="1" applyBorder="1" applyAlignment="1">
      <alignment horizontal="center"/>
    </xf>
    <xf numFmtId="0" fontId="24" fillId="0" borderId="0" xfId="0" applyFont="1" applyAlignment="1">
      <alignment horizontal="center" wrapText="1"/>
    </xf>
    <xf numFmtId="0" fontId="24" fillId="0" borderId="18" xfId="0" applyFont="1" applyBorder="1" applyAlignment="1">
      <alignment horizontal="left" vertical="center" wrapText="1"/>
    </xf>
    <xf numFmtId="0" fontId="24" fillId="0" borderId="19" xfId="0" applyFont="1" applyBorder="1" applyAlignment="1">
      <alignment horizontal="left" vertical="center" wrapText="1"/>
    </xf>
    <xf numFmtId="0" fontId="24" fillId="0" borderId="20" xfId="0" applyFont="1" applyBorder="1" applyAlignment="1">
      <alignment horizontal="left" vertical="center" wrapText="1"/>
    </xf>
    <xf numFmtId="0" fontId="24" fillId="0" borderId="21" xfId="0" applyFont="1" applyBorder="1" applyAlignment="1">
      <alignment horizontal="left" vertical="center" wrapText="1"/>
    </xf>
    <xf numFmtId="0" fontId="24" fillId="0" borderId="22" xfId="0" applyFont="1" applyBorder="1" applyAlignment="1">
      <alignment horizontal="left" vertical="center" wrapText="1"/>
    </xf>
    <xf numFmtId="0" fontId="24" fillId="0" borderId="23" xfId="0" applyFont="1" applyBorder="1" applyAlignment="1">
      <alignment horizontal="left" vertical="center" wrapText="1"/>
    </xf>
    <xf numFmtId="0" fontId="24" fillId="0" borderId="4" xfId="0" applyFont="1" applyBorder="1" applyAlignment="1">
      <alignment horizontal="left" vertical="center" wrapText="1"/>
    </xf>
    <xf numFmtId="0" fontId="24" fillId="0" borderId="24" xfId="0" applyFont="1" applyBorder="1" applyAlignment="1">
      <alignment horizontal="left" vertical="center" wrapText="1"/>
    </xf>
    <xf numFmtId="0" fontId="24" fillId="5" borderId="9" xfId="0" applyFont="1" applyFill="1" applyBorder="1" applyAlignment="1">
      <alignment horizontal="left"/>
    </xf>
    <xf numFmtId="0" fontId="24" fillId="5" borderId="5" xfId="0" applyFont="1" applyFill="1" applyBorder="1" applyAlignment="1">
      <alignment horizontal="left"/>
    </xf>
    <xf numFmtId="0" fontId="24" fillId="0" borderId="9" xfId="0" applyFont="1" applyBorder="1" applyAlignment="1">
      <alignment horizontal="left"/>
    </xf>
    <xf numFmtId="0" fontId="24" fillId="0" borderId="5" xfId="0" applyFont="1" applyBorder="1" applyAlignment="1">
      <alignment horizontal="left"/>
    </xf>
    <xf numFmtId="0" fontId="24" fillId="5" borderId="11" xfId="0" applyFont="1" applyFill="1" applyBorder="1" applyAlignment="1">
      <alignment horizontal="left" wrapText="1"/>
    </xf>
    <xf numFmtId="0" fontId="24" fillId="5" borderId="12" xfId="0" applyFont="1" applyFill="1" applyBorder="1" applyAlignment="1">
      <alignment horizontal="left" wrapText="1"/>
    </xf>
    <xf numFmtId="0" fontId="31" fillId="0" borderId="6" xfId="0" applyFont="1" applyBorder="1" applyAlignment="1">
      <alignment horizontal="left"/>
    </xf>
    <xf numFmtId="0" fontId="31" fillId="0" borderId="7" xfId="0" applyFont="1" applyBorder="1" applyAlignment="1">
      <alignment horizontal="left"/>
    </xf>
    <xf numFmtId="0" fontId="32" fillId="0" borderId="7" xfId="0" applyFont="1" applyBorder="1" applyAlignment="1">
      <alignment horizontal="center"/>
    </xf>
    <xf numFmtId="0" fontId="32" fillId="0" borderId="8" xfId="0" applyFont="1" applyBorder="1" applyAlignment="1">
      <alignment horizontal="center"/>
    </xf>
    <xf numFmtId="0" fontId="25" fillId="4" borderId="9" xfId="0" applyFont="1" applyFill="1" applyBorder="1" applyAlignment="1">
      <alignment horizontal="left"/>
    </xf>
    <xf numFmtId="0" fontId="25" fillId="4" borderId="5" xfId="0" applyFont="1" applyFill="1" applyBorder="1" applyAlignment="1">
      <alignment horizontal="left"/>
    </xf>
    <xf numFmtId="0" fontId="30" fillId="3" borderId="9" xfId="0" applyFont="1" applyFill="1" applyBorder="1" applyAlignment="1">
      <alignment horizontal="left"/>
    </xf>
    <xf numFmtId="0" fontId="30" fillId="3" borderId="5" xfId="0" applyFont="1" applyFill="1" applyBorder="1" applyAlignment="1">
      <alignment horizontal="left"/>
    </xf>
    <xf numFmtId="3" fontId="26" fillId="4" borderId="5" xfId="0" applyNumberFormat="1" applyFont="1" applyFill="1" applyBorder="1" applyAlignment="1">
      <alignment horizontal="center"/>
    </xf>
    <xf numFmtId="0" fontId="26" fillId="4" borderId="10" xfId="0" applyFont="1" applyFill="1" applyBorder="1" applyAlignment="1">
      <alignment horizontal="center"/>
    </xf>
    <xf numFmtId="0" fontId="30" fillId="3" borderId="5" xfId="0" applyFont="1" applyFill="1" applyBorder="1" applyAlignment="1">
      <alignment horizontal="center"/>
    </xf>
    <xf numFmtId="0" fontId="30" fillId="3" borderId="10" xfId="0" applyFont="1" applyFill="1" applyBorder="1" applyAlignment="1">
      <alignment horizontal="center"/>
    </xf>
    <xf numFmtId="3" fontId="24" fillId="0" borderId="5" xfId="0" applyNumberFormat="1" applyFont="1" applyBorder="1" applyAlignment="1">
      <alignment horizontal="center"/>
    </xf>
    <xf numFmtId="3" fontId="24" fillId="5" borderId="5" xfId="0" applyNumberFormat="1" applyFont="1" applyFill="1" applyBorder="1" applyAlignment="1">
      <alignment horizontal="center"/>
    </xf>
    <xf numFmtId="0" fontId="24" fillId="5" borderId="12" xfId="0" applyFont="1" applyFill="1" applyBorder="1" applyAlignment="1">
      <alignment horizontal="center"/>
    </xf>
    <xf numFmtId="0" fontId="24" fillId="5" borderId="13" xfId="0" applyFont="1" applyFill="1" applyBorder="1" applyAlignment="1">
      <alignment horizontal="center"/>
    </xf>
    <xf numFmtId="0" fontId="24" fillId="0" borderId="0" xfId="0" applyFont="1" applyAlignment="1">
      <alignment horizontal="center"/>
    </xf>
    <xf numFmtId="0" fontId="29" fillId="0" borderId="0" xfId="0" applyFont="1" applyAlignment="1">
      <alignment horizontal="left" vertical="top" wrapText="1"/>
    </xf>
    <xf numFmtId="0" fontId="29" fillId="0" borderId="0" xfId="0" applyFont="1" applyAlignment="1">
      <alignment horizontal="left" vertical="top"/>
    </xf>
    <xf numFmtId="0" fontId="24" fillId="0" borderId="0" xfId="0" applyFont="1" applyAlignment="1">
      <alignment horizontal="left" vertical="top" wrapText="1"/>
    </xf>
    <xf numFmtId="0" fontId="33" fillId="0" borderId="0" xfId="0" applyFont="1" applyAlignment="1">
      <alignment horizontal="left" wrapText="1"/>
    </xf>
    <xf numFmtId="0" fontId="24" fillId="0" borderId="0" xfId="0" applyFont="1" applyAlignment="1">
      <alignment horizontal="left"/>
    </xf>
    <xf numFmtId="0" fontId="28" fillId="0" borderId="0" xfId="0" applyFont="1" applyAlignment="1">
      <alignment horizontal="left" wrapText="1"/>
    </xf>
    <xf numFmtId="0" fontId="28" fillId="0" borderId="0" xfId="0" applyFont="1" applyAlignment="1">
      <alignment horizontal="left" vertical="top" wrapText="1"/>
    </xf>
    <xf numFmtId="0" fontId="0" fillId="0" borderId="0" xfId="0" applyFont="1" applyAlignment="1">
      <alignment horizontal="right" wrapText="1"/>
    </xf>
    <xf numFmtId="0" fontId="8" fillId="0" borderId="0" xfId="0" applyFont="1" applyAlignment="1">
      <alignment horizontal="center" vertical="center" wrapText="1"/>
    </xf>
    <xf numFmtId="14" fontId="22" fillId="0" borderId="0" xfId="1" applyNumberFormat="1" applyFont="1" applyAlignment="1">
      <alignment horizontal="center" wrapText="1"/>
    </xf>
    <xf numFmtId="14" fontId="2" fillId="0" borderId="0" xfId="1" applyNumberFormat="1" applyFont="1" applyAlignment="1">
      <alignment horizontal="center" wrapText="1"/>
    </xf>
    <xf numFmtId="14" fontId="0" fillId="0" borderId="0" xfId="0" applyNumberFormat="1" applyFont="1" applyAlignment="1">
      <alignment horizontal="left" wrapText="1"/>
    </xf>
    <xf numFmtId="0" fontId="8" fillId="0" borderId="0" xfId="0" applyFont="1" applyAlignment="1">
      <alignment horizontal="left" vertical="top" wrapText="1"/>
    </xf>
    <xf numFmtId="166" fontId="0" fillId="0" borderId="0" xfId="0" applyNumberFormat="1" applyBorder="1" applyAlignment="1">
      <alignment horizontal="center" wrapText="1"/>
    </xf>
    <xf numFmtId="166" fontId="0" fillId="0" borderId="0" xfId="0" applyNumberFormat="1" applyBorder="1" applyAlignment="1">
      <alignment horizontal="center"/>
    </xf>
    <xf numFmtId="166" fontId="0" fillId="0" borderId="9" xfId="0" applyNumberFormat="1" applyBorder="1" applyAlignment="1">
      <alignment horizontal="center"/>
    </xf>
    <xf numFmtId="166" fontId="0" fillId="0" borderId="5" xfId="0" applyNumberFormat="1" applyBorder="1" applyAlignment="1">
      <alignment horizontal="center"/>
    </xf>
    <xf numFmtId="174" fontId="0" fillId="0" borderId="5" xfId="0" applyNumberFormat="1" applyBorder="1" applyAlignment="1">
      <alignment horizontal="right"/>
    </xf>
    <xf numFmtId="174" fontId="0" fillId="0" borderId="10" xfId="0" applyNumberFormat="1" applyBorder="1" applyAlignment="1">
      <alignment horizontal="right"/>
    </xf>
    <xf numFmtId="0" fontId="21" fillId="0" borderId="6" xfId="0" applyFont="1" applyBorder="1" applyAlignment="1">
      <alignment horizontal="center"/>
    </xf>
    <xf numFmtId="0" fontId="21" fillId="0" borderId="7" xfId="0" applyFont="1" applyBorder="1" applyAlignment="1">
      <alignment horizontal="center"/>
    </xf>
    <xf numFmtId="49" fontId="21" fillId="0" borderId="7" xfId="0" applyNumberFormat="1" applyFont="1" applyBorder="1" applyAlignment="1">
      <alignment horizontal="center"/>
    </xf>
    <xf numFmtId="49" fontId="21" fillId="0" borderId="8" xfId="0" applyNumberFormat="1" applyFont="1" applyBorder="1" applyAlignment="1">
      <alignment horizontal="center"/>
    </xf>
    <xf numFmtId="166" fontId="0" fillId="0" borderId="11" xfId="0" applyNumberFormat="1" applyBorder="1" applyAlignment="1">
      <alignment horizontal="center"/>
    </xf>
    <xf numFmtId="166" fontId="0" fillId="0" borderId="12" xfId="0" applyNumberFormat="1" applyBorder="1" applyAlignment="1">
      <alignment horizontal="center"/>
    </xf>
    <xf numFmtId="174" fontId="0" fillId="0" borderId="12" xfId="0" applyNumberFormat="1" applyBorder="1" applyAlignment="1">
      <alignment horizontal="right"/>
    </xf>
    <xf numFmtId="174" fontId="0" fillId="0" borderId="13" xfId="0" applyNumberFormat="1" applyBorder="1" applyAlignment="1">
      <alignment horizontal="right"/>
    </xf>
    <xf numFmtId="166" fontId="0" fillId="0" borderId="0" xfId="0" applyNumberFormat="1" applyBorder="1" applyAlignment="1">
      <alignment horizontal="left" wrapText="1"/>
    </xf>
    <xf numFmtId="166" fontId="0" fillId="0" borderId="0" xfId="0" applyNumberFormat="1" applyBorder="1" applyAlignment="1">
      <alignment horizontal="left"/>
    </xf>
    <xf numFmtId="0" fontId="52" fillId="0" borderId="0" xfId="0" applyFont="1" applyAlignment="1">
      <alignment horizontal="center"/>
    </xf>
    <xf numFmtId="0" fontId="0" fillId="0" borderId="0" xfId="0" applyAlignment="1">
      <alignment horizontal="center" wrapText="1"/>
    </xf>
    <xf numFmtId="178" fontId="2" fillId="0" borderId="0" xfId="0" applyNumberFormat="1" applyFont="1" applyBorder="1" applyAlignment="1">
      <alignment horizontal="right" vertical="center" wrapText="1"/>
    </xf>
  </cellXfs>
  <cellStyles count="5">
    <cellStyle name="Денежный" xfId="1" builtinId="4"/>
    <cellStyle name="Обычный" xfId="0" builtinId="0"/>
    <cellStyle name="Открывавшаяся гиперссылка" xfId="2" builtinId="9" hidden="1"/>
    <cellStyle name="Открывавшаяся гиперссылка" xfId="3" builtinId="9" hidden="1"/>
    <cellStyle name="Финансовый" xfId="4" builtinId="3"/>
  </cellStyles>
  <dxfs count="0"/>
  <tableStyles count="0" defaultTableStyle="TableStyleMedium2" defaultPivotStyle="PivotStyleLight16"/>
  <colors>
    <mruColors>
      <color rgb="FF29A0C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10.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1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13.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jpeg"/></Relationships>
</file>

<file path=xl/drawings/_rels/drawing14.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2.jpeg"/></Relationships>
</file>

<file path=xl/drawings/_rels/drawing15.xml.rels><?xml version="1.0" encoding="UTF-8" standalone="yes"?>
<Relationships xmlns="http://schemas.openxmlformats.org/package/2006/relationships"><Relationship Id="rId3" Type="http://schemas.openxmlformats.org/officeDocument/2006/relationships/image" Target="../media/image15.jpeg"/><Relationship Id="rId2" Type="http://schemas.openxmlformats.org/officeDocument/2006/relationships/image" Target="../media/image14.png"/><Relationship Id="rId1"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8.jpeg"/><Relationship Id="rId7" Type="http://schemas.openxmlformats.org/officeDocument/2006/relationships/image" Target="../media/image22.jpeg"/><Relationship Id="rId2" Type="http://schemas.openxmlformats.org/officeDocument/2006/relationships/image" Target="../media/image17.jpeg"/><Relationship Id="rId1" Type="http://schemas.openxmlformats.org/officeDocument/2006/relationships/image" Target="../media/image16.jpeg"/><Relationship Id="rId6" Type="http://schemas.openxmlformats.org/officeDocument/2006/relationships/image" Target="../media/image21.png"/><Relationship Id="rId5" Type="http://schemas.openxmlformats.org/officeDocument/2006/relationships/image" Target="../media/image20.png"/><Relationship Id="rId4" Type="http://schemas.openxmlformats.org/officeDocument/2006/relationships/image" Target="../media/image19.jpeg"/></Relationships>
</file>

<file path=xl/drawings/_rels/drawing1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23.jpg"/></Relationships>
</file>

<file path=xl/drawings/_rels/drawing18.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23.jpg"/></Relationships>
</file>

<file path=xl/drawings/_rels/drawing1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23.jpg"/></Relationships>
</file>

<file path=xl/drawings/_rels/drawing2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23.jpg"/></Relationships>
</file>

<file path=xl/drawings/_rels/drawing21.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image" Target="../media/image24.png"/></Relationships>
</file>

<file path=xl/drawings/_rels/drawing2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2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27</xdr:row>
      <xdr:rowOff>0</xdr:rowOff>
    </xdr:from>
    <xdr:to>
      <xdr:col>3</xdr:col>
      <xdr:colOff>76200</xdr:colOff>
      <xdr:row>35</xdr:row>
      <xdr:rowOff>22860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0866120"/>
          <a:ext cx="1905000" cy="1905000"/>
        </a:xfrm>
        <a:prstGeom prst="rect">
          <a:avLst/>
        </a:prstGeom>
      </xdr:spPr>
    </xdr:pic>
    <xdr:clientData/>
  </xdr:twoCellAnchor>
  <xdr:twoCellAnchor editAs="oneCell">
    <xdr:from>
      <xdr:col>0</xdr:col>
      <xdr:colOff>0</xdr:colOff>
      <xdr:row>27</xdr:row>
      <xdr:rowOff>0</xdr:rowOff>
    </xdr:from>
    <xdr:to>
      <xdr:col>3</xdr:col>
      <xdr:colOff>76200</xdr:colOff>
      <xdr:row>35</xdr:row>
      <xdr:rowOff>22860</xdr:rowOff>
    </xdr:to>
    <xdr:pic>
      <xdr:nvPicPr>
        <xdr:cNvPr id="12" name="Рисунок 11"/>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0866120"/>
          <a:ext cx="1905000" cy="1905000"/>
        </a:xfrm>
        <a:prstGeom prst="rect">
          <a:avLst/>
        </a:prstGeom>
      </xdr:spPr>
    </xdr:pic>
    <xdr:clientData/>
  </xdr:twoCellAnchor>
  <xdr:twoCellAnchor editAs="oneCell">
    <xdr:from>
      <xdr:col>6</xdr:col>
      <xdr:colOff>0</xdr:colOff>
      <xdr:row>27</xdr:row>
      <xdr:rowOff>0</xdr:rowOff>
    </xdr:from>
    <xdr:to>
      <xdr:col>9</xdr:col>
      <xdr:colOff>589280</xdr:colOff>
      <xdr:row>31</xdr:row>
      <xdr:rowOff>119380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657600" y="10866120"/>
          <a:ext cx="2540000" cy="1270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22</xdr:row>
      <xdr:rowOff>0</xdr:rowOff>
    </xdr:from>
    <xdr:to>
      <xdr:col>3</xdr:col>
      <xdr:colOff>76200</xdr:colOff>
      <xdr:row>32</xdr:row>
      <xdr:rowOff>68580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1864340"/>
          <a:ext cx="1905000" cy="1905000"/>
        </a:xfrm>
        <a:prstGeom prst="rect">
          <a:avLst/>
        </a:prstGeom>
      </xdr:spPr>
    </xdr:pic>
    <xdr:clientData/>
  </xdr:twoCellAnchor>
  <xdr:twoCellAnchor editAs="oneCell">
    <xdr:from>
      <xdr:col>0</xdr:col>
      <xdr:colOff>0</xdr:colOff>
      <xdr:row>22</xdr:row>
      <xdr:rowOff>0</xdr:rowOff>
    </xdr:from>
    <xdr:to>
      <xdr:col>3</xdr:col>
      <xdr:colOff>76200</xdr:colOff>
      <xdr:row>32</xdr:row>
      <xdr:rowOff>68580</xdr:rowOff>
    </xdr:to>
    <xdr:pic>
      <xdr:nvPicPr>
        <xdr:cNvPr id="12" name="Рисунок 11"/>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1864340"/>
          <a:ext cx="1905000" cy="1905000"/>
        </a:xfrm>
        <a:prstGeom prst="rect">
          <a:avLst/>
        </a:prstGeom>
      </xdr:spPr>
    </xdr:pic>
    <xdr:clientData/>
  </xdr:twoCellAnchor>
  <xdr:twoCellAnchor editAs="oneCell">
    <xdr:from>
      <xdr:col>6</xdr:col>
      <xdr:colOff>0</xdr:colOff>
      <xdr:row>22</xdr:row>
      <xdr:rowOff>0</xdr:rowOff>
    </xdr:from>
    <xdr:to>
      <xdr:col>9</xdr:col>
      <xdr:colOff>711200</xdr:colOff>
      <xdr:row>28</xdr:row>
      <xdr:rowOff>165100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314700" y="11864340"/>
          <a:ext cx="2540000" cy="127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4</xdr:col>
      <xdr:colOff>487680</xdr:colOff>
      <xdr:row>60</xdr:row>
      <xdr:rowOff>205740</xdr:rowOff>
    </xdr:from>
    <xdr:ext cx="2032000" cy="1414907"/>
    <xdr:pic>
      <xdr:nvPicPr>
        <xdr:cNvPr id="3" name="image2.png">
          <a:extLst>
            <a:ext uri="{FF2B5EF4-FFF2-40B4-BE49-F238E27FC236}">
              <a16:creationId xmlns:a16="http://schemas.microsoft.com/office/drawing/2014/main" id="{4EB5EBE8-B117-4702-988F-521AA476EB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51480" y="19281140"/>
          <a:ext cx="2032000" cy="1414907"/>
        </a:xfrm>
        <a:prstGeom prst="rect">
          <a:avLst/>
        </a:prstGeom>
      </xdr:spPr>
    </xdr:pic>
    <xdr:clientData/>
  </xdr:oneCellAnchor>
  <xdr:twoCellAnchor editAs="oneCell">
    <xdr:from>
      <xdr:col>0</xdr:col>
      <xdr:colOff>150215</xdr:colOff>
      <xdr:row>0</xdr:row>
      <xdr:rowOff>81936</xdr:rowOff>
    </xdr:from>
    <xdr:to>
      <xdr:col>3</xdr:col>
      <xdr:colOff>73189</xdr:colOff>
      <xdr:row>4</xdr:row>
      <xdr:rowOff>126523</xdr:rowOff>
    </xdr:to>
    <xdr:pic>
      <xdr:nvPicPr>
        <xdr:cNvPr id="4" name="Графический объект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0215" y="81936"/>
          <a:ext cx="1957705" cy="768350"/>
        </a:xfrm>
        <a:prstGeom prst="rect">
          <a:avLst/>
        </a:prstGeom>
        <a:noFill/>
        <a:ln>
          <a:noFill/>
          <a:prstDash/>
        </a:ln>
      </xdr:spPr>
    </xdr:pic>
    <xdr:clientData/>
  </xdr:twoCellAnchor>
</xdr:wsDr>
</file>

<file path=xl/drawings/drawing4.xml><?xml version="1.0" encoding="utf-8"?>
<xdr:wsDr xmlns:xdr="http://schemas.openxmlformats.org/drawingml/2006/spreadsheetDrawing" xmlns:a="http://schemas.openxmlformats.org/drawingml/2006/main">
  <xdr:oneCellAnchor>
    <xdr:from>
      <xdr:col>4</xdr:col>
      <xdr:colOff>706340</xdr:colOff>
      <xdr:row>138</xdr:row>
      <xdr:rowOff>149750</xdr:rowOff>
    </xdr:from>
    <xdr:ext cx="2032000" cy="1414907"/>
    <xdr:pic>
      <xdr:nvPicPr>
        <xdr:cNvPr id="2" name="image2.png">
          <a:extLst>
            <a:ext uri="{FF2B5EF4-FFF2-40B4-BE49-F238E27FC236}">
              <a16:creationId xmlns:a16="http://schemas.microsoft.com/office/drawing/2014/main" id="{4EB5EBE8-B117-4702-988F-521AA476EB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926079" y="45299907"/>
          <a:ext cx="2032000" cy="1414907"/>
        </a:xfrm>
        <a:prstGeom prst="rect">
          <a:avLst/>
        </a:prstGeom>
      </xdr:spPr>
    </xdr:pic>
    <xdr:clientData/>
  </xdr:oneCellAnchor>
  <xdr:twoCellAnchor editAs="oneCell">
    <xdr:from>
      <xdr:col>0</xdr:col>
      <xdr:colOff>150215</xdr:colOff>
      <xdr:row>0</xdr:row>
      <xdr:rowOff>81936</xdr:rowOff>
    </xdr:from>
    <xdr:to>
      <xdr:col>3</xdr:col>
      <xdr:colOff>86441</xdr:colOff>
      <xdr:row>4</xdr:row>
      <xdr:rowOff>126523</xdr:rowOff>
    </xdr:to>
    <xdr:pic>
      <xdr:nvPicPr>
        <xdr:cNvPr id="3" name="Графический объект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0215" y="81936"/>
          <a:ext cx="1751774" cy="776107"/>
        </a:xfrm>
        <a:prstGeom prst="rect">
          <a:avLst/>
        </a:prstGeom>
        <a:noFill/>
        <a:ln>
          <a:noFill/>
          <a:prstDash/>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5</xdr:col>
      <xdr:colOff>335243</xdr:colOff>
      <xdr:row>4</xdr:row>
      <xdr:rowOff>1020</xdr:rowOff>
    </xdr:to>
    <xdr:pic>
      <xdr:nvPicPr>
        <xdr:cNvPr id="2" name="Графический объект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1751774" cy="786709"/>
        </a:xfrm>
        <a:prstGeom prst="rect">
          <a:avLst/>
        </a:prstGeom>
        <a:noFill/>
        <a:ln>
          <a:noFill/>
          <a:prstDash/>
        </a:ln>
      </xdr:spPr>
    </xdr:pic>
    <xdr:clientData/>
  </xdr:twoCellAnchor>
  <xdr:twoCellAnchor editAs="oneCell">
    <xdr:from>
      <xdr:col>11</xdr:col>
      <xdr:colOff>243840</xdr:colOff>
      <xdr:row>223</xdr:row>
      <xdr:rowOff>7621</xdr:rowOff>
    </xdr:from>
    <xdr:to>
      <xdr:col>18</xdr:col>
      <xdr:colOff>99061</xdr:colOff>
      <xdr:row>231</xdr:row>
      <xdr:rowOff>101761</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2788920" y="133471921"/>
          <a:ext cx="2880360" cy="149621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5</xdr:col>
      <xdr:colOff>335243</xdr:colOff>
      <xdr:row>4</xdr:row>
      <xdr:rowOff>1020</xdr:rowOff>
    </xdr:to>
    <xdr:pic>
      <xdr:nvPicPr>
        <xdr:cNvPr id="2" name="Графический объект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1752563" cy="785880"/>
        </a:xfrm>
        <a:prstGeom prst="rect">
          <a:avLst/>
        </a:prstGeom>
        <a:noFill/>
        <a:ln>
          <a:noFill/>
          <a:prstDash/>
        </a:ln>
      </xdr:spPr>
    </xdr:pic>
    <xdr:clientData/>
  </xdr:twoCellAnchor>
  <xdr:twoCellAnchor editAs="oneCell">
    <xdr:from>
      <xdr:col>11</xdr:col>
      <xdr:colOff>243840</xdr:colOff>
      <xdr:row>362</xdr:row>
      <xdr:rowOff>7621</xdr:rowOff>
    </xdr:from>
    <xdr:to>
      <xdr:col>18</xdr:col>
      <xdr:colOff>99061</xdr:colOff>
      <xdr:row>370</xdr:row>
      <xdr:rowOff>101761</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2834640" y="132763261"/>
          <a:ext cx="2880361" cy="14962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5</xdr:col>
      <xdr:colOff>335243</xdr:colOff>
      <xdr:row>4</xdr:row>
      <xdr:rowOff>1020</xdr:rowOff>
    </xdr:to>
    <xdr:pic>
      <xdr:nvPicPr>
        <xdr:cNvPr id="2" name="Графический объект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1752563" cy="785880"/>
        </a:xfrm>
        <a:prstGeom prst="rect">
          <a:avLst/>
        </a:prstGeom>
        <a:noFill/>
        <a:ln>
          <a:noFill/>
          <a:prstDash/>
        </a:ln>
      </xdr:spPr>
    </xdr:pic>
    <xdr:clientData/>
  </xdr:twoCellAnchor>
  <xdr:twoCellAnchor editAs="oneCell">
    <xdr:from>
      <xdr:col>11</xdr:col>
      <xdr:colOff>243840</xdr:colOff>
      <xdr:row>224</xdr:row>
      <xdr:rowOff>7621</xdr:rowOff>
    </xdr:from>
    <xdr:to>
      <xdr:col>18</xdr:col>
      <xdr:colOff>99061</xdr:colOff>
      <xdr:row>232</xdr:row>
      <xdr:rowOff>101761</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2834640" y="132763261"/>
          <a:ext cx="2880361" cy="149622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38100</xdr:rowOff>
    </xdr:from>
    <xdr:to>
      <xdr:col>5</xdr:col>
      <xdr:colOff>335243</xdr:colOff>
      <xdr:row>4</xdr:row>
      <xdr:rowOff>1020</xdr:rowOff>
    </xdr:to>
    <xdr:pic>
      <xdr:nvPicPr>
        <xdr:cNvPr id="2" name="Графический объект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38100"/>
          <a:ext cx="1752563" cy="785880"/>
        </a:xfrm>
        <a:prstGeom prst="rect">
          <a:avLst/>
        </a:prstGeom>
        <a:noFill/>
        <a:ln>
          <a:noFill/>
          <a:prstDash/>
        </a:ln>
      </xdr:spPr>
    </xdr:pic>
    <xdr:clientData/>
  </xdr:twoCellAnchor>
  <xdr:twoCellAnchor editAs="oneCell">
    <xdr:from>
      <xdr:col>11</xdr:col>
      <xdr:colOff>243840</xdr:colOff>
      <xdr:row>362</xdr:row>
      <xdr:rowOff>7621</xdr:rowOff>
    </xdr:from>
    <xdr:to>
      <xdr:col>18</xdr:col>
      <xdr:colOff>99061</xdr:colOff>
      <xdr:row>370</xdr:row>
      <xdr:rowOff>101761</xdr:rowOff>
    </xdr:to>
    <xdr:pic>
      <xdr:nvPicPr>
        <xdr:cNvPr id="3" name="Рисунок 2"/>
        <xdr:cNvPicPr>
          <a:picLocks noChangeAspect="1"/>
        </xdr:cNvPicPr>
      </xdr:nvPicPr>
      <xdr:blipFill>
        <a:blip xmlns:r="http://schemas.openxmlformats.org/officeDocument/2006/relationships" r:embed="rId2"/>
        <a:stretch>
          <a:fillRect/>
        </a:stretch>
      </xdr:blipFill>
      <xdr:spPr>
        <a:xfrm>
          <a:off x="2834640" y="132763261"/>
          <a:ext cx="2880361" cy="149622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0</xdr:col>
      <xdr:colOff>72888</xdr:colOff>
      <xdr:row>0</xdr:row>
      <xdr:rowOff>86139</xdr:rowOff>
    </xdr:from>
    <xdr:ext cx="2076450" cy="692150"/>
    <xdr:pic>
      <xdr:nvPicPr>
        <xdr:cNvPr id="4" name="image3.png">
          <a:extLst>
            <a:ext uri="{FF2B5EF4-FFF2-40B4-BE49-F238E27FC236}">
              <a16:creationId xmlns:a16="http://schemas.microsoft.com/office/drawing/2014/main" id="{EED2D93A-8B77-4750-96FC-3F065993A90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888" y="86139"/>
          <a:ext cx="2076450" cy="692150"/>
        </a:xfrm>
        <a:prstGeom prst="rect">
          <a:avLst/>
        </a:prstGeom>
      </xdr:spPr>
    </xdr:pic>
    <xdr:clientData/>
  </xdr:oneCellAnchor>
  <xdr:oneCellAnchor>
    <xdr:from>
      <xdr:col>10</xdr:col>
      <xdr:colOff>6627</xdr:colOff>
      <xdr:row>361</xdr:row>
      <xdr:rowOff>125895</xdr:rowOff>
    </xdr:from>
    <xdr:ext cx="2289810" cy="1384300"/>
    <xdr:grpSp>
      <xdr:nvGrpSpPr>
        <xdr:cNvPr id="9" name="Group 2">
          <a:extLst>
            <a:ext uri="{FF2B5EF4-FFF2-40B4-BE49-F238E27FC236}">
              <a16:creationId xmlns:a16="http://schemas.microsoft.com/office/drawing/2014/main" id="{84CE010E-A4FF-4830-95BB-37705C8D3A00}"/>
            </a:ext>
          </a:extLst>
        </xdr:cNvPr>
        <xdr:cNvGrpSpPr/>
      </xdr:nvGrpSpPr>
      <xdr:grpSpPr>
        <a:xfrm>
          <a:off x="2378766" y="133787321"/>
          <a:ext cx="2289810" cy="1384300"/>
          <a:chOff x="0" y="0"/>
          <a:chExt cx="2289810" cy="1384300"/>
        </a:xfrm>
      </xdr:grpSpPr>
      <xdr:pic>
        <xdr:nvPicPr>
          <xdr:cNvPr id="10" name="image2.png">
            <a:extLst>
              <a:ext uri="{FF2B5EF4-FFF2-40B4-BE49-F238E27FC236}">
                <a16:creationId xmlns:a16="http://schemas.microsoft.com/office/drawing/2014/main" id="{8E64FAB2-7537-4CC6-A888-C4B112E580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1700" y="0"/>
            <a:ext cx="1387728" cy="1384300"/>
          </a:xfrm>
          <a:prstGeom prst="rect">
            <a:avLst/>
          </a:prstGeom>
        </xdr:spPr>
      </xdr:pic>
      <xdr:sp macro="" textlink="">
        <xdr:nvSpPr>
          <xdr:cNvPr id="11" name="Textbox 5">
            <a:extLst>
              <a:ext uri="{FF2B5EF4-FFF2-40B4-BE49-F238E27FC236}">
                <a16:creationId xmlns:a16="http://schemas.microsoft.com/office/drawing/2014/main" id="{22C66AB1-21EF-4361-BA0C-AEAB6E62790B}"/>
              </a:ext>
            </a:extLst>
          </xdr:cNvPr>
          <xdr:cNvSpPr txBox="1"/>
        </xdr:nvSpPr>
        <xdr:spPr>
          <a:xfrm>
            <a:off x="0" y="0"/>
            <a:ext cx="2289810" cy="1384300"/>
          </a:xfrm>
          <a:prstGeom prst="rect">
            <a:avLst/>
          </a:prstGeom>
        </xdr:spPr>
        <xdr:txBody>
          <a:bodyPr vertOverflow="clip" lIns="0" tIns="0" rIns="0" bIns="0" anchor="t"/>
          <a:lstStyle/>
          <a:p>
            <a:endParaRPr/>
          </a:p>
          <a:p>
            <a:endParaRPr/>
          </a:p>
          <a:p>
            <a:endParaRPr/>
          </a:p>
          <a:p>
            <a:r>
              <a:rPr sz="1200" b="0" u="sng" spc="-425">
                <a:uFill>
                  <a:solidFill>
                    <a:srgbClr val="000000"/>
                  </a:solidFill>
                </a:uFill>
                <a:latin typeface="Verdana"/>
                <a:cs typeface="Verdana"/>
              </a:rPr>
              <a:t> </a:t>
            </a:r>
            <a:r>
              <a:rPr sz="1200" b="0" u="sng" spc="0">
                <a:uFill>
                  <a:solidFill>
                    <a:srgbClr val="000000"/>
                  </a:solidFill>
                </a:uFill>
                <a:latin typeface="Verdana"/>
                <a:cs typeface="Verdana"/>
              </a:rPr>
              <a:t>                                  </a:t>
            </a:r>
            <a:r>
              <a:rPr sz="1200" b="0" u="sng" spc="30">
                <a:uFill>
                  <a:solidFill>
                    <a:srgbClr val="000000"/>
                  </a:solidFill>
                </a:uFill>
                <a:latin typeface="Verdana"/>
                <a:cs typeface="Verdana"/>
              </a:rPr>
              <a:t> </a:t>
            </a:r>
          </a:p>
        </xdr:txBody>
      </xdr:sp>
    </xdr:grpSp>
    <xdr:clientData/>
  </xdr:oneCellAnchor>
  <xdr:twoCellAnchor>
    <xdr:from>
      <xdr:col>13</xdr:col>
      <xdr:colOff>954158</xdr:colOff>
      <xdr:row>364</xdr:row>
      <xdr:rowOff>66260</xdr:rowOff>
    </xdr:from>
    <xdr:to>
      <xdr:col>18</xdr:col>
      <xdr:colOff>93020</xdr:colOff>
      <xdr:row>371</xdr:row>
      <xdr:rowOff>14741</xdr:rowOff>
    </xdr:to>
    <xdr:pic>
      <xdr:nvPicPr>
        <xdr:cNvPr id="12" name="image1.png">
          <a:extLst>
            <a:ext uri="{FF2B5EF4-FFF2-40B4-BE49-F238E27FC236}">
              <a16:creationId xmlns:a16="http://schemas.microsoft.com/office/drawing/2014/main" id="{FBE95142-F472-4AD2-B847-C140AA7D4A8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028662" y="134244521"/>
          <a:ext cx="1676654" cy="115442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0</xdr:col>
      <xdr:colOff>59636</xdr:colOff>
      <xdr:row>0</xdr:row>
      <xdr:rowOff>53009</xdr:rowOff>
    </xdr:from>
    <xdr:ext cx="2076450" cy="692150"/>
    <xdr:pic>
      <xdr:nvPicPr>
        <xdr:cNvPr id="4" name="image3.png">
          <a:extLst>
            <a:ext uri="{FF2B5EF4-FFF2-40B4-BE49-F238E27FC236}">
              <a16:creationId xmlns:a16="http://schemas.microsoft.com/office/drawing/2014/main" id="{EED2D93A-8B77-4750-96FC-3F065993A90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36" y="53009"/>
          <a:ext cx="2076450" cy="692150"/>
        </a:xfrm>
        <a:prstGeom prst="rect">
          <a:avLst/>
        </a:prstGeom>
      </xdr:spPr>
    </xdr:pic>
    <xdr:clientData/>
  </xdr:oneCellAnchor>
  <xdr:oneCellAnchor>
    <xdr:from>
      <xdr:col>8</xdr:col>
      <xdr:colOff>72886</xdr:colOff>
      <xdr:row>361</xdr:row>
      <xdr:rowOff>106017</xdr:rowOff>
    </xdr:from>
    <xdr:ext cx="2289810" cy="1384300"/>
    <xdr:grpSp>
      <xdr:nvGrpSpPr>
        <xdr:cNvPr id="5" name="Group 2">
          <a:extLst>
            <a:ext uri="{FF2B5EF4-FFF2-40B4-BE49-F238E27FC236}">
              <a16:creationId xmlns:a16="http://schemas.microsoft.com/office/drawing/2014/main" id="{84CE010E-A4FF-4830-95BB-37705C8D3A00}"/>
            </a:ext>
          </a:extLst>
        </xdr:cNvPr>
        <xdr:cNvGrpSpPr/>
      </xdr:nvGrpSpPr>
      <xdr:grpSpPr>
        <a:xfrm>
          <a:off x="2173356" y="133899965"/>
          <a:ext cx="2289810" cy="1384300"/>
          <a:chOff x="0" y="0"/>
          <a:chExt cx="2289810" cy="1384300"/>
        </a:xfrm>
      </xdr:grpSpPr>
      <xdr:pic>
        <xdr:nvPicPr>
          <xdr:cNvPr id="6" name="image2.png">
            <a:extLst>
              <a:ext uri="{FF2B5EF4-FFF2-40B4-BE49-F238E27FC236}">
                <a16:creationId xmlns:a16="http://schemas.microsoft.com/office/drawing/2014/main" id="{8E64FAB2-7537-4CC6-A888-C4B112E580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1700" y="0"/>
            <a:ext cx="1387728" cy="1384300"/>
          </a:xfrm>
          <a:prstGeom prst="rect">
            <a:avLst/>
          </a:prstGeom>
        </xdr:spPr>
      </xdr:pic>
      <xdr:sp macro="" textlink="">
        <xdr:nvSpPr>
          <xdr:cNvPr id="7" name="Textbox 5">
            <a:extLst>
              <a:ext uri="{FF2B5EF4-FFF2-40B4-BE49-F238E27FC236}">
                <a16:creationId xmlns:a16="http://schemas.microsoft.com/office/drawing/2014/main" id="{22C66AB1-21EF-4361-BA0C-AEAB6E62790B}"/>
              </a:ext>
            </a:extLst>
          </xdr:cNvPr>
          <xdr:cNvSpPr txBox="1"/>
        </xdr:nvSpPr>
        <xdr:spPr>
          <a:xfrm>
            <a:off x="0" y="0"/>
            <a:ext cx="2289810" cy="1384300"/>
          </a:xfrm>
          <a:prstGeom prst="rect">
            <a:avLst/>
          </a:prstGeom>
        </xdr:spPr>
        <xdr:txBody>
          <a:bodyPr vertOverflow="clip" lIns="0" tIns="0" rIns="0" bIns="0" anchor="t"/>
          <a:lstStyle/>
          <a:p>
            <a:endParaRPr/>
          </a:p>
          <a:p>
            <a:endParaRPr/>
          </a:p>
          <a:p>
            <a:endParaRPr/>
          </a:p>
          <a:p>
            <a:r>
              <a:rPr sz="1200" b="0" u="sng" spc="-425">
                <a:uFill>
                  <a:solidFill>
                    <a:srgbClr val="000000"/>
                  </a:solidFill>
                </a:uFill>
                <a:latin typeface="Verdana"/>
                <a:cs typeface="Verdana"/>
              </a:rPr>
              <a:t> </a:t>
            </a:r>
            <a:r>
              <a:rPr sz="1200" b="0" u="sng" spc="0">
                <a:uFill>
                  <a:solidFill>
                    <a:srgbClr val="000000"/>
                  </a:solidFill>
                </a:uFill>
                <a:latin typeface="Verdana"/>
                <a:cs typeface="Verdana"/>
              </a:rPr>
              <a:t>                                  </a:t>
            </a:r>
            <a:r>
              <a:rPr sz="1200" b="0" u="sng" spc="30">
                <a:uFill>
                  <a:solidFill>
                    <a:srgbClr val="000000"/>
                  </a:solidFill>
                </a:uFill>
                <a:latin typeface="Verdana"/>
                <a:cs typeface="Verdana"/>
              </a:rPr>
              <a:t> </a:t>
            </a:r>
          </a:p>
        </xdr:txBody>
      </xdr:sp>
    </xdr:grpSp>
    <xdr:clientData/>
  </xdr:oneCellAnchor>
  <xdr:twoCellAnchor>
    <xdr:from>
      <xdr:col>13</xdr:col>
      <xdr:colOff>748748</xdr:colOff>
      <xdr:row>364</xdr:row>
      <xdr:rowOff>46382</xdr:rowOff>
    </xdr:from>
    <xdr:to>
      <xdr:col>17</xdr:col>
      <xdr:colOff>46636</xdr:colOff>
      <xdr:row>370</xdr:row>
      <xdr:rowOff>167142</xdr:rowOff>
    </xdr:to>
    <xdr:pic>
      <xdr:nvPicPr>
        <xdr:cNvPr id="8" name="image1.png">
          <a:extLst>
            <a:ext uri="{FF2B5EF4-FFF2-40B4-BE49-F238E27FC236}">
              <a16:creationId xmlns:a16="http://schemas.microsoft.com/office/drawing/2014/main" id="{FBE95142-F472-4AD2-B847-C140AA7D4A8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23252" y="134231269"/>
          <a:ext cx="1676654" cy="115443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0</xdr:col>
      <xdr:colOff>59636</xdr:colOff>
      <xdr:row>0</xdr:row>
      <xdr:rowOff>53009</xdr:rowOff>
    </xdr:from>
    <xdr:ext cx="2076450" cy="692150"/>
    <xdr:pic>
      <xdr:nvPicPr>
        <xdr:cNvPr id="2" name="image3.png">
          <a:extLst>
            <a:ext uri="{FF2B5EF4-FFF2-40B4-BE49-F238E27FC236}">
              <a16:creationId xmlns:a16="http://schemas.microsoft.com/office/drawing/2014/main" id="{EED2D93A-8B77-4750-96FC-3F065993A90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9636" y="53009"/>
          <a:ext cx="2076450" cy="692150"/>
        </a:xfrm>
        <a:prstGeom prst="rect">
          <a:avLst/>
        </a:prstGeom>
      </xdr:spPr>
    </xdr:pic>
    <xdr:clientData/>
  </xdr:oneCellAnchor>
  <xdr:oneCellAnchor>
    <xdr:from>
      <xdr:col>8</xdr:col>
      <xdr:colOff>72886</xdr:colOff>
      <xdr:row>361</xdr:row>
      <xdr:rowOff>106017</xdr:rowOff>
    </xdr:from>
    <xdr:ext cx="2289810" cy="1384300"/>
    <xdr:grpSp>
      <xdr:nvGrpSpPr>
        <xdr:cNvPr id="3" name="Group 2">
          <a:extLst>
            <a:ext uri="{FF2B5EF4-FFF2-40B4-BE49-F238E27FC236}">
              <a16:creationId xmlns:a16="http://schemas.microsoft.com/office/drawing/2014/main" id="{84CE010E-A4FF-4830-95BB-37705C8D3A00}"/>
            </a:ext>
          </a:extLst>
        </xdr:cNvPr>
        <xdr:cNvGrpSpPr/>
      </xdr:nvGrpSpPr>
      <xdr:grpSpPr>
        <a:xfrm>
          <a:off x="2173356" y="133899965"/>
          <a:ext cx="2289810" cy="1384300"/>
          <a:chOff x="0" y="0"/>
          <a:chExt cx="2289810" cy="1384300"/>
        </a:xfrm>
      </xdr:grpSpPr>
      <xdr:pic>
        <xdr:nvPicPr>
          <xdr:cNvPr id="4" name="image2.png">
            <a:extLst>
              <a:ext uri="{FF2B5EF4-FFF2-40B4-BE49-F238E27FC236}">
                <a16:creationId xmlns:a16="http://schemas.microsoft.com/office/drawing/2014/main" id="{8E64FAB2-7537-4CC6-A888-C4B112E580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01700" y="0"/>
            <a:ext cx="1387728" cy="1384300"/>
          </a:xfrm>
          <a:prstGeom prst="rect">
            <a:avLst/>
          </a:prstGeom>
        </xdr:spPr>
      </xdr:pic>
      <xdr:sp macro="" textlink="">
        <xdr:nvSpPr>
          <xdr:cNvPr id="5" name="Textbox 5">
            <a:extLst>
              <a:ext uri="{FF2B5EF4-FFF2-40B4-BE49-F238E27FC236}">
                <a16:creationId xmlns:a16="http://schemas.microsoft.com/office/drawing/2014/main" id="{22C66AB1-21EF-4361-BA0C-AEAB6E62790B}"/>
              </a:ext>
            </a:extLst>
          </xdr:cNvPr>
          <xdr:cNvSpPr txBox="1"/>
        </xdr:nvSpPr>
        <xdr:spPr>
          <a:xfrm>
            <a:off x="0" y="0"/>
            <a:ext cx="2289810" cy="1384300"/>
          </a:xfrm>
          <a:prstGeom prst="rect">
            <a:avLst/>
          </a:prstGeom>
        </xdr:spPr>
        <xdr:txBody>
          <a:bodyPr vertOverflow="clip" lIns="0" tIns="0" rIns="0" bIns="0" anchor="t"/>
          <a:lstStyle/>
          <a:p>
            <a:endParaRPr/>
          </a:p>
          <a:p>
            <a:endParaRPr/>
          </a:p>
          <a:p>
            <a:endParaRPr/>
          </a:p>
          <a:p>
            <a:r>
              <a:rPr sz="1200" b="0" u="sng" spc="-425">
                <a:uFill>
                  <a:solidFill>
                    <a:srgbClr val="000000"/>
                  </a:solidFill>
                </a:uFill>
                <a:latin typeface="Verdana"/>
                <a:cs typeface="Verdana"/>
              </a:rPr>
              <a:t> </a:t>
            </a:r>
            <a:r>
              <a:rPr sz="1200" b="0" u="sng" spc="0">
                <a:uFill>
                  <a:solidFill>
                    <a:srgbClr val="000000"/>
                  </a:solidFill>
                </a:uFill>
                <a:latin typeface="Verdana"/>
                <a:cs typeface="Verdana"/>
              </a:rPr>
              <a:t>                                  </a:t>
            </a:r>
            <a:r>
              <a:rPr sz="1200" b="0" u="sng" spc="30">
                <a:uFill>
                  <a:solidFill>
                    <a:srgbClr val="000000"/>
                  </a:solidFill>
                </a:uFill>
                <a:latin typeface="Verdana"/>
                <a:cs typeface="Verdana"/>
              </a:rPr>
              <a:t> </a:t>
            </a:r>
          </a:p>
        </xdr:txBody>
      </xdr:sp>
    </xdr:grpSp>
    <xdr:clientData/>
  </xdr:oneCellAnchor>
  <xdr:twoCellAnchor>
    <xdr:from>
      <xdr:col>13</xdr:col>
      <xdr:colOff>748748</xdr:colOff>
      <xdr:row>364</xdr:row>
      <xdr:rowOff>46382</xdr:rowOff>
    </xdr:from>
    <xdr:to>
      <xdr:col>17</xdr:col>
      <xdr:colOff>46636</xdr:colOff>
      <xdr:row>370</xdr:row>
      <xdr:rowOff>167142</xdr:rowOff>
    </xdr:to>
    <xdr:pic>
      <xdr:nvPicPr>
        <xdr:cNvPr id="6" name="image1.png">
          <a:extLst>
            <a:ext uri="{FF2B5EF4-FFF2-40B4-BE49-F238E27FC236}">
              <a16:creationId xmlns:a16="http://schemas.microsoft.com/office/drawing/2014/main" id="{FBE95142-F472-4AD2-B847-C140AA7D4A8E}"/>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827228" y="133282082"/>
          <a:ext cx="1675328" cy="117232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69850</xdr:colOff>
      <xdr:row>1</xdr:row>
      <xdr:rowOff>115963</xdr:rowOff>
    </xdr:from>
    <xdr:to>
      <xdr:col>4</xdr:col>
      <xdr:colOff>85090</xdr:colOff>
      <xdr:row>4</xdr:row>
      <xdr:rowOff>104194</xdr:rowOff>
    </xdr:to>
    <xdr:pic>
      <xdr:nvPicPr>
        <xdr:cNvPr id="2" name="Рисунок 1">
          <a:extLst>
            <a:ext uri="{FF2B5EF4-FFF2-40B4-BE49-F238E27FC236}">
              <a16:creationId xmlns:a16="http://schemas.microsoft.com/office/drawing/2014/main" id="{AF431DCC-532E-4F0A-99F5-CCCA4388DF73}"/>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69850" y="306463"/>
          <a:ext cx="2479040" cy="521631"/>
        </a:xfrm>
        <a:prstGeom prst="rect">
          <a:avLst/>
        </a:prstGeom>
      </xdr:spPr>
    </xdr:pic>
    <xdr:clientData/>
  </xdr:twoCellAnchor>
  <xdr:oneCellAnchor>
    <xdr:from>
      <xdr:col>4</xdr:col>
      <xdr:colOff>633666</xdr:colOff>
      <xdr:row>139</xdr:row>
      <xdr:rowOff>50800</xdr:rowOff>
    </xdr:from>
    <xdr:ext cx="1414907" cy="1414907"/>
    <xdr:pic>
      <xdr:nvPicPr>
        <xdr:cNvPr id="3" name="image2.png">
          <a:extLst>
            <a:ext uri="{FF2B5EF4-FFF2-40B4-BE49-F238E27FC236}">
              <a16:creationId xmlns:a16="http://schemas.microsoft.com/office/drawing/2014/main" id="{4EB5EBE8-B117-4702-988F-521AA476EB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21020287">
          <a:off x="2853626" y="46344840"/>
          <a:ext cx="1414907" cy="1414907"/>
        </a:xfrm>
        <a:prstGeom prst="rect">
          <a:avLst/>
        </a:prstGeom>
      </xdr:spPr>
    </xdr:pic>
    <xdr:clientData/>
  </xdr:oneCellAnchor>
</xdr:wsDr>
</file>

<file path=xl/drawings/drawing13.xml><?xml version="1.0" encoding="utf-8"?>
<xdr:wsDr xmlns:xdr="http://schemas.openxmlformats.org/drawingml/2006/spreadsheetDrawing" xmlns:a="http://schemas.openxmlformats.org/drawingml/2006/main">
  <xdr:twoCellAnchor editAs="oneCell">
    <xdr:from>
      <xdr:col>0</xdr:col>
      <xdr:colOff>69850</xdr:colOff>
      <xdr:row>1</xdr:row>
      <xdr:rowOff>115963</xdr:rowOff>
    </xdr:from>
    <xdr:to>
      <xdr:col>4</xdr:col>
      <xdr:colOff>85090</xdr:colOff>
      <xdr:row>4</xdr:row>
      <xdr:rowOff>104194</xdr:rowOff>
    </xdr:to>
    <xdr:pic>
      <xdr:nvPicPr>
        <xdr:cNvPr id="2" name="Рисунок 1">
          <a:extLst>
            <a:ext uri="{FF2B5EF4-FFF2-40B4-BE49-F238E27FC236}">
              <a16:creationId xmlns:a16="http://schemas.microsoft.com/office/drawing/2014/main" id="{AF431DCC-532E-4F0A-99F5-CCCA4388DF73}"/>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69850" y="298843"/>
          <a:ext cx="2232660" cy="536871"/>
        </a:xfrm>
        <a:prstGeom prst="rect">
          <a:avLst/>
        </a:prstGeom>
      </xdr:spPr>
    </xdr:pic>
    <xdr:clientData/>
  </xdr:twoCellAnchor>
  <xdr:oneCellAnchor>
    <xdr:from>
      <xdr:col>4</xdr:col>
      <xdr:colOff>633666</xdr:colOff>
      <xdr:row>139</xdr:row>
      <xdr:rowOff>50800</xdr:rowOff>
    </xdr:from>
    <xdr:ext cx="1414907" cy="1414907"/>
    <xdr:pic>
      <xdr:nvPicPr>
        <xdr:cNvPr id="3" name="image2.png">
          <a:extLst>
            <a:ext uri="{FF2B5EF4-FFF2-40B4-BE49-F238E27FC236}">
              <a16:creationId xmlns:a16="http://schemas.microsoft.com/office/drawing/2014/main" id="{4EB5EBE8-B117-4702-988F-521AA476EB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21020287">
          <a:off x="2851086" y="46311820"/>
          <a:ext cx="1414907" cy="1414907"/>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xdr:twoCellAnchor editAs="oneCell">
    <xdr:from>
      <xdr:col>0</xdr:col>
      <xdr:colOff>69850</xdr:colOff>
      <xdr:row>1</xdr:row>
      <xdr:rowOff>115963</xdr:rowOff>
    </xdr:from>
    <xdr:to>
      <xdr:col>4</xdr:col>
      <xdr:colOff>85090</xdr:colOff>
      <xdr:row>4</xdr:row>
      <xdr:rowOff>104194</xdr:rowOff>
    </xdr:to>
    <xdr:pic>
      <xdr:nvPicPr>
        <xdr:cNvPr id="2" name="Рисунок 1">
          <a:extLst>
            <a:ext uri="{FF2B5EF4-FFF2-40B4-BE49-F238E27FC236}">
              <a16:creationId xmlns:a16="http://schemas.microsoft.com/office/drawing/2014/main" id="{AF431DCC-532E-4F0A-99F5-CCCA4388DF73}"/>
            </a:ext>
          </a:extLst>
        </xdr:cNvPr>
        <xdr:cNvPicPr>
          <a:picLocks noChangeAspect="1"/>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69850" y="298843"/>
          <a:ext cx="2232660" cy="536871"/>
        </a:xfrm>
        <a:prstGeom prst="rect">
          <a:avLst/>
        </a:prstGeom>
      </xdr:spPr>
    </xdr:pic>
    <xdr:clientData/>
  </xdr:twoCellAnchor>
  <xdr:oneCellAnchor>
    <xdr:from>
      <xdr:col>6</xdr:col>
      <xdr:colOff>134816</xdr:colOff>
      <xdr:row>277</xdr:row>
      <xdr:rowOff>175845</xdr:rowOff>
    </xdr:from>
    <xdr:ext cx="1414907" cy="1414907"/>
    <xdr:pic>
      <xdr:nvPicPr>
        <xdr:cNvPr id="4" name="image2.png">
          <a:extLst>
            <a:ext uri="{FF2B5EF4-FFF2-40B4-BE49-F238E27FC236}">
              <a16:creationId xmlns:a16="http://schemas.microsoft.com/office/drawing/2014/main" id="{4EB5EBE8-B117-4702-988F-521AA476EB97}"/>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rot="21020287">
          <a:off x="3868616" y="95912353"/>
          <a:ext cx="1414907" cy="1414907"/>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twoCellAnchor>
    <xdr:from>
      <xdr:col>11</xdr:col>
      <xdr:colOff>176211</xdr:colOff>
      <xdr:row>35</xdr:row>
      <xdr:rowOff>76200</xdr:rowOff>
    </xdr:from>
    <xdr:to>
      <xdr:col>17</xdr:col>
      <xdr:colOff>28574</xdr:colOff>
      <xdr:row>38</xdr:row>
      <xdr:rowOff>142876</xdr:rowOff>
    </xdr:to>
    <xdr:pic>
      <xdr:nvPicPr>
        <xdr:cNvPr id="2" name="Picture 69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33824" y="7177088"/>
          <a:ext cx="1447800" cy="135255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13</xdr:col>
      <xdr:colOff>4764</xdr:colOff>
      <xdr:row>34</xdr:row>
      <xdr:rowOff>533402</xdr:rowOff>
    </xdr:from>
    <xdr:to>
      <xdr:col>21</xdr:col>
      <xdr:colOff>447677</xdr:colOff>
      <xdr:row>40</xdr:row>
      <xdr:rowOff>82552</xdr:rowOff>
    </xdr:to>
    <xdr:pic>
      <xdr:nvPicPr>
        <xdr:cNvPr id="3" name="Рисунок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7" y="6805615"/>
          <a:ext cx="2952750" cy="1968500"/>
        </a:xfrm>
        <a:prstGeom prst="rect">
          <a:avLst/>
        </a:prstGeom>
      </xdr:spPr>
    </xdr:pic>
    <xdr:clientData/>
  </xdr:twoCellAnchor>
  <xdr:twoCellAnchor editAs="oneCell">
    <xdr:from>
      <xdr:col>17</xdr:col>
      <xdr:colOff>53010</xdr:colOff>
      <xdr:row>0</xdr:row>
      <xdr:rowOff>0</xdr:rowOff>
    </xdr:from>
    <xdr:to>
      <xdr:col>20</xdr:col>
      <xdr:colOff>600014</xdr:colOff>
      <xdr:row>5</xdr:row>
      <xdr:rowOff>28692</xdr:rowOff>
    </xdr:to>
    <xdr:pic>
      <xdr:nvPicPr>
        <xdr:cNvPr id="11" name="Рисунок 10" descr="Росгосстрах | IT-Страховка.ру | Страхование онлайн"/>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5406888" y="0"/>
          <a:ext cx="1322256" cy="8238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10</xdr:col>
      <xdr:colOff>78829</xdr:colOff>
      <xdr:row>48</xdr:row>
      <xdr:rowOff>126126</xdr:rowOff>
    </xdr:from>
    <xdr:to>
      <xdr:col>11</xdr:col>
      <xdr:colOff>1240288</xdr:colOff>
      <xdr:row>54</xdr:row>
      <xdr:rowOff>549</xdr:rowOff>
    </xdr:to>
    <xdr:pic>
      <xdr:nvPicPr>
        <xdr:cNvPr id="10" name="Image 22"/>
        <xdr:cNvPicPr/>
      </xdr:nvPicPr>
      <xdr:blipFill>
        <a:blip xmlns:r="http://schemas.openxmlformats.org/officeDocument/2006/relationships" r:embed="rId1" cstate="print"/>
        <a:stretch>
          <a:fillRect/>
        </a:stretch>
      </xdr:blipFill>
      <xdr:spPr>
        <a:xfrm>
          <a:off x="4666595" y="7567450"/>
          <a:ext cx="1807845" cy="1146175"/>
        </a:xfrm>
        <a:prstGeom prst="rect">
          <a:avLst/>
        </a:prstGeom>
      </xdr:spPr>
    </xdr:pic>
    <xdr:clientData/>
  </xdr:twoCellAnchor>
  <xdr:twoCellAnchor editAs="oneCell">
    <xdr:from>
      <xdr:col>10</xdr:col>
      <xdr:colOff>93980</xdr:colOff>
      <xdr:row>0</xdr:row>
      <xdr:rowOff>83820</xdr:rowOff>
    </xdr:from>
    <xdr:to>
      <xdr:col>11</xdr:col>
      <xdr:colOff>615994</xdr:colOff>
      <xdr:row>3</xdr:row>
      <xdr:rowOff>337886</xdr:rowOff>
    </xdr:to>
    <xdr:pic>
      <xdr:nvPicPr>
        <xdr:cNvPr id="2" name="Image 1"/>
        <xdr:cNvPicPr/>
      </xdr:nvPicPr>
      <xdr:blipFill>
        <a:blip xmlns:r="http://schemas.openxmlformats.org/officeDocument/2006/relationships" r:embed="rId2" cstate="print"/>
        <a:stretch>
          <a:fillRect/>
        </a:stretch>
      </xdr:blipFill>
      <xdr:spPr>
        <a:xfrm>
          <a:off x="4970780" y="83820"/>
          <a:ext cx="1168400" cy="629285"/>
        </a:xfrm>
        <a:prstGeom prst="rect">
          <a:avLst/>
        </a:prstGeom>
      </xdr:spPr>
    </xdr:pic>
    <xdr:clientData/>
  </xdr:twoCellAnchor>
  <xdr:twoCellAnchor editAs="oneCell">
    <xdr:from>
      <xdr:col>7</xdr:col>
      <xdr:colOff>558165</xdr:colOff>
      <xdr:row>0</xdr:row>
      <xdr:rowOff>139700</xdr:rowOff>
    </xdr:from>
    <xdr:to>
      <xdr:col>9</xdr:col>
      <xdr:colOff>408896</xdr:colOff>
      <xdr:row>2</xdr:row>
      <xdr:rowOff>35998</xdr:rowOff>
    </xdr:to>
    <xdr:pic>
      <xdr:nvPicPr>
        <xdr:cNvPr id="3" name="Image 2"/>
        <xdr:cNvPicPr/>
      </xdr:nvPicPr>
      <xdr:blipFill>
        <a:blip xmlns:r="http://schemas.openxmlformats.org/officeDocument/2006/relationships" r:embed="rId3" cstate="print"/>
        <a:stretch>
          <a:fillRect/>
        </a:stretch>
      </xdr:blipFill>
      <xdr:spPr>
        <a:xfrm>
          <a:off x="3728085" y="139700"/>
          <a:ext cx="575945" cy="165100"/>
        </a:xfrm>
        <a:prstGeom prst="rect">
          <a:avLst/>
        </a:prstGeom>
      </xdr:spPr>
    </xdr:pic>
    <xdr:clientData/>
  </xdr:twoCellAnchor>
  <xdr:twoCellAnchor editAs="oneCell">
    <xdr:from>
      <xdr:col>5</xdr:col>
      <xdr:colOff>586740</xdr:colOff>
      <xdr:row>0</xdr:row>
      <xdr:rowOff>139700</xdr:rowOff>
    </xdr:from>
    <xdr:to>
      <xdr:col>7</xdr:col>
      <xdr:colOff>431165</xdr:colOff>
      <xdr:row>2</xdr:row>
      <xdr:rowOff>35998</xdr:rowOff>
    </xdr:to>
    <xdr:pic>
      <xdr:nvPicPr>
        <xdr:cNvPr id="4" name="Image 3"/>
        <xdr:cNvPicPr/>
      </xdr:nvPicPr>
      <xdr:blipFill>
        <a:blip xmlns:r="http://schemas.openxmlformats.org/officeDocument/2006/relationships" r:embed="rId4" cstate="print"/>
        <a:stretch>
          <a:fillRect/>
        </a:stretch>
      </xdr:blipFill>
      <xdr:spPr>
        <a:xfrm>
          <a:off x="3025140" y="139700"/>
          <a:ext cx="575945" cy="165100"/>
        </a:xfrm>
        <a:prstGeom prst="rect">
          <a:avLst/>
        </a:prstGeom>
      </xdr:spPr>
    </xdr:pic>
    <xdr:clientData/>
  </xdr:twoCellAnchor>
  <xdr:twoCellAnchor editAs="oneCell">
    <xdr:from>
      <xdr:col>8</xdr:col>
      <xdr:colOff>14890</xdr:colOff>
      <xdr:row>3</xdr:row>
      <xdr:rowOff>635</xdr:rowOff>
    </xdr:from>
    <xdr:to>
      <xdr:col>9</xdr:col>
      <xdr:colOff>332981</xdr:colOff>
      <xdr:row>4</xdr:row>
      <xdr:rowOff>76835</xdr:rowOff>
    </xdr:to>
    <xdr:pic>
      <xdr:nvPicPr>
        <xdr:cNvPr id="5" name="Image 4"/>
        <xdr:cNvPicPr/>
      </xdr:nvPicPr>
      <xdr:blipFill>
        <a:blip xmlns:r="http://schemas.openxmlformats.org/officeDocument/2006/relationships" r:embed="rId5" cstate="print"/>
        <a:stretch>
          <a:fillRect/>
        </a:stretch>
      </xdr:blipFill>
      <xdr:spPr>
        <a:xfrm>
          <a:off x="3940504" y="379007"/>
          <a:ext cx="433705" cy="444062"/>
        </a:xfrm>
        <a:prstGeom prst="rect">
          <a:avLst/>
        </a:prstGeom>
      </xdr:spPr>
    </xdr:pic>
    <xdr:clientData/>
  </xdr:twoCellAnchor>
  <xdr:twoCellAnchor editAs="oneCell">
    <xdr:from>
      <xdr:col>6</xdr:col>
      <xdr:colOff>23780</xdr:colOff>
      <xdr:row>3</xdr:row>
      <xdr:rowOff>8256</xdr:rowOff>
    </xdr:from>
    <xdr:to>
      <xdr:col>7</xdr:col>
      <xdr:colOff>350804</xdr:colOff>
      <xdr:row>4</xdr:row>
      <xdr:rowOff>84456</xdr:rowOff>
    </xdr:to>
    <xdr:pic>
      <xdr:nvPicPr>
        <xdr:cNvPr id="6" name="Image 5"/>
        <xdr:cNvPicPr/>
      </xdr:nvPicPr>
      <xdr:blipFill>
        <a:blip xmlns:r="http://schemas.openxmlformats.org/officeDocument/2006/relationships" r:embed="rId6" cstate="print"/>
        <a:stretch>
          <a:fillRect/>
        </a:stretch>
      </xdr:blipFill>
      <xdr:spPr>
        <a:xfrm>
          <a:off x="3234690" y="355097"/>
          <a:ext cx="432128" cy="444062"/>
        </a:xfrm>
        <a:prstGeom prst="rect">
          <a:avLst/>
        </a:prstGeom>
      </xdr:spPr>
    </xdr:pic>
    <xdr:clientData/>
  </xdr:twoCellAnchor>
  <xdr:twoCellAnchor editAs="oneCell">
    <xdr:from>
      <xdr:col>1</xdr:col>
      <xdr:colOff>21021</xdr:colOff>
      <xdr:row>47</xdr:row>
      <xdr:rowOff>105104</xdr:rowOff>
    </xdr:from>
    <xdr:to>
      <xdr:col>1</xdr:col>
      <xdr:colOff>556326</xdr:colOff>
      <xdr:row>48</xdr:row>
      <xdr:rowOff>687990</xdr:rowOff>
    </xdr:to>
    <xdr:pic>
      <xdr:nvPicPr>
        <xdr:cNvPr id="9" name="Image 21"/>
        <xdr:cNvPicPr/>
      </xdr:nvPicPr>
      <xdr:blipFill>
        <a:blip xmlns:r="http://schemas.openxmlformats.org/officeDocument/2006/relationships" r:embed="rId7" cstate="print"/>
        <a:stretch>
          <a:fillRect/>
        </a:stretch>
      </xdr:blipFill>
      <xdr:spPr>
        <a:xfrm>
          <a:off x="168166" y="12249807"/>
          <a:ext cx="535305" cy="6985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322580</xdr:colOff>
      <xdr:row>4</xdr:row>
      <xdr:rowOff>134620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40000" cy="1270000"/>
        </a:xfrm>
        <a:prstGeom prst="rect">
          <a:avLst/>
        </a:prstGeom>
      </xdr:spPr>
    </xdr:pic>
    <xdr:clientData/>
  </xdr:twoCellAnchor>
  <xdr:twoCellAnchor editAs="oneCell">
    <xdr:from>
      <xdr:col>2</xdr:col>
      <xdr:colOff>0</xdr:colOff>
      <xdr:row>16</xdr:row>
      <xdr:rowOff>0</xdr:rowOff>
    </xdr:from>
    <xdr:to>
      <xdr:col>5</xdr:col>
      <xdr:colOff>68580</xdr:colOff>
      <xdr:row>26</xdr:row>
      <xdr:rowOff>7620</xdr:rowOff>
    </xdr:to>
    <xdr:pic>
      <xdr:nvPicPr>
        <xdr:cNvPr id="12" name="Рисунок 11"/>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43000" y="4297680"/>
          <a:ext cx="1905000" cy="1905000"/>
        </a:xfrm>
        <a:prstGeom prst="rect">
          <a:avLst/>
        </a:prstGeom>
      </xdr:spPr>
    </xdr:pic>
    <xdr:clientData/>
  </xdr:twoCellAnchor>
  <xdr:twoCellAnchor editAs="oneCell">
    <xdr:from>
      <xdr:col>4</xdr:col>
      <xdr:colOff>0</xdr:colOff>
      <xdr:row>17</xdr:row>
      <xdr:rowOff>0</xdr:rowOff>
    </xdr:from>
    <xdr:to>
      <xdr:col>6</xdr:col>
      <xdr:colOff>388620</xdr:colOff>
      <xdr:row>27</xdr:row>
      <xdr:rowOff>76200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7420" y="4549140"/>
          <a:ext cx="1905000" cy="190500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322580</xdr:colOff>
      <xdr:row>4</xdr:row>
      <xdr:rowOff>142240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40000" cy="1270000"/>
        </a:xfrm>
        <a:prstGeom prst="rect">
          <a:avLst/>
        </a:prstGeom>
      </xdr:spPr>
    </xdr:pic>
    <xdr:clientData/>
  </xdr:twoCellAnchor>
  <xdr:twoCellAnchor editAs="oneCell">
    <xdr:from>
      <xdr:col>2</xdr:col>
      <xdr:colOff>0</xdr:colOff>
      <xdr:row>27</xdr:row>
      <xdr:rowOff>0</xdr:rowOff>
    </xdr:from>
    <xdr:to>
      <xdr:col>5</xdr:col>
      <xdr:colOff>68580</xdr:colOff>
      <xdr:row>37</xdr:row>
      <xdr:rowOff>76200</xdr:rowOff>
    </xdr:to>
    <xdr:pic>
      <xdr:nvPicPr>
        <xdr:cNvPr id="12" name="Рисунок 11"/>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143000" y="6080760"/>
          <a:ext cx="1905000" cy="1905000"/>
        </a:xfrm>
        <a:prstGeom prst="rect">
          <a:avLst/>
        </a:prstGeom>
      </xdr:spPr>
    </xdr:pic>
    <xdr:clientData/>
  </xdr:twoCellAnchor>
  <xdr:twoCellAnchor editAs="oneCell">
    <xdr:from>
      <xdr:col>4</xdr:col>
      <xdr:colOff>0</xdr:colOff>
      <xdr:row>28</xdr:row>
      <xdr:rowOff>0</xdr:rowOff>
    </xdr:from>
    <xdr:to>
      <xdr:col>6</xdr:col>
      <xdr:colOff>388620</xdr:colOff>
      <xdr:row>38</xdr:row>
      <xdr:rowOff>76200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217420" y="6263640"/>
          <a:ext cx="1905000" cy="190500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322580</xdr:colOff>
      <xdr:row>4</xdr:row>
      <xdr:rowOff>111760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40000" cy="1270000"/>
        </a:xfrm>
        <a:prstGeom prst="rect">
          <a:avLst/>
        </a:prstGeom>
      </xdr:spPr>
    </xdr:pic>
    <xdr:clientData/>
  </xdr:twoCellAnchor>
  <xdr:twoCellAnchor editAs="oneCell">
    <xdr:from>
      <xdr:col>3</xdr:col>
      <xdr:colOff>0</xdr:colOff>
      <xdr:row>20</xdr:row>
      <xdr:rowOff>0</xdr:rowOff>
    </xdr:from>
    <xdr:to>
      <xdr:col>6</xdr:col>
      <xdr:colOff>0</xdr:colOff>
      <xdr:row>29</xdr:row>
      <xdr:rowOff>53340</xdr:rowOff>
    </xdr:to>
    <xdr:pic>
      <xdr:nvPicPr>
        <xdr:cNvPr id="12" name="Рисунок 11"/>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828800" y="5783580"/>
          <a:ext cx="1905000" cy="1905000"/>
        </a:xfrm>
        <a:prstGeom prst="rect">
          <a:avLst/>
        </a:prstGeom>
      </xdr:spPr>
    </xdr:pic>
    <xdr:clientData/>
  </xdr:twoCellAnchor>
  <xdr:twoCellAnchor editAs="oneCell">
    <xdr:from>
      <xdr:col>3</xdr:col>
      <xdr:colOff>0</xdr:colOff>
      <xdr:row>20</xdr:row>
      <xdr:rowOff>0</xdr:rowOff>
    </xdr:from>
    <xdr:to>
      <xdr:col>6</xdr:col>
      <xdr:colOff>0</xdr:colOff>
      <xdr:row>29</xdr:row>
      <xdr:rowOff>53340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828800" y="5783580"/>
          <a:ext cx="1905000" cy="190500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17780</xdr:colOff>
      <xdr:row>3</xdr:row>
      <xdr:rowOff>721360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40000" cy="1270000"/>
        </a:xfrm>
        <a:prstGeom prst="rect">
          <a:avLst/>
        </a:prstGeom>
      </xdr:spPr>
    </xdr:pic>
    <xdr:clientData/>
  </xdr:twoCellAnchor>
  <xdr:twoCellAnchor editAs="oneCell">
    <xdr:from>
      <xdr:col>3</xdr:col>
      <xdr:colOff>0</xdr:colOff>
      <xdr:row>20</xdr:row>
      <xdr:rowOff>0</xdr:rowOff>
    </xdr:from>
    <xdr:to>
      <xdr:col>6</xdr:col>
      <xdr:colOff>76200</xdr:colOff>
      <xdr:row>30</xdr:row>
      <xdr:rowOff>76200</xdr:rowOff>
    </xdr:to>
    <xdr:pic>
      <xdr:nvPicPr>
        <xdr:cNvPr id="12" name="Рисунок 11"/>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12620" y="4945380"/>
          <a:ext cx="1905000" cy="1905000"/>
        </a:xfrm>
        <a:prstGeom prst="rect">
          <a:avLst/>
        </a:prstGeom>
      </xdr:spPr>
    </xdr:pic>
    <xdr:clientData/>
  </xdr:twoCellAnchor>
  <xdr:twoCellAnchor editAs="oneCell">
    <xdr:from>
      <xdr:col>3</xdr:col>
      <xdr:colOff>0</xdr:colOff>
      <xdr:row>20</xdr:row>
      <xdr:rowOff>0</xdr:rowOff>
    </xdr:from>
    <xdr:to>
      <xdr:col>6</xdr:col>
      <xdr:colOff>76200</xdr:colOff>
      <xdr:row>30</xdr:row>
      <xdr:rowOff>76200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12620" y="4945380"/>
          <a:ext cx="1905000" cy="190500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17780</xdr:colOff>
      <xdr:row>3</xdr:row>
      <xdr:rowOff>721360</xdr:rowOff>
    </xdr:to>
    <xdr:pic>
      <xdr:nvPicPr>
        <xdr:cNvPr id="2" name="Рисунок 1"/>
        <xdr:cNvPicPr>
          <a:picLocks/>
        </xdr:cNvPicPr>
      </xdr:nvPicPr>
      <xdr:blipFill>
        <a:blip xmlns:r="http://schemas.openxmlformats.org/officeDocument/2006/relationships" r:embed="rId1" cstate="hqprint">
          <a:extLst>
            <a:ext uri="{28A0092B-C50C-407E-A947-70E740481C1C}">
              <a14:useLocalDpi xmlns:a14="http://schemas.microsoft.com/office/drawing/2010/main" val="0"/>
            </a:ext>
          </a:extLst>
        </a:blip>
        <a:stretch>
          <a:fillRect/>
        </a:stretch>
      </xdr:blipFill>
      <xdr:spPr>
        <a:xfrm>
          <a:off x="0" y="0"/>
          <a:ext cx="2540000" cy="1270000"/>
        </a:xfrm>
        <a:prstGeom prst="rect">
          <a:avLst/>
        </a:prstGeom>
      </xdr:spPr>
    </xdr:pic>
    <xdr:clientData/>
  </xdr:twoCellAnchor>
  <xdr:twoCellAnchor editAs="oneCell">
    <xdr:from>
      <xdr:col>3</xdr:col>
      <xdr:colOff>0</xdr:colOff>
      <xdr:row>20</xdr:row>
      <xdr:rowOff>0</xdr:rowOff>
    </xdr:from>
    <xdr:to>
      <xdr:col>6</xdr:col>
      <xdr:colOff>76200</xdr:colOff>
      <xdr:row>30</xdr:row>
      <xdr:rowOff>76200</xdr:rowOff>
    </xdr:to>
    <xdr:pic>
      <xdr:nvPicPr>
        <xdr:cNvPr id="3" name="Рисунок 2"/>
        <xdr:cNvPicPr>
          <a:picLocks/>
        </xdr:cNvPicPr>
      </xdr:nvPicPr>
      <xdr:blipFill>
        <a:blip xmlns:r="http://schemas.openxmlformats.org/officeDocument/2006/relationships" r:embed="rId2" cstate="hqprint">
          <a:extLst>
            <a:ext uri="{28A0092B-C50C-407E-A947-70E740481C1C}">
              <a14:useLocalDpi xmlns:a14="http://schemas.microsoft.com/office/drawing/2010/main" val="0"/>
            </a:ext>
          </a:extLst>
        </a:blip>
        <a:stretch>
          <a:fillRect/>
        </a:stretch>
      </xdr:blipFill>
      <xdr:spPr>
        <a:xfrm>
          <a:off x="1912620" y="4945380"/>
          <a:ext cx="1905000" cy="1905000"/>
        </a:xfrm>
        <a:prstGeom prst="rect">
          <a:avLst/>
        </a:prstGeom>
      </xdr:spPr>
    </xdr:pic>
    <xdr:clientData/>
  </xdr:twoCellAnchor>
  <xdr:twoCellAnchor editAs="oneCell">
    <xdr:from>
      <xdr:col>3</xdr:col>
      <xdr:colOff>0</xdr:colOff>
      <xdr:row>20</xdr:row>
      <xdr:rowOff>0</xdr:rowOff>
    </xdr:from>
    <xdr:to>
      <xdr:col>6</xdr:col>
      <xdr:colOff>76200</xdr:colOff>
      <xdr:row>30</xdr:row>
      <xdr:rowOff>76200</xdr:rowOff>
    </xdr:to>
    <xdr:pic>
      <xdr:nvPicPr>
        <xdr:cNvPr id="4" name="Рисунок 3"/>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912620" y="4945380"/>
          <a:ext cx="1905000" cy="190500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17780</xdr:colOff>
      <xdr:row>3</xdr:row>
      <xdr:rowOff>721360</xdr:rowOff>
    </xdr:to>
    <xdr:pic>
      <xdr:nvPicPr>
        <xdr:cNvPr id="11" name="Рисунок 10"/>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540000" cy="1270000"/>
        </a:xfrm>
        <a:prstGeom prst="rect">
          <a:avLst/>
        </a:prstGeom>
      </xdr:spPr>
    </xdr:pic>
    <xdr:clientData/>
  </xdr:twoCellAnchor>
  <xdr:twoCellAnchor editAs="oneCell">
    <xdr:from>
      <xdr:col>3</xdr:col>
      <xdr:colOff>0</xdr:colOff>
      <xdr:row>20</xdr:row>
      <xdr:rowOff>0</xdr:rowOff>
    </xdr:from>
    <xdr:to>
      <xdr:col>6</xdr:col>
      <xdr:colOff>76200</xdr:colOff>
      <xdr:row>30</xdr:row>
      <xdr:rowOff>76200</xdr:rowOff>
    </xdr:to>
    <xdr:pic>
      <xdr:nvPicPr>
        <xdr:cNvPr id="12" name="Рисунок 11"/>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912620" y="5547360"/>
          <a:ext cx="1905000" cy="1905000"/>
        </a:xfrm>
        <a:prstGeom prst="rect">
          <a:avLst/>
        </a:prstGeom>
      </xdr:spPr>
    </xdr:pic>
    <xdr:clientData/>
  </xdr:twoCellAnchor>
  <xdr:twoCellAnchor editAs="oneCell">
    <xdr:from>
      <xdr:col>3</xdr:col>
      <xdr:colOff>0</xdr:colOff>
      <xdr:row>20</xdr:row>
      <xdr:rowOff>0</xdr:rowOff>
    </xdr:from>
    <xdr:to>
      <xdr:col>6</xdr:col>
      <xdr:colOff>76200</xdr:colOff>
      <xdr:row>30</xdr:row>
      <xdr:rowOff>76200</xdr:rowOff>
    </xdr:to>
    <xdr:pic>
      <xdr:nvPicPr>
        <xdr:cNvPr id="13" name="Рисунок 12"/>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12620" y="5547360"/>
          <a:ext cx="1905000" cy="190500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oneCellAnchor>
    <xdr:from>
      <xdr:col>0</xdr:col>
      <xdr:colOff>0</xdr:colOff>
      <xdr:row>27</xdr:row>
      <xdr:rowOff>0</xdr:rowOff>
    </xdr:from>
    <xdr:ext cx="1829435" cy="7620"/>
    <xdr:sp macro="" textlink="">
      <xdr:nvSpPr>
        <xdr:cNvPr id="2" name="Shape 2">
          <a:extLst>
            <a:ext uri="{FF2B5EF4-FFF2-40B4-BE49-F238E27FC236}">
              <a16:creationId xmlns:a16="http://schemas.microsoft.com/office/drawing/2014/main" id="{0A492DC9-4212-48DA-9E60-B02EC2F8B08C}"/>
            </a:ext>
          </a:extLst>
        </xdr:cNvPr>
        <xdr:cNvSpPr/>
      </xdr:nvSpPr>
      <xdr:spPr>
        <a:xfrm>
          <a:off x="0" y="6972300"/>
          <a:ext cx="1829435" cy="7620"/>
        </a:xfrm>
        <a:custGeom>
          <a:avLst/>
          <a:gdLst/>
          <a:ahLst/>
          <a:cxnLst/>
          <a:rect l="0" t="0" r="0" b="0"/>
          <a:pathLst>
            <a:path w="1829435" h="7620">
              <a:moveTo>
                <a:pt x="1829053" y="0"/>
              </a:moveTo>
              <a:lnTo>
                <a:pt x="0" y="0"/>
              </a:lnTo>
              <a:lnTo>
                <a:pt x="0" y="7620"/>
              </a:lnTo>
              <a:lnTo>
                <a:pt x="1829053" y="7620"/>
              </a:lnTo>
              <a:lnTo>
                <a:pt x="1829053" y="0"/>
              </a:lnTo>
              <a:close/>
            </a:path>
          </a:pathLst>
        </a:custGeom>
        <a:solidFill>
          <a:srgbClr val="000000"/>
        </a:solidFill>
      </xdr:spPr>
    </xdr:sp>
    <xdr:clientData/>
  </xdr:oneCellAnchor>
  <xdr:oneCellAnchor>
    <xdr:from>
      <xdr:col>0</xdr:col>
      <xdr:colOff>0</xdr:colOff>
      <xdr:row>194</xdr:row>
      <xdr:rowOff>0</xdr:rowOff>
    </xdr:from>
    <xdr:ext cx="1829435" cy="7620"/>
    <xdr:sp macro="" textlink="">
      <xdr:nvSpPr>
        <xdr:cNvPr id="3" name="Shape 3">
          <a:extLst>
            <a:ext uri="{FF2B5EF4-FFF2-40B4-BE49-F238E27FC236}">
              <a16:creationId xmlns:a16="http://schemas.microsoft.com/office/drawing/2014/main" id="{DFF12EBC-D21D-43D7-8BA1-3FDBFF15D5B5}"/>
            </a:ext>
          </a:extLst>
        </xdr:cNvPr>
        <xdr:cNvSpPr/>
      </xdr:nvSpPr>
      <xdr:spPr>
        <a:xfrm>
          <a:off x="0" y="49590960"/>
          <a:ext cx="1829435" cy="7620"/>
        </a:xfrm>
        <a:custGeom>
          <a:avLst/>
          <a:gdLst/>
          <a:ahLst/>
          <a:cxnLst/>
          <a:rect l="0" t="0" r="0" b="0"/>
          <a:pathLst>
            <a:path w="1829435" h="7620">
              <a:moveTo>
                <a:pt x="1829053" y="0"/>
              </a:moveTo>
              <a:lnTo>
                <a:pt x="0" y="0"/>
              </a:lnTo>
              <a:lnTo>
                <a:pt x="0" y="7620"/>
              </a:lnTo>
              <a:lnTo>
                <a:pt x="1829053" y="7620"/>
              </a:lnTo>
              <a:lnTo>
                <a:pt x="1829053" y="0"/>
              </a:lnTo>
              <a:close/>
            </a:path>
          </a:pathLst>
        </a:custGeom>
        <a:solidFill>
          <a:srgbClr val="000000"/>
        </a:solidFill>
      </xdr:spPr>
    </xdr:sp>
    <xdr:clientData/>
  </xdr:one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 dockstate="right" visibility="0" width="350" row="3">
    <wetp:webextensionref xmlns:r="http://schemas.openxmlformats.org/officeDocument/2006/relationships" r:id="rId2"/>
  </wetp:taskpane>
  <wetp:taskpane dockstate="right" visibility="0" width="350" row="4">
    <wetp:webextensionref xmlns:r="http://schemas.openxmlformats.org/officeDocument/2006/relationships" r:id="rId3"/>
  </wetp:taskpane>
  <wetp:taskpane dockstate="right" visibility="0" width="438" row="7">
    <wetp:webextensionref xmlns:r="http://schemas.openxmlformats.org/officeDocument/2006/relationships" r:id="rId4"/>
  </wetp:taskpane>
</wetp:taskpanes>
</file>

<file path=xl/webextensions/webextension1.xml><?xml version="1.0" encoding="utf-8"?>
<we:webextension xmlns:we="http://schemas.microsoft.com/office/webextensions/webextension/2010/11" id="{4362FE14-11E0-4E10-A8A7-797BF8A2D7D8}">
  <we:reference id="wa104363616" version="1.0.0.0" store="ru-RU" storeType="OMEX"/>
  <we:alternateReferences>
    <we:reference id="WA104363616" version="1.0.0.0" store="WA104363616"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A95D3A8D-4424-40F3-A349-1208B48BA543}">
  <we:reference id="wa104381504" version="1.0.0.0" store="ru-RU" storeType="OMEX"/>
  <we:alternateReferences>
    <we:reference id="wa104381504" version="1.0.0.0" store="WA104381504"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98E1FD20-E698-4FDD-B49E-7CEB6FD54D81}">
  <we:reference id="wa200004796" version="1.0.0.0" store="ru-RU" storeType="OMEX"/>
  <we:alternateReferences>
    <we:reference id="wa200004796" version="1.0.0.0" store="WA200004796"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_xldudf_TRANSLATOR_TEXTTRANSLATOR</we:customFunctionIds>
        <we:customFunctionIds>_xldudf_TRANSLATOR_DETECTLANGUAGE</we:customFunctionIds>
      </we:customFunctionIdList>
    </a:ext>
  </we:extLst>
</we:webextension>
</file>

<file path=xl/webextensions/webextension4.xml><?xml version="1.0" encoding="utf-8"?>
<we:webextension xmlns:we="http://schemas.microsoft.com/office/webextensions/webextension/2010/11" id="{BE19DF24-812D-46E2-8EC1-B6731332727C}">
  <we:reference id="wa200005271" version="1.1.0.0" store="ru-RU" storeType="OMEX"/>
  <we:alternateReferences>
    <we:reference id="wa200005271" version="1.1.0.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List>
    </a:ext>
  </we:extLst>
</we:webextension>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7.xml.rels><?xml version="1.0" encoding="UTF-8" standalone="yes"?>
<Relationships xmlns="http://schemas.openxmlformats.org/package/2006/relationships"><Relationship Id="rId8" Type="http://schemas.openxmlformats.org/officeDocument/2006/relationships/drawing" Target="../drawings/drawing23.xml"/><Relationship Id="rId3" Type="http://schemas.openxmlformats.org/officeDocument/2006/relationships/hyperlink" Target="http://www.lanta-net.ru/" TargetMode="External"/><Relationship Id="rId7" Type="http://schemas.openxmlformats.org/officeDocument/2006/relationships/hyperlink" Target="http://www.walletone.ru/" TargetMode="External"/><Relationship Id="rId2" Type="http://schemas.openxmlformats.org/officeDocument/2006/relationships/hyperlink" Target="http://www.oplata.regplat.ru/" TargetMode="External"/><Relationship Id="rId1" Type="http://schemas.openxmlformats.org/officeDocument/2006/relationships/hyperlink" Target="http://www.alfaforex.com/" TargetMode="External"/><Relationship Id="rId6" Type="http://schemas.openxmlformats.org/officeDocument/2006/relationships/hyperlink" Target="http://www.lucascreditservic/" TargetMode="External"/><Relationship Id="rId5" Type="http://schemas.openxmlformats.org/officeDocument/2006/relationships/hyperlink" Target="http://www.belarusbank.by/" TargetMode="External"/><Relationship Id="rId4" Type="http://schemas.openxmlformats.org/officeDocument/2006/relationships/hyperlink" Target="http://www.mvideo.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2:B3709"/>
  <sheetViews>
    <sheetView topLeftCell="A688" workbookViewId="0">
      <selection activeCell="B423" sqref="B423:B695"/>
    </sheetView>
  </sheetViews>
  <sheetFormatPr defaultColWidth="8.77734375" defaultRowHeight="14.4"/>
  <cols>
    <col min="1" max="1" width="57" customWidth="1"/>
    <col min="2" max="2" width="44.109375" customWidth="1"/>
  </cols>
  <sheetData>
    <row r="2" spans="1:2">
      <c r="A2" s="45" t="s">
        <v>387</v>
      </c>
      <c r="B2" t="s">
        <v>4093</v>
      </c>
    </row>
    <row r="3" spans="1:2">
      <c r="A3" s="45" t="s">
        <v>388</v>
      </c>
      <c r="B3" t="s">
        <v>4094</v>
      </c>
    </row>
    <row r="4" spans="1:2">
      <c r="A4" s="45" t="s">
        <v>389</v>
      </c>
      <c r="B4" t="s">
        <v>4095</v>
      </c>
    </row>
    <row r="5" spans="1:2">
      <c r="A5" s="45" t="s">
        <v>390</v>
      </c>
      <c r="B5" t="s">
        <v>4096</v>
      </c>
    </row>
    <row r="6" spans="1:2">
      <c r="A6" s="45" t="s">
        <v>391</v>
      </c>
      <c r="B6" t="s">
        <v>4097</v>
      </c>
    </row>
    <row r="7" spans="1:2">
      <c r="A7" s="45" t="s">
        <v>392</v>
      </c>
      <c r="B7" t="s">
        <v>4098</v>
      </c>
    </row>
    <row r="8" spans="1:2">
      <c r="A8" s="45" t="s">
        <v>393</v>
      </c>
      <c r="B8" t="s">
        <v>4099</v>
      </c>
    </row>
    <row r="9" spans="1:2">
      <c r="A9" s="45" t="s">
        <v>394</v>
      </c>
      <c r="B9" t="s">
        <v>4100</v>
      </c>
    </row>
    <row r="10" spans="1:2">
      <c r="A10" s="45" t="s">
        <v>395</v>
      </c>
      <c r="B10" t="s">
        <v>4101</v>
      </c>
    </row>
    <row r="11" spans="1:2">
      <c r="A11" s="45" t="s">
        <v>396</v>
      </c>
      <c r="B11" t="s">
        <v>4102</v>
      </c>
    </row>
    <row r="12" spans="1:2">
      <c r="A12" s="45" t="s">
        <v>397</v>
      </c>
      <c r="B12" t="s">
        <v>4103</v>
      </c>
    </row>
    <row r="13" spans="1:2">
      <c r="A13" s="45" t="s">
        <v>398</v>
      </c>
      <c r="B13" t="s">
        <v>4104</v>
      </c>
    </row>
    <row r="14" spans="1:2">
      <c r="A14" s="45" t="s">
        <v>399</v>
      </c>
      <c r="B14" t="s">
        <v>4105</v>
      </c>
    </row>
    <row r="15" spans="1:2">
      <c r="A15" s="45" t="s">
        <v>400</v>
      </c>
      <c r="B15" t="s">
        <v>4106</v>
      </c>
    </row>
    <row r="16" spans="1:2">
      <c r="A16" s="45" t="s">
        <v>401</v>
      </c>
      <c r="B16" t="s">
        <v>4107</v>
      </c>
    </row>
    <row r="17" spans="1:2">
      <c r="A17" s="45" t="s">
        <v>402</v>
      </c>
      <c r="B17" t="s">
        <v>4108</v>
      </c>
    </row>
    <row r="18" spans="1:2">
      <c r="A18" s="45" t="s">
        <v>403</v>
      </c>
      <c r="B18" t="s">
        <v>4109</v>
      </c>
    </row>
    <row r="19" spans="1:2">
      <c r="A19" s="45" t="s">
        <v>404</v>
      </c>
      <c r="B19" t="s">
        <v>4110</v>
      </c>
    </row>
    <row r="20" spans="1:2">
      <c r="A20" s="45" t="s">
        <v>405</v>
      </c>
      <c r="B20" t="s">
        <v>4111</v>
      </c>
    </row>
    <row r="21" spans="1:2">
      <c r="A21" s="45" t="s">
        <v>406</v>
      </c>
      <c r="B21" t="s">
        <v>4112</v>
      </c>
    </row>
    <row r="22" spans="1:2">
      <c r="A22" s="45" t="s">
        <v>407</v>
      </c>
      <c r="B22" t="s">
        <v>4113</v>
      </c>
    </row>
    <row r="23" spans="1:2">
      <c r="A23" s="45" t="s">
        <v>408</v>
      </c>
      <c r="B23" t="s">
        <v>4114</v>
      </c>
    </row>
    <row r="24" spans="1:2">
      <c r="A24" s="45" t="s">
        <v>409</v>
      </c>
      <c r="B24" t="s">
        <v>4115</v>
      </c>
    </row>
    <row r="25" spans="1:2">
      <c r="A25" s="45" t="s">
        <v>410</v>
      </c>
      <c r="B25" t="s">
        <v>4116</v>
      </c>
    </row>
    <row r="26" spans="1:2">
      <c r="A26" s="45" t="s">
        <v>411</v>
      </c>
      <c r="B26" t="s">
        <v>4117</v>
      </c>
    </row>
    <row r="27" spans="1:2">
      <c r="A27" s="45" t="s">
        <v>412</v>
      </c>
      <c r="B27" t="s">
        <v>4118</v>
      </c>
    </row>
    <row r="28" spans="1:2">
      <c r="A28" s="45" t="s">
        <v>413</v>
      </c>
      <c r="B28" t="s">
        <v>4119</v>
      </c>
    </row>
    <row r="29" spans="1:2">
      <c r="A29" s="45" t="s">
        <v>414</v>
      </c>
      <c r="B29" t="s">
        <v>4120</v>
      </c>
    </row>
    <row r="30" spans="1:2">
      <c r="A30" s="45" t="s">
        <v>415</v>
      </c>
      <c r="B30" t="s">
        <v>4121</v>
      </c>
    </row>
    <row r="31" spans="1:2">
      <c r="A31" s="45" t="s">
        <v>416</v>
      </c>
      <c r="B31" t="s">
        <v>4122</v>
      </c>
    </row>
    <row r="32" spans="1:2">
      <c r="A32" s="45" t="s">
        <v>417</v>
      </c>
      <c r="B32" t="s">
        <v>4123</v>
      </c>
    </row>
    <row r="33" spans="1:2">
      <c r="A33" s="45" t="s">
        <v>418</v>
      </c>
      <c r="B33" t="s">
        <v>4124</v>
      </c>
    </row>
    <row r="34" spans="1:2">
      <c r="A34" s="45" t="s">
        <v>419</v>
      </c>
      <c r="B34" t="s">
        <v>4125</v>
      </c>
    </row>
    <row r="35" spans="1:2">
      <c r="A35" s="45" t="s">
        <v>420</v>
      </c>
      <c r="B35" t="s">
        <v>4126</v>
      </c>
    </row>
    <row r="36" spans="1:2">
      <c r="A36" s="45" t="s">
        <v>421</v>
      </c>
      <c r="B36" t="s">
        <v>4127</v>
      </c>
    </row>
    <row r="37" spans="1:2">
      <c r="A37" s="45" t="s">
        <v>422</v>
      </c>
      <c r="B37" t="s">
        <v>4128</v>
      </c>
    </row>
    <row r="38" spans="1:2">
      <c r="A38" s="45" t="s">
        <v>423</v>
      </c>
      <c r="B38" t="s">
        <v>4129</v>
      </c>
    </row>
    <row r="39" spans="1:2">
      <c r="A39" s="45" t="s">
        <v>424</v>
      </c>
      <c r="B39" t="s">
        <v>4130</v>
      </c>
    </row>
    <row r="40" spans="1:2">
      <c r="A40" s="45" t="s">
        <v>425</v>
      </c>
      <c r="B40" t="s">
        <v>4131</v>
      </c>
    </row>
    <row r="41" spans="1:2">
      <c r="A41" s="45" t="s">
        <v>426</v>
      </c>
      <c r="B41" t="s">
        <v>4132</v>
      </c>
    </row>
    <row r="42" spans="1:2">
      <c r="A42" s="45" t="s">
        <v>427</v>
      </c>
      <c r="B42" t="s">
        <v>4133</v>
      </c>
    </row>
    <row r="43" spans="1:2">
      <c r="A43" s="45" t="s">
        <v>428</v>
      </c>
      <c r="B43" t="s">
        <v>4134</v>
      </c>
    </row>
    <row r="44" spans="1:2">
      <c r="A44" s="45" t="s">
        <v>429</v>
      </c>
      <c r="B44" t="s">
        <v>4135</v>
      </c>
    </row>
    <row r="45" spans="1:2">
      <c r="A45" s="45" t="s">
        <v>430</v>
      </c>
      <c r="B45" t="s">
        <v>4136</v>
      </c>
    </row>
    <row r="46" spans="1:2">
      <c r="A46" s="45" t="s">
        <v>431</v>
      </c>
      <c r="B46" t="s">
        <v>4137</v>
      </c>
    </row>
    <row r="47" spans="1:2">
      <c r="A47" s="45" t="s">
        <v>432</v>
      </c>
      <c r="B47" t="s">
        <v>4138</v>
      </c>
    </row>
    <row r="48" spans="1:2">
      <c r="A48" s="45" t="s">
        <v>433</v>
      </c>
      <c r="B48" t="s">
        <v>4139</v>
      </c>
    </row>
    <row r="49" spans="1:2">
      <c r="A49" s="45" t="s">
        <v>434</v>
      </c>
      <c r="B49" t="s">
        <v>4140</v>
      </c>
    </row>
    <row r="50" spans="1:2">
      <c r="A50" s="45" t="s">
        <v>435</v>
      </c>
      <c r="B50" t="s">
        <v>4141</v>
      </c>
    </row>
    <row r="51" spans="1:2">
      <c r="A51" s="45" t="s">
        <v>436</v>
      </c>
      <c r="B51" t="s">
        <v>4142</v>
      </c>
    </row>
    <row r="52" spans="1:2">
      <c r="A52" s="45" t="s">
        <v>437</v>
      </c>
      <c r="B52" t="s">
        <v>4143</v>
      </c>
    </row>
    <row r="53" spans="1:2">
      <c r="A53" s="45" t="s">
        <v>438</v>
      </c>
      <c r="B53" t="s">
        <v>4144</v>
      </c>
    </row>
    <row r="54" spans="1:2">
      <c r="A54" s="45" t="s">
        <v>439</v>
      </c>
      <c r="B54" t="s">
        <v>4145</v>
      </c>
    </row>
    <row r="55" spans="1:2">
      <c r="A55" s="45" t="s">
        <v>440</v>
      </c>
      <c r="B55" t="s">
        <v>4146</v>
      </c>
    </row>
    <row r="56" spans="1:2">
      <c r="A56" s="45" t="s">
        <v>441</v>
      </c>
      <c r="B56" t="s">
        <v>4147</v>
      </c>
    </row>
    <row r="57" spans="1:2">
      <c r="A57" s="45" t="s">
        <v>442</v>
      </c>
      <c r="B57" t="s">
        <v>4148</v>
      </c>
    </row>
    <row r="58" spans="1:2">
      <c r="A58" s="45" t="s">
        <v>443</v>
      </c>
      <c r="B58" t="s">
        <v>4149</v>
      </c>
    </row>
    <row r="59" spans="1:2">
      <c r="A59" s="45" t="s">
        <v>444</v>
      </c>
      <c r="B59" t="s">
        <v>4150</v>
      </c>
    </row>
    <row r="60" spans="1:2">
      <c r="A60" s="45" t="s">
        <v>445</v>
      </c>
      <c r="B60" t="s">
        <v>4151</v>
      </c>
    </row>
    <row r="61" spans="1:2">
      <c r="A61" s="45" t="s">
        <v>446</v>
      </c>
      <c r="B61" t="s">
        <v>4152</v>
      </c>
    </row>
    <row r="62" spans="1:2">
      <c r="A62" s="45" t="s">
        <v>447</v>
      </c>
      <c r="B62" t="s">
        <v>4153</v>
      </c>
    </row>
    <row r="63" spans="1:2">
      <c r="A63" s="45" t="s">
        <v>448</v>
      </c>
      <c r="B63" t="s">
        <v>4154</v>
      </c>
    </row>
    <row r="64" spans="1:2">
      <c r="A64" s="45" t="s">
        <v>449</v>
      </c>
      <c r="B64" t="s">
        <v>4155</v>
      </c>
    </row>
    <row r="65" spans="1:2">
      <c r="A65" s="45" t="s">
        <v>450</v>
      </c>
      <c r="B65" t="s">
        <v>4156</v>
      </c>
    </row>
    <row r="66" spans="1:2">
      <c r="A66" s="45" t="s">
        <v>451</v>
      </c>
      <c r="B66" t="s">
        <v>4157</v>
      </c>
    </row>
    <row r="67" spans="1:2">
      <c r="A67" s="45" t="s">
        <v>452</v>
      </c>
      <c r="B67" t="s">
        <v>4158</v>
      </c>
    </row>
    <row r="68" spans="1:2">
      <c r="A68" s="45" t="s">
        <v>453</v>
      </c>
      <c r="B68" t="s">
        <v>4159</v>
      </c>
    </row>
    <row r="69" spans="1:2">
      <c r="A69" s="45" t="s">
        <v>454</v>
      </c>
      <c r="B69" t="s">
        <v>4160</v>
      </c>
    </row>
    <row r="70" spans="1:2">
      <c r="A70" s="45" t="s">
        <v>455</v>
      </c>
      <c r="B70" t="s">
        <v>4161</v>
      </c>
    </row>
    <row r="71" spans="1:2">
      <c r="A71" s="45" t="s">
        <v>456</v>
      </c>
      <c r="B71" t="s">
        <v>4162</v>
      </c>
    </row>
    <row r="72" spans="1:2">
      <c r="A72" s="45" t="s">
        <v>457</v>
      </c>
      <c r="B72" t="s">
        <v>4163</v>
      </c>
    </row>
    <row r="73" spans="1:2">
      <c r="A73" s="45" t="s">
        <v>458</v>
      </c>
      <c r="B73" t="s">
        <v>4164</v>
      </c>
    </row>
    <row r="74" spans="1:2">
      <c r="A74" s="45" t="s">
        <v>459</v>
      </c>
      <c r="B74" t="s">
        <v>4165</v>
      </c>
    </row>
    <row r="75" spans="1:2">
      <c r="A75" s="45" t="s">
        <v>460</v>
      </c>
      <c r="B75" t="s">
        <v>4166</v>
      </c>
    </row>
    <row r="76" spans="1:2">
      <c r="A76" s="45" t="s">
        <v>461</v>
      </c>
      <c r="B76" t="s">
        <v>4167</v>
      </c>
    </row>
    <row r="77" spans="1:2">
      <c r="A77" s="45" t="s">
        <v>462</v>
      </c>
      <c r="B77" t="s">
        <v>4168</v>
      </c>
    </row>
    <row r="78" spans="1:2">
      <c r="A78" s="45" t="s">
        <v>463</v>
      </c>
      <c r="B78" t="s">
        <v>4169</v>
      </c>
    </row>
    <row r="79" spans="1:2">
      <c r="A79" s="45" t="s">
        <v>464</v>
      </c>
      <c r="B79" t="s">
        <v>4170</v>
      </c>
    </row>
    <row r="80" spans="1:2">
      <c r="A80" s="45" t="s">
        <v>465</v>
      </c>
      <c r="B80" t="s">
        <v>4171</v>
      </c>
    </row>
    <row r="81" spans="1:2">
      <c r="A81" s="45" t="s">
        <v>466</v>
      </c>
      <c r="B81" t="s">
        <v>4172</v>
      </c>
    </row>
    <row r="82" spans="1:2">
      <c r="A82" s="45" t="s">
        <v>467</v>
      </c>
      <c r="B82" t="s">
        <v>4173</v>
      </c>
    </row>
    <row r="83" spans="1:2">
      <c r="A83" s="45" t="s">
        <v>468</v>
      </c>
      <c r="B83" t="s">
        <v>4174</v>
      </c>
    </row>
    <row r="84" spans="1:2">
      <c r="A84" s="45" t="s">
        <v>469</v>
      </c>
      <c r="B84" t="s">
        <v>4175</v>
      </c>
    </row>
    <row r="85" spans="1:2">
      <c r="A85" s="45" t="s">
        <v>470</v>
      </c>
      <c r="B85" t="s">
        <v>4176</v>
      </c>
    </row>
    <row r="86" spans="1:2">
      <c r="A86" s="45" t="s">
        <v>471</v>
      </c>
      <c r="B86" t="s">
        <v>4177</v>
      </c>
    </row>
    <row r="87" spans="1:2">
      <c r="A87" s="45" t="s">
        <v>472</v>
      </c>
      <c r="B87" t="s">
        <v>4178</v>
      </c>
    </row>
    <row r="88" spans="1:2">
      <c r="A88" s="45" t="s">
        <v>473</v>
      </c>
      <c r="B88" t="s">
        <v>4179</v>
      </c>
    </row>
    <row r="89" spans="1:2">
      <c r="A89" s="45" t="s">
        <v>474</v>
      </c>
      <c r="B89" t="s">
        <v>4180</v>
      </c>
    </row>
    <row r="90" spans="1:2">
      <c r="A90" s="45" t="s">
        <v>475</v>
      </c>
      <c r="B90" t="s">
        <v>4181</v>
      </c>
    </row>
    <row r="91" spans="1:2">
      <c r="A91" s="45" t="s">
        <v>476</v>
      </c>
      <c r="B91" t="s">
        <v>4182</v>
      </c>
    </row>
    <row r="92" spans="1:2">
      <c r="A92" s="45" t="s">
        <v>477</v>
      </c>
      <c r="B92" t="s">
        <v>4183</v>
      </c>
    </row>
    <row r="93" spans="1:2">
      <c r="A93" s="45" t="s">
        <v>478</v>
      </c>
      <c r="B93" t="s">
        <v>4184</v>
      </c>
    </row>
    <row r="94" spans="1:2">
      <c r="A94" s="45" t="s">
        <v>479</v>
      </c>
      <c r="B94" t="s">
        <v>4185</v>
      </c>
    </row>
    <row r="95" spans="1:2">
      <c r="A95" s="45" t="s">
        <v>480</v>
      </c>
      <c r="B95" t="s">
        <v>4186</v>
      </c>
    </row>
    <row r="96" spans="1:2">
      <c r="A96" s="45" t="s">
        <v>481</v>
      </c>
      <c r="B96" t="s">
        <v>4187</v>
      </c>
    </row>
    <row r="97" spans="1:2">
      <c r="A97" s="45" t="s">
        <v>482</v>
      </c>
      <c r="B97" t="s">
        <v>4188</v>
      </c>
    </row>
    <row r="98" spans="1:2">
      <c r="A98" s="45" t="s">
        <v>483</v>
      </c>
      <c r="B98" t="s">
        <v>4189</v>
      </c>
    </row>
    <row r="99" spans="1:2">
      <c r="A99" s="45" t="s">
        <v>484</v>
      </c>
      <c r="B99" t="s">
        <v>4190</v>
      </c>
    </row>
    <row r="100" spans="1:2">
      <c r="A100" s="45" t="s">
        <v>485</v>
      </c>
      <c r="B100" t="s">
        <v>4191</v>
      </c>
    </row>
    <row r="101" spans="1:2">
      <c r="A101" s="45" t="s">
        <v>486</v>
      </c>
      <c r="B101" t="s">
        <v>4192</v>
      </c>
    </row>
    <row r="102" spans="1:2">
      <c r="A102" s="45" t="s">
        <v>487</v>
      </c>
      <c r="B102" t="s">
        <v>4193</v>
      </c>
    </row>
    <row r="103" spans="1:2">
      <c r="A103" s="45" t="s">
        <v>488</v>
      </c>
      <c r="B103" t="s">
        <v>4194</v>
      </c>
    </row>
    <row r="104" spans="1:2">
      <c r="A104" s="45" t="s">
        <v>489</v>
      </c>
      <c r="B104" t="s">
        <v>4195</v>
      </c>
    </row>
    <row r="105" spans="1:2">
      <c r="A105" s="45" t="s">
        <v>490</v>
      </c>
      <c r="B105" t="s">
        <v>4196</v>
      </c>
    </row>
    <row r="106" spans="1:2">
      <c r="A106" s="45" t="s">
        <v>491</v>
      </c>
      <c r="B106" t="s">
        <v>4197</v>
      </c>
    </row>
    <row r="107" spans="1:2">
      <c r="A107" s="45" t="s">
        <v>492</v>
      </c>
      <c r="B107" t="s">
        <v>4198</v>
      </c>
    </row>
    <row r="108" spans="1:2">
      <c r="A108" s="45" t="s">
        <v>493</v>
      </c>
      <c r="B108" t="s">
        <v>4199</v>
      </c>
    </row>
    <row r="109" spans="1:2">
      <c r="A109" s="45" t="s">
        <v>494</v>
      </c>
      <c r="B109" t="s">
        <v>4200</v>
      </c>
    </row>
    <row r="110" spans="1:2">
      <c r="A110" s="45" t="s">
        <v>495</v>
      </c>
      <c r="B110" t="s">
        <v>4201</v>
      </c>
    </row>
    <row r="111" spans="1:2">
      <c r="A111" s="45" t="s">
        <v>496</v>
      </c>
      <c r="B111" t="s">
        <v>4202</v>
      </c>
    </row>
    <row r="112" spans="1:2">
      <c r="A112" s="45" t="s">
        <v>497</v>
      </c>
      <c r="B112" t="s">
        <v>4203</v>
      </c>
    </row>
    <row r="113" spans="1:2">
      <c r="A113" s="45" t="s">
        <v>498</v>
      </c>
      <c r="B113" t="s">
        <v>4204</v>
      </c>
    </row>
    <row r="114" spans="1:2">
      <c r="A114" s="45" t="s">
        <v>499</v>
      </c>
      <c r="B114" t="s">
        <v>4204</v>
      </c>
    </row>
    <row r="115" spans="1:2">
      <c r="A115" s="45" t="s">
        <v>500</v>
      </c>
      <c r="B115" t="s">
        <v>4205</v>
      </c>
    </row>
    <row r="116" spans="1:2">
      <c r="A116" s="45" t="s">
        <v>501</v>
      </c>
      <c r="B116" t="s">
        <v>4206</v>
      </c>
    </row>
    <row r="117" spans="1:2">
      <c r="A117" s="45" t="s">
        <v>502</v>
      </c>
      <c r="B117" t="s">
        <v>4207</v>
      </c>
    </row>
    <row r="118" spans="1:2">
      <c r="A118" s="45" t="s">
        <v>503</v>
      </c>
      <c r="B118" t="s">
        <v>4208</v>
      </c>
    </row>
    <row r="119" spans="1:2">
      <c r="A119" s="45" t="s">
        <v>504</v>
      </c>
      <c r="B119" t="s">
        <v>4209</v>
      </c>
    </row>
    <row r="120" spans="1:2">
      <c r="A120" s="45" t="s">
        <v>505</v>
      </c>
      <c r="B120" t="s">
        <v>4210</v>
      </c>
    </row>
    <row r="121" spans="1:2">
      <c r="A121" s="45" t="s">
        <v>506</v>
      </c>
      <c r="B121" t="s">
        <v>4211</v>
      </c>
    </row>
    <row r="122" spans="1:2">
      <c r="A122" s="45" t="s">
        <v>507</v>
      </c>
      <c r="B122" t="s">
        <v>4212</v>
      </c>
    </row>
    <row r="123" spans="1:2">
      <c r="A123" s="45" t="s">
        <v>508</v>
      </c>
      <c r="B123" t="s">
        <v>4213</v>
      </c>
    </row>
    <row r="124" spans="1:2">
      <c r="A124" s="45" t="s">
        <v>509</v>
      </c>
      <c r="B124" t="s">
        <v>4214</v>
      </c>
    </row>
    <row r="125" spans="1:2">
      <c r="A125" s="45" t="s">
        <v>510</v>
      </c>
      <c r="B125" t="s">
        <v>4215</v>
      </c>
    </row>
    <row r="126" spans="1:2">
      <c r="A126" s="45" t="s">
        <v>511</v>
      </c>
      <c r="B126" t="s">
        <v>4216</v>
      </c>
    </row>
    <row r="127" spans="1:2">
      <c r="A127" s="45" t="s">
        <v>512</v>
      </c>
      <c r="B127" t="s">
        <v>4217</v>
      </c>
    </row>
    <row r="128" spans="1:2">
      <c r="A128" s="45" t="s">
        <v>513</v>
      </c>
      <c r="B128" t="s">
        <v>4218</v>
      </c>
    </row>
    <row r="129" spans="1:2">
      <c r="A129" s="45" t="s">
        <v>514</v>
      </c>
      <c r="B129" t="s">
        <v>4219</v>
      </c>
    </row>
    <row r="130" spans="1:2">
      <c r="A130" s="45" t="s">
        <v>515</v>
      </c>
      <c r="B130" t="s">
        <v>4220</v>
      </c>
    </row>
    <row r="131" spans="1:2">
      <c r="A131" s="45" t="s">
        <v>516</v>
      </c>
      <c r="B131" t="s">
        <v>4221</v>
      </c>
    </row>
    <row r="132" spans="1:2">
      <c r="A132" s="45" t="s">
        <v>517</v>
      </c>
      <c r="B132" t="s">
        <v>4222</v>
      </c>
    </row>
    <row r="133" spans="1:2">
      <c r="A133" s="45" t="s">
        <v>518</v>
      </c>
      <c r="B133" t="s">
        <v>4223</v>
      </c>
    </row>
    <row r="134" spans="1:2">
      <c r="A134" s="45" t="s">
        <v>519</v>
      </c>
      <c r="B134" t="s">
        <v>4224</v>
      </c>
    </row>
    <row r="135" spans="1:2">
      <c r="A135" s="45" t="s">
        <v>520</v>
      </c>
      <c r="B135" t="s">
        <v>4225</v>
      </c>
    </row>
    <row r="136" spans="1:2">
      <c r="A136" s="45" t="s">
        <v>521</v>
      </c>
      <c r="B136" t="s">
        <v>4226</v>
      </c>
    </row>
    <row r="137" spans="1:2">
      <c r="A137" s="45" t="s">
        <v>522</v>
      </c>
      <c r="B137" t="s">
        <v>4227</v>
      </c>
    </row>
    <row r="138" spans="1:2">
      <c r="A138" s="45" t="s">
        <v>523</v>
      </c>
      <c r="B138" t="s">
        <v>4228</v>
      </c>
    </row>
    <row r="139" spans="1:2">
      <c r="A139" s="45" t="s">
        <v>524</v>
      </c>
      <c r="B139" t="s">
        <v>4229</v>
      </c>
    </row>
    <row r="140" spans="1:2">
      <c r="A140" s="45" t="s">
        <v>525</v>
      </c>
      <c r="B140" t="s">
        <v>4230</v>
      </c>
    </row>
    <row r="141" spans="1:2">
      <c r="A141" s="45" t="s">
        <v>526</v>
      </c>
      <c r="B141" t="s">
        <v>4231</v>
      </c>
    </row>
    <row r="142" spans="1:2">
      <c r="A142" s="45" t="s">
        <v>527</v>
      </c>
      <c r="B142" t="s">
        <v>4232</v>
      </c>
    </row>
    <row r="143" spans="1:2">
      <c r="A143" s="45" t="s">
        <v>528</v>
      </c>
      <c r="B143" t="s">
        <v>4233</v>
      </c>
    </row>
    <row r="144" spans="1:2">
      <c r="A144" s="45" t="s">
        <v>529</v>
      </c>
      <c r="B144" t="s">
        <v>4234</v>
      </c>
    </row>
    <row r="145" spans="1:2">
      <c r="A145" s="45" t="s">
        <v>530</v>
      </c>
      <c r="B145" t="s">
        <v>4235</v>
      </c>
    </row>
    <row r="146" spans="1:2">
      <c r="A146" s="45" t="s">
        <v>531</v>
      </c>
      <c r="B146" t="s">
        <v>4236</v>
      </c>
    </row>
    <row r="147" spans="1:2">
      <c r="A147" s="45" t="s">
        <v>532</v>
      </c>
      <c r="B147" t="s">
        <v>4237</v>
      </c>
    </row>
    <row r="148" spans="1:2">
      <c r="A148" s="45" t="s">
        <v>533</v>
      </c>
      <c r="B148" t="s">
        <v>4238</v>
      </c>
    </row>
    <row r="149" spans="1:2">
      <c r="A149" s="45" t="s">
        <v>534</v>
      </c>
      <c r="B149" t="s">
        <v>4239</v>
      </c>
    </row>
    <row r="150" spans="1:2">
      <c r="A150" s="45" t="s">
        <v>535</v>
      </c>
      <c r="B150" t="s">
        <v>4240</v>
      </c>
    </row>
    <row r="151" spans="1:2">
      <c r="A151" s="45" t="s">
        <v>536</v>
      </c>
      <c r="B151" t="s">
        <v>4241</v>
      </c>
    </row>
    <row r="152" spans="1:2">
      <c r="A152" s="45" t="s">
        <v>537</v>
      </c>
      <c r="B152" t="s">
        <v>4242</v>
      </c>
    </row>
    <row r="153" spans="1:2">
      <c r="A153" s="45" t="s">
        <v>538</v>
      </c>
      <c r="B153" t="s">
        <v>4243</v>
      </c>
    </row>
    <row r="154" spans="1:2">
      <c r="A154" s="45" t="s">
        <v>539</v>
      </c>
      <c r="B154" t="s">
        <v>4244</v>
      </c>
    </row>
    <row r="155" spans="1:2">
      <c r="A155" s="45" t="s">
        <v>540</v>
      </c>
      <c r="B155" t="s">
        <v>4245</v>
      </c>
    </row>
    <row r="156" spans="1:2">
      <c r="A156" s="45" t="s">
        <v>541</v>
      </c>
      <c r="B156" t="s">
        <v>4246</v>
      </c>
    </row>
    <row r="157" spans="1:2">
      <c r="A157" s="45" t="s">
        <v>542</v>
      </c>
      <c r="B157" t="s">
        <v>4247</v>
      </c>
    </row>
    <row r="158" spans="1:2">
      <c r="A158" s="45" t="s">
        <v>543</v>
      </c>
      <c r="B158" t="s">
        <v>4248</v>
      </c>
    </row>
    <row r="159" spans="1:2">
      <c r="A159" s="45" t="s">
        <v>544</v>
      </c>
      <c r="B159" t="s">
        <v>4249</v>
      </c>
    </row>
    <row r="160" spans="1:2">
      <c r="A160" s="45" t="s">
        <v>545</v>
      </c>
      <c r="B160" t="s">
        <v>4250</v>
      </c>
    </row>
    <row r="161" spans="1:2">
      <c r="A161" s="45" t="s">
        <v>546</v>
      </c>
      <c r="B161" t="s">
        <v>4251</v>
      </c>
    </row>
    <row r="162" spans="1:2">
      <c r="A162" s="45" t="s">
        <v>547</v>
      </c>
      <c r="B162" t="s">
        <v>4252</v>
      </c>
    </row>
    <row r="163" spans="1:2">
      <c r="A163" s="45" t="s">
        <v>548</v>
      </c>
      <c r="B163" t="s">
        <v>4253</v>
      </c>
    </row>
    <row r="164" spans="1:2">
      <c r="A164" s="45" t="s">
        <v>549</v>
      </c>
      <c r="B164" t="s">
        <v>4254</v>
      </c>
    </row>
    <row r="165" spans="1:2">
      <c r="A165" s="45" t="s">
        <v>550</v>
      </c>
      <c r="B165" t="s">
        <v>4255</v>
      </c>
    </row>
    <row r="166" spans="1:2">
      <c r="A166" s="45" t="s">
        <v>551</v>
      </c>
      <c r="B166" t="s">
        <v>4256</v>
      </c>
    </row>
    <row r="167" spans="1:2">
      <c r="A167" s="45" t="s">
        <v>552</v>
      </c>
      <c r="B167" t="s">
        <v>4257</v>
      </c>
    </row>
    <row r="168" spans="1:2">
      <c r="A168" s="45" t="s">
        <v>553</v>
      </c>
      <c r="B168" t="s">
        <v>4258</v>
      </c>
    </row>
    <row r="169" spans="1:2">
      <c r="A169" s="45" t="s">
        <v>554</v>
      </c>
      <c r="B169" t="s">
        <v>4259</v>
      </c>
    </row>
    <row r="170" spans="1:2">
      <c r="A170" s="45" t="s">
        <v>555</v>
      </c>
      <c r="B170" t="s">
        <v>4260</v>
      </c>
    </row>
    <row r="171" spans="1:2">
      <c r="A171" s="45" t="s">
        <v>556</v>
      </c>
      <c r="B171" t="s">
        <v>4261</v>
      </c>
    </row>
    <row r="172" spans="1:2">
      <c r="A172" s="45" t="s">
        <v>557</v>
      </c>
      <c r="B172" t="s">
        <v>4262</v>
      </c>
    </row>
    <row r="173" spans="1:2">
      <c r="A173" s="45" t="s">
        <v>558</v>
      </c>
      <c r="B173" t="s">
        <v>4263</v>
      </c>
    </row>
    <row r="174" spans="1:2">
      <c r="A174" s="45" t="s">
        <v>559</v>
      </c>
      <c r="B174" t="s">
        <v>4264</v>
      </c>
    </row>
    <row r="175" spans="1:2">
      <c r="A175" s="45" t="s">
        <v>560</v>
      </c>
      <c r="B175" t="s">
        <v>4265</v>
      </c>
    </row>
    <row r="176" spans="1:2">
      <c r="A176" s="45" t="s">
        <v>561</v>
      </c>
      <c r="B176" t="s">
        <v>4266</v>
      </c>
    </row>
    <row r="177" spans="1:2">
      <c r="A177" s="45" t="s">
        <v>562</v>
      </c>
      <c r="B177" t="s">
        <v>4267</v>
      </c>
    </row>
    <row r="178" spans="1:2">
      <c r="A178" s="45" t="s">
        <v>563</v>
      </c>
      <c r="B178" t="s">
        <v>4268</v>
      </c>
    </row>
    <row r="179" spans="1:2">
      <c r="A179" s="45" t="s">
        <v>564</v>
      </c>
      <c r="B179" t="s">
        <v>4269</v>
      </c>
    </row>
    <row r="180" spans="1:2">
      <c r="A180" s="45" t="s">
        <v>565</v>
      </c>
      <c r="B180" t="s">
        <v>4270</v>
      </c>
    </row>
    <row r="181" spans="1:2">
      <c r="A181" s="45" t="s">
        <v>566</v>
      </c>
      <c r="B181" t="s">
        <v>4271</v>
      </c>
    </row>
    <row r="182" spans="1:2">
      <c r="A182" s="45" t="s">
        <v>567</v>
      </c>
      <c r="B182" t="s">
        <v>4272</v>
      </c>
    </row>
    <row r="183" spans="1:2">
      <c r="A183" s="45" t="s">
        <v>568</v>
      </c>
      <c r="B183" t="s">
        <v>4273</v>
      </c>
    </row>
    <row r="184" spans="1:2">
      <c r="A184" s="45" t="s">
        <v>569</v>
      </c>
      <c r="B184" t="s">
        <v>4274</v>
      </c>
    </row>
    <row r="185" spans="1:2">
      <c r="A185" s="45" t="s">
        <v>570</v>
      </c>
      <c r="B185" t="s">
        <v>4275</v>
      </c>
    </row>
    <row r="186" spans="1:2">
      <c r="A186" s="45" t="s">
        <v>571</v>
      </c>
      <c r="B186" t="s">
        <v>4276</v>
      </c>
    </row>
    <row r="187" spans="1:2">
      <c r="A187" s="45" t="s">
        <v>572</v>
      </c>
      <c r="B187" t="s">
        <v>4277</v>
      </c>
    </row>
    <row r="188" spans="1:2">
      <c r="A188" s="45" t="s">
        <v>573</v>
      </c>
      <c r="B188" t="s">
        <v>4278</v>
      </c>
    </row>
    <row r="189" spans="1:2">
      <c r="A189" s="45" t="s">
        <v>574</v>
      </c>
      <c r="B189" t="s">
        <v>4279</v>
      </c>
    </row>
    <row r="190" spans="1:2">
      <c r="A190" s="45" t="s">
        <v>575</v>
      </c>
      <c r="B190" t="s">
        <v>4280</v>
      </c>
    </row>
    <row r="191" spans="1:2">
      <c r="A191" s="45" t="s">
        <v>576</v>
      </c>
      <c r="B191" t="s">
        <v>4281</v>
      </c>
    </row>
    <row r="192" spans="1:2">
      <c r="A192" s="45" t="s">
        <v>577</v>
      </c>
      <c r="B192" t="s">
        <v>4282</v>
      </c>
    </row>
    <row r="193" spans="1:2">
      <c r="A193" s="45" t="s">
        <v>578</v>
      </c>
      <c r="B193" t="s">
        <v>4283</v>
      </c>
    </row>
    <row r="194" spans="1:2">
      <c r="A194" s="45" t="s">
        <v>579</v>
      </c>
      <c r="B194" t="s">
        <v>4284</v>
      </c>
    </row>
    <row r="195" spans="1:2">
      <c r="A195" s="45" t="s">
        <v>580</v>
      </c>
      <c r="B195" t="s">
        <v>4285</v>
      </c>
    </row>
    <row r="196" spans="1:2">
      <c r="A196" s="45" t="s">
        <v>581</v>
      </c>
      <c r="B196" t="s">
        <v>4286</v>
      </c>
    </row>
    <row r="197" spans="1:2">
      <c r="A197" s="45" t="s">
        <v>582</v>
      </c>
      <c r="B197" t="s">
        <v>4287</v>
      </c>
    </row>
    <row r="198" spans="1:2">
      <c r="A198" s="45" t="s">
        <v>583</v>
      </c>
      <c r="B198" t="s">
        <v>4288</v>
      </c>
    </row>
    <row r="199" spans="1:2">
      <c r="A199" s="45" t="s">
        <v>584</v>
      </c>
      <c r="B199" t="s">
        <v>4289</v>
      </c>
    </row>
    <row r="200" spans="1:2">
      <c r="A200" s="45" t="s">
        <v>585</v>
      </c>
      <c r="B200" t="s">
        <v>4290</v>
      </c>
    </row>
    <row r="201" spans="1:2">
      <c r="A201" s="45" t="s">
        <v>586</v>
      </c>
      <c r="B201" t="s">
        <v>4291</v>
      </c>
    </row>
    <row r="202" spans="1:2">
      <c r="A202" s="45" t="s">
        <v>587</v>
      </c>
      <c r="B202" t="s">
        <v>4292</v>
      </c>
    </row>
    <row r="203" spans="1:2">
      <c r="A203" s="45" t="s">
        <v>588</v>
      </c>
      <c r="B203" t="s">
        <v>4293</v>
      </c>
    </row>
    <row r="204" spans="1:2">
      <c r="A204" s="45" t="s">
        <v>589</v>
      </c>
      <c r="B204" t="s">
        <v>4294</v>
      </c>
    </row>
    <row r="205" spans="1:2">
      <c r="A205" s="45" t="s">
        <v>590</v>
      </c>
      <c r="B205" t="s">
        <v>4295</v>
      </c>
    </row>
    <row r="206" spans="1:2">
      <c r="A206" s="45" t="s">
        <v>591</v>
      </c>
      <c r="B206" t="s">
        <v>4296</v>
      </c>
    </row>
    <row r="207" spans="1:2">
      <c r="A207" s="45" t="s">
        <v>592</v>
      </c>
      <c r="B207" t="s">
        <v>4297</v>
      </c>
    </row>
    <row r="208" spans="1:2">
      <c r="A208" s="45" t="s">
        <v>593</v>
      </c>
      <c r="B208" t="s">
        <v>4298</v>
      </c>
    </row>
    <row r="209" spans="1:2">
      <c r="A209" s="45" t="s">
        <v>594</v>
      </c>
      <c r="B209" t="s">
        <v>4299</v>
      </c>
    </row>
    <row r="210" spans="1:2">
      <c r="A210" s="45" t="s">
        <v>595</v>
      </c>
      <c r="B210" t="s">
        <v>4300</v>
      </c>
    </row>
    <row r="211" spans="1:2">
      <c r="A211" s="45" t="s">
        <v>596</v>
      </c>
      <c r="B211" t="s">
        <v>4301</v>
      </c>
    </row>
    <row r="212" spans="1:2">
      <c r="A212" s="45" t="s">
        <v>597</v>
      </c>
      <c r="B212" t="s">
        <v>4302</v>
      </c>
    </row>
    <row r="213" spans="1:2">
      <c r="A213" s="45" t="s">
        <v>598</v>
      </c>
      <c r="B213" t="s">
        <v>4303</v>
      </c>
    </row>
    <row r="214" spans="1:2">
      <c r="A214" s="45" t="s">
        <v>599</v>
      </c>
      <c r="B214" t="s">
        <v>4304</v>
      </c>
    </row>
    <row r="215" spans="1:2">
      <c r="A215" s="45" t="s">
        <v>600</v>
      </c>
      <c r="B215" t="s">
        <v>4305</v>
      </c>
    </row>
    <row r="216" spans="1:2">
      <c r="A216" s="45" t="s">
        <v>601</v>
      </c>
      <c r="B216" t="s">
        <v>4306</v>
      </c>
    </row>
    <row r="217" spans="1:2">
      <c r="A217" s="45" t="s">
        <v>602</v>
      </c>
      <c r="B217" t="s">
        <v>4307</v>
      </c>
    </row>
    <row r="218" spans="1:2">
      <c r="A218" s="45" t="s">
        <v>603</v>
      </c>
      <c r="B218" t="s">
        <v>4308</v>
      </c>
    </row>
    <row r="219" spans="1:2">
      <c r="A219" s="45" t="s">
        <v>604</v>
      </c>
      <c r="B219" t="s">
        <v>4309</v>
      </c>
    </row>
    <row r="220" spans="1:2">
      <c r="A220" s="45" t="s">
        <v>605</v>
      </c>
      <c r="B220" t="s">
        <v>4310</v>
      </c>
    </row>
    <row r="221" spans="1:2">
      <c r="A221" s="45" t="s">
        <v>606</v>
      </c>
      <c r="B221" t="s">
        <v>4311</v>
      </c>
    </row>
    <row r="222" spans="1:2">
      <c r="A222" s="45" t="s">
        <v>607</v>
      </c>
      <c r="B222" t="s">
        <v>4312</v>
      </c>
    </row>
    <row r="223" spans="1:2">
      <c r="A223" s="45" t="s">
        <v>608</v>
      </c>
      <c r="B223" t="s">
        <v>4313</v>
      </c>
    </row>
    <row r="224" spans="1:2">
      <c r="A224" s="45" t="s">
        <v>609</v>
      </c>
      <c r="B224" t="s">
        <v>4314</v>
      </c>
    </row>
    <row r="225" spans="1:2">
      <c r="A225" s="45" t="s">
        <v>610</v>
      </c>
      <c r="B225" t="s">
        <v>4315</v>
      </c>
    </row>
    <row r="226" spans="1:2">
      <c r="A226" s="45" t="s">
        <v>611</v>
      </c>
      <c r="B226" t="s">
        <v>4316</v>
      </c>
    </row>
    <row r="227" spans="1:2">
      <c r="A227" s="45" t="s">
        <v>612</v>
      </c>
      <c r="B227" t="s">
        <v>4317</v>
      </c>
    </row>
    <row r="228" spans="1:2">
      <c r="A228" s="45" t="s">
        <v>613</v>
      </c>
      <c r="B228" t="s">
        <v>4318</v>
      </c>
    </row>
    <row r="229" spans="1:2">
      <c r="A229" s="45" t="s">
        <v>614</v>
      </c>
      <c r="B229" t="s">
        <v>4319</v>
      </c>
    </row>
    <row r="230" spans="1:2">
      <c r="A230" s="45" t="s">
        <v>615</v>
      </c>
      <c r="B230" t="s">
        <v>4320</v>
      </c>
    </row>
    <row r="231" spans="1:2">
      <c r="A231" s="45" t="s">
        <v>616</v>
      </c>
      <c r="B231" t="s">
        <v>4321</v>
      </c>
    </row>
    <row r="232" spans="1:2">
      <c r="A232" s="45" t="s">
        <v>617</v>
      </c>
      <c r="B232" t="s">
        <v>4322</v>
      </c>
    </row>
    <row r="233" spans="1:2">
      <c r="A233" s="45" t="s">
        <v>618</v>
      </c>
      <c r="B233" t="s">
        <v>4323</v>
      </c>
    </row>
    <row r="234" spans="1:2">
      <c r="A234" s="45" t="s">
        <v>619</v>
      </c>
      <c r="B234" t="s">
        <v>4324</v>
      </c>
    </row>
    <row r="235" spans="1:2">
      <c r="A235" s="45" t="s">
        <v>620</v>
      </c>
      <c r="B235" t="s">
        <v>4325</v>
      </c>
    </row>
    <row r="236" spans="1:2">
      <c r="A236" s="45" t="s">
        <v>621</v>
      </c>
      <c r="B236" t="s">
        <v>4326</v>
      </c>
    </row>
    <row r="237" spans="1:2">
      <c r="A237" s="45" t="s">
        <v>622</v>
      </c>
      <c r="B237" t="s">
        <v>4327</v>
      </c>
    </row>
    <row r="238" spans="1:2">
      <c r="A238" s="45" t="s">
        <v>623</v>
      </c>
      <c r="B238" t="s">
        <v>4328</v>
      </c>
    </row>
    <row r="239" spans="1:2">
      <c r="A239" s="45" t="s">
        <v>624</v>
      </c>
      <c r="B239" t="s">
        <v>4329</v>
      </c>
    </row>
    <row r="240" spans="1:2">
      <c r="A240" s="45" t="s">
        <v>625</v>
      </c>
      <c r="B240" t="s">
        <v>4330</v>
      </c>
    </row>
    <row r="241" spans="1:2">
      <c r="A241" s="45" t="s">
        <v>626</v>
      </c>
      <c r="B241" t="s">
        <v>4331</v>
      </c>
    </row>
    <row r="242" spans="1:2">
      <c r="A242" s="45" t="s">
        <v>627</v>
      </c>
      <c r="B242" t="s">
        <v>4332</v>
      </c>
    </row>
    <row r="243" spans="1:2">
      <c r="A243" s="45" t="s">
        <v>628</v>
      </c>
      <c r="B243" t="s">
        <v>4333</v>
      </c>
    </row>
    <row r="244" spans="1:2">
      <c r="A244" s="45" t="s">
        <v>629</v>
      </c>
      <c r="B244" t="s">
        <v>4334</v>
      </c>
    </row>
    <row r="245" spans="1:2">
      <c r="A245" s="45" t="s">
        <v>630</v>
      </c>
      <c r="B245" t="s">
        <v>4335</v>
      </c>
    </row>
    <row r="246" spans="1:2">
      <c r="A246" s="45" t="s">
        <v>631</v>
      </c>
      <c r="B246" t="s">
        <v>4336</v>
      </c>
    </row>
    <row r="247" spans="1:2">
      <c r="A247" s="45" t="s">
        <v>632</v>
      </c>
      <c r="B247" t="s">
        <v>4337</v>
      </c>
    </row>
    <row r="248" spans="1:2">
      <c r="A248" s="45" t="s">
        <v>633</v>
      </c>
      <c r="B248" t="s">
        <v>4338</v>
      </c>
    </row>
    <row r="249" spans="1:2">
      <c r="A249" s="45" t="s">
        <v>634</v>
      </c>
      <c r="B249" t="s">
        <v>4339</v>
      </c>
    </row>
    <row r="250" spans="1:2">
      <c r="A250" s="45" t="s">
        <v>635</v>
      </c>
      <c r="B250" t="s">
        <v>4340</v>
      </c>
    </row>
    <row r="251" spans="1:2">
      <c r="A251" s="45" t="s">
        <v>636</v>
      </c>
      <c r="B251" t="s">
        <v>4341</v>
      </c>
    </row>
    <row r="252" spans="1:2">
      <c r="A252" s="45" t="s">
        <v>637</v>
      </c>
      <c r="B252" t="s">
        <v>4342</v>
      </c>
    </row>
    <row r="253" spans="1:2">
      <c r="A253" s="45" t="s">
        <v>638</v>
      </c>
      <c r="B253" t="s">
        <v>4343</v>
      </c>
    </row>
    <row r="254" spans="1:2">
      <c r="A254" s="45" t="s">
        <v>639</v>
      </c>
      <c r="B254" t="s">
        <v>4344</v>
      </c>
    </row>
    <row r="255" spans="1:2">
      <c r="A255" s="45" t="s">
        <v>640</v>
      </c>
      <c r="B255" t="s">
        <v>4345</v>
      </c>
    </row>
    <row r="256" spans="1:2">
      <c r="A256" s="45" t="s">
        <v>641</v>
      </c>
      <c r="B256" t="s">
        <v>4346</v>
      </c>
    </row>
    <row r="257" spans="1:2">
      <c r="A257" s="45" t="s">
        <v>642</v>
      </c>
      <c r="B257" t="s">
        <v>4347</v>
      </c>
    </row>
    <row r="258" spans="1:2">
      <c r="A258" s="45" t="s">
        <v>643</v>
      </c>
      <c r="B258" t="s">
        <v>4348</v>
      </c>
    </row>
    <row r="259" spans="1:2">
      <c r="A259" s="45" t="s">
        <v>644</v>
      </c>
      <c r="B259" t="s">
        <v>4349</v>
      </c>
    </row>
    <row r="260" spans="1:2">
      <c r="A260" s="45" t="s">
        <v>645</v>
      </c>
      <c r="B260" t="s">
        <v>4350</v>
      </c>
    </row>
    <row r="261" spans="1:2">
      <c r="A261" s="45" t="s">
        <v>646</v>
      </c>
      <c r="B261" t="s">
        <v>4351</v>
      </c>
    </row>
    <row r="262" spans="1:2">
      <c r="A262" s="45" t="s">
        <v>647</v>
      </c>
      <c r="B262" t="s">
        <v>4352</v>
      </c>
    </row>
    <row r="263" spans="1:2">
      <c r="A263" s="45" t="s">
        <v>648</v>
      </c>
      <c r="B263" t="s">
        <v>4353</v>
      </c>
    </row>
    <row r="264" spans="1:2">
      <c r="A264" s="45" t="s">
        <v>649</v>
      </c>
      <c r="B264" t="s">
        <v>4354</v>
      </c>
    </row>
    <row r="265" spans="1:2">
      <c r="A265" s="45" t="s">
        <v>650</v>
      </c>
      <c r="B265" t="s">
        <v>4355</v>
      </c>
    </row>
    <row r="266" spans="1:2">
      <c r="A266" s="45" t="s">
        <v>651</v>
      </c>
      <c r="B266" t="s">
        <v>4356</v>
      </c>
    </row>
    <row r="267" spans="1:2">
      <c r="A267" s="45" t="s">
        <v>652</v>
      </c>
      <c r="B267" t="s">
        <v>4357</v>
      </c>
    </row>
    <row r="268" spans="1:2">
      <c r="A268" s="45" t="s">
        <v>653</v>
      </c>
      <c r="B268" t="s">
        <v>4358</v>
      </c>
    </row>
    <row r="269" spans="1:2">
      <c r="A269" s="45" t="s">
        <v>654</v>
      </c>
      <c r="B269" t="s">
        <v>4359</v>
      </c>
    </row>
    <row r="270" spans="1:2">
      <c r="A270" s="45" t="s">
        <v>655</v>
      </c>
      <c r="B270" t="s">
        <v>4360</v>
      </c>
    </row>
    <row r="271" spans="1:2">
      <c r="A271" s="45" t="s">
        <v>656</v>
      </c>
      <c r="B271" t="s">
        <v>4361</v>
      </c>
    </row>
    <row r="272" spans="1:2">
      <c r="A272" s="45" t="s">
        <v>657</v>
      </c>
      <c r="B272" t="s">
        <v>4362</v>
      </c>
    </row>
    <row r="273" spans="1:2">
      <c r="A273" s="45" t="s">
        <v>658</v>
      </c>
      <c r="B273" t="s">
        <v>4363</v>
      </c>
    </row>
    <row r="274" spans="1:2">
      <c r="A274" s="45" t="s">
        <v>659</v>
      </c>
      <c r="B274" t="s">
        <v>4364</v>
      </c>
    </row>
    <row r="275" spans="1:2">
      <c r="A275" s="45" t="s">
        <v>660</v>
      </c>
      <c r="B275" t="s">
        <v>4365</v>
      </c>
    </row>
    <row r="276" spans="1:2">
      <c r="A276" s="45" t="s">
        <v>661</v>
      </c>
      <c r="B276" t="s">
        <v>4366</v>
      </c>
    </row>
    <row r="277" spans="1:2">
      <c r="A277" s="45" t="s">
        <v>662</v>
      </c>
      <c r="B277" t="s">
        <v>4367</v>
      </c>
    </row>
    <row r="278" spans="1:2">
      <c r="A278" s="45" t="s">
        <v>663</v>
      </c>
      <c r="B278" t="s">
        <v>4368</v>
      </c>
    </row>
    <row r="279" spans="1:2">
      <c r="A279" s="45" t="s">
        <v>664</v>
      </c>
      <c r="B279" t="s">
        <v>4369</v>
      </c>
    </row>
    <row r="280" spans="1:2">
      <c r="A280" s="45" t="s">
        <v>665</v>
      </c>
      <c r="B280" t="s">
        <v>4370</v>
      </c>
    </row>
    <row r="281" spans="1:2">
      <c r="A281" s="45" t="s">
        <v>666</v>
      </c>
      <c r="B281" t="s">
        <v>4371</v>
      </c>
    </row>
    <row r="282" spans="1:2">
      <c r="A282" s="45" t="s">
        <v>667</v>
      </c>
      <c r="B282" t="s">
        <v>4372</v>
      </c>
    </row>
    <row r="283" spans="1:2">
      <c r="A283" s="45" t="s">
        <v>668</v>
      </c>
      <c r="B283" t="s">
        <v>4373</v>
      </c>
    </row>
    <row r="284" spans="1:2">
      <c r="A284" s="45" t="s">
        <v>669</v>
      </c>
      <c r="B284" t="s">
        <v>4374</v>
      </c>
    </row>
    <row r="285" spans="1:2">
      <c r="A285" s="45" t="s">
        <v>670</v>
      </c>
      <c r="B285" t="s">
        <v>4375</v>
      </c>
    </row>
    <row r="286" spans="1:2">
      <c r="A286" s="45" t="s">
        <v>671</v>
      </c>
      <c r="B286" t="s">
        <v>4376</v>
      </c>
    </row>
    <row r="287" spans="1:2">
      <c r="A287" s="45" t="s">
        <v>672</v>
      </c>
      <c r="B287" t="s">
        <v>4377</v>
      </c>
    </row>
    <row r="288" spans="1:2">
      <c r="A288" s="45" t="s">
        <v>673</v>
      </c>
      <c r="B288" t="s">
        <v>4378</v>
      </c>
    </row>
    <row r="289" spans="1:2">
      <c r="A289" s="45" t="s">
        <v>674</v>
      </c>
      <c r="B289" t="s">
        <v>4379</v>
      </c>
    </row>
    <row r="290" spans="1:2">
      <c r="A290" s="45" t="s">
        <v>675</v>
      </c>
      <c r="B290" t="s">
        <v>4380</v>
      </c>
    </row>
    <row r="291" spans="1:2">
      <c r="A291" s="45" t="s">
        <v>676</v>
      </c>
      <c r="B291" t="s">
        <v>4381</v>
      </c>
    </row>
    <row r="292" spans="1:2">
      <c r="A292" s="45" t="s">
        <v>677</v>
      </c>
      <c r="B292" t="s">
        <v>4382</v>
      </c>
    </row>
    <row r="293" spans="1:2">
      <c r="A293" s="45" t="s">
        <v>678</v>
      </c>
      <c r="B293" t="s">
        <v>4383</v>
      </c>
    </row>
    <row r="294" spans="1:2">
      <c r="A294" s="45" t="s">
        <v>679</v>
      </c>
      <c r="B294" t="s">
        <v>4384</v>
      </c>
    </row>
    <row r="295" spans="1:2">
      <c r="A295" s="45" t="s">
        <v>680</v>
      </c>
      <c r="B295" t="s">
        <v>4385</v>
      </c>
    </row>
    <row r="296" spans="1:2">
      <c r="A296" s="45" t="s">
        <v>681</v>
      </c>
      <c r="B296" t="s">
        <v>4386</v>
      </c>
    </row>
    <row r="297" spans="1:2">
      <c r="A297" s="45" t="s">
        <v>682</v>
      </c>
      <c r="B297" t="s">
        <v>4387</v>
      </c>
    </row>
    <row r="298" spans="1:2">
      <c r="A298" s="45" t="s">
        <v>683</v>
      </c>
      <c r="B298" t="s">
        <v>4388</v>
      </c>
    </row>
    <row r="299" spans="1:2">
      <c r="A299" s="45" t="s">
        <v>684</v>
      </c>
      <c r="B299" t="s">
        <v>4389</v>
      </c>
    </row>
    <row r="300" spans="1:2">
      <c r="A300" s="45" t="s">
        <v>685</v>
      </c>
      <c r="B300" t="s">
        <v>4390</v>
      </c>
    </row>
    <row r="301" spans="1:2">
      <c r="A301" s="45" t="s">
        <v>686</v>
      </c>
      <c r="B301" t="s">
        <v>4391</v>
      </c>
    </row>
    <row r="302" spans="1:2">
      <c r="A302" s="45" t="s">
        <v>687</v>
      </c>
      <c r="B302" t="s">
        <v>4392</v>
      </c>
    </row>
    <row r="303" spans="1:2">
      <c r="A303" s="45" t="s">
        <v>688</v>
      </c>
      <c r="B303" t="s">
        <v>4393</v>
      </c>
    </row>
    <row r="304" spans="1:2">
      <c r="A304" s="45" t="s">
        <v>689</v>
      </c>
      <c r="B304" t="s">
        <v>4394</v>
      </c>
    </row>
    <row r="305" spans="1:2">
      <c r="A305" s="45" t="s">
        <v>690</v>
      </c>
      <c r="B305" t="s">
        <v>4395</v>
      </c>
    </row>
    <row r="306" spans="1:2">
      <c r="A306" s="45" t="s">
        <v>691</v>
      </c>
      <c r="B306" t="s">
        <v>4396</v>
      </c>
    </row>
    <row r="307" spans="1:2">
      <c r="A307" s="45" t="s">
        <v>692</v>
      </c>
      <c r="B307" t="s">
        <v>4397</v>
      </c>
    </row>
    <row r="308" spans="1:2">
      <c r="A308" s="45" t="s">
        <v>693</v>
      </c>
      <c r="B308" t="s">
        <v>4398</v>
      </c>
    </row>
    <row r="309" spans="1:2">
      <c r="A309" s="45" t="s">
        <v>694</v>
      </c>
      <c r="B309" t="s">
        <v>4399</v>
      </c>
    </row>
    <row r="310" spans="1:2">
      <c r="A310" s="45" t="s">
        <v>695</v>
      </c>
      <c r="B310" t="s">
        <v>4400</v>
      </c>
    </row>
    <row r="311" spans="1:2">
      <c r="A311" s="45" t="s">
        <v>696</v>
      </c>
      <c r="B311" t="s">
        <v>4401</v>
      </c>
    </row>
    <row r="312" spans="1:2">
      <c r="A312" s="45" t="s">
        <v>697</v>
      </c>
      <c r="B312" t="s">
        <v>4402</v>
      </c>
    </row>
    <row r="313" spans="1:2">
      <c r="A313" s="45" t="s">
        <v>698</v>
      </c>
      <c r="B313" t="s">
        <v>4403</v>
      </c>
    </row>
    <row r="314" spans="1:2">
      <c r="A314" s="45" t="s">
        <v>699</v>
      </c>
      <c r="B314" t="s">
        <v>4404</v>
      </c>
    </row>
    <row r="315" spans="1:2">
      <c r="A315" s="45" t="s">
        <v>700</v>
      </c>
      <c r="B315" t="s">
        <v>4405</v>
      </c>
    </row>
    <row r="316" spans="1:2">
      <c r="A316" s="45" t="s">
        <v>701</v>
      </c>
      <c r="B316" t="s">
        <v>4406</v>
      </c>
    </row>
    <row r="317" spans="1:2">
      <c r="A317" s="45" t="s">
        <v>702</v>
      </c>
      <c r="B317" t="s">
        <v>4407</v>
      </c>
    </row>
    <row r="318" spans="1:2">
      <c r="A318" s="45" t="s">
        <v>703</v>
      </c>
      <c r="B318" t="s">
        <v>4408</v>
      </c>
    </row>
    <row r="319" spans="1:2">
      <c r="A319" s="45" t="s">
        <v>704</v>
      </c>
      <c r="B319" t="s">
        <v>4409</v>
      </c>
    </row>
    <row r="320" spans="1:2">
      <c r="A320" s="45" t="s">
        <v>705</v>
      </c>
      <c r="B320" t="s">
        <v>4410</v>
      </c>
    </row>
    <row r="321" spans="1:2">
      <c r="A321" s="45" t="s">
        <v>706</v>
      </c>
      <c r="B321" t="s">
        <v>4411</v>
      </c>
    </row>
    <row r="322" spans="1:2">
      <c r="A322" s="45" t="s">
        <v>707</v>
      </c>
      <c r="B322" t="s">
        <v>4412</v>
      </c>
    </row>
    <row r="323" spans="1:2">
      <c r="A323" s="45" t="s">
        <v>708</v>
      </c>
      <c r="B323" t="s">
        <v>4413</v>
      </c>
    </row>
    <row r="324" spans="1:2">
      <c r="A324" s="45" t="s">
        <v>709</v>
      </c>
      <c r="B324" t="s">
        <v>4414</v>
      </c>
    </row>
    <row r="325" spans="1:2">
      <c r="A325" s="45" t="s">
        <v>710</v>
      </c>
      <c r="B325" t="s">
        <v>4415</v>
      </c>
    </row>
    <row r="326" spans="1:2">
      <c r="A326" s="45" t="s">
        <v>711</v>
      </c>
      <c r="B326" t="s">
        <v>4416</v>
      </c>
    </row>
    <row r="327" spans="1:2">
      <c r="A327" s="45" t="s">
        <v>712</v>
      </c>
      <c r="B327" t="s">
        <v>4417</v>
      </c>
    </row>
    <row r="328" spans="1:2">
      <c r="A328" s="45" t="s">
        <v>713</v>
      </c>
      <c r="B328" t="s">
        <v>4418</v>
      </c>
    </row>
    <row r="329" spans="1:2">
      <c r="A329" s="45" t="s">
        <v>714</v>
      </c>
      <c r="B329" t="s">
        <v>4419</v>
      </c>
    </row>
    <row r="330" spans="1:2">
      <c r="A330" s="45" t="s">
        <v>715</v>
      </c>
      <c r="B330" t="s">
        <v>4420</v>
      </c>
    </row>
    <row r="331" spans="1:2">
      <c r="A331" s="45" t="s">
        <v>716</v>
      </c>
      <c r="B331" t="s">
        <v>4421</v>
      </c>
    </row>
    <row r="332" spans="1:2">
      <c r="A332" s="45" t="s">
        <v>717</v>
      </c>
      <c r="B332" t="s">
        <v>4422</v>
      </c>
    </row>
    <row r="333" spans="1:2">
      <c r="A333" s="45" t="s">
        <v>718</v>
      </c>
      <c r="B333" t="s">
        <v>4423</v>
      </c>
    </row>
    <row r="334" spans="1:2">
      <c r="A334" s="45" t="s">
        <v>719</v>
      </c>
      <c r="B334" t="s">
        <v>4424</v>
      </c>
    </row>
    <row r="335" spans="1:2">
      <c r="A335" s="45" t="s">
        <v>720</v>
      </c>
      <c r="B335" t="s">
        <v>4425</v>
      </c>
    </row>
    <row r="336" spans="1:2">
      <c r="A336" s="45" t="s">
        <v>721</v>
      </c>
      <c r="B336" t="s">
        <v>4426</v>
      </c>
    </row>
    <row r="337" spans="1:2">
      <c r="A337" s="45" t="s">
        <v>722</v>
      </c>
      <c r="B337" t="s">
        <v>4427</v>
      </c>
    </row>
    <row r="338" spans="1:2">
      <c r="A338" s="45" t="s">
        <v>723</v>
      </c>
      <c r="B338" t="s">
        <v>4428</v>
      </c>
    </row>
    <row r="339" spans="1:2">
      <c r="A339" s="45" t="s">
        <v>724</v>
      </c>
      <c r="B339" t="s">
        <v>4429</v>
      </c>
    </row>
    <row r="340" spans="1:2">
      <c r="A340" s="45" t="s">
        <v>725</v>
      </c>
      <c r="B340" t="s">
        <v>4430</v>
      </c>
    </row>
    <row r="341" spans="1:2">
      <c r="A341" s="45" t="s">
        <v>726</v>
      </c>
      <c r="B341" t="s">
        <v>4431</v>
      </c>
    </row>
    <row r="342" spans="1:2">
      <c r="A342" s="45" t="s">
        <v>727</v>
      </c>
      <c r="B342" t="s">
        <v>4432</v>
      </c>
    </row>
    <row r="343" spans="1:2">
      <c r="A343" s="45" t="s">
        <v>728</v>
      </c>
      <c r="B343" t="s">
        <v>4433</v>
      </c>
    </row>
    <row r="344" spans="1:2">
      <c r="A344" s="45" t="s">
        <v>729</v>
      </c>
      <c r="B344" t="s">
        <v>4434</v>
      </c>
    </row>
    <row r="345" spans="1:2">
      <c r="A345" s="45" t="s">
        <v>730</v>
      </c>
      <c r="B345" t="s">
        <v>4435</v>
      </c>
    </row>
    <row r="346" spans="1:2">
      <c r="A346" s="45" t="s">
        <v>731</v>
      </c>
      <c r="B346" t="s">
        <v>4436</v>
      </c>
    </row>
    <row r="347" spans="1:2">
      <c r="A347" s="45" t="s">
        <v>732</v>
      </c>
      <c r="B347" t="s">
        <v>4437</v>
      </c>
    </row>
    <row r="348" spans="1:2">
      <c r="A348" s="45" t="s">
        <v>733</v>
      </c>
      <c r="B348" t="s">
        <v>4438</v>
      </c>
    </row>
    <row r="349" spans="1:2">
      <c r="A349" s="45" t="s">
        <v>734</v>
      </c>
      <c r="B349" t="s">
        <v>4439</v>
      </c>
    </row>
    <row r="350" spans="1:2">
      <c r="A350" s="45" t="s">
        <v>735</v>
      </c>
      <c r="B350" t="s">
        <v>4440</v>
      </c>
    </row>
    <row r="351" spans="1:2">
      <c r="A351" s="45" t="s">
        <v>736</v>
      </c>
      <c r="B351" t="s">
        <v>4441</v>
      </c>
    </row>
    <row r="352" spans="1:2">
      <c r="A352" s="45" t="s">
        <v>737</v>
      </c>
      <c r="B352" t="s">
        <v>4442</v>
      </c>
    </row>
    <row r="353" spans="1:2">
      <c r="A353" s="45" t="s">
        <v>738</v>
      </c>
      <c r="B353" t="s">
        <v>4443</v>
      </c>
    </row>
    <row r="354" spans="1:2">
      <c r="A354" s="45" t="s">
        <v>739</v>
      </c>
      <c r="B354" t="s">
        <v>4444</v>
      </c>
    </row>
    <row r="355" spans="1:2">
      <c r="A355" s="45" t="s">
        <v>740</v>
      </c>
      <c r="B355" t="s">
        <v>4445</v>
      </c>
    </row>
    <row r="356" spans="1:2">
      <c r="A356" s="45" t="s">
        <v>741</v>
      </c>
      <c r="B356" t="s">
        <v>4446</v>
      </c>
    </row>
    <row r="357" spans="1:2">
      <c r="A357" s="45" t="s">
        <v>742</v>
      </c>
      <c r="B357" t="s">
        <v>4447</v>
      </c>
    </row>
    <row r="358" spans="1:2">
      <c r="A358" s="45" t="s">
        <v>743</v>
      </c>
      <c r="B358" t="s">
        <v>4448</v>
      </c>
    </row>
    <row r="359" spans="1:2">
      <c r="A359" s="45" t="s">
        <v>744</v>
      </c>
      <c r="B359" t="s">
        <v>4449</v>
      </c>
    </row>
    <row r="360" spans="1:2">
      <c r="A360" s="45" t="s">
        <v>745</v>
      </c>
      <c r="B360" t="s">
        <v>4450</v>
      </c>
    </row>
    <row r="361" spans="1:2">
      <c r="A361" s="45" t="s">
        <v>746</v>
      </c>
      <c r="B361" t="s">
        <v>4451</v>
      </c>
    </row>
    <row r="362" spans="1:2">
      <c r="A362" s="45" t="s">
        <v>747</v>
      </c>
      <c r="B362" t="s">
        <v>4452</v>
      </c>
    </row>
    <row r="363" spans="1:2">
      <c r="A363" s="45" t="s">
        <v>748</v>
      </c>
      <c r="B363" t="s">
        <v>4453</v>
      </c>
    </row>
    <row r="364" spans="1:2">
      <c r="A364" s="45" t="s">
        <v>749</v>
      </c>
      <c r="B364" t="s">
        <v>4454</v>
      </c>
    </row>
    <row r="365" spans="1:2">
      <c r="A365" s="45" t="s">
        <v>750</v>
      </c>
      <c r="B365" t="s">
        <v>4455</v>
      </c>
    </row>
    <row r="366" spans="1:2">
      <c r="A366" s="45" t="s">
        <v>751</v>
      </c>
      <c r="B366" t="s">
        <v>4456</v>
      </c>
    </row>
    <row r="367" spans="1:2">
      <c r="A367" s="45" t="s">
        <v>752</v>
      </c>
      <c r="B367" t="s">
        <v>4457</v>
      </c>
    </row>
    <row r="368" spans="1:2">
      <c r="A368" s="45" t="s">
        <v>753</v>
      </c>
      <c r="B368" t="s">
        <v>4458</v>
      </c>
    </row>
    <row r="369" spans="1:2">
      <c r="A369" s="45" t="s">
        <v>754</v>
      </c>
      <c r="B369" t="s">
        <v>4459</v>
      </c>
    </row>
    <row r="370" spans="1:2">
      <c r="A370" s="45" t="s">
        <v>755</v>
      </c>
      <c r="B370" t="s">
        <v>4460</v>
      </c>
    </row>
    <row r="371" spans="1:2">
      <c r="A371" s="45" t="s">
        <v>756</v>
      </c>
      <c r="B371" t="s">
        <v>4461</v>
      </c>
    </row>
    <row r="372" spans="1:2">
      <c r="A372" s="45" t="s">
        <v>757</v>
      </c>
      <c r="B372" t="s">
        <v>4462</v>
      </c>
    </row>
    <row r="373" spans="1:2">
      <c r="A373" s="45" t="s">
        <v>758</v>
      </c>
      <c r="B373" t="s">
        <v>4463</v>
      </c>
    </row>
    <row r="374" spans="1:2">
      <c r="A374" s="45" t="s">
        <v>759</v>
      </c>
      <c r="B374" t="s">
        <v>4464</v>
      </c>
    </row>
    <row r="375" spans="1:2">
      <c r="A375" s="45" t="s">
        <v>760</v>
      </c>
      <c r="B375" t="s">
        <v>4465</v>
      </c>
    </row>
    <row r="376" spans="1:2">
      <c r="A376" s="45" t="s">
        <v>761</v>
      </c>
      <c r="B376" t="s">
        <v>4466</v>
      </c>
    </row>
    <row r="377" spans="1:2">
      <c r="A377" s="45" t="s">
        <v>762</v>
      </c>
      <c r="B377" t="s">
        <v>4467</v>
      </c>
    </row>
    <row r="378" spans="1:2">
      <c r="A378" s="45" t="s">
        <v>763</v>
      </c>
      <c r="B378" t="s">
        <v>4468</v>
      </c>
    </row>
    <row r="379" spans="1:2">
      <c r="A379" s="45" t="s">
        <v>764</v>
      </c>
      <c r="B379" t="s">
        <v>4469</v>
      </c>
    </row>
    <row r="380" spans="1:2">
      <c r="A380" s="45" t="s">
        <v>765</v>
      </c>
      <c r="B380" t="s">
        <v>4470</v>
      </c>
    </row>
    <row r="381" spans="1:2">
      <c r="A381" s="45" t="s">
        <v>766</v>
      </c>
      <c r="B381" t="s">
        <v>4471</v>
      </c>
    </row>
    <row r="382" spans="1:2">
      <c r="A382" s="45" t="s">
        <v>767</v>
      </c>
      <c r="B382" t="s">
        <v>4472</v>
      </c>
    </row>
    <row r="383" spans="1:2">
      <c r="A383" s="45" t="s">
        <v>768</v>
      </c>
      <c r="B383" t="s">
        <v>4473</v>
      </c>
    </row>
    <row r="384" spans="1:2">
      <c r="A384" s="45" t="s">
        <v>769</v>
      </c>
      <c r="B384" t="s">
        <v>4474</v>
      </c>
    </row>
    <row r="385" spans="1:2">
      <c r="A385" s="45" t="s">
        <v>770</v>
      </c>
      <c r="B385" t="s">
        <v>4475</v>
      </c>
    </row>
    <row r="386" spans="1:2">
      <c r="A386" s="45" t="s">
        <v>771</v>
      </c>
      <c r="B386" t="s">
        <v>4476</v>
      </c>
    </row>
    <row r="387" spans="1:2">
      <c r="A387" s="45" t="s">
        <v>772</v>
      </c>
      <c r="B387" t="s">
        <v>4477</v>
      </c>
    </row>
    <row r="388" spans="1:2">
      <c r="A388" s="45" t="s">
        <v>773</v>
      </c>
      <c r="B388" t="s">
        <v>4478</v>
      </c>
    </row>
    <row r="389" spans="1:2">
      <c r="A389" s="45" t="s">
        <v>774</v>
      </c>
      <c r="B389" t="s">
        <v>4479</v>
      </c>
    </row>
    <row r="390" spans="1:2">
      <c r="A390" s="45" t="s">
        <v>775</v>
      </c>
      <c r="B390" t="s">
        <v>4480</v>
      </c>
    </row>
    <row r="391" spans="1:2">
      <c r="A391" s="45" t="s">
        <v>776</v>
      </c>
      <c r="B391" t="s">
        <v>4481</v>
      </c>
    </row>
    <row r="392" spans="1:2">
      <c r="A392" s="45" t="s">
        <v>777</v>
      </c>
      <c r="B392" t="s">
        <v>4482</v>
      </c>
    </row>
    <row r="393" spans="1:2">
      <c r="A393" s="45" t="s">
        <v>778</v>
      </c>
      <c r="B393" t="s">
        <v>4483</v>
      </c>
    </row>
    <row r="394" spans="1:2">
      <c r="A394" s="45" t="s">
        <v>779</v>
      </c>
      <c r="B394" t="s">
        <v>4484</v>
      </c>
    </row>
    <row r="395" spans="1:2">
      <c r="A395" s="45" t="s">
        <v>780</v>
      </c>
      <c r="B395" t="s">
        <v>4485</v>
      </c>
    </row>
    <row r="396" spans="1:2">
      <c r="A396" s="45" t="s">
        <v>781</v>
      </c>
      <c r="B396" t="s">
        <v>4486</v>
      </c>
    </row>
    <row r="397" spans="1:2">
      <c r="A397" s="45" t="s">
        <v>782</v>
      </c>
      <c r="B397" t="s">
        <v>4487</v>
      </c>
    </row>
    <row r="398" spans="1:2">
      <c r="A398" s="45" t="s">
        <v>783</v>
      </c>
      <c r="B398" t="s">
        <v>4488</v>
      </c>
    </row>
    <row r="399" spans="1:2">
      <c r="A399" s="45" t="s">
        <v>784</v>
      </c>
      <c r="B399" t="s">
        <v>4489</v>
      </c>
    </row>
    <row r="400" spans="1:2">
      <c r="A400" s="45" t="s">
        <v>785</v>
      </c>
      <c r="B400" t="s">
        <v>4490</v>
      </c>
    </row>
    <row r="401" spans="1:2">
      <c r="A401" s="45" t="s">
        <v>786</v>
      </c>
      <c r="B401" t="s">
        <v>4491</v>
      </c>
    </row>
    <row r="402" spans="1:2">
      <c r="A402" s="45" t="s">
        <v>787</v>
      </c>
      <c r="B402" t="s">
        <v>4492</v>
      </c>
    </row>
    <row r="403" spans="1:2">
      <c r="A403" s="45" t="s">
        <v>788</v>
      </c>
      <c r="B403" t="s">
        <v>4493</v>
      </c>
    </row>
    <row r="404" spans="1:2">
      <c r="A404" s="45" t="s">
        <v>789</v>
      </c>
      <c r="B404" t="s">
        <v>4494</v>
      </c>
    </row>
    <row r="405" spans="1:2">
      <c r="A405" s="45" t="s">
        <v>790</v>
      </c>
      <c r="B405" t="s">
        <v>4495</v>
      </c>
    </row>
    <row r="406" spans="1:2">
      <c r="A406" s="45" t="s">
        <v>791</v>
      </c>
      <c r="B406" t="s">
        <v>4496</v>
      </c>
    </row>
    <row r="407" spans="1:2">
      <c r="A407" s="45" t="s">
        <v>792</v>
      </c>
      <c r="B407" t="s">
        <v>4497</v>
      </c>
    </row>
    <row r="408" spans="1:2">
      <c r="A408" s="45" t="s">
        <v>793</v>
      </c>
      <c r="B408" t="s">
        <v>4498</v>
      </c>
    </row>
    <row r="409" spans="1:2">
      <c r="A409" s="45" t="s">
        <v>794</v>
      </c>
      <c r="B409" t="s">
        <v>4499</v>
      </c>
    </row>
    <row r="410" spans="1:2">
      <c r="A410" s="45" t="s">
        <v>795</v>
      </c>
      <c r="B410" t="s">
        <v>4500</v>
      </c>
    </row>
    <row r="411" spans="1:2">
      <c r="A411" s="45" t="s">
        <v>796</v>
      </c>
      <c r="B411" t="s">
        <v>4501</v>
      </c>
    </row>
    <row r="412" spans="1:2">
      <c r="A412" s="45" t="s">
        <v>797</v>
      </c>
      <c r="B412" t="s">
        <v>4502</v>
      </c>
    </row>
    <row r="413" spans="1:2">
      <c r="A413" s="45" t="s">
        <v>798</v>
      </c>
      <c r="B413" t="s">
        <v>4503</v>
      </c>
    </row>
    <row r="414" spans="1:2">
      <c r="A414" s="45" t="s">
        <v>799</v>
      </c>
      <c r="B414" t="s">
        <v>4504</v>
      </c>
    </row>
    <row r="415" spans="1:2">
      <c r="A415" s="45" t="s">
        <v>800</v>
      </c>
      <c r="B415" t="s">
        <v>4505</v>
      </c>
    </row>
    <row r="416" spans="1:2">
      <c r="A416" s="45" t="s">
        <v>801</v>
      </c>
      <c r="B416" t="s">
        <v>4506</v>
      </c>
    </row>
    <row r="417" spans="1:2">
      <c r="A417" s="45" t="s">
        <v>802</v>
      </c>
      <c r="B417" t="s">
        <v>4507</v>
      </c>
    </row>
    <row r="418" spans="1:2">
      <c r="A418" s="45" t="s">
        <v>803</v>
      </c>
      <c r="B418" t="s">
        <v>4508</v>
      </c>
    </row>
    <row r="419" spans="1:2">
      <c r="A419" s="45" t="s">
        <v>804</v>
      </c>
      <c r="B419" t="s">
        <v>4509</v>
      </c>
    </row>
    <row r="420" spans="1:2">
      <c r="A420" s="45" t="s">
        <v>805</v>
      </c>
      <c r="B420" t="s">
        <v>4510</v>
      </c>
    </row>
    <row r="421" spans="1:2">
      <c r="A421" s="45" t="s">
        <v>806</v>
      </c>
      <c r="B421" t="s">
        <v>4511</v>
      </c>
    </row>
    <row r="422" spans="1:2">
      <c r="A422" s="45" t="s">
        <v>807</v>
      </c>
      <c r="B422" t="s">
        <v>4512</v>
      </c>
    </row>
    <row r="423" spans="1:2">
      <c r="A423" s="45" t="s">
        <v>808</v>
      </c>
      <c r="B423" t="s">
        <v>4513</v>
      </c>
    </row>
    <row r="424" spans="1:2">
      <c r="A424" s="45" t="s">
        <v>809</v>
      </c>
      <c r="B424" t="s">
        <v>4514</v>
      </c>
    </row>
    <row r="425" spans="1:2">
      <c r="A425" s="45" t="s">
        <v>810</v>
      </c>
      <c r="B425" t="s">
        <v>4515</v>
      </c>
    </row>
    <row r="426" spans="1:2">
      <c r="A426" s="45" t="s">
        <v>811</v>
      </c>
      <c r="B426" t="s">
        <v>4516</v>
      </c>
    </row>
    <row r="427" spans="1:2">
      <c r="A427" s="45" t="s">
        <v>812</v>
      </c>
      <c r="B427" t="s">
        <v>4517</v>
      </c>
    </row>
    <row r="428" spans="1:2">
      <c r="A428" s="45" t="s">
        <v>813</v>
      </c>
      <c r="B428" t="s">
        <v>4518</v>
      </c>
    </row>
    <row r="429" spans="1:2">
      <c r="A429" s="45" t="s">
        <v>814</v>
      </c>
      <c r="B429" t="s">
        <v>4519</v>
      </c>
    </row>
    <row r="430" spans="1:2">
      <c r="A430" s="45" t="s">
        <v>815</v>
      </c>
      <c r="B430" t="s">
        <v>4520</v>
      </c>
    </row>
    <row r="431" spans="1:2">
      <c r="A431" s="45" t="s">
        <v>816</v>
      </c>
      <c r="B431" t="s">
        <v>4521</v>
      </c>
    </row>
    <row r="432" spans="1:2">
      <c r="A432" s="45" t="s">
        <v>817</v>
      </c>
      <c r="B432" t="s">
        <v>4522</v>
      </c>
    </row>
    <row r="433" spans="1:2">
      <c r="A433" s="45" t="s">
        <v>818</v>
      </c>
      <c r="B433" t="s">
        <v>4523</v>
      </c>
    </row>
    <row r="434" spans="1:2">
      <c r="A434" s="45" t="s">
        <v>819</v>
      </c>
      <c r="B434" t="s">
        <v>4524</v>
      </c>
    </row>
    <row r="435" spans="1:2">
      <c r="A435" s="45" t="s">
        <v>820</v>
      </c>
      <c r="B435" t="s">
        <v>4525</v>
      </c>
    </row>
    <row r="436" spans="1:2">
      <c r="A436" s="45" t="s">
        <v>821</v>
      </c>
      <c r="B436" t="s">
        <v>4526</v>
      </c>
    </row>
    <row r="437" spans="1:2">
      <c r="A437" s="45" t="s">
        <v>822</v>
      </c>
      <c r="B437" t="s">
        <v>4527</v>
      </c>
    </row>
    <row r="438" spans="1:2">
      <c r="A438" s="45" t="s">
        <v>823</v>
      </c>
      <c r="B438" t="s">
        <v>4528</v>
      </c>
    </row>
    <row r="439" spans="1:2">
      <c r="A439" s="45" t="s">
        <v>824</v>
      </c>
      <c r="B439" t="s">
        <v>4529</v>
      </c>
    </row>
    <row r="440" spans="1:2">
      <c r="A440" s="45" t="s">
        <v>825</v>
      </c>
      <c r="B440" t="s">
        <v>4530</v>
      </c>
    </row>
    <row r="441" spans="1:2">
      <c r="A441" s="45" t="s">
        <v>826</v>
      </c>
      <c r="B441" t="s">
        <v>4531</v>
      </c>
    </row>
    <row r="442" spans="1:2">
      <c r="A442" s="45" t="s">
        <v>827</v>
      </c>
      <c r="B442" t="s">
        <v>4532</v>
      </c>
    </row>
    <row r="443" spans="1:2">
      <c r="A443" s="45" t="s">
        <v>828</v>
      </c>
      <c r="B443" t="s">
        <v>4533</v>
      </c>
    </row>
    <row r="444" spans="1:2">
      <c r="A444" s="45" t="s">
        <v>829</v>
      </c>
      <c r="B444" t="s">
        <v>4534</v>
      </c>
    </row>
    <row r="445" spans="1:2">
      <c r="A445" s="45" t="s">
        <v>830</v>
      </c>
      <c r="B445" t="s">
        <v>4535</v>
      </c>
    </row>
    <row r="446" spans="1:2">
      <c r="A446" s="45" t="s">
        <v>831</v>
      </c>
      <c r="B446" t="s">
        <v>4536</v>
      </c>
    </row>
    <row r="447" spans="1:2">
      <c r="A447" s="45" t="s">
        <v>832</v>
      </c>
      <c r="B447" t="s">
        <v>4537</v>
      </c>
    </row>
    <row r="448" spans="1:2">
      <c r="A448" s="45" t="s">
        <v>833</v>
      </c>
      <c r="B448" t="s">
        <v>4538</v>
      </c>
    </row>
    <row r="449" spans="1:2">
      <c r="A449" s="45" t="s">
        <v>834</v>
      </c>
      <c r="B449" t="s">
        <v>4539</v>
      </c>
    </row>
    <row r="450" spans="1:2">
      <c r="A450" s="45" t="s">
        <v>835</v>
      </c>
      <c r="B450" t="s">
        <v>4540</v>
      </c>
    </row>
    <row r="451" spans="1:2">
      <c r="A451" s="45" t="s">
        <v>836</v>
      </c>
      <c r="B451" t="s">
        <v>4541</v>
      </c>
    </row>
    <row r="452" spans="1:2">
      <c r="A452" s="45" t="s">
        <v>837</v>
      </c>
      <c r="B452" t="s">
        <v>4542</v>
      </c>
    </row>
    <row r="453" spans="1:2">
      <c r="A453" s="45" t="s">
        <v>838</v>
      </c>
      <c r="B453" t="s">
        <v>4543</v>
      </c>
    </row>
    <row r="454" spans="1:2">
      <c r="A454" s="45" t="s">
        <v>839</v>
      </c>
      <c r="B454" t="s">
        <v>4544</v>
      </c>
    </row>
    <row r="455" spans="1:2">
      <c r="A455" s="45" t="s">
        <v>840</v>
      </c>
      <c r="B455" t="s">
        <v>4545</v>
      </c>
    </row>
    <row r="456" spans="1:2">
      <c r="A456" s="45" t="s">
        <v>841</v>
      </c>
      <c r="B456" t="s">
        <v>4546</v>
      </c>
    </row>
    <row r="457" spans="1:2">
      <c r="A457" s="45" t="s">
        <v>842</v>
      </c>
      <c r="B457" t="s">
        <v>4547</v>
      </c>
    </row>
    <row r="458" spans="1:2">
      <c r="A458" s="45" t="s">
        <v>843</v>
      </c>
      <c r="B458" t="s">
        <v>4548</v>
      </c>
    </row>
    <row r="459" spans="1:2">
      <c r="A459" s="45" t="s">
        <v>844</v>
      </c>
      <c r="B459" t="s">
        <v>4549</v>
      </c>
    </row>
    <row r="460" spans="1:2">
      <c r="A460" s="45" t="s">
        <v>845</v>
      </c>
      <c r="B460" t="s">
        <v>4550</v>
      </c>
    </row>
    <row r="461" spans="1:2">
      <c r="A461" s="45" t="s">
        <v>846</v>
      </c>
      <c r="B461" t="s">
        <v>4551</v>
      </c>
    </row>
    <row r="462" spans="1:2">
      <c r="A462" s="45" t="s">
        <v>847</v>
      </c>
      <c r="B462" t="s">
        <v>4552</v>
      </c>
    </row>
    <row r="463" spans="1:2">
      <c r="A463" s="45" t="s">
        <v>848</v>
      </c>
      <c r="B463" t="s">
        <v>4553</v>
      </c>
    </row>
    <row r="464" spans="1:2">
      <c r="A464" s="45" t="s">
        <v>849</v>
      </c>
      <c r="B464" t="s">
        <v>4554</v>
      </c>
    </row>
    <row r="465" spans="1:2">
      <c r="A465" s="45" t="s">
        <v>850</v>
      </c>
      <c r="B465" t="s">
        <v>4555</v>
      </c>
    </row>
    <row r="466" spans="1:2">
      <c r="A466" s="45" t="s">
        <v>851</v>
      </c>
      <c r="B466" t="s">
        <v>4556</v>
      </c>
    </row>
    <row r="467" spans="1:2">
      <c r="A467" s="45" t="s">
        <v>852</v>
      </c>
      <c r="B467" t="s">
        <v>4557</v>
      </c>
    </row>
    <row r="468" spans="1:2">
      <c r="A468" s="45" t="s">
        <v>853</v>
      </c>
      <c r="B468" t="s">
        <v>4558</v>
      </c>
    </row>
    <row r="469" spans="1:2">
      <c r="A469" s="45" t="s">
        <v>854</v>
      </c>
      <c r="B469" t="s">
        <v>4559</v>
      </c>
    </row>
    <row r="470" spans="1:2">
      <c r="A470" s="45" t="s">
        <v>855</v>
      </c>
      <c r="B470" t="s">
        <v>4560</v>
      </c>
    </row>
    <row r="471" spans="1:2">
      <c r="A471" s="45" t="s">
        <v>856</v>
      </c>
      <c r="B471" t="s">
        <v>4561</v>
      </c>
    </row>
    <row r="472" spans="1:2">
      <c r="A472" s="45" t="s">
        <v>857</v>
      </c>
      <c r="B472" t="s">
        <v>4562</v>
      </c>
    </row>
    <row r="473" spans="1:2">
      <c r="A473" s="45" t="s">
        <v>858</v>
      </c>
      <c r="B473" t="s">
        <v>4563</v>
      </c>
    </row>
    <row r="474" spans="1:2">
      <c r="A474" s="45" t="s">
        <v>859</v>
      </c>
      <c r="B474" t="s">
        <v>4564</v>
      </c>
    </row>
    <row r="475" spans="1:2">
      <c r="A475" s="45" t="s">
        <v>860</v>
      </c>
      <c r="B475" t="s">
        <v>4565</v>
      </c>
    </row>
    <row r="476" spans="1:2">
      <c r="A476" s="45" t="s">
        <v>861</v>
      </c>
      <c r="B476" t="s">
        <v>4566</v>
      </c>
    </row>
    <row r="477" spans="1:2">
      <c r="A477" s="45" t="s">
        <v>862</v>
      </c>
      <c r="B477" t="s">
        <v>4567</v>
      </c>
    </row>
    <row r="478" spans="1:2">
      <c r="A478" s="45" t="s">
        <v>863</v>
      </c>
      <c r="B478" t="s">
        <v>4568</v>
      </c>
    </row>
    <row r="479" spans="1:2">
      <c r="A479" s="45" t="s">
        <v>864</v>
      </c>
      <c r="B479" t="s">
        <v>4569</v>
      </c>
    </row>
    <row r="480" spans="1:2">
      <c r="A480" s="45" t="s">
        <v>865</v>
      </c>
      <c r="B480" t="s">
        <v>4570</v>
      </c>
    </row>
    <row r="481" spans="1:2">
      <c r="A481" s="45" t="s">
        <v>866</v>
      </c>
      <c r="B481" t="s">
        <v>4571</v>
      </c>
    </row>
    <row r="482" spans="1:2">
      <c r="A482" s="45" t="s">
        <v>867</v>
      </c>
      <c r="B482" t="s">
        <v>4572</v>
      </c>
    </row>
    <row r="483" spans="1:2">
      <c r="A483" s="45" t="s">
        <v>868</v>
      </c>
      <c r="B483" t="s">
        <v>4573</v>
      </c>
    </row>
    <row r="484" spans="1:2">
      <c r="A484" s="45" t="s">
        <v>869</v>
      </c>
      <c r="B484" t="s">
        <v>4574</v>
      </c>
    </row>
    <row r="485" spans="1:2">
      <c r="A485" s="45" t="s">
        <v>870</v>
      </c>
      <c r="B485" t="s">
        <v>4575</v>
      </c>
    </row>
    <row r="486" spans="1:2">
      <c r="A486" s="45" t="s">
        <v>871</v>
      </c>
      <c r="B486" t="s">
        <v>4576</v>
      </c>
    </row>
    <row r="487" spans="1:2">
      <c r="A487" s="45" t="s">
        <v>872</v>
      </c>
      <c r="B487" t="s">
        <v>4577</v>
      </c>
    </row>
    <row r="488" spans="1:2">
      <c r="A488" s="45" t="s">
        <v>873</v>
      </c>
      <c r="B488" t="s">
        <v>4578</v>
      </c>
    </row>
    <row r="489" spans="1:2">
      <c r="A489" s="45" t="s">
        <v>874</v>
      </c>
      <c r="B489" t="s">
        <v>4579</v>
      </c>
    </row>
    <row r="490" spans="1:2">
      <c r="A490" s="45" t="s">
        <v>875</v>
      </c>
      <c r="B490" t="s">
        <v>4580</v>
      </c>
    </row>
    <row r="491" spans="1:2">
      <c r="A491" s="45" t="s">
        <v>876</v>
      </c>
      <c r="B491" t="s">
        <v>4581</v>
      </c>
    </row>
    <row r="492" spans="1:2">
      <c r="A492" s="45" t="s">
        <v>877</v>
      </c>
      <c r="B492" t="s">
        <v>4582</v>
      </c>
    </row>
    <row r="493" spans="1:2">
      <c r="A493" s="45" t="s">
        <v>878</v>
      </c>
      <c r="B493" t="s">
        <v>4583</v>
      </c>
    </row>
    <row r="494" spans="1:2">
      <c r="A494" s="45" t="s">
        <v>879</v>
      </c>
      <c r="B494" t="s">
        <v>4584</v>
      </c>
    </row>
    <row r="495" spans="1:2">
      <c r="A495" s="45" t="s">
        <v>880</v>
      </c>
      <c r="B495" t="s">
        <v>4585</v>
      </c>
    </row>
    <row r="496" spans="1:2">
      <c r="A496" s="45" t="s">
        <v>881</v>
      </c>
      <c r="B496" t="s">
        <v>4586</v>
      </c>
    </row>
    <row r="497" spans="1:2">
      <c r="A497" s="45" t="s">
        <v>882</v>
      </c>
      <c r="B497" t="s">
        <v>4587</v>
      </c>
    </row>
    <row r="498" spans="1:2">
      <c r="A498" s="45" t="s">
        <v>883</v>
      </c>
      <c r="B498" t="s">
        <v>4588</v>
      </c>
    </row>
    <row r="499" spans="1:2">
      <c r="A499" s="45" t="s">
        <v>884</v>
      </c>
      <c r="B499" t="s">
        <v>4589</v>
      </c>
    </row>
    <row r="500" spans="1:2">
      <c r="A500" s="45" t="s">
        <v>885</v>
      </c>
      <c r="B500" t="s">
        <v>4590</v>
      </c>
    </row>
    <row r="501" spans="1:2">
      <c r="A501" s="45" t="s">
        <v>886</v>
      </c>
      <c r="B501" t="s">
        <v>4591</v>
      </c>
    </row>
    <row r="502" spans="1:2">
      <c r="A502" s="45" t="s">
        <v>887</v>
      </c>
      <c r="B502" t="s">
        <v>4592</v>
      </c>
    </row>
    <row r="503" spans="1:2">
      <c r="A503" s="45" t="s">
        <v>888</v>
      </c>
      <c r="B503" t="s">
        <v>4593</v>
      </c>
    </row>
    <row r="504" spans="1:2">
      <c r="A504" s="45" t="s">
        <v>889</v>
      </c>
      <c r="B504" t="s">
        <v>4594</v>
      </c>
    </row>
    <row r="505" spans="1:2">
      <c r="A505" s="45" t="s">
        <v>890</v>
      </c>
      <c r="B505" t="s">
        <v>4595</v>
      </c>
    </row>
    <row r="506" spans="1:2">
      <c r="A506" s="45" t="s">
        <v>891</v>
      </c>
      <c r="B506" t="s">
        <v>4596</v>
      </c>
    </row>
    <row r="507" spans="1:2">
      <c r="A507" s="45" t="s">
        <v>892</v>
      </c>
      <c r="B507" t="s">
        <v>4597</v>
      </c>
    </row>
    <row r="508" spans="1:2">
      <c r="A508" s="45" t="s">
        <v>893</v>
      </c>
      <c r="B508" t="s">
        <v>4598</v>
      </c>
    </row>
    <row r="509" spans="1:2">
      <c r="A509" s="45" t="s">
        <v>894</v>
      </c>
      <c r="B509" t="s">
        <v>4599</v>
      </c>
    </row>
    <row r="510" spans="1:2">
      <c r="A510" s="45" t="s">
        <v>895</v>
      </c>
      <c r="B510" t="s">
        <v>4600</v>
      </c>
    </row>
    <row r="511" spans="1:2">
      <c r="A511" s="45" t="s">
        <v>896</v>
      </c>
      <c r="B511" t="s">
        <v>4601</v>
      </c>
    </row>
    <row r="512" spans="1:2">
      <c r="A512" s="45" t="s">
        <v>897</v>
      </c>
      <c r="B512" t="s">
        <v>4602</v>
      </c>
    </row>
    <row r="513" spans="1:2">
      <c r="A513" s="45" t="s">
        <v>898</v>
      </c>
      <c r="B513" t="s">
        <v>4603</v>
      </c>
    </row>
    <row r="514" spans="1:2">
      <c r="A514" s="45" t="s">
        <v>899</v>
      </c>
      <c r="B514" t="s">
        <v>4604</v>
      </c>
    </row>
    <row r="515" spans="1:2">
      <c r="A515" s="45" t="s">
        <v>900</v>
      </c>
      <c r="B515" t="s">
        <v>4605</v>
      </c>
    </row>
    <row r="516" spans="1:2">
      <c r="A516" s="45" t="s">
        <v>901</v>
      </c>
      <c r="B516" t="s">
        <v>4606</v>
      </c>
    </row>
    <row r="517" spans="1:2">
      <c r="A517" s="45" t="s">
        <v>902</v>
      </c>
      <c r="B517" t="s">
        <v>4607</v>
      </c>
    </row>
    <row r="518" spans="1:2">
      <c r="A518" s="45" t="s">
        <v>903</v>
      </c>
      <c r="B518" t="s">
        <v>4608</v>
      </c>
    </row>
    <row r="519" spans="1:2">
      <c r="A519" s="45" t="s">
        <v>904</v>
      </c>
      <c r="B519" t="s">
        <v>4609</v>
      </c>
    </row>
    <row r="520" spans="1:2">
      <c r="A520" s="45" t="s">
        <v>905</v>
      </c>
      <c r="B520" t="s">
        <v>4610</v>
      </c>
    </row>
    <row r="521" spans="1:2">
      <c r="A521" s="45" t="s">
        <v>906</v>
      </c>
      <c r="B521" t="s">
        <v>4611</v>
      </c>
    </row>
    <row r="522" spans="1:2">
      <c r="A522" s="45" t="s">
        <v>907</v>
      </c>
      <c r="B522" t="s">
        <v>4612</v>
      </c>
    </row>
    <row r="523" spans="1:2">
      <c r="A523" s="45" t="s">
        <v>908</v>
      </c>
      <c r="B523" t="s">
        <v>4613</v>
      </c>
    </row>
    <row r="524" spans="1:2">
      <c r="A524" s="45" t="s">
        <v>909</v>
      </c>
      <c r="B524" t="s">
        <v>4614</v>
      </c>
    </row>
    <row r="525" spans="1:2">
      <c r="A525" s="45" t="s">
        <v>910</v>
      </c>
      <c r="B525" t="s">
        <v>4615</v>
      </c>
    </row>
    <row r="526" spans="1:2">
      <c r="A526" s="45" t="s">
        <v>911</v>
      </c>
      <c r="B526" t="s">
        <v>4616</v>
      </c>
    </row>
    <row r="527" spans="1:2">
      <c r="A527" s="45" t="s">
        <v>912</v>
      </c>
      <c r="B527" t="s">
        <v>4617</v>
      </c>
    </row>
    <row r="528" spans="1:2">
      <c r="A528" s="45" t="s">
        <v>913</v>
      </c>
      <c r="B528" t="s">
        <v>4618</v>
      </c>
    </row>
    <row r="529" spans="1:2">
      <c r="A529" s="45" t="s">
        <v>914</v>
      </c>
      <c r="B529" t="s">
        <v>4619</v>
      </c>
    </row>
    <row r="530" spans="1:2">
      <c r="A530" s="45" t="s">
        <v>915</v>
      </c>
      <c r="B530" t="s">
        <v>4620</v>
      </c>
    </row>
    <row r="531" spans="1:2">
      <c r="A531" s="45" t="s">
        <v>916</v>
      </c>
      <c r="B531" t="s">
        <v>4621</v>
      </c>
    </row>
    <row r="532" spans="1:2">
      <c r="A532" s="45" t="s">
        <v>917</v>
      </c>
      <c r="B532" t="s">
        <v>4622</v>
      </c>
    </row>
    <row r="533" spans="1:2">
      <c r="A533" s="45" t="s">
        <v>918</v>
      </c>
      <c r="B533" t="s">
        <v>4623</v>
      </c>
    </row>
    <row r="534" spans="1:2">
      <c r="A534" s="45" t="s">
        <v>919</v>
      </c>
      <c r="B534" t="s">
        <v>4624</v>
      </c>
    </row>
    <row r="535" spans="1:2">
      <c r="A535" s="45" t="s">
        <v>920</v>
      </c>
      <c r="B535" t="s">
        <v>4625</v>
      </c>
    </row>
    <row r="536" spans="1:2">
      <c r="A536" s="45" t="s">
        <v>921</v>
      </c>
      <c r="B536" t="s">
        <v>4626</v>
      </c>
    </row>
    <row r="537" spans="1:2">
      <c r="A537" s="45" t="s">
        <v>922</v>
      </c>
      <c r="B537" t="s">
        <v>4627</v>
      </c>
    </row>
    <row r="538" spans="1:2">
      <c r="A538" s="45" t="s">
        <v>923</v>
      </c>
      <c r="B538" t="s">
        <v>4628</v>
      </c>
    </row>
    <row r="539" spans="1:2">
      <c r="A539" s="45" t="s">
        <v>924</v>
      </c>
      <c r="B539" t="s">
        <v>4629</v>
      </c>
    </row>
    <row r="540" spans="1:2">
      <c r="A540" s="45" t="s">
        <v>925</v>
      </c>
      <c r="B540" t="s">
        <v>4630</v>
      </c>
    </row>
    <row r="541" spans="1:2">
      <c r="A541" s="45" t="s">
        <v>926</v>
      </c>
      <c r="B541" t="s">
        <v>4631</v>
      </c>
    </row>
    <row r="542" spans="1:2">
      <c r="A542" s="45" t="s">
        <v>927</v>
      </c>
      <c r="B542" t="s">
        <v>4632</v>
      </c>
    </row>
    <row r="543" spans="1:2">
      <c r="A543" s="45" t="s">
        <v>928</v>
      </c>
      <c r="B543" t="s">
        <v>4633</v>
      </c>
    </row>
    <row r="544" spans="1:2">
      <c r="A544" s="45" t="s">
        <v>929</v>
      </c>
      <c r="B544" t="s">
        <v>4634</v>
      </c>
    </row>
    <row r="545" spans="1:2">
      <c r="A545" s="45" t="s">
        <v>930</v>
      </c>
      <c r="B545" t="s">
        <v>4635</v>
      </c>
    </row>
    <row r="546" spans="1:2">
      <c r="A546" s="45" t="s">
        <v>931</v>
      </c>
      <c r="B546" t="s">
        <v>4636</v>
      </c>
    </row>
    <row r="547" spans="1:2">
      <c r="A547" s="45" t="s">
        <v>932</v>
      </c>
      <c r="B547" t="s">
        <v>4637</v>
      </c>
    </row>
    <row r="548" spans="1:2">
      <c r="A548" s="45" t="s">
        <v>933</v>
      </c>
      <c r="B548" t="s">
        <v>4638</v>
      </c>
    </row>
    <row r="549" spans="1:2">
      <c r="A549" s="45" t="s">
        <v>934</v>
      </c>
      <c r="B549" t="s">
        <v>4639</v>
      </c>
    </row>
    <row r="550" spans="1:2">
      <c r="A550" s="45" t="s">
        <v>935</v>
      </c>
      <c r="B550" t="s">
        <v>4640</v>
      </c>
    </row>
    <row r="551" spans="1:2">
      <c r="A551" s="45" t="s">
        <v>936</v>
      </c>
      <c r="B551" t="s">
        <v>4641</v>
      </c>
    </row>
    <row r="552" spans="1:2">
      <c r="A552" s="45" t="s">
        <v>937</v>
      </c>
      <c r="B552" t="s">
        <v>4642</v>
      </c>
    </row>
    <row r="553" spans="1:2">
      <c r="A553" s="45" t="s">
        <v>938</v>
      </c>
      <c r="B553" t="s">
        <v>4643</v>
      </c>
    </row>
    <row r="554" spans="1:2">
      <c r="A554" s="45" t="s">
        <v>939</v>
      </c>
      <c r="B554" t="s">
        <v>4644</v>
      </c>
    </row>
    <row r="555" spans="1:2">
      <c r="A555" s="45" t="s">
        <v>940</v>
      </c>
      <c r="B555" t="s">
        <v>4645</v>
      </c>
    </row>
    <row r="556" spans="1:2">
      <c r="A556" s="45" t="s">
        <v>941</v>
      </c>
      <c r="B556" t="s">
        <v>4646</v>
      </c>
    </row>
    <row r="557" spans="1:2">
      <c r="A557" s="45" t="s">
        <v>942</v>
      </c>
      <c r="B557" t="s">
        <v>4647</v>
      </c>
    </row>
    <row r="558" spans="1:2">
      <c r="A558" s="45" t="s">
        <v>943</v>
      </c>
      <c r="B558" t="s">
        <v>4648</v>
      </c>
    </row>
    <row r="559" spans="1:2">
      <c r="A559" s="45" t="s">
        <v>944</v>
      </c>
      <c r="B559" t="s">
        <v>4649</v>
      </c>
    </row>
    <row r="560" spans="1:2">
      <c r="A560" s="45" t="s">
        <v>945</v>
      </c>
      <c r="B560" t="s">
        <v>4650</v>
      </c>
    </row>
    <row r="561" spans="1:2">
      <c r="A561" s="45" t="s">
        <v>946</v>
      </c>
      <c r="B561" t="s">
        <v>4651</v>
      </c>
    </row>
    <row r="562" spans="1:2">
      <c r="A562" s="45" t="s">
        <v>947</v>
      </c>
      <c r="B562" t="s">
        <v>4652</v>
      </c>
    </row>
    <row r="563" spans="1:2">
      <c r="A563" s="45" t="s">
        <v>948</v>
      </c>
      <c r="B563" t="s">
        <v>4653</v>
      </c>
    </row>
    <row r="564" spans="1:2">
      <c r="A564" s="45" t="s">
        <v>949</v>
      </c>
      <c r="B564" t="s">
        <v>4654</v>
      </c>
    </row>
    <row r="565" spans="1:2">
      <c r="A565" s="45" t="s">
        <v>950</v>
      </c>
      <c r="B565" t="s">
        <v>4655</v>
      </c>
    </row>
    <row r="566" spans="1:2">
      <c r="A566" s="45" t="s">
        <v>951</v>
      </c>
      <c r="B566" t="s">
        <v>4656</v>
      </c>
    </row>
    <row r="567" spans="1:2">
      <c r="A567" s="45" t="s">
        <v>952</v>
      </c>
      <c r="B567" t="s">
        <v>4657</v>
      </c>
    </row>
    <row r="568" spans="1:2">
      <c r="A568" s="45" t="s">
        <v>953</v>
      </c>
      <c r="B568" t="s">
        <v>4658</v>
      </c>
    </row>
    <row r="569" spans="1:2">
      <c r="A569" s="45" t="s">
        <v>954</v>
      </c>
      <c r="B569" t="s">
        <v>4659</v>
      </c>
    </row>
    <row r="570" spans="1:2">
      <c r="A570" s="45" t="s">
        <v>955</v>
      </c>
      <c r="B570" t="s">
        <v>4660</v>
      </c>
    </row>
    <row r="571" spans="1:2">
      <c r="A571" s="45" t="s">
        <v>956</v>
      </c>
      <c r="B571" t="s">
        <v>4661</v>
      </c>
    </row>
    <row r="572" spans="1:2">
      <c r="A572" s="45" t="s">
        <v>957</v>
      </c>
      <c r="B572" t="s">
        <v>4662</v>
      </c>
    </row>
    <row r="573" spans="1:2">
      <c r="A573" s="45" t="s">
        <v>958</v>
      </c>
      <c r="B573" t="s">
        <v>4663</v>
      </c>
    </row>
    <row r="574" spans="1:2">
      <c r="A574" s="45" t="s">
        <v>959</v>
      </c>
      <c r="B574" t="s">
        <v>4664</v>
      </c>
    </row>
    <row r="575" spans="1:2">
      <c r="A575" s="45" t="s">
        <v>960</v>
      </c>
      <c r="B575" t="s">
        <v>4665</v>
      </c>
    </row>
    <row r="576" spans="1:2">
      <c r="A576" s="45" t="s">
        <v>961</v>
      </c>
      <c r="B576" t="s">
        <v>4666</v>
      </c>
    </row>
    <row r="577" spans="1:2">
      <c r="A577" s="45" t="s">
        <v>962</v>
      </c>
      <c r="B577" t="s">
        <v>4667</v>
      </c>
    </row>
    <row r="578" spans="1:2">
      <c r="A578" s="45" t="s">
        <v>963</v>
      </c>
      <c r="B578" t="s">
        <v>4668</v>
      </c>
    </row>
    <row r="579" spans="1:2">
      <c r="A579" s="45" t="s">
        <v>964</v>
      </c>
      <c r="B579" t="s">
        <v>4669</v>
      </c>
    </row>
    <row r="580" spans="1:2">
      <c r="A580" s="45" t="s">
        <v>965</v>
      </c>
      <c r="B580" t="s">
        <v>4670</v>
      </c>
    </row>
    <row r="581" spans="1:2">
      <c r="A581" s="45" t="s">
        <v>966</v>
      </c>
      <c r="B581" t="s">
        <v>4671</v>
      </c>
    </row>
    <row r="582" spans="1:2">
      <c r="A582" s="45" t="s">
        <v>967</v>
      </c>
      <c r="B582" t="s">
        <v>4672</v>
      </c>
    </row>
    <row r="583" spans="1:2">
      <c r="A583" s="45" t="s">
        <v>968</v>
      </c>
      <c r="B583" t="s">
        <v>4673</v>
      </c>
    </row>
    <row r="584" spans="1:2">
      <c r="A584" s="45" t="s">
        <v>969</v>
      </c>
      <c r="B584" t="s">
        <v>4674</v>
      </c>
    </row>
    <row r="585" spans="1:2">
      <c r="A585" s="45" t="s">
        <v>970</v>
      </c>
      <c r="B585" t="s">
        <v>4675</v>
      </c>
    </row>
    <row r="586" spans="1:2">
      <c r="A586" s="45" t="s">
        <v>971</v>
      </c>
      <c r="B586" t="s">
        <v>4676</v>
      </c>
    </row>
    <row r="587" spans="1:2">
      <c r="A587" s="45" t="s">
        <v>972</v>
      </c>
      <c r="B587" t="s">
        <v>4677</v>
      </c>
    </row>
    <row r="588" spans="1:2">
      <c r="A588" s="45" t="s">
        <v>973</v>
      </c>
      <c r="B588" t="s">
        <v>4678</v>
      </c>
    </row>
    <row r="589" spans="1:2">
      <c r="A589" s="45" t="s">
        <v>974</v>
      </c>
      <c r="B589" t="s">
        <v>4679</v>
      </c>
    </row>
    <row r="590" spans="1:2">
      <c r="A590" s="45" t="s">
        <v>975</v>
      </c>
      <c r="B590" t="s">
        <v>4680</v>
      </c>
    </row>
    <row r="591" spans="1:2">
      <c r="A591" s="45" t="s">
        <v>976</v>
      </c>
      <c r="B591" t="s">
        <v>4681</v>
      </c>
    </row>
    <row r="592" spans="1:2">
      <c r="A592" s="45" t="s">
        <v>977</v>
      </c>
      <c r="B592" t="s">
        <v>4682</v>
      </c>
    </row>
    <row r="593" spans="1:2">
      <c r="A593" s="45" t="s">
        <v>978</v>
      </c>
      <c r="B593" t="s">
        <v>4683</v>
      </c>
    </row>
    <row r="594" spans="1:2">
      <c r="A594" s="45" t="s">
        <v>979</v>
      </c>
      <c r="B594" t="s">
        <v>4684</v>
      </c>
    </row>
    <row r="595" spans="1:2">
      <c r="A595" s="45" t="s">
        <v>980</v>
      </c>
      <c r="B595" t="s">
        <v>4685</v>
      </c>
    </row>
    <row r="596" spans="1:2">
      <c r="A596" s="45" t="s">
        <v>981</v>
      </c>
      <c r="B596" t="s">
        <v>4686</v>
      </c>
    </row>
    <row r="597" spans="1:2">
      <c r="A597" s="45" t="s">
        <v>982</v>
      </c>
      <c r="B597" t="s">
        <v>4687</v>
      </c>
    </row>
    <row r="598" spans="1:2">
      <c r="A598" s="45" t="s">
        <v>983</v>
      </c>
      <c r="B598" t="s">
        <v>4688</v>
      </c>
    </row>
    <row r="599" spans="1:2">
      <c r="A599" s="45" t="s">
        <v>984</v>
      </c>
      <c r="B599" t="s">
        <v>4689</v>
      </c>
    </row>
    <row r="600" spans="1:2">
      <c r="A600" s="45" t="s">
        <v>985</v>
      </c>
      <c r="B600" t="s">
        <v>4690</v>
      </c>
    </row>
    <row r="601" spans="1:2">
      <c r="A601" s="45" t="s">
        <v>986</v>
      </c>
      <c r="B601" t="s">
        <v>4691</v>
      </c>
    </row>
    <row r="602" spans="1:2">
      <c r="A602" s="45" t="s">
        <v>987</v>
      </c>
      <c r="B602" t="s">
        <v>4692</v>
      </c>
    </row>
    <row r="603" spans="1:2">
      <c r="A603" s="45" t="s">
        <v>988</v>
      </c>
      <c r="B603" t="s">
        <v>4693</v>
      </c>
    </row>
    <row r="604" spans="1:2">
      <c r="A604" s="45" t="s">
        <v>989</v>
      </c>
      <c r="B604" t="s">
        <v>4694</v>
      </c>
    </row>
    <row r="605" spans="1:2">
      <c r="A605" s="45" t="s">
        <v>990</v>
      </c>
      <c r="B605" t="s">
        <v>4695</v>
      </c>
    </row>
    <row r="606" spans="1:2">
      <c r="A606" s="45" t="s">
        <v>991</v>
      </c>
      <c r="B606" t="s">
        <v>4696</v>
      </c>
    </row>
    <row r="607" spans="1:2">
      <c r="A607" s="45" t="s">
        <v>992</v>
      </c>
      <c r="B607" t="s">
        <v>4697</v>
      </c>
    </row>
    <row r="608" spans="1:2">
      <c r="A608" s="45" t="s">
        <v>993</v>
      </c>
      <c r="B608" t="s">
        <v>4697</v>
      </c>
    </row>
    <row r="609" spans="1:2">
      <c r="A609" s="45" t="s">
        <v>994</v>
      </c>
      <c r="B609" t="s">
        <v>4698</v>
      </c>
    </row>
    <row r="610" spans="1:2">
      <c r="A610" s="45" t="s">
        <v>995</v>
      </c>
      <c r="B610" t="s">
        <v>4699</v>
      </c>
    </row>
    <row r="611" spans="1:2">
      <c r="A611" s="45" t="s">
        <v>996</v>
      </c>
      <c r="B611" t="s">
        <v>4700</v>
      </c>
    </row>
    <row r="612" spans="1:2">
      <c r="A612" s="45" t="s">
        <v>997</v>
      </c>
      <c r="B612" t="s">
        <v>4701</v>
      </c>
    </row>
    <row r="613" spans="1:2">
      <c r="A613" s="45" t="s">
        <v>998</v>
      </c>
      <c r="B613" t="s">
        <v>4702</v>
      </c>
    </row>
    <row r="614" spans="1:2">
      <c r="A614" s="45" t="s">
        <v>999</v>
      </c>
      <c r="B614" t="s">
        <v>4703</v>
      </c>
    </row>
    <row r="615" spans="1:2">
      <c r="A615" s="45" t="s">
        <v>1000</v>
      </c>
      <c r="B615" t="s">
        <v>4704</v>
      </c>
    </row>
    <row r="616" spans="1:2">
      <c r="A616" s="45" t="s">
        <v>1001</v>
      </c>
      <c r="B616" t="s">
        <v>4705</v>
      </c>
    </row>
    <row r="617" spans="1:2">
      <c r="A617" s="45" t="s">
        <v>1002</v>
      </c>
      <c r="B617" t="s">
        <v>4706</v>
      </c>
    </row>
    <row r="618" spans="1:2">
      <c r="A618" s="45" t="s">
        <v>1003</v>
      </c>
      <c r="B618" t="s">
        <v>4707</v>
      </c>
    </row>
    <row r="619" spans="1:2">
      <c r="A619" s="45" t="s">
        <v>1004</v>
      </c>
      <c r="B619" t="s">
        <v>4708</v>
      </c>
    </row>
    <row r="620" spans="1:2">
      <c r="A620" s="45" t="s">
        <v>1005</v>
      </c>
      <c r="B620" t="s">
        <v>4709</v>
      </c>
    </row>
    <row r="621" spans="1:2">
      <c r="A621" s="45" t="s">
        <v>1006</v>
      </c>
      <c r="B621" t="s">
        <v>4710</v>
      </c>
    </row>
    <row r="622" spans="1:2">
      <c r="A622" s="45" t="s">
        <v>1007</v>
      </c>
      <c r="B622" t="s">
        <v>4711</v>
      </c>
    </row>
    <row r="623" spans="1:2">
      <c r="A623" s="45" t="s">
        <v>1008</v>
      </c>
      <c r="B623" t="s">
        <v>4712</v>
      </c>
    </row>
    <row r="624" spans="1:2">
      <c r="A624" s="45" t="s">
        <v>1009</v>
      </c>
      <c r="B624" t="s">
        <v>4713</v>
      </c>
    </row>
    <row r="625" spans="1:2">
      <c r="A625" s="45" t="s">
        <v>1010</v>
      </c>
      <c r="B625" t="s">
        <v>4714</v>
      </c>
    </row>
    <row r="626" spans="1:2">
      <c r="A626" s="45" t="s">
        <v>1011</v>
      </c>
      <c r="B626" t="s">
        <v>4715</v>
      </c>
    </row>
    <row r="627" spans="1:2">
      <c r="A627" s="45" t="s">
        <v>1012</v>
      </c>
      <c r="B627" t="s">
        <v>4716</v>
      </c>
    </row>
    <row r="628" spans="1:2">
      <c r="A628" s="45" t="s">
        <v>1013</v>
      </c>
      <c r="B628" t="s">
        <v>4717</v>
      </c>
    </row>
    <row r="629" spans="1:2">
      <c r="A629" s="45" t="s">
        <v>1014</v>
      </c>
      <c r="B629" t="s">
        <v>4718</v>
      </c>
    </row>
    <row r="630" spans="1:2">
      <c r="A630" s="45" t="s">
        <v>1015</v>
      </c>
      <c r="B630" t="s">
        <v>4719</v>
      </c>
    </row>
    <row r="631" spans="1:2">
      <c r="A631" s="45" t="s">
        <v>1016</v>
      </c>
      <c r="B631" t="s">
        <v>4720</v>
      </c>
    </row>
    <row r="632" spans="1:2">
      <c r="A632" s="45" t="s">
        <v>1017</v>
      </c>
      <c r="B632" t="s">
        <v>4721</v>
      </c>
    </row>
    <row r="633" spans="1:2">
      <c r="A633" s="45" t="s">
        <v>1018</v>
      </c>
      <c r="B633" t="s">
        <v>4722</v>
      </c>
    </row>
    <row r="634" spans="1:2">
      <c r="A634" s="45" t="s">
        <v>1019</v>
      </c>
      <c r="B634" t="s">
        <v>4723</v>
      </c>
    </row>
    <row r="635" spans="1:2">
      <c r="A635" s="45" t="s">
        <v>1020</v>
      </c>
      <c r="B635" t="s">
        <v>4724</v>
      </c>
    </row>
    <row r="636" spans="1:2">
      <c r="A636" s="45" t="s">
        <v>1021</v>
      </c>
      <c r="B636" t="s">
        <v>4725</v>
      </c>
    </row>
    <row r="637" spans="1:2">
      <c r="A637" s="45" t="s">
        <v>1022</v>
      </c>
      <c r="B637" t="s">
        <v>4726</v>
      </c>
    </row>
    <row r="638" spans="1:2">
      <c r="A638" s="45" t="s">
        <v>1023</v>
      </c>
      <c r="B638" t="s">
        <v>4727</v>
      </c>
    </row>
    <row r="639" spans="1:2">
      <c r="A639" s="45" t="s">
        <v>1024</v>
      </c>
      <c r="B639" t="s">
        <v>4728</v>
      </c>
    </row>
    <row r="640" spans="1:2">
      <c r="A640" s="45" t="s">
        <v>1025</v>
      </c>
      <c r="B640" t="s">
        <v>4729</v>
      </c>
    </row>
    <row r="641" spans="1:2">
      <c r="A641" s="45" t="s">
        <v>1026</v>
      </c>
      <c r="B641" t="s">
        <v>4730</v>
      </c>
    </row>
    <row r="642" spans="1:2">
      <c r="A642" s="45" t="s">
        <v>1027</v>
      </c>
      <c r="B642" t="s">
        <v>4731</v>
      </c>
    </row>
    <row r="643" spans="1:2">
      <c r="A643" s="45" t="s">
        <v>1028</v>
      </c>
      <c r="B643" t="s">
        <v>4732</v>
      </c>
    </row>
    <row r="644" spans="1:2">
      <c r="A644" s="45" t="s">
        <v>1029</v>
      </c>
      <c r="B644" t="s">
        <v>4733</v>
      </c>
    </row>
    <row r="645" spans="1:2">
      <c r="A645" s="45" t="s">
        <v>1030</v>
      </c>
      <c r="B645" t="s">
        <v>4734</v>
      </c>
    </row>
    <row r="646" spans="1:2">
      <c r="A646" s="45" t="s">
        <v>1031</v>
      </c>
      <c r="B646" t="s">
        <v>4735</v>
      </c>
    </row>
    <row r="647" spans="1:2">
      <c r="A647" s="45" t="s">
        <v>1032</v>
      </c>
      <c r="B647" t="s">
        <v>4736</v>
      </c>
    </row>
    <row r="648" spans="1:2">
      <c r="A648" s="45" t="s">
        <v>1033</v>
      </c>
      <c r="B648" t="s">
        <v>4737</v>
      </c>
    </row>
    <row r="649" spans="1:2">
      <c r="A649" s="45" t="s">
        <v>1034</v>
      </c>
      <c r="B649" t="s">
        <v>4738</v>
      </c>
    </row>
    <row r="650" spans="1:2">
      <c r="A650" s="45" t="s">
        <v>1035</v>
      </c>
      <c r="B650" t="s">
        <v>4739</v>
      </c>
    </row>
    <row r="651" spans="1:2">
      <c r="A651" s="45" t="s">
        <v>1036</v>
      </c>
      <c r="B651" t="s">
        <v>4740</v>
      </c>
    </row>
    <row r="652" spans="1:2">
      <c r="A652" s="45" t="s">
        <v>1037</v>
      </c>
      <c r="B652" t="s">
        <v>4741</v>
      </c>
    </row>
    <row r="653" spans="1:2">
      <c r="A653" s="45" t="s">
        <v>1038</v>
      </c>
      <c r="B653" t="s">
        <v>4742</v>
      </c>
    </row>
    <row r="654" spans="1:2">
      <c r="A654" s="45" t="s">
        <v>1039</v>
      </c>
      <c r="B654" t="s">
        <v>4743</v>
      </c>
    </row>
    <row r="655" spans="1:2">
      <c r="A655" s="45" t="s">
        <v>1040</v>
      </c>
      <c r="B655" t="s">
        <v>4744</v>
      </c>
    </row>
    <row r="656" spans="1:2">
      <c r="A656" s="45" t="s">
        <v>1041</v>
      </c>
      <c r="B656" t="s">
        <v>4745</v>
      </c>
    </row>
    <row r="657" spans="1:2">
      <c r="A657" s="45" t="s">
        <v>1042</v>
      </c>
      <c r="B657" t="s">
        <v>4746</v>
      </c>
    </row>
    <row r="658" spans="1:2">
      <c r="A658" s="45" t="s">
        <v>1043</v>
      </c>
      <c r="B658" t="s">
        <v>4747</v>
      </c>
    </row>
    <row r="659" spans="1:2">
      <c r="A659" s="45" t="s">
        <v>1044</v>
      </c>
      <c r="B659" t="s">
        <v>4748</v>
      </c>
    </row>
    <row r="660" spans="1:2">
      <c r="A660" s="45" t="s">
        <v>1045</v>
      </c>
      <c r="B660" t="s">
        <v>4749</v>
      </c>
    </row>
    <row r="661" spans="1:2">
      <c r="A661" s="45" t="s">
        <v>1046</v>
      </c>
      <c r="B661" t="s">
        <v>4750</v>
      </c>
    </row>
    <row r="662" spans="1:2">
      <c r="A662" s="45" t="s">
        <v>1047</v>
      </c>
      <c r="B662" t="s">
        <v>4751</v>
      </c>
    </row>
    <row r="663" spans="1:2">
      <c r="A663" s="45" t="s">
        <v>1048</v>
      </c>
      <c r="B663" t="s">
        <v>4752</v>
      </c>
    </row>
    <row r="664" spans="1:2">
      <c r="A664" s="45" t="s">
        <v>1049</v>
      </c>
      <c r="B664" t="s">
        <v>4753</v>
      </c>
    </row>
    <row r="665" spans="1:2">
      <c r="A665" s="45" t="s">
        <v>1050</v>
      </c>
      <c r="B665" t="s">
        <v>4754</v>
      </c>
    </row>
    <row r="666" spans="1:2">
      <c r="A666" s="45" t="s">
        <v>1051</v>
      </c>
      <c r="B666" t="s">
        <v>4755</v>
      </c>
    </row>
    <row r="667" spans="1:2">
      <c r="A667" s="45" t="s">
        <v>1052</v>
      </c>
      <c r="B667" t="s">
        <v>4756</v>
      </c>
    </row>
    <row r="668" spans="1:2">
      <c r="A668" s="45" t="s">
        <v>1053</v>
      </c>
      <c r="B668" t="s">
        <v>4757</v>
      </c>
    </row>
    <row r="669" spans="1:2">
      <c r="A669" s="45" t="s">
        <v>1054</v>
      </c>
      <c r="B669" t="s">
        <v>4758</v>
      </c>
    </row>
    <row r="670" spans="1:2">
      <c r="A670" s="45" t="s">
        <v>1055</v>
      </c>
      <c r="B670" t="s">
        <v>4759</v>
      </c>
    </row>
    <row r="671" spans="1:2">
      <c r="A671" s="45" t="s">
        <v>1056</v>
      </c>
      <c r="B671" t="s">
        <v>4760</v>
      </c>
    </row>
    <row r="672" spans="1:2">
      <c r="A672" s="45" t="s">
        <v>1057</v>
      </c>
      <c r="B672" t="s">
        <v>4761</v>
      </c>
    </row>
    <row r="673" spans="1:2">
      <c r="A673" s="45" t="s">
        <v>1058</v>
      </c>
      <c r="B673" t="s">
        <v>4762</v>
      </c>
    </row>
    <row r="674" spans="1:2">
      <c r="A674" s="45" t="s">
        <v>1059</v>
      </c>
      <c r="B674" t="s">
        <v>4763</v>
      </c>
    </row>
    <row r="675" spans="1:2">
      <c r="A675" s="45" t="s">
        <v>1060</v>
      </c>
      <c r="B675" t="s">
        <v>4764</v>
      </c>
    </row>
    <row r="676" spans="1:2">
      <c r="A676" s="45" t="s">
        <v>1061</v>
      </c>
      <c r="B676" t="s">
        <v>4765</v>
      </c>
    </row>
    <row r="677" spans="1:2">
      <c r="A677" s="45" t="s">
        <v>1062</v>
      </c>
      <c r="B677" t="s">
        <v>4766</v>
      </c>
    </row>
    <row r="678" spans="1:2">
      <c r="A678" s="45" t="s">
        <v>1063</v>
      </c>
      <c r="B678" t="s">
        <v>4767</v>
      </c>
    </row>
    <row r="679" spans="1:2">
      <c r="A679" s="45" t="s">
        <v>1064</v>
      </c>
      <c r="B679" t="s">
        <v>4768</v>
      </c>
    </row>
    <row r="680" spans="1:2">
      <c r="A680" s="45" t="s">
        <v>1065</v>
      </c>
      <c r="B680" t="s">
        <v>4769</v>
      </c>
    </row>
    <row r="681" spans="1:2">
      <c r="A681" s="45" t="s">
        <v>1066</v>
      </c>
      <c r="B681" t="s">
        <v>4770</v>
      </c>
    </row>
    <row r="682" spans="1:2">
      <c r="A682" s="45" t="s">
        <v>1067</v>
      </c>
      <c r="B682" t="s">
        <v>4771</v>
      </c>
    </row>
    <row r="683" spans="1:2">
      <c r="A683" s="45" t="s">
        <v>1068</v>
      </c>
      <c r="B683" t="s">
        <v>4772</v>
      </c>
    </row>
    <row r="684" spans="1:2">
      <c r="A684" s="45" t="s">
        <v>1069</v>
      </c>
      <c r="B684" t="s">
        <v>4773</v>
      </c>
    </row>
    <row r="685" spans="1:2">
      <c r="A685" s="45" t="s">
        <v>1070</v>
      </c>
      <c r="B685" t="s">
        <v>4774</v>
      </c>
    </row>
    <row r="686" spans="1:2">
      <c r="A686" s="45" t="s">
        <v>1071</v>
      </c>
      <c r="B686" t="s">
        <v>4775</v>
      </c>
    </row>
    <row r="687" spans="1:2">
      <c r="A687" s="45" t="s">
        <v>1072</v>
      </c>
      <c r="B687" t="s">
        <v>4776</v>
      </c>
    </row>
    <row r="688" spans="1:2">
      <c r="A688" s="45" t="s">
        <v>1073</v>
      </c>
      <c r="B688" t="s">
        <v>4777</v>
      </c>
    </row>
    <row r="689" spans="1:2">
      <c r="A689" s="45" t="s">
        <v>1074</v>
      </c>
      <c r="B689" t="s">
        <v>4778</v>
      </c>
    </row>
    <row r="690" spans="1:2">
      <c r="A690" s="45" t="s">
        <v>1075</v>
      </c>
      <c r="B690" t="s">
        <v>4779</v>
      </c>
    </row>
    <row r="691" spans="1:2">
      <c r="A691" s="45" t="s">
        <v>1076</v>
      </c>
      <c r="B691" t="s">
        <v>4780</v>
      </c>
    </row>
    <row r="692" spans="1:2">
      <c r="A692" s="45" t="s">
        <v>1077</v>
      </c>
      <c r="B692" t="s">
        <v>4781</v>
      </c>
    </row>
    <row r="693" spans="1:2">
      <c r="A693" s="45" t="s">
        <v>1078</v>
      </c>
      <c r="B693" t="s">
        <v>4782</v>
      </c>
    </row>
    <row r="694" spans="1:2">
      <c r="A694" s="45" t="s">
        <v>1079</v>
      </c>
      <c r="B694" t="s">
        <v>4783</v>
      </c>
    </row>
    <row r="695" spans="1:2">
      <c r="A695" s="45" t="s">
        <v>1080</v>
      </c>
      <c r="B695" t="s">
        <v>4784</v>
      </c>
    </row>
    <row r="696" spans="1:2">
      <c r="A696" s="45" t="s">
        <v>1081</v>
      </c>
    </row>
    <row r="697" spans="1:2">
      <c r="A697" s="45" t="s">
        <v>1082</v>
      </c>
    </row>
    <row r="698" spans="1:2">
      <c r="A698" s="45" t="s">
        <v>1083</v>
      </c>
    </row>
    <row r="699" spans="1:2">
      <c r="A699" s="45" t="s">
        <v>1084</v>
      </c>
    </row>
    <row r="700" spans="1:2">
      <c r="A700" s="45" t="s">
        <v>1085</v>
      </c>
    </row>
    <row r="701" spans="1:2">
      <c r="A701" s="45" t="s">
        <v>1086</v>
      </c>
    </row>
    <row r="702" spans="1:2">
      <c r="A702" s="45" t="s">
        <v>1087</v>
      </c>
    </row>
    <row r="703" spans="1:2">
      <c r="A703" s="45" t="s">
        <v>1088</v>
      </c>
    </row>
    <row r="704" spans="1:2">
      <c r="A704" s="45" t="s">
        <v>1089</v>
      </c>
    </row>
    <row r="705" spans="1:1">
      <c r="A705" s="45" t="s">
        <v>1090</v>
      </c>
    </row>
    <row r="706" spans="1:1">
      <c r="A706" s="45" t="s">
        <v>1091</v>
      </c>
    </row>
    <row r="707" spans="1:1">
      <c r="A707" s="45" t="s">
        <v>1092</v>
      </c>
    </row>
    <row r="708" spans="1:1">
      <c r="A708" s="45" t="s">
        <v>1093</v>
      </c>
    </row>
    <row r="709" spans="1:1">
      <c r="A709" s="45" t="s">
        <v>1094</v>
      </c>
    </row>
    <row r="710" spans="1:1">
      <c r="A710" s="45" t="s">
        <v>1095</v>
      </c>
    </row>
    <row r="711" spans="1:1">
      <c r="A711" s="45" t="s">
        <v>1096</v>
      </c>
    </row>
    <row r="712" spans="1:1">
      <c r="A712" s="45" t="s">
        <v>1097</v>
      </c>
    </row>
    <row r="713" spans="1:1">
      <c r="A713" s="45" t="s">
        <v>1098</v>
      </c>
    </row>
    <row r="714" spans="1:1">
      <c r="A714" s="45" t="s">
        <v>1099</v>
      </c>
    </row>
    <row r="715" spans="1:1">
      <c r="A715" s="45" t="s">
        <v>1100</v>
      </c>
    </row>
    <row r="716" spans="1:1">
      <c r="A716" s="45" t="s">
        <v>1101</v>
      </c>
    </row>
    <row r="717" spans="1:1">
      <c r="A717" s="45" t="s">
        <v>1102</v>
      </c>
    </row>
    <row r="718" spans="1:1">
      <c r="A718" s="45" t="s">
        <v>1103</v>
      </c>
    </row>
    <row r="719" spans="1:1">
      <c r="A719" s="45" t="s">
        <v>1104</v>
      </c>
    </row>
    <row r="720" spans="1:1">
      <c r="A720" s="45" t="s">
        <v>1105</v>
      </c>
    </row>
    <row r="721" spans="1:1">
      <c r="A721" s="45" t="s">
        <v>1106</v>
      </c>
    </row>
    <row r="722" spans="1:1">
      <c r="A722" s="45" t="s">
        <v>1107</v>
      </c>
    </row>
    <row r="723" spans="1:1">
      <c r="A723" s="45" t="s">
        <v>1108</v>
      </c>
    </row>
    <row r="724" spans="1:1">
      <c r="A724" s="45" t="s">
        <v>1109</v>
      </c>
    </row>
    <row r="725" spans="1:1">
      <c r="A725" s="45" t="s">
        <v>1110</v>
      </c>
    </row>
    <row r="726" spans="1:1">
      <c r="A726" s="45" t="s">
        <v>1111</v>
      </c>
    </row>
    <row r="727" spans="1:1">
      <c r="A727" s="45" t="s">
        <v>1112</v>
      </c>
    </row>
    <row r="728" spans="1:1">
      <c r="A728" s="45" t="s">
        <v>1113</v>
      </c>
    </row>
    <row r="729" spans="1:1">
      <c r="A729" s="45" t="s">
        <v>1114</v>
      </c>
    </row>
    <row r="730" spans="1:1">
      <c r="A730" s="45" t="s">
        <v>1115</v>
      </c>
    </row>
    <row r="731" spans="1:1">
      <c r="A731" s="45" t="s">
        <v>1116</v>
      </c>
    </row>
    <row r="732" spans="1:1">
      <c r="A732" s="45" t="s">
        <v>1117</v>
      </c>
    </row>
    <row r="733" spans="1:1">
      <c r="A733" s="45" t="s">
        <v>1118</v>
      </c>
    </row>
    <row r="734" spans="1:1">
      <c r="A734" s="45" t="s">
        <v>1119</v>
      </c>
    </row>
    <row r="735" spans="1:1">
      <c r="A735" s="45" t="s">
        <v>1120</v>
      </c>
    </row>
    <row r="736" spans="1:1">
      <c r="A736" s="45" t="s">
        <v>1121</v>
      </c>
    </row>
    <row r="737" spans="1:1">
      <c r="A737" s="45" t="s">
        <v>1122</v>
      </c>
    </row>
    <row r="738" spans="1:1">
      <c r="A738" s="45" t="s">
        <v>1123</v>
      </c>
    </row>
    <row r="739" spans="1:1">
      <c r="A739" s="45" t="s">
        <v>1124</v>
      </c>
    </row>
    <row r="740" spans="1:1">
      <c r="A740" s="45" t="s">
        <v>1125</v>
      </c>
    </row>
    <row r="741" spans="1:1">
      <c r="A741" s="45" t="s">
        <v>1126</v>
      </c>
    </row>
    <row r="742" spans="1:1">
      <c r="A742" s="45" t="s">
        <v>1127</v>
      </c>
    </row>
    <row r="743" spans="1:1">
      <c r="A743" s="45" t="s">
        <v>1128</v>
      </c>
    </row>
    <row r="744" spans="1:1">
      <c r="A744" s="45" t="s">
        <v>1129</v>
      </c>
    </row>
    <row r="745" spans="1:1">
      <c r="A745" s="45" t="s">
        <v>1130</v>
      </c>
    </row>
    <row r="746" spans="1:1">
      <c r="A746" s="45" t="s">
        <v>1131</v>
      </c>
    </row>
    <row r="747" spans="1:1">
      <c r="A747" s="45" t="s">
        <v>1132</v>
      </c>
    </row>
    <row r="748" spans="1:1">
      <c r="A748" s="45" t="s">
        <v>1133</v>
      </c>
    </row>
    <row r="749" spans="1:1">
      <c r="A749" s="45" t="s">
        <v>1134</v>
      </c>
    </row>
    <row r="750" spans="1:1">
      <c r="A750" s="45" t="s">
        <v>1135</v>
      </c>
    </row>
    <row r="751" spans="1:1">
      <c r="A751" s="45" t="s">
        <v>1136</v>
      </c>
    </row>
    <row r="752" spans="1:1">
      <c r="A752" s="45" t="s">
        <v>1137</v>
      </c>
    </row>
    <row r="753" spans="1:1">
      <c r="A753" s="45" t="s">
        <v>1138</v>
      </c>
    </row>
    <row r="754" spans="1:1">
      <c r="A754" s="45" t="s">
        <v>1139</v>
      </c>
    </row>
    <row r="755" spans="1:1">
      <c r="A755" s="45" t="s">
        <v>1140</v>
      </c>
    </row>
    <row r="756" spans="1:1">
      <c r="A756" s="45" t="s">
        <v>1141</v>
      </c>
    </row>
    <row r="757" spans="1:1">
      <c r="A757" s="45" t="s">
        <v>1142</v>
      </c>
    </row>
    <row r="758" spans="1:1">
      <c r="A758" s="45" t="s">
        <v>1143</v>
      </c>
    </row>
    <row r="759" spans="1:1">
      <c r="A759" s="45" t="s">
        <v>1144</v>
      </c>
    </row>
    <row r="760" spans="1:1">
      <c r="A760" s="45" t="s">
        <v>1145</v>
      </c>
    </row>
    <row r="761" spans="1:1">
      <c r="A761" s="45" t="s">
        <v>1146</v>
      </c>
    </row>
    <row r="762" spans="1:1">
      <c r="A762" s="45" t="s">
        <v>1147</v>
      </c>
    </row>
    <row r="763" spans="1:1">
      <c r="A763" s="45" t="s">
        <v>1148</v>
      </c>
    </row>
    <row r="764" spans="1:1">
      <c r="A764" s="45" t="s">
        <v>1149</v>
      </c>
    </row>
    <row r="765" spans="1:1">
      <c r="A765" s="45" t="s">
        <v>1150</v>
      </c>
    </row>
    <row r="766" spans="1:1">
      <c r="A766" s="45" t="s">
        <v>1151</v>
      </c>
    </row>
    <row r="767" spans="1:1">
      <c r="A767" s="45" t="s">
        <v>1152</v>
      </c>
    </row>
    <row r="768" spans="1:1">
      <c r="A768" s="45" t="s">
        <v>1153</v>
      </c>
    </row>
    <row r="769" spans="1:1">
      <c r="A769" s="45" t="s">
        <v>1154</v>
      </c>
    </row>
    <row r="770" spans="1:1">
      <c r="A770" s="45" t="s">
        <v>1155</v>
      </c>
    </row>
    <row r="771" spans="1:1">
      <c r="A771" s="45" t="s">
        <v>1156</v>
      </c>
    </row>
    <row r="772" spans="1:1">
      <c r="A772" s="45" t="s">
        <v>1157</v>
      </c>
    </row>
    <row r="773" spans="1:1">
      <c r="A773" s="45" t="s">
        <v>1158</v>
      </c>
    </row>
    <row r="774" spans="1:1">
      <c r="A774" s="45" t="s">
        <v>1159</v>
      </c>
    </row>
    <row r="775" spans="1:1">
      <c r="A775" s="45" t="s">
        <v>1160</v>
      </c>
    </row>
    <row r="776" spans="1:1">
      <c r="A776" s="45" t="s">
        <v>1161</v>
      </c>
    </row>
    <row r="777" spans="1:1">
      <c r="A777" s="45" t="s">
        <v>1162</v>
      </c>
    </row>
    <row r="778" spans="1:1">
      <c r="A778" s="45" t="s">
        <v>1163</v>
      </c>
    </row>
    <row r="779" spans="1:1">
      <c r="A779" s="45" t="s">
        <v>1164</v>
      </c>
    </row>
    <row r="780" spans="1:1">
      <c r="A780" s="45" t="s">
        <v>1165</v>
      </c>
    </row>
    <row r="781" spans="1:1">
      <c r="A781" s="45" t="s">
        <v>1166</v>
      </c>
    </row>
    <row r="782" spans="1:1">
      <c r="A782" s="45" t="s">
        <v>1167</v>
      </c>
    </row>
    <row r="783" spans="1:1">
      <c r="A783" s="45" t="s">
        <v>1168</v>
      </c>
    </row>
    <row r="784" spans="1:1">
      <c r="A784" s="45" t="s">
        <v>1169</v>
      </c>
    </row>
    <row r="785" spans="1:1">
      <c r="A785" s="45" t="s">
        <v>1170</v>
      </c>
    </row>
    <row r="786" spans="1:1">
      <c r="A786" s="45" t="s">
        <v>1171</v>
      </c>
    </row>
    <row r="787" spans="1:1">
      <c r="A787" s="45" t="s">
        <v>1172</v>
      </c>
    </row>
    <row r="788" spans="1:1">
      <c r="A788" s="45" t="s">
        <v>1173</v>
      </c>
    </row>
    <row r="789" spans="1:1">
      <c r="A789" s="45" t="s">
        <v>1174</v>
      </c>
    </row>
    <row r="790" spans="1:1">
      <c r="A790" s="45" t="s">
        <v>1175</v>
      </c>
    </row>
    <row r="791" spans="1:1">
      <c r="A791" s="45" t="s">
        <v>1176</v>
      </c>
    </row>
    <row r="792" spans="1:1">
      <c r="A792" s="45" t="s">
        <v>1177</v>
      </c>
    </row>
    <row r="793" spans="1:1">
      <c r="A793" s="45" t="s">
        <v>1178</v>
      </c>
    </row>
    <row r="794" spans="1:1">
      <c r="A794" s="45" t="s">
        <v>1179</v>
      </c>
    </row>
    <row r="795" spans="1:1">
      <c r="A795" s="45" t="s">
        <v>1180</v>
      </c>
    </row>
    <row r="796" spans="1:1">
      <c r="A796" s="45" t="s">
        <v>1181</v>
      </c>
    </row>
    <row r="797" spans="1:1">
      <c r="A797" s="45" t="s">
        <v>1182</v>
      </c>
    </row>
    <row r="798" spans="1:1">
      <c r="A798" s="45" t="s">
        <v>1183</v>
      </c>
    </row>
    <row r="799" spans="1:1">
      <c r="A799" s="45" t="s">
        <v>1184</v>
      </c>
    </row>
    <row r="800" spans="1:1">
      <c r="A800" s="45" t="s">
        <v>1185</v>
      </c>
    </row>
    <row r="801" spans="1:1">
      <c r="A801" s="45" t="s">
        <v>1186</v>
      </c>
    </row>
    <row r="802" spans="1:1">
      <c r="A802" s="45" t="s">
        <v>1187</v>
      </c>
    </row>
    <row r="803" spans="1:1">
      <c r="A803" s="45" t="s">
        <v>1188</v>
      </c>
    </row>
    <row r="804" spans="1:1">
      <c r="A804" s="45" t="s">
        <v>1189</v>
      </c>
    </row>
    <row r="805" spans="1:1">
      <c r="A805" s="45" t="s">
        <v>1190</v>
      </c>
    </row>
    <row r="806" spans="1:1">
      <c r="A806" s="45" t="s">
        <v>1191</v>
      </c>
    </row>
    <row r="807" spans="1:1">
      <c r="A807" s="45" t="s">
        <v>1192</v>
      </c>
    </row>
    <row r="808" spans="1:1">
      <c r="A808" s="45" t="s">
        <v>1193</v>
      </c>
    </row>
    <row r="809" spans="1:1">
      <c r="A809" s="45" t="s">
        <v>1194</v>
      </c>
    </row>
    <row r="810" spans="1:1">
      <c r="A810" s="45" t="s">
        <v>1195</v>
      </c>
    </row>
    <row r="811" spans="1:1">
      <c r="A811" s="45" t="s">
        <v>1196</v>
      </c>
    </row>
    <row r="812" spans="1:1">
      <c r="A812" s="45" t="s">
        <v>1197</v>
      </c>
    </row>
    <row r="813" spans="1:1">
      <c r="A813" s="45" t="s">
        <v>1198</v>
      </c>
    </row>
    <row r="814" spans="1:1">
      <c r="A814" s="45" t="s">
        <v>1199</v>
      </c>
    </row>
    <row r="815" spans="1:1">
      <c r="A815" s="45" t="s">
        <v>1200</v>
      </c>
    </row>
    <row r="816" spans="1:1">
      <c r="A816" s="45" t="s">
        <v>1201</v>
      </c>
    </row>
    <row r="817" spans="1:1">
      <c r="A817" s="45" t="s">
        <v>1202</v>
      </c>
    </row>
    <row r="818" spans="1:1">
      <c r="A818" s="45" t="s">
        <v>1203</v>
      </c>
    </row>
    <row r="819" spans="1:1">
      <c r="A819" s="45" t="s">
        <v>1204</v>
      </c>
    </row>
    <row r="820" spans="1:1">
      <c r="A820" s="45" t="s">
        <v>1205</v>
      </c>
    </row>
    <row r="821" spans="1:1">
      <c r="A821" s="45" t="s">
        <v>1206</v>
      </c>
    </row>
    <row r="822" spans="1:1">
      <c r="A822" s="45" t="s">
        <v>1207</v>
      </c>
    </row>
    <row r="823" spans="1:1">
      <c r="A823" s="45" t="s">
        <v>1208</v>
      </c>
    </row>
    <row r="824" spans="1:1">
      <c r="A824" s="45" t="s">
        <v>1209</v>
      </c>
    </row>
    <row r="825" spans="1:1">
      <c r="A825" s="45" t="s">
        <v>1210</v>
      </c>
    </row>
    <row r="826" spans="1:1">
      <c r="A826" s="45" t="s">
        <v>1211</v>
      </c>
    </row>
    <row r="827" spans="1:1">
      <c r="A827" s="45" t="s">
        <v>1212</v>
      </c>
    </row>
    <row r="828" spans="1:1">
      <c r="A828" s="45" t="s">
        <v>1213</v>
      </c>
    </row>
    <row r="829" spans="1:1">
      <c r="A829" s="45" t="s">
        <v>1214</v>
      </c>
    </row>
    <row r="830" spans="1:1">
      <c r="A830" s="45" t="s">
        <v>1215</v>
      </c>
    </row>
    <row r="831" spans="1:1">
      <c r="A831" s="45" t="s">
        <v>1216</v>
      </c>
    </row>
    <row r="832" spans="1:1">
      <c r="A832" s="45" t="s">
        <v>1217</v>
      </c>
    </row>
    <row r="833" spans="1:1">
      <c r="A833" s="45" t="s">
        <v>1218</v>
      </c>
    </row>
    <row r="834" spans="1:1">
      <c r="A834" s="45" t="s">
        <v>1219</v>
      </c>
    </row>
    <row r="835" spans="1:1">
      <c r="A835" s="45" t="s">
        <v>1220</v>
      </c>
    </row>
    <row r="836" spans="1:1">
      <c r="A836" s="45" t="s">
        <v>1221</v>
      </c>
    </row>
    <row r="837" spans="1:1">
      <c r="A837" s="45" t="s">
        <v>1222</v>
      </c>
    </row>
    <row r="838" spans="1:1">
      <c r="A838" s="45" t="s">
        <v>1223</v>
      </c>
    </row>
    <row r="839" spans="1:1">
      <c r="A839" s="45" t="s">
        <v>1224</v>
      </c>
    </row>
    <row r="840" spans="1:1">
      <c r="A840" s="45" t="s">
        <v>1225</v>
      </c>
    </row>
    <row r="841" spans="1:1">
      <c r="A841" s="45" t="s">
        <v>1226</v>
      </c>
    </row>
    <row r="842" spans="1:1">
      <c r="A842" s="45" t="s">
        <v>1227</v>
      </c>
    </row>
    <row r="843" spans="1:1">
      <c r="A843" s="45" t="s">
        <v>1228</v>
      </c>
    </row>
    <row r="844" spans="1:1">
      <c r="A844" s="45" t="s">
        <v>1229</v>
      </c>
    </row>
    <row r="845" spans="1:1">
      <c r="A845" s="45" t="s">
        <v>1230</v>
      </c>
    </row>
    <row r="846" spans="1:1">
      <c r="A846" s="45" t="s">
        <v>1231</v>
      </c>
    </row>
    <row r="847" spans="1:1">
      <c r="A847" s="45" t="s">
        <v>1232</v>
      </c>
    </row>
    <row r="848" spans="1:1">
      <c r="A848" s="45" t="s">
        <v>1233</v>
      </c>
    </row>
    <row r="849" spans="1:1">
      <c r="A849" s="45" t="s">
        <v>1234</v>
      </c>
    </row>
    <row r="850" spans="1:1">
      <c r="A850" s="45" t="s">
        <v>1235</v>
      </c>
    </row>
    <row r="851" spans="1:1">
      <c r="A851" s="45" t="s">
        <v>1236</v>
      </c>
    </row>
    <row r="852" spans="1:1">
      <c r="A852" s="45" t="s">
        <v>1237</v>
      </c>
    </row>
    <row r="853" spans="1:1">
      <c r="A853" s="45" t="s">
        <v>1238</v>
      </c>
    </row>
    <row r="854" spans="1:1">
      <c r="A854" s="45" t="s">
        <v>1239</v>
      </c>
    </row>
    <row r="855" spans="1:1">
      <c r="A855" s="45" t="s">
        <v>1240</v>
      </c>
    </row>
    <row r="856" spans="1:1">
      <c r="A856" s="45" t="s">
        <v>1241</v>
      </c>
    </row>
    <row r="857" spans="1:1">
      <c r="A857" s="45" t="s">
        <v>1242</v>
      </c>
    </row>
    <row r="858" spans="1:1">
      <c r="A858" s="45" t="s">
        <v>1243</v>
      </c>
    </row>
    <row r="859" spans="1:1">
      <c r="A859" s="45" t="s">
        <v>1244</v>
      </c>
    </row>
    <row r="860" spans="1:1">
      <c r="A860" s="45" t="s">
        <v>1245</v>
      </c>
    </row>
    <row r="861" spans="1:1">
      <c r="A861" s="45" t="s">
        <v>1246</v>
      </c>
    </row>
    <row r="862" spans="1:1">
      <c r="A862" s="45" t="s">
        <v>1247</v>
      </c>
    </row>
    <row r="863" spans="1:1">
      <c r="A863" s="45" t="s">
        <v>1248</v>
      </c>
    </row>
    <row r="864" spans="1:1">
      <c r="A864" s="45" t="s">
        <v>1249</v>
      </c>
    </row>
    <row r="865" spans="1:1">
      <c r="A865" s="45" t="s">
        <v>1250</v>
      </c>
    </row>
    <row r="866" spans="1:1">
      <c r="A866" s="45" t="s">
        <v>1251</v>
      </c>
    </row>
    <row r="867" spans="1:1">
      <c r="A867" s="45" t="s">
        <v>1252</v>
      </c>
    </row>
    <row r="868" spans="1:1">
      <c r="A868" s="45" t="s">
        <v>1253</v>
      </c>
    </row>
    <row r="869" spans="1:1">
      <c r="A869" s="45" t="s">
        <v>1254</v>
      </c>
    </row>
    <row r="870" spans="1:1">
      <c r="A870" s="45" t="s">
        <v>1255</v>
      </c>
    </row>
    <row r="871" spans="1:1">
      <c r="A871" s="45" t="s">
        <v>1256</v>
      </c>
    </row>
    <row r="872" spans="1:1">
      <c r="A872" s="45" t="s">
        <v>1257</v>
      </c>
    </row>
    <row r="873" spans="1:1">
      <c r="A873" s="45" t="s">
        <v>1258</v>
      </c>
    </row>
    <row r="874" spans="1:1">
      <c r="A874" s="45" t="s">
        <v>1259</v>
      </c>
    </row>
    <row r="875" spans="1:1">
      <c r="A875" s="45" t="s">
        <v>1260</v>
      </c>
    </row>
    <row r="876" spans="1:1">
      <c r="A876" s="45" t="s">
        <v>1261</v>
      </c>
    </row>
    <row r="877" spans="1:1">
      <c r="A877" s="45" t="s">
        <v>1262</v>
      </c>
    </row>
    <row r="878" spans="1:1">
      <c r="A878" s="45" t="s">
        <v>1263</v>
      </c>
    </row>
    <row r="879" spans="1:1">
      <c r="A879" s="45" t="s">
        <v>1264</v>
      </c>
    </row>
    <row r="880" spans="1:1">
      <c r="A880" s="45" t="s">
        <v>1265</v>
      </c>
    </row>
    <row r="881" spans="1:1">
      <c r="A881" s="45" t="s">
        <v>1266</v>
      </c>
    </row>
    <row r="882" spans="1:1">
      <c r="A882" s="45" t="s">
        <v>1267</v>
      </c>
    </row>
    <row r="883" spans="1:1">
      <c r="A883" s="45" t="s">
        <v>1268</v>
      </c>
    </row>
    <row r="884" spans="1:1">
      <c r="A884" s="45" t="s">
        <v>1269</v>
      </c>
    </row>
    <row r="885" spans="1:1">
      <c r="A885" s="45" t="s">
        <v>1270</v>
      </c>
    </row>
    <row r="886" spans="1:1">
      <c r="A886" s="45" t="s">
        <v>1271</v>
      </c>
    </row>
    <row r="887" spans="1:1">
      <c r="A887" s="45" t="s">
        <v>1272</v>
      </c>
    </row>
    <row r="888" spans="1:1">
      <c r="A888" s="45" t="s">
        <v>1273</v>
      </c>
    </row>
    <row r="889" spans="1:1">
      <c r="A889" s="45" t="s">
        <v>1274</v>
      </c>
    </row>
    <row r="890" spans="1:1">
      <c r="A890" s="45" t="s">
        <v>1275</v>
      </c>
    </row>
    <row r="891" spans="1:1">
      <c r="A891" s="45" t="s">
        <v>1276</v>
      </c>
    </row>
    <row r="892" spans="1:1">
      <c r="A892" s="45" t="s">
        <v>1277</v>
      </c>
    </row>
    <row r="893" spans="1:1">
      <c r="A893" s="45" t="s">
        <v>1278</v>
      </c>
    </row>
    <row r="894" spans="1:1">
      <c r="A894" s="45" t="s">
        <v>1279</v>
      </c>
    </row>
    <row r="895" spans="1:1">
      <c r="A895" s="45" t="s">
        <v>1280</v>
      </c>
    </row>
    <row r="896" spans="1:1">
      <c r="A896" s="45" t="s">
        <v>1281</v>
      </c>
    </row>
    <row r="897" spans="1:1">
      <c r="A897" s="45" t="s">
        <v>1282</v>
      </c>
    </row>
    <row r="898" spans="1:1">
      <c r="A898" s="45" t="s">
        <v>1283</v>
      </c>
    </row>
    <row r="899" spans="1:1">
      <c r="A899" s="45" t="s">
        <v>1284</v>
      </c>
    </row>
    <row r="900" spans="1:1">
      <c r="A900" s="45" t="s">
        <v>1285</v>
      </c>
    </row>
    <row r="901" spans="1:1">
      <c r="A901" s="45" t="s">
        <v>1286</v>
      </c>
    </row>
    <row r="902" spans="1:1">
      <c r="A902" s="45" t="s">
        <v>1287</v>
      </c>
    </row>
    <row r="903" spans="1:1">
      <c r="A903" s="45" t="s">
        <v>1288</v>
      </c>
    </row>
    <row r="904" spans="1:1">
      <c r="A904" s="45" t="s">
        <v>1289</v>
      </c>
    </row>
    <row r="905" spans="1:1">
      <c r="A905" s="45" t="s">
        <v>1290</v>
      </c>
    </row>
    <row r="906" spans="1:1">
      <c r="A906" s="45" t="s">
        <v>1291</v>
      </c>
    </row>
    <row r="907" spans="1:1">
      <c r="A907" s="45" t="s">
        <v>1292</v>
      </c>
    </row>
    <row r="908" spans="1:1">
      <c r="A908" s="45" t="s">
        <v>1293</v>
      </c>
    </row>
    <row r="909" spans="1:1">
      <c r="A909" s="45" t="s">
        <v>1294</v>
      </c>
    </row>
    <row r="910" spans="1:1">
      <c r="A910" s="45" t="s">
        <v>1295</v>
      </c>
    </row>
    <row r="911" spans="1:1">
      <c r="A911" s="45" t="s">
        <v>1296</v>
      </c>
    </row>
    <row r="912" spans="1:1">
      <c r="A912" s="45" t="s">
        <v>1297</v>
      </c>
    </row>
    <row r="913" spans="1:1">
      <c r="A913" s="45" t="s">
        <v>1298</v>
      </c>
    </row>
    <row r="914" spans="1:1">
      <c r="A914" s="45" t="s">
        <v>1299</v>
      </c>
    </row>
    <row r="915" spans="1:1">
      <c r="A915" s="45" t="s">
        <v>1300</v>
      </c>
    </row>
    <row r="916" spans="1:1">
      <c r="A916" s="45" t="s">
        <v>1301</v>
      </c>
    </row>
    <row r="917" spans="1:1">
      <c r="A917" s="45" t="s">
        <v>1302</v>
      </c>
    </row>
    <row r="918" spans="1:1">
      <c r="A918" s="45" t="s">
        <v>1303</v>
      </c>
    </row>
    <row r="919" spans="1:1">
      <c r="A919" s="45" t="s">
        <v>1304</v>
      </c>
    </row>
    <row r="920" spans="1:1">
      <c r="A920" s="45" t="s">
        <v>1305</v>
      </c>
    </row>
    <row r="921" spans="1:1">
      <c r="A921" s="45" t="s">
        <v>1306</v>
      </c>
    </row>
    <row r="922" spans="1:1">
      <c r="A922" s="45" t="s">
        <v>1307</v>
      </c>
    </row>
    <row r="923" spans="1:1">
      <c r="A923" s="45" t="s">
        <v>1308</v>
      </c>
    </row>
    <row r="924" spans="1:1">
      <c r="A924" s="45" t="s">
        <v>1309</v>
      </c>
    </row>
    <row r="925" spans="1:1">
      <c r="A925" s="45" t="s">
        <v>1310</v>
      </c>
    </row>
    <row r="926" spans="1:1">
      <c r="A926" s="45" t="s">
        <v>1311</v>
      </c>
    </row>
    <row r="927" spans="1:1">
      <c r="A927" s="45" t="s">
        <v>1312</v>
      </c>
    </row>
    <row r="928" spans="1:1">
      <c r="A928" s="45" t="s">
        <v>1313</v>
      </c>
    </row>
    <row r="929" spans="1:1">
      <c r="A929" s="45" t="s">
        <v>1314</v>
      </c>
    </row>
    <row r="930" spans="1:1">
      <c r="A930" s="45" t="s">
        <v>1315</v>
      </c>
    </row>
    <row r="931" spans="1:1">
      <c r="A931" s="45" t="s">
        <v>1316</v>
      </c>
    </row>
    <row r="932" spans="1:1">
      <c r="A932" s="45" t="s">
        <v>1317</v>
      </c>
    </row>
    <row r="933" spans="1:1">
      <c r="A933" s="45" t="s">
        <v>1318</v>
      </c>
    </row>
    <row r="934" spans="1:1">
      <c r="A934" s="45" t="s">
        <v>1319</v>
      </c>
    </row>
    <row r="935" spans="1:1">
      <c r="A935" s="45" t="s">
        <v>1320</v>
      </c>
    </row>
    <row r="936" spans="1:1">
      <c r="A936" s="45" t="s">
        <v>1321</v>
      </c>
    </row>
    <row r="937" spans="1:1">
      <c r="A937" s="45" t="s">
        <v>1322</v>
      </c>
    </row>
    <row r="938" spans="1:1">
      <c r="A938" s="45" t="s">
        <v>1323</v>
      </c>
    </row>
    <row r="939" spans="1:1">
      <c r="A939" s="45" t="s">
        <v>1324</v>
      </c>
    </row>
    <row r="940" spans="1:1">
      <c r="A940" s="45" t="s">
        <v>1325</v>
      </c>
    </row>
    <row r="941" spans="1:1">
      <c r="A941" s="45" t="s">
        <v>1326</v>
      </c>
    </row>
    <row r="942" spans="1:1">
      <c r="A942" s="45" t="s">
        <v>1327</v>
      </c>
    </row>
    <row r="943" spans="1:1">
      <c r="A943" s="45" t="s">
        <v>1328</v>
      </c>
    </row>
    <row r="944" spans="1:1">
      <c r="A944" s="45" t="s">
        <v>1329</v>
      </c>
    </row>
    <row r="945" spans="1:1">
      <c r="A945" s="45" t="s">
        <v>1330</v>
      </c>
    </row>
    <row r="946" spans="1:1">
      <c r="A946" s="45" t="s">
        <v>1331</v>
      </c>
    </row>
    <row r="947" spans="1:1">
      <c r="A947" s="45" t="s">
        <v>1332</v>
      </c>
    </row>
    <row r="948" spans="1:1">
      <c r="A948" s="45" t="s">
        <v>1333</v>
      </c>
    </row>
    <row r="949" spans="1:1">
      <c r="A949" s="45" t="s">
        <v>1334</v>
      </c>
    </row>
    <row r="950" spans="1:1">
      <c r="A950" s="45" t="s">
        <v>1335</v>
      </c>
    </row>
    <row r="951" spans="1:1">
      <c r="A951" s="45" t="s">
        <v>1336</v>
      </c>
    </row>
    <row r="952" spans="1:1">
      <c r="A952" s="45" t="s">
        <v>1337</v>
      </c>
    </row>
    <row r="953" spans="1:1">
      <c r="A953" s="45" t="s">
        <v>1338</v>
      </c>
    </row>
    <row r="954" spans="1:1">
      <c r="A954" s="45" t="s">
        <v>1339</v>
      </c>
    </row>
    <row r="955" spans="1:1">
      <c r="A955" s="45" t="s">
        <v>1340</v>
      </c>
    </row>
    <row r="956" spans="1:1">
      <c r="A956" s="45" t="s">
        <v>1341</v>
      </c>
    </row>
    <row r="957" spans="1:1">
      <c r="A957" s="45" t="s">
        <v>1342</v>
      </c>
    </row>
    <row r="958" spans="1:1">
      <c r="A958" s="45" t="s">
        <v>1343</v>
      </c>
    </row>
    <row r="959" spans="1:1">
      <c r="A959" s="45" t="s">
        <v>1344</v>
      </c>
    </row>
    <row r="960" spans="1:1">
      <c r="A960" s="45" t="s">
        <v>1345</v>
      </c>
    </row>
    <row r="961" spans="1:1">
      <c r="A961" s="45" t="s">
        <v>1346</v>
      </c>
    </row>
    <row r="962" spans="1:1">
      <c r="A962" s="45" t="s">
        <v>1347</v>
      </c>
    </row>
    <row r="963" spans="1:1">
      <c r="A963" s="45" t="s">
        <v>1348</v>
      </c>
    </row>
    <row r="964" spans="1:1">
      <c r="A964" s="45" t="s">
        <v>1349</v>
      </c>
    </row>
    <row r="965" spans="1:1">
      <c r="A965" s="45" t="s">
        <v>1350</v>
      </c>
    </row>
    <row r="966" spans="1:1">
      <c r="A966" s="45" t="s">
        <v>1351</v>
      </c>
    </row>
    <row r="967" spans="1:1">
      <c r="A967" s="45" t="s">
        <v>1352</v>
      </c>
    </row>
    <row r="968" spans="1:1">
      <c r="A968" s="45" t="s">
        <v>1353</v>
      </c>
    </row>
    <row r="969" spans="1:1">
      <c r="A969" s="45" t="s">
        <v>1354</v>
      </c>
    </row>
    <row r="970" spans="1:1">
      <c r="A970" s="45" t="s">
        <v>1355</v>
      </c>
    </row>
    <row r="971" spans="1:1">
      <c r="A971" s="45" t="s">
        <v>1356</v>
      </c>
    </row>
    <row r="972" spans="1:1">
      <c r="A972" s="45" t="s">
        <v>1357</v>
      </c>
    </row>
    <row r="973" spans="1:1">
      <c r="A973" s="45" t="s">
        <v>1358</v>
      </c>
    </row>
    <row r="974" spans="1:1">
      <c r="A974" s="45" t="s">
        <v>1359</v>
      </c>
    </row>
    <row r="975" spans="1:1">
      <c r="A975" s="45" t="s">
        <v>1360</v>
      </c>
    </row>
    <row r="976" spans="1:1">
      <c r="A976" s="45" t="s">
        <v>1361</v>
      </c>
    </row>
    <row r="977" spans="1:1">
      <c r="A977" s="45" t="s">
        <v>1362</v>
      </c>
    </row>
    <row r="978" spans="1:1">
      <c r="A978" s="45" t="s">
        <v>1363</v>
      </c>
    </row>
    <row r="979" spans="1:1">
      <c r="A979" s="45" t="s">
        <v>1364</v>
      </c>
    </row>
    <row r="980" spans="1:1">
      <c r="A980" s="45" t="s">
        <v>1365</v>
      </c>
    </row>
    <row r="981" spans="1:1">
      <c r="A981" s="45" t="s">
        <v>1366</v>
      </c>
    </row>
    <row r="982" spans="1:1">
      <c r="A982" s="45" t="s">
        <v>1367</v>
      </c>
    </row>
    <row r="983" spans="1:1">
      <c r="A983" s="45" t="s">
        <v>1368</v>
      </c>
    </row>
    <row r="984" spans="1:1">
      <c r="A984" s="45" t="s">
        <v>1369</v>
      </c>
    </row>
    <row r="985" spans="1:1">
      <c r="A985" s="45" t="s">
        <v>1370</v>
      </c>
    </row>
    <row r="986" spans="1:1">
      <c r="A986" s="45" t="s">
        <v>1371</v>
      </c>
    </row>
    <row r="987" spans="1:1">
      <c r="A987" s="45" t="s">
        <v>1372</v>
      </c>
    </row>
    <row r="988" spans="1:1">
      <c r="A988" s="45" t="s">
        <v>1373</v>
      </c>
    </row>
    <row r="989" spans="1:1">
      <c r="A989" s="45" t="s">
        <v>1374</v>
      </c>
    </row>
    <row r="990" spans="1:1">
      <c r="A990" s="45" t="s">
        <v>1375</v>
      </c>
    </row>
    <row r="991" spans="1:1">
      <c r="A991" s="45" t="s">
        <v>1376</v>
      </c>
    </row>
    <row r="992" spans="1:1">
      <c r="A992" s="45" t="s">
        <v>1377</v>
      </c>
    </row>
    <row r="993" spans="1:1">
      <c r="A993" s="45" t="s">
        <v>1378</v>
      </c>
    </row>
    <row r="994" spans="1:1">
      <c r="A994" s="45" t="s">
        <v>1379</v>
      </c>
    </row>
    <row r="995" spans="1:1">
      <c r="A995" s="45" t="s">
        <v>1380</v>
      </c>
    </row>
    <row r="996" spans="1:1">
      <c r="A996" s="45" t="s">
        <v>1381</v>
      </c>
    </row>
    <row r="997" spans="1:1">
      <c r="A997" s="45" t="s">
        <v>1382</v>
      </c>
    </row>
    <row r="998" spans="1:1">
      <c r="A998" s="45" t="s">
        <v>1383</v>
      </c>
    </row>
    <row r="999" spans="1:1">
      <c r="A999" s="45" t="s">
        <v>1384</v>
      </c>
    </row>
    <row r="1000" spans="1:1">
      <c r="A1000" s="45" t="s">
        <v>1385</v>
      </c>
    </row>
    <row r="1001" spans="1:1">
      <c r="A1001" s="45" t="s">
        <v>1386</v>
      </c>
    </row>
    <row r="1002" spans="1:1">
      <c r="A1002" s="45" t="s">
        <v>1387</v>
      </c>
    </row>
    <row r="1003" spans="1:1">
      <c r="A1003" s="45" t="s">
        <v>1388</v>
      </c>
    </row>
    <row r="1004" spans="1:1">
      <c r="A1004" s="45" t="s">
        <v>1389</v>
      </c>
    </row>
    <row r="1005" spans="1:1">
      <c r="A1005" s="45" t="s">
        <v>1390</v>
      </c>
    </row>
    <row r="1006" spans="1:1">
      <c r="A1006" s="45" t="s">
        <v>1391</v>
      </c>
    </row>
    <row r="1007" spans="1:1">
      <c r="A1007" s="45" t="s">
        <v>1392</v>
      </c>
    </row>
    <row r="1008" spans="1:1">
      <c r="A1008" s="45" t="s">
        <v>1393</v>
      </c>
    </row>
    <row r="1009" spans="1:1">
      <c r="A1009" s="45" t="s">
        <v>1394</v>
      </c>
    </row>
    <row r="1010" spans="1:1">
      <c r="A1010" s="45" t="s">
        <v>1395</v>
      </c>
    </row>
    <row r="1011" spans="1:1">
      <c r="A1011" s="45" t="s">
        <v>1396</v>
      </c>
    </row>
    <row r="1012" spans="1:1">
      <c r="A1012" s="45" t="s">
        <v>1397</v>
      </c>
    </row>
    <row r="1013" spans="1:1">
      <c r="A1013" s="45" t="s">
        <v>1398</v>
      </c>
    </row>
    <row r="1014" spans="1:1">
      <c r="A1014" s="45" t="s">
        <v>1399</v>
      </c>
    </row>
    <row r="1015" spans="1:1">
      <c r="A1015" s="45" t="s">
        <v>1400</v>
      </c>
    </row>
    <row r="1016" spans="1:1">
      <c r="A1016" s="45" t="s">
        <v>1401</v>
      </c>
    </row>
    <row r="1017" spans="1:1">
      <c r="A1017" s="45" t="s">
        <v>1402</v>
      </c>
    </row>
    <row r="1018" spans="1:1">
      <c r="A1018" s="45" t="s">
        <v>1403</v>
      </c>
    </row>
    <row r="1019" spans="1:1">
      <c r="A1019" s="45" t="s">
        <v>1404</v>
      </c>
    </row>
    <row r="1020" spans="1:1">
      <c r="A1020" s="45" t="s">
        <v>1405</v>
      </c>
    </row>
    <row r="1021" spans="1:1">
      <c r="A1021" s="45" t="s">
        <v>1406</v>
      </c>
    </row>
    <row r="1022" spans="1:1">
      <c r="A1022" s="45" t="s">
        <v>1407</v>
      </c>
    </row>
    <row r="1023" spans="1:1">
      <c r="A1023" s="45" t="s">
        <v>1408</v>
      </c>
    </row>
    <row r="1024" spans="1:1">
      <c r="A1024" s="45" t="s">
        <v>1409</v>
      </c>
    </row>
    <row r="1025" spans="1:1">
      <c r="A1025" s="45" t="s">
        <v>1410</v>
      </c>
    </row>
    <row r="1026" spans="1:1">
      <c r="A1026" s="45" t="s">
        <v>1411</v>
      </c>
    </row>
    <row r="1027" spans="1:1">
      <c r="A1027" s="45" t="s">
        <v>1412</v>
      </c>
    </row>
    <row r="1028" spans="1:1">
      <c r="A1028" s="45" t="s">
        <v>1413</v>
      </c>
    </row>
    <row r="1029" spans="1:1">
      <c r="A1029" s="45" t="s">
        <v>1414</v>
      </c>
    </row>
    <row r="1030" spans="1:1">
      <c r="A1030" s="45" t="s">
        <v>1415</v>
      </c>
    </row>
    <row r="1031" spans="1:1">
      <c r="A1031" s="45" t="s">
        <v>1416</v>
      </c>
    </row>
    <row r="1032" spans="1:1">
      <c r="A1032" s="45" t="s">
        <v>1417</v>
      </c>
    </row>
    <row r="1033" spans="1:1">
      <c r="A1033" s="45" t="s">
        <v>1418</v>
      </c>
    </row>
    <row r="1034" spans="1:1">
      <c r="A1034" s="45" t="s">
        <v>1419</v>
      </c>
    </row>
    <row r="1035" spans="1:1">
      <c r="A1035" s="45" t="s">
        <v>1420</v>
      </c>
    </row>
    <row r="1036" spans="1:1">
      <c r="A1036" s="45" t="s">
        <v>1421</v>
      </c>
    </row>
    <row r="1037" spans="1:1">
      <c r="A1037" s="45" t="s">
        <v>1422</v>
      </c>
    </row>
    <row r="1038" spans="1:1">
      <c r="A1038" s="45" t="s">
        <v>1423</v>
      </c>
    </row>
    <row r="1039" spans="1:1">
      <c r="A1039" s="45" t="s">
        <v>1424</v>
      </c>
    </row>
    <row r="1040" spans="1:1">
      <c r="A1040" s="45" t="s">
        <v>1425</v>
      </c>
    </row>
    <row r="1041" spans="1:1">
      <c r="A1041" s="45" t="s">
        <v>1426</v>
      </c>
    </row>
    <row r="1042" spans="1:1">
      <c r="A1042" s="45" t="s">
        <v>1427</v>
      </c>
    </row>
    <row r="1043" spans="1:1">
      <c r="A1043" s="45" t="s">
        <v>1428</v>
      </c>
    </row>
    <row r="1044" spans="1:1">
      <c r="A1044" s="45" t="s">
        <v>1429</v>
      </c>
    </row>
    <row r="1045" spans="1:1">
      <c r="A1045" s="45" t="s">
        <v>1430</v>
      </c>
    </row>
    <row r="1046" spans="1:1">
      <c r="A1046" s="45" t="s">
        <v>1431</v>
      </c>
    </row>
    <row r="1047" spans="1:1">
      <c r="A1047" s="45" t="s">
        <v>1432</v>
      </c>
    </row>
    <row r="1048" spans="1:1">
      <c r="A1048" s="45" t="s">
        <v>1433</v>
      </c>
    </row>
    <row r="1049" spans="1:1">
      <c r="A1049" s="45" t="s">
        <v>1434</v>
      </c>
    </row>
    <row r="1050" spans="1:1">
      <c r="A1050" s="45" t="s">
        <v>1435</v>
      </c>
    </row>
    <row r="1051" spans="1:1">
      <c r="A1051" s="45" t="s">
        <v>1436</v>
      </c>
    </row>
    <row r="1052" spans="1:1">
      <c r="A1052" s="45" t="s">
        <v>1437</v>
      </c>
    </row>
    <row r="1053" spans="1:1">
      <c r="A1053" s="45" t="s">
        <v>1438</v>
      </c>
    </row>
    <row r="1054" spans="1:1">
      <c r="A1054" s="45" t="s">
        <v>1439</v>
      </c>
    </row>
    <row r="1055" spans="1:1">
      <c r="A1055" s="45" t="s">
        <v>1440</v>
      </c>
    </row>
    <row r="1056" spans="1:1">
      <c r="A1056" s="45" t="s">
        <v>1441</v>
      </c>
    </row>
    <row r="1057" spans="1:1">
      <c r="A1057" s="45" t="s">
        <v>1442</v>
      </c>
    </row>
    <row r="1058" spans="1:1">
      <c r="A1058" s="45" t="s">
        <v>1443</v>
      </c>
    </row>
    <row r="1059" spans="1:1">
      <c r="A1059" s="45" t="s">
        <v>1444</v>
      </c>
    </row>
    <row r="1060" spans="1:1">
      <c r="A1060" s="45" t="s">
        <v>1445</v>
      </c>
    </row>
    <row r="1061" spans="1:1">
      <c r="A1061" s="45" t="s">
        <v>1446</v>
      </c>
    </row>
    <row r="1062" spans="1:1">
      <c r="A1062" s="45" t="s">
        <v>1447</v>
      </c>
    </row>
    <row r="1063" spans="1:1">
      <c r="A1063" s="45" t="s">
        <v>1448</v>
      </c>
    </row>
    <row r="1064" spans="1:1">
      <c r="A1064" s="45" t="s">
        <v>1449</v>
      </c>
    </row>
    <row r="1065" spans="1:1">
      <c r="A1065" s="45" t="s">
        <v>1450</v>
      </c>
    </row>
    <row r="1066" spans="1:1">
      <c r="A1066" s="45" t="s">
        <v>1451</v>
      </c>
    </row>
    <row r="1067" spans="1:1">
      <c r="A1067" s="45" t="s">
        <v>1452</v>
      </c>
    </row>
    <row r="1068" spans="1:1">
      <c r="A1068" s="45" t="s">
        <v>1453</v>
      </c>
    </row>
    <row r="1069" spans="1:1">
      <c r="A1069" s="45" t="s">
        <v>1454</v>
      </c>
    </row>
    <row r="1070" spans="1:1">
      <c r="A1070" s="45" t="s">
        <v>1455</v>
      </c>
    </row>
    <row r="1071" spans="1:1">
      <c r="A1071" s="45" t="s">
        <v>1456</v>
      </c>
    </row>
    <row r="1072" spans="1:1">
      <c r="A1072" s="45" t="s">
        <v>1457</v>
      </c>
    </row>
    <row r="1073" spans="1:1">
      <c r="A1073" s="45" t="s">
        <v>1458</v>
      </c>
    </row>
    <row r="1074" spans="1:1">
      <c r="A1074" s="45" t="s">
        <v>1459</v>
      </c>
    </row>
    <row r="1075" spans="1:1">
      <c r="A1075" s="45" t="s">
        <v>1460</v>
      </c>
    </row>
    <row r="1076" spans="1:1">
      <c r="A1076" s="45" t="s">
        <v>1461</v>
      </c>
    </row>
    <row r="1077" spans="1:1">
      <c r="A1077" s="45" t="s">
        <v>1462</v>
      </c>
    </row>
    <row r="1078" spans="1:1">
      <c r="A1078" s="45" t="s">
        <v>1463</v>
      </c>
    </row>
    <row r="1079" spans="1:1">
      <c r="A1079" s="45" t="s">
        <v>1464</v>
      </c>
    </row>
    <row r="1080" spans="1:1">
      <c r="A1080" s="45" t="s">
        <v>1465</v>
      </c>
    </row>
    <row r="1081" spans="1:1">
      <c r="A1081" s="45" t="s">
        <v>1466</v>
      </c>
    </row>
    <row r="1082" spans="1:1">
      <c r="A1082" s="45" t="s">
        <v>1467</v>
      </c>
    </row>
    <row r="1083" spans="1:1">
      <c r="A1083" s="45" t="s">
        <v>1468</v>
      </c>
    </row>
    <row r="1084" spans="1:1">
      <c r="A1084" s="45" t="s">
        <v>1469</v>
      </c>
    </row>
    <row r="1085" spans="1:1">
      <c r="A1085" s="45" t="s">
        <v>1470</v>
      </c>
    </row>
    <row r="1086" spans="1:1">
      <c r="A1086" s="45" t="s">
        <v>1471</v>
      </c>
    </row>
    <row r="1087" spans="1:1">
      <c r="A1087" s="45" t="s">
        <v>1472</v>
      </c>
    </row>
    <row r="1088" spans="1:1">
      <c r="A1088" s="45" t="s">
        <v>1473</v>
      </c>
    </row>
    <row r="1089" spans="1:1">
      <c r="A1089" s="45" t="s">
        <v>1474</v>
      </c>
    </row>
    <row r="1090" spans="1:1">
      <c r="A1090" s="45" t="s">
        <v>1475</v>
      </c>
    </row>
    <row r="1091" spans="1:1">
      <c r="A1091" s="45" t="s">
        <v>1476</v>
      </c>
    </row>
    <row r="1092" spans="1:1">
      <c r="A1092" s="45" t="s">
        <v>1477</v>
      </c>
    </row>
    <row r="1093" spans="1:1">
      <c r="A1093" s="45" t="s">
        <v>1478</v>
      </c>
    </row>
    <row r="1094" spans="1:1">
      <c r="A1094" s="45" t="s">
        <v>1479</v>
      </c>
    </row>
    <row r="1095" spans="1:1">
      <c r="A1095" s="45" t="s">
        <v>1480</v>
      </c>
    </row>
    <row r="1096" spans="1:1">
      <c r="A1096" s="45" t="s">
        <v>1481</v>
      </c>
    </row>
    <row r="1097" spans="1:1">
      <c r="A1097" s="45" t="s">
        <v>1482</v>
      </c>
    </row>
    <row r="1098" spans="1:1">
      <c r="A1098" s="45" t="s">
        <v>1483</v>
      </c>
    </row>
    <row r="1099" spans="1:1">
      <c r="A1099" s="45" t="s">
        <v>1484</v>
      </c>
    </row>
    <row r="1100" spans="1:1">
      <c r="A1100" s="45" t="s">
        <v>1485</v>
      </c>
    </row>
    <row r="1101" spans="1:1">
      <c r="A1101" s="45" t="s">
        <v>1486</v>
      </c>
    </row>
    <row r="1102" spans="1:1">
      <c r="A1102" s="45" t="s">
        <v>1487</v>
      </c>
    </row>
    <row r="1103" spans="1:1">
      <c r="A1103" s="45" t="s">
        <v>1488</v>
      </c>
    </row>
    <row r="1104" spans="1:1">
      <c r="A1104" s="45" t="s">
        <v>1489</v>
      </c>
    </row>
    <row r="1105" spans="1:1">
      <c r="A1105" s="45" t="s">
        <v>1490</v>
      </c>
    </row>
    <row r="1106" spans="1:1">
      <c r="A1106" s="45" t="s">
        <v>1491</v>
      </c>
    </row>
    <row r="1107" spans="1:1">
      <c r="A1107" s="45" t="s">
        <v>1492</v>
      </c>
    </row>
    <row r="1108" spans="1:1">
      <c r="A1108" s="45" t="s">
        <v>1493</v>
      </c>
    </row>
    <row r="1109" spans="1:1">
      <c r="A1109" s="45" t="s">
        <v>1494</v>
      </c>
    </row>
    <row r="1110" spans="1:1">
      <c r="A1110" s="45" t="s">
        <v>1495</v>
      </c>
    </row>
    <row r="1111" spans="1:1">
      <c r="A1111" s="45" t="s">
        <v>1496</v>
      </c>
    </row>
    <row r="1112" spans="1:1">
      <c r="A1112" s="45" t="s">
        <v>1497</v>
      </c>
    </row>
    <row r="1113" spans="1:1">
      <c r="A1113" s="45" t="s">
        <v>1498</v>
      </c>
    </row>
    <row r="1114" spans="1:1">
      <c r="A1114" s="45" t="s">
        <v>1499</v>
      </c>
    </row>
    <row r="1115" spans="1:1">
      <c r="A1115" s="45" t="s">
        <v>1500</v>
      </c>
    </row>
    <row r="1116" spans="1:1">
      <c r="A1116" s="45" t="s">
        <v>1501</v>
      </c>
    </row>
    <row r="1117" spans="1:1">
      <c r="A1117" s="45" t="s">
        <v>1502</v>
      </c>
    </row>
    <row r="1118" spans="1:1">
      <c r="A1118" s="45" t="s">
        <v>1503</v>
      </c>
    </row>
    <row r="1119" spans="1:1">
      <c r="A1119" s="45" t="s">
        <v>1504</v>
      </c>
    </row>
    <row r="1120" spans="1:1">
      <c r="A1120" s="45" t="s">
        <v>1505</v>
      </c>
    </row>
    <row r="1121" spans="1:1">
      <c r="A1121" s="45" t="s">
        <v>1506</v>
      </c>
    </row>
    <row r="1122" spans="1:1">
      <c r="A1122" s="45" t="s">
        <v>1507</v>
      </c>
    </row>
    <row r="1123" spans="1:1">
      <c r="A1123" s="45" t="s">
        <v>1508</v>
      </c>
    </row>
    <row r="1124" spans="1:1">
      <c r="A1124" s="45" t="s">
        <v>1509</v>
      </c>
    </row>
    <row r="1125" spans="1:1">
      <c r="A1125" s="45" t="s">
        <v>1510</v>
      </c>
    </row>
    <row r="1126" spans="1:1">
      <c r="A1126" s="45" t="s">
        <v>1511</v>
      </c>
    </row>
    <row r="1127" spans="1:1">
      <c r="A1127" s="45" t="s">
        <v>1512</v>
      </c>
    </row>
    <row r="1128" spans="1:1">
      <c r="A1128" s="45" t="s">
        <v>1513</v>
      </c>
    </row>
    <row r="1129" spans="1:1">
      <c r="A1129" s="45" t="s">
        <v>1514</v>
      </c>
    </row>
    <row r="1130" spans="1:1">
      <c r="A1130" s="45" t="s">
        <v>1515</v>
      </c>
    </row>
    <row r="1131" spans="1:1">
      <c r="A1131" s="45" t="s">
        <v>1516</v>
      </c>
    </row>
    <row r="1132" spans="1:1">
      <c r="A1132" s="45" t="s">
        <v>1517</v>
      </c>
    </row>
    <row r="1133" spans="1:1">
      <c r="A1133" s="45" t="s">
        <v>1518</v>
      </c>
    </row>
    <row r="1134" spans="1:1">
      <c r="A1134" s="45" t="s">
        <v>1519</v>
      </c>
    </row>
    <row r="1135" spans="1:1">
      <c r="A1135" s="45" t="s">
        <v>1520</v>
      </c>
    </row>
    <row r="1136" spans="1:1">
      <c r="A1136" s="45" t="s">
        <v>1521</v>
      </c>
    </row>
    <row r="1137" spans="1:1">
      <c r="A1137" s="45" t="s">
        <v>1522</v>
      </c>
    </row>
    <row r="1138" spans="1:1">
      <c r="A1138" s="45" t="s">
        <v>1523</v>
      </c>
    </row>
    <row r="1139" spans="1:1">
      <c r="A1139" s="45" t="s">
        <v>1524</v>
      </c>
    </row>
    <row r="1140" spans="1:1">
      <c r="A1140" s="45" t="s">
        <v>1525</v>
      </c>
    </row>
    <row r="1141" spans="1:1">
      <c r="A1141" s="45" t="s">
        <v>1526</v>
      </c>
    </row>
    <row r="1142" spans="1:1">
      <c r="A1142" s="45" t="s">
        <v>1527</v>
      </c>
    </row>
    <row r="1143" spans="1:1">
      <c r="A1143" s="45" t="s">
        <v>1528</v>
      </c>
    </row>
    <row r="1144" spans="1:1">
      <c r="A1144" s="45" t="s">
        <v>1529</v>
      </c>
    </row>
    <row r="1145" spans="1:1">
      <c r="A1145" s="45" t="s">
        <v>1530</v>
      </c>
    </row>
    <row r="1146" spans="1:1">
      <c r="A1146" s="45" t="s">
        <v>1531</v>
      </c>
    </row>
    <row r="1147" spans="1:1">
      <c r="A1147" s="45" t="s">
        <v>1532</v>
      </c>
    </row>
    <row r="1148" spans="1:1">
      <c r="A1148" s="45" t="s">
        <v>1533</v>
      </c>
    </row>
    <row r="1149" spans="1:1">
      <c r="A1149" s="45" t="s">
        <v>1534</v>
      </c>
    </row>
    <row r="1150" spans="1:1">
      <c r="A1150" s="45" t="s">
        <v>1535</v>
      </c>
    </row>
    <row r="1151" spans="1:1">
      <c r="A1151" s="45" t="s">
        <v>1536</v>
      </c>
    </row>
    <row r="1152" spans="1:1">
      <c r="A1152" s="45" t="s">
        <v>1537</v>
      </c>
    </row>
    <row r="1153" spans="1:1">
      <c r="A1153" s="45" t="s">
        <v>1538</v>
      </c>
    </row>
    <row r="1154" spans="1:1">
      <c r="A1154" s="45" t="s">
        <v>1539</v>
      </c>
    </row>
    <row r="1155" spans="1:1">
      <c r="A1155" s="45" t="s">
        <v>1540</v>
      </c>
    </row>
    <row r="1156" spans="1:1">
      <c r="A1156" s="45" t="s">
        <v>1541</v>
      </c>
    </row>
    <row r="1157" spans="1:1">
      <c r="A1157" s="45" t="s">
        <v>1542</v>
      </c>
    </row>
    <row r="1158" spans="1:1">
      <c r="A1158" s="45" t="s">
        <v>1543</v>
      </c>
    </row>
    <row r="1159" spans="1:1">
      <c r="A1159" s="45" t="s">
        <v>1544</v>
      </c>
    </row>
    <row r="1160" spans="1:1">
      <c r="A1160" s="45" t="s">
        <v>1545</v>
      </c>
    </row>
    <row r="1161" spans="1:1">
      <c r="A1161" s="45" t="s">
        <v>1546</v>
      </c>
    </row>
    <row r="1162" spans="1:1">
      <c r="A1162" s="45" t="s">
        <v>1547</v>
      </c>
    </row>
    <row r="1163" spans="1:1">
      <c r="A1163" s="45" t="s">
        <v>1548</v>
      </c>
    </row>
    <row r="1164" spans="1:1">
      <c r="A1164" s="45" t="s">
        <v>1549</v>
      </c>
    </row>
    <row r="1165" spans="1:1">
      <c r="A1165" s="45" t="s">
        <v>1550</v>
      </c>
    </row>
    <row r="1166" spans="1:1">
      <c r="A1166" s="45" t="s">
        <v>1551</v>
      </c>
    </row>
    <row r="1167" spans="1:1">
      <c r="A1167" s="45" t="s">
        <v>1552</v>
      </c>
    </row>
    <row r="1168" spans="1:1">
      <c r="A1168" s="45" t="s">
        <v>1553</v>
      </c>
    </row>
    <row r="1169" spans="1:1">
      <c r="A1169" s="45" t="s">
        <v>1554</v>
      </c>
    </row>
    <row r="1170" spans="1:1">
      <c r="A1170" s="45" t="s">
        <v>1555</v>
      </c>
    </row>
    <row r="1171" spans="1:1">
      <c r="A1171" s="45" t="s">
        <v>1556</v>
      </c>
    </row>
    <row r="1172" spans="1:1">
      <c r="A1172" s="45" t="s">
        <v>1557</v>
      </c>
    </row>
    <row r="1173" spans="1:1">
      <c r="A1173" s="45" t="s">
        <v>1558</v>
      </c>
    </row>
    <row r="1174" spans="1:1">
      <c r="A1174" s="45" t="s">
        <v>1559</v>
      </c>
    </row>
    <row r="1175" spans="1:1">
      <c r="A1175" s="45" t="s">
        <v>1560</v>
      </c>
    </row>
    <row r="1176" spans="1:1">
      <c r="A1176" s="45" t="s">
        <v>1561</v>
      </c>
    </row>
    <row r="1177" spans="1:1">
      <c r="A1177" s="45" t="s">
        <v>1562</v>
      </c>
    </row>
    <row r="1178" spans="1:1">
      <c r="A1178" s="45" t="s">
        <v>1563</v>
      </c>
    </row>
    <row r="1179" spans="1:1">
      <c r="A1179" s="45" t="s">
        <v>1564</v>
      </c>
    </row>
    <row r="1180" spans="1:1">
      <c r="A1180" s="45" t="s">
        <v>1565</v>
      </c>
    </row>
    <row r="1181" spans="1:1">
      <c r="A1181" s="45" t="s">
        <v>1566</v>
      </c>
    </row>
    <row r="1182" spans="1:1">
      <c r="A1182" s="45" t="s">
        <v>1567</v>
      </c>
    </row>
    <row r="1183" spans="1:1">
      <c r="A1183" s="45" t="s">
        <v>1568</v>
      </c>
    </row>
    <row r="1184" spans="1:1">
      <c r="A1184" s="45" t="s">
        <v>1569</v>
      </c>
    </row>
    <row r="1185" spans="1:1">
      <c r="A1185" s="45" t="s">
        <v>1570</v>
      </c>
    </row>
    <row r="1186" spans="1:1">
      <c r="A1186" s="45" t="s">
        <v>1571</v>
      </c>
    </row>
    <row r="1187" spans="1:1">
      <c r="A1187" s="45" t="s">
        <v>1572</v>
      </c>
    </row>
    <row r="1188" spans="1:1">
      <c r="A1188" s="45" t="s">
        <v>1573</v>
      </c>
    </row>
    <row r="1189" spans="1:1">
      <c r="A1189" s="45" t="s">
        <v>1574</v>
      </c>
    </row>
    <row r="1190" spans="1:1">
      <c r="A1190" s="45" t="s">
        <v>1575</v>
      </c>
    </row>
    <row r="1191" spans="1:1">
      <c r="A1191" s="45" t="s">
        <v>1576</v>
      </c>
    </row>
    <row r="1192" spans="1:1">
      <c r="A1192" s="45" t="s">
        <v>1577</v>
      </c>
    </row>
    <row r="1193" spans="1:1">
      <c r="A1193" s="45" t="s">
        <v>1578</v>
      </c>
    </row>
    <row r="1194" spans="1:1">
      <c r="A1194" s="45" t="s">
        <v>1579</v>
      </c>
    </row>
    <row r="1195" spans="1:1">
      <c r="A1195" s="45" t="s">
        <v>1580</v>
      </c>
    </row>
    <row r="1196" spans="1:1">
      <c r="A1196" s="45" t="s">
        <v>1581</v>
      </c>
    </row>
    <row r="1197" spans="1:1">
      <c r="A1197" s="45" t="s">
        <v>1582</v>
      </c>
    </row>
    <row r="1198" spans="1:1">
      <c r="A1198" s="45" t="s">
        <v>1583</v>
      </c>
    </row>
    <row r="1199" spans="1:1">
      <c r="A1199" s="45" t="s">
        <v>1584</v>
      </c>
    </row>
    <row r="1200" spans="1:1">
      <c r="A1200" s="45" t="s">
        <v>1585</v>
      </c>
    </row>
    <row r="1201" spans="1:1">
      <c r="A1201" s="45" t="s">
        <v>1586</v>
      </c>
    </row>
    <row r="1202" spans="1:1">
      <c r="A1202" s="45" t="s">
        <v>1587</v>
      </c>
    </row>
    <row r="1203" spans="1:1">
      <c r="A1203" s="45" t="s">
        <v>1588</v>
      </c>
    </row>
    <row r="1204" spans="1:1">
      <c r="A1204" s="45" t="s">
        <v>1589</v>
      </c>
    </row>
    <row r="1205" spans="1:1">
      <c r="A1205" s="45" t="s">
        <v>1590</v>
      </c>
    </row>
    <row r="1206" spans="1:1">
      <c r="A1206" s="45" t="s">
        <v>1591</v>
      </c>
    </row>
    <row r="1207" spans="1:1">
      <c r="A1207" s="45" t="s">
        <v>1592</v>
      </c>
    </row>
    <row r="1208" spans="1:1">
      <c r="A1208" s="45" t="s">
        <v>1593</v>
      </c>
    </row>
    <row r="1209" spans="1:1">
      <c r="A1209" s="45" t="s">
        <v>1594</v>
      </c>
    </row>
    <row r="1210" spans="1:1">
      <c r="A1210" s="45" t="s">
        <v>1595</v>
      </c>
    </row>
    <row r="1211" spans="1:1">
      <c r="A1211" s="45" t="s">
        <v>1596</v>
      </c>
    </row>
    <row r="1212" spans="1:1">
      <c r="A1212" s="45" t="s">
        <v>1597</v>
      </c>
    </row>
    <row r="1213" spans="1:1">
      <c r="A1213" s="45" t="s">
        <v>1598</v>
      </c>
    </row>
    <row r="1214" spans="1:1">
      <c r="A1214" s="45" t="s">
        <v>1599</v>
      </c>
    </row>
    <row r="1215" spans="1:1">
      <c r="A1215" s="45" t="s">
        <v>1600</v>
      </c>
    </row>
    <row r="1216" spans="1:1">
      <c r="A1216" s="45" t="s">
        <v>1601</v>
      </c>
    </row>
    <row r="1217" spans="1:1">
      <c r="A1217" s="45" t="s">
        <v>1602</v>
      </c>
    </row>
    <row r="1218" spans="1:1">
      <c r="A1218" s="45" t="s">
        <v>1603</v>
      </c>
    </row>
    <row r="1219" spans="1:1">
      <c r="A1219" s="45" t="s">
        <v>1604</v>
      </c>
    </row>
    <row r="1220" spans="1:1">
      <c r="A1220" s="45" t="s">
        <v>1605</v>
      </c>
    </row>
    <row r="1221" spans="1:1">
      <c r="A1221" s="45" t="s">
        <v>1606</v>
      </c>
    </row>
    <row r="1222" spans="1:1">
      <c r="A1222" s="45" t="s">
        <v>1607</v>
      </c>
    </row>
    <row r="1223" spans="1:1">
      <c r="A1223" s="45" t="s">
        <v>1608</v>
      </c>
    </row>
    <row r="1224" spans="1:1">
      <c r="A1224" s="45" t="s">
        <v>1609</v>
      </c>
    </row>
    <row r="1225" spans="1:1">
      <c r="A1225" s="45" t="s">
        <v>1610</v>
      </c>
    </row>
    <row r="1226" spans="1:1">
      <c r="A1226" s="45" t="s">
        <v>1611</v>
      </c>
    </row>
    <row r="1227" spans="1:1">
      <c r="A1227" s="45" t="s">
        <v>1612</v>
      </c>
    </row>
    <row r="1228" spans="1:1">
      <c r="A1228" s="45" t="s">
        <v>1613</v>
      </c>
    </row>
    <row r="1229" spans="1:1">
      <c r="A1229" s="45" t="s">
        <v>1614</v>
      </c>
    </row>
    <row r="1230" spans="1:1">
      <c r="A1230" s="45" t="s">
        <v>1615</v>
      </c>
    </row>
    <row r="1231" spans="1:1">
      <c r="A1231" s="45" t="s">
        <v>1616</v>
      </c>
    </row>
    <row r="1232" spans="1:1">
      <c r="A1232" s="45" t="s">
        <v>1617</v>
      </c>
    </row>
    <row r="1233" spans="1:1">
      <c r="A1233" s="45" t="s">
        <v>1618</v>
      </c>
    </row>
    <row r="1234" spans="1:1">
      <c r="A1234" s="45" t="s">
        <v>1619</v>
      </c>
    </row>
    <row r="1235" spans="1:1">
      <c r="A1235" s="45" t="s">
        <v>1620</v>
      </c>
    </row>
    <row r="1236" spans="1:1">
      <c r="A1236" s="45" t="s">
        <v>1621</v>
      </c>
    </row>
    <row r="1237" spans="1:1">
      <c r="A1237" s="45" t="s">
        <v>1622</v>
      </c>
    </row>
    <row r="1238" spans="1:1">
      <c r="A1238" s="45" t="s">
        <v>1623</v>
      </c>
    </row>
    <row r="1239" spans="1:1">
      <c r="A1239" s="45" t="s">
        <v>1624</v>
      </c>
    </row>
    <row r="1240" spans="1:1">
      <c r="A1240" s="45" t="s">
        <v>1625</v>
      </c>
    </row>
    <row r="1241" spans="1:1">
      <c r="A1241" s="45" t="s">
        <v>1626</v>
      </c>
    </row>
    <row r="1242" spans="1:1">
      <c r="A1242" s="45" t="s">
        <v>1627</v>
      </c>
    </row>
    <row r="1243" spans="1:1">
      <c r="A1243" s="45" t="s">
        <v>1628</v>
      </c>
    </row>
    <row r="1244" spans="1:1">
      <c r="A1244" s="45" t="s">
        <v>1629</v>
      </c>
    </row>
    <row r="1245" spans="1:1">
      <c r="A1245" s="45" t="s">
        <v>1630</v>
      </c>
    </row>
    <row r="1246" spans="1:1">
      <c r="A1246" s="45" t="s">
        <v>1631</v>
      </c>
    </row>
    <row r="1247" spans="1:1">
      <c r="A1247" s="45" t="s">
        <v>1632</v>
      </c>
    </row>
    <row r="1248" spans="1:1">
      <c r="A1248" s="45" t="s">
        <v>1633</v>
      </c>
    </row>
    <row r="1249" spans="1:1">
      <c r="A1249" s="45" t="s">
        <v>1634</v>
      </c>
    </row>
    <row r="1250" spans="1:1">
      <c r="A1250" s="45" t="s">
        <v>1635</v>
      </c>
    </row>
    <row r="1251" spans="1:1">
      <c r="A1251" s="45" t="s">
        <v>1636</v>
      </c>
    </row>
    <row r="1252" spans="1:1">
      <c r="A1252" s="45" t="s">
        <v>1637</v>
      </c>
    </row>
    <row r="1253" spans="1:1">
      <c r="A1253" s="45" t="s">
        <v>1638</v>
      </c>
    </row>
    <row r="1254" spans="1:1">
      <c r="A1254" s="45" t="s">
        <v>1639</v>
      </c>
    </row>
    <row r="1255" spans="1:1">
      <c r="A1255" s="45" t="s">
        <v>1640</v>
      </c>
    </row>
    <row r="1256" spans="1:1">
      <c r="A1256" s="45" t="s">
        <v>1641</v>
      </c>
    </row>
    <row r="1257" spans="1:1">
      <c r="A1257" s="45" t="s">
        <v>1642</v>
      </c>
    </row>
    <row r="1258" spans="1:1">
      <c r="A1258" s="45" t="s">
        <v>1643</v>
      </c>
    </row>
    <row r="1259" spans="1:1">
      <c r="A1259" s="45" t="s">
        <v>1644</v>
      </c>
    </row>
    <row r="1260" spans="1:1">
      <c r="A1260" s="45" t="s">
        <v>1645</v>
      </c>
    </row>
    <row r="1261" spans="1:1">
      <c r="A1261" s="45" t="s">
        <v>1646</v>
      </c>
    </row>
    <row r="1262" spans="1:1">
      <c r="A1262" s="45" t="s">
        <v>1647</v>
      </c>
    </row>
    <row r="1263" spans="1:1">
      <c r="A1263" s="45" t="s">
        <v>1648</v>
      </c>
    </row>
    <row r="1264" spans="1:1">
      <c r="A1264" s="45" t="s">
        <v>1649</v>
      </c>
    </row>
    <row r="1265" spans="1:1">
      <c r="A1265" s="45" t="s">
        <v>1650</v>
      </c>
    </row>
    <row r="1266" spans="1:1">
      <c r="A1266" s="45" t="s">
        <v>1651</v>
      </c>
    </row>
    <row r="1267" spans="1:1">
      <c r="A1267" s="45" t="s">
        <v>1652</v>
      </c>
    </row>
    <row r="1268" spans="1:1">
      <c r="A1268" s="45" t="s">
        <v>1653</v>
      </c>
    </row>
    <row r="1269" spans="1:1">
      <c r="A1269" s="45" t="s">
        <v>1654</v>
      </c>
    </row>
    <row r="1270" spans="1:1">
      <c r="A1270" s="45" t="s">
        <v>1655</v>
      </c>
    </row>
    <row r="1271" spans="1:1">
      <c r="A1271" s="45" t="s">
        <v>1656</v>
      </c>
    </row>
    <row r="1272" spans="1:1">
      <c r="A1272" s="45" t="s">
        <v>1657</v>
      </c>
    </row>
    <row r="1273" spans="1:1">
      <c r="A1273" s="45" t="s">
        <v>1658</v>
      </c>
    </row>
    <row r="1274" spans="1:1">
      <c r="A1274" s="45" t="s">
        <v>1659</v>
      </c>
    </row>
    <row r="1275" spans="1:1">
      <c r="A1275" s="45" t="s">
        <v>1660</v>
      </c>
    </row>
    <row r="1276" spans="1:1">
      <c r="A1276" s="45" t="s">
        <v>1661</v>
      </c>
    </row>
    <row r="1277" spans="1:1">
      <c r="A1277" s="45" t="s">
        <v>1662</v>
      </c>
    </row>
    <row r="1278" spans="1:1">
      <c r="A1278" s="45" t="s">
        <v>1663</v>
      </c>
    </row>
    <row r="1279" spans="1:1">
      <c r="A1279" s="45" t="s">
        <v>1664</v>
      </c>
    </row>
    <row r="1280" spans="1:1">
      <c r="A1280" s="45" t="s">
        <v>1665</v>
      </c>
    </row>
    <row r="1281" spans="1:1">
      <c r="A1281" s="45" t="s">
        <v>1666</v>
      </c>
    </row>
    <row r="1282" spans="1:1">
      <c r="A1282" s="45" t="s">
        <v>1667</v>
      </c>
    </row>
    <row r="1283" spans="1:1">
      <c r="A1283" s="45" t="s">
        <v>1668</v>
      </c>
    </row>
    <row r="1284" spans="1:1">
      <c r="A1284" s="45" t="s">
        <v>1669</v>
      </c>
    </row>
    <row r="1285" spans="1:1">
      <c r="A1285" s="45" t="s">
        <v>1670</v>
      </c>
    </row>
    <row r="1286" spans="1:1">
      <c r="A1286" s="45" t="s">
        <v>1671</v>
      </c>
    </row>
    <row r="1287" spans="1:1">
      <c r="A1287" s="45" t="s">
        <v>1672</v>
      </c>
    </row>
    <row r="1288" spans="1:1">
      <c r="A1288" s="45" t="s">
        <v>1673</v>
      </c>
    </row>
    <row r="1289" spans="1:1">
      <c r="A1289" s="45" t="s">
        <v>1674</v>
      </c>
    </row>
    <row r="1290" spans="1:1">
      <c r="A1290" s="45" t="s">
        <v>1675</v>
      </c>
    </row>
    <row r="1291" spans="1:1">
      <c r="A1291" s="45" t="s">
        <v>1676</v>
      </c>
    </row>
    <row r="1292" spans="1:1">
      <c r="A1292" s="45" t="s">
        <v>1677</v>
      </c>
    </row>
    <row r="1293" spans="1:1">
      <c r="A1293" s="45" t="s">
        <v>1678</v>
      </c>
    </row>
    <row r="1294" spans="1:1">
      <c r="A1294" s="45" t="s">
        <v>1679</v>
      </c>
    </row>
    <row r="1295" spans="1:1">
      <c r="A1295" s="45" t="s">
        <v>1680</v>
      </c>
    </row>
    <row r="1296" spans="1:1">
      <c r="A1296" s="45" t="s">
        <v>1681</v>
      </c>
    </row>
    <row r="1297" spans="1:1">
      <c r="A1297" s="45" t="s">
        <v>1682</v>
      </c>
    </row>
    <row r="1298" spans="1:1">
      <c r="A1298" s="45" t="s">
        <v>1683</v>
      </c>
    </row>
    <row r="1299" spans="1:1">
      <c r="A1299" s="45" t="s">
        <v>1684</v>
      </c>
    </row>
    <row r="1300" spans="1:1">
      <c r="A1300" s="45" t="s">
        <v>1685</v>
      </c>
    </row>
    <row r="1301" spans="1:1">
      <c r="A1301" s="45" t="s">
        <v>1686</v>
      </c>
    </row>
    <row r="1302" spans="1:1">
      <c r="A1302" s="45" t="s">
        <v>1687</v>
      </c>
    </row>
    <row r="1303" spans="1:1">
      <c r="A1303" s="45" t="s">
        <v>1688</v>
      </c>
    </row>
    <row r="1304" spans="1:1">
      <c r="A1304" s="45" t="s">
        <v>1689</v>
      </c>
    </row>
    <row r="1305" spans="1:1">
      <c r="A1305" s="45" t="s">
        <v>1690</v>
      </c>
    </row>
    <row r="1306" spans="1:1">
      <c r="A1306" s="45" t="s">
        <v>1691</v>
      </c>
    </row>
    <row r="1307" spans="1:1">
      <c r="A1307" s="45" t="s">
        <v>1692</v>
      </c>
    </row>
    <row r="1308" spans="1:1">
      <c r="A1308" s="45" t="s">
        <v>1693</v>
      </c>
    </row>
    <row r="1309" spans="1:1">
      <c r="A1309" s="45" t="s">
        <v>1694</v>
      </c>
    </row>
    <row r="1310" spans="1:1">
      <c r="A1310" s="45" t="s">
        <v>1695</v>
      </c>
    </row>
    <row r="1311" spans="1:1">
      <c r="A1311" s="45" t="s">
        <v>1696</v>
      </c>
    </row>
    <row r="1312" spans="1:1">
      <c r="A1312" s="45" t="s">
        <v>1697</v>
      </c>
    </row>
    <row r="1313" spans="1:1">
      <c r="A1313" s="45" t="s">
        <v>1698</v>
      </c>
    </row>
    <row r="1314" spans="1:1">
      <c r="A1314" s="45" t="s">
        <v>1699</v>
      </c>
    </row>
    <row r="1315" spans="1:1">
      <c r="A1315" s="45" t="s">
        <v>1700</v>
      </c>
    </row>
    <row r="1316" spans="1:1">
      <c r="A1316" s="45" t="s">
        <v>1701</v>
      </c>
    </row>
    <row r="1317" spans="1:1">
      <c r="A1317" s="45" t="s">
        <v>1702</v>
      </c>
    </row>
    <row r="1318" spans="1:1">
      <c r="A1318" s="45" t="s">
        <v>1703</v>
      </c>
    </row>
    <row r="1319" spans="1:1">
      <c r="A1319" s="45" t="s">
        <v>1704</v>
      </c>
    </row>
    <row r="1320" spans="1:1">
      <c r="A1320" s="45" t="s">
        <v>1705</v>
      </c>
    </row>
    <row r="1321" spans="1:1">
      <c r="A1321" s="45" t="s">
        <v>1706</v>
      </c>
    </row>
    <row r="1322" spans="1:1">
      <c r="A1322" s="45" t="s">
        <v>1707</v>
      </c>
    </row>
    <row r="1323" spans="1:1">
      <c r="A1323" s="45" t="s">
        <v>1708</v>
      </c>
    </row>
    <row r="1324" spans="1:1">
      <c r="A1324" s="45" t="s">
        <v>1709</v>
      </c>
    </row>
    <row r="1325" spans="1:1">
      <c r="A1325" s="45" t="s">
        <v>1710</v>
      </c>
    </row>
    <row r="1326" spans="1:1">
      <c r="A1326" s="45" t="s">
        <v>1711</v>
      </c>
    </row>
    <row r="1327" spans="1:1">
      <c r="A1327" s="45" t="s">
        <v>1712</v>
      </c>
    </row>
    <row r="1328" spans="1:1">
      <c r="A1328" s="45" t="s">
        <v>1713</v>
      </c>
    </row>
    <row r="1329" spans="1:1">
      <c r="A1329" s="45" t="s">
        <v>1714</v>
      </c>
    </row>
    <row r="1330" spans="1:1">
      <c r="A1330" s="45" t="s">
        <v>1715</v>
      </c>
    </row>
    <row r="1331" spans="1:1">
      <c r="A1331" s="45" t="s">
        <v>1716</v>
      </c>
    </row>
    <row r="1332" spans="1:1">
      <c r="A1332" s="45" t="s">
        <v>1717</v>
      </c>
    </row>
    <row r="1333" spans="1:1">
      <c r="A1333" s="45" t="s">
        <v>1718</v>
      </c>
    </row>
    <row r="1334" spans="1:1">
      <c r="A1334" s="45" t="s">
        <v>1719</v>
      </c>
    </row>
    <row r="1335" spans="1:1">
      <c r="A1335" s="45" t="s">
        <v>1720</v>
      </c>
    </row>
    <row r="1336" spans="1:1">
      <c r="A1336" s="45" t="s">
        <v>1721</v>
      </c>
    </row>
    <row r="1337" spans="1:1">
      <c r="A1337" s="45" t="s">
        <v>1722</v>
      </c>
    </row>
    <row r="1338" spans="1:1">
      <c r="A1338" s="45" t="s">
        <v>1723</v>
      </c>
    </row>
    <row r="1339" spans="1:1">
      <c r="A1339" s="45" t="s">
        <v>1724</v>
      </c>
    </row>
    <row r="1340" spans="1:1">
      <c r="A1340" s="45" t="s">
        <v>1725</v>
      </c>
    </row>
    <row r="1341" spans="1:1">
      <c r="A1341" s="45" t="s">
        <v>1726</v>
      </c>
    </row>
    <row r="1342" spans="1:1">
      <c r="A1342" s="45" t="s">
        <v>1727</v>
      </c>
    </row>
    <row r="1343" spans="1:1">
      <c r="A1343" s="45" t="s">
        <v>1728</v>
      </c>
    </row>
    <row r="1344" spans="1:1">
      <c r="A1344" s="45" t="s">
        <v>1729</v>
      </c>
    </row>
    <row r="1345" spans="1:1">
      <c r="A1345" s="45" t="s">
        <v>1730</v>
      </c>
    </row>
    <row r="1346" spans="1:1">
      <c r="A1346" s="45" t="s">
        <v>1731</v>
      </c>
    </row>
    <row r="1347" spans="1:1">
      <c r="A1347" s="45" t="s">
        <v>1732</v>
      </c>
    </row>
    <row r="1348" spans="1:1">
      <c r="A1348" s="45" t="s">
        <v>1733</v>
      </c>
    </row>
    <row r="1349" spans="1:1">
      <c r="A1349" s="45" t="s">
        <v>1734</v>
      </c>
    </row>
    <row r="1350" spans="1:1">
      <c r="A1350" s="45" t="s">
        <v>1735</v>
      </c>
    </row>
    <row r="1351" spans="1:1">
      <c r="A1351" s="45" t="s">
        <v>1736</v>
      </c>
    </row>
    <row r="1352" spans="1:1">
      <c r="A1352" s="45" t="s">
        <v>1737</v>
      </c>
    </row>
    <row r="1353" spans="1:1">
      <c r="A1353" s="45" t="s">
        <v>1738</v>
      </c>
    </row>
    <row r="1354" spans="1:1">
      <c r="A1354" s="45" t="s">
        <v>1739</v>
      </c>
    </row>
    <row r="1355" spans="1:1">
      <c r="A1355" s="45" t="s">
        <v>1740</v>
      </c>
    </row>
    <row r="1356" spans="1:1">
      <c r="A1356" s="45" t="s">
        <v>1741</v>
      </c>
    </row>
    <row r="1357" spans="1:1">
      <c r="A1357" s="45" t="s">
        <v>1742</v>
      </c>
    </row>
    <row r="1358" spans="1:1">
      <c r="A1358" s="45" t="s">
        <v>1743</v>
      </c>
    </row>
    <row r="1359" spans="1:1">
      <c r="A1359" s="45" t="s">
        <v>1744</v>
      </c>
    </row>
    <row r="1360" spans="1:1">
      <c r="A1360" s="45" t="s">
        <v>1745</v>
      </c>
    </row>
    <row r="1361" spans="1:1">
      <c r="A1361" s="45" t="s">
        <v>1746</v>
      </c>
    </row>
    <row r="1362" spans="1:1">
      <c r="A1362" s="45" t="s">
        <v>1747</v>
      </c>
    </row>
    <row r="1363" spans="1:1">
      <c r="A1363" s="45" t="s">
        <v>1748</v>
      </c>
    </row>
    <row r="1364" spans="1:1">
      <c r="A1364" s="45" t="s">
        <v>1749</v>
      </c>
    </row>
    <row r="1365" spans="1:1">
      <c r="A1365" s="45" t="s">
        <v>1750</v>
      </c>
    </row>
    <row r="1366" spans="1:1">
      <c r="A1366" s="45" t="s">
        <v>1751</v>
      </c>
    </row>
    <row r="1367" spans="1:1">
      <c r="A1367" s="45" t="s">
        <v>1752</v>
      </c>
    </row>
    <row r="1368" spans="1:1">
      <c r="A1368" s="45" t="s">
        <v>1753</v>
      </c>
    </row>
    <row r="1369" spans="1:1">
      <c r="A1369" s="45" t="s">
        <v>1754</v>
      </c>
    </row>
    <row r="1370" spans="1:1">
      <c r="A1370" s="45" t="s">
        <v>1755</v>
      </c>
    </row>
    <row r="1371" spans="1:1">
      <c r="A1371" s="45" t="s">
        <v>1756</v>
      </c>
    </row>
    <row r="1372" spans="1:1">
      <c r="A1372" s="45" t="s">
        <v>1757</v>
      </c>
    </row>
    <row r="1373" spans="1:1">
      <c r="A1373" s="45" t="s">
        <v>1758</v>
      </c>
    </row>
    <row r="1374" spans="1:1">
      <c r="A1374" s="45" t="s">
        <v>1759</v>
      </c>
    </row>
    <row r="1375" spans="1:1">
      <c r="A1375" s="45" t="s">
        <v>1760</v>
      </c>
    </row>
    <row r="1376" spans="1:1">
      <c r="A1376" s="45" t="s">
        <v>1761</v>
      </c>
    </row>
    <row r="1377" spans="1:1">
      <c r="A1377" s="45" t="s">
        <v>1762</v>
      </c>
    </row>
    <row r="1378" spans="1:1">
      <c r="A1378" s="45" t="s">
        <v>1763</v>
      </c>
    </row>
    <row r="1379" spans="1:1">
      <c r="A1379" s="45" t="s">
        <v>1764</v>
      </c>
    </row>
    <row r="1380" spans="1:1">
      <c r="A1380" s="45" t="s">
        <v>1765</v>
      </c>
    </row>
    <row r="1381" spans="1:1">
      <c r="A1381" s="45" t="s">
        <v>1766</v>
      </c>
    </row>
    <row r="1382" spans="1:1">
      <c r="A1382" s="45" t="s">
        <v>1767</v>
      </c>
    </row>
    <row r="1383" spans="1:1">
      <c r="A1383" s="45" t="s">
        <v>1768</v>
      </c>
    </row>
    <row r="1384" spans="1:1">
      <c r="A1384" s="45" t="s">
        <v>1769</v>
      </c>
    </row>
    <row r="1385" spans="1:1">
      <c r="A1385" s="45" t="s">
        <v>1770</v>
      </c>
    </row>
    <row r="1386" spans="1:1">
      <c r="A1386" s="45" t="s">
        <v>1771</v>
      </c>
    </row>
    <row r="1387" spans="1:1">
      <c r="A1387" s="45" t="s">
        <v>1772</v>
      </c>
    </row>
    <row r="1388" spans="1:1">
      <c r="A1388" s="45" t="s">
        <v>1773</v>
      </c>
    </row>
    <row r="1389" spans="1:1">
      <c r="A1389" s="45" t="s">
        <v>1774</v>
      </c>
    </row>
    <row r="1390" spans="1:1">
      <c r="A1390" s="45" t="s">
        <v>1775</v>
      </c>
    </row>
    <row r="1391" spans="1:1">
      <c r="A1391" s="45" t="s">
        <v>1776</v>
      </c>
    </row>
    <row r="1392" spans="1:1">
      <c r="A1392" s="45" t="s">
        <v>1777</v>
      </c>
    </row>
    <row r="1393" spans="1:1">
      <c r="A1393" s="45" t="s">
        <v>1778</v>
      </c>
    </row>
    <row r="1394" spans="1:1">
      <c r="A1394" s="45" t="s">
        <v>1779</v>
      </c>
    </row>
    <row r="1395" spans="1:1">
      <c r="A1395" s="45" t="s">
        <v>1780</v>
      </c>
    </row>
    <row r="1396" spans="1:1">
      <c r="A1396" s="45" t="s">
        <v>1781</v>
      </c>
    </row>
    <row r="1397" spans="1:1">
      <c r="A1397" s="45" t="s">
        <v>1782</v>
      </c>
    </row>
    <row r="1398" spans="1:1">
      <c r="A1398" s="45" t="s">
        <v>1783</v>
      </c>
    </row>
    <row r="1399" spans="1:1">
      <c r="A1399" s="45" t="s">
        <v>1784</v>
      </c>
    </row>
    <row r="1400" spans="1:1">
      <c r="A1400" s="45" t="s">
        <v>1785</v>
      </c>
    </row>
    <row r="1401" spans="1:1">
      <c r="A1401" s="45" t="s">
        <v>1786</v>
      </c>
    </row>
    <row r="1402" spans="1:1">
      <c r="A1402" s="45" t="s">
        <v>1787</v>
      </c>
    </row>
    <row r="1403" spans="1:1">
      <c r="A1403" s="45" t="s">
        <v>1788</v>
      </c>
    </row>
    <row r="1404" spans="1:1">
      <c r="A1404" s="45" t="s">
        <v>1789</v>
      </c>
    </row>
    <row r="1405" spans="1:1">
      <c r="A1405" s="45" t="s">
        <v>1790</v>
      </c>
    </row>
    <row r="1406" spans="1:1">
      <c r="A1406" s="45" t="s">
        <v>1791</v>
      </c>
    </row>
    <row r="1407" spans="1:1">
      <c r="A1407" s="45" t="s">
        <v>1792</v>
      </c>
    </row>
    <row r="1408" spans="1:1">
      <c r="A1408" s="45" t="s">
        <v>1793</v>
      </c>
    </row>
    <row r="1409" spans="1:1">
      <c r="A1409" s="45" t="s">
        <v>1794</v>
      </c>
    </row>
    <row r="1410" spans="1:1">
      <c r="A1410" s="45" t="s">
        <v>1795</v>
      </c>
    </row>
    <row r="1411" spans="1:1">
      <c r="A1411" s="45" t="s">
        <v>1796</v>
      </c>
    </row>
    <row r="1412" spans="1:1">
      <c r="A1412" s="45" t="s">
        <v>1797</v>
      </c>
    </row>
    <row r="1413" spans="1:1">
      <c r="A1413" s="45" t="s">
        <v>1798</v>
      </c>
    </row>
    <row r="1414" spans="1:1">
      <c r="A1414" s="45" t="s">
        <v>1799</v>
      </c>
    </row>
    <row r="1415" spans="1:1">
      <c r="A1415" s="45" t="s">
        <v>1800</v>
      </c>
    </row>
    <row r="1416" spans="1:1">
      <c r="A1416" s="45" t="s">
        <v>1801</v>
      </c>
    </row>
    <row r="1417" spans="1:1">
      <c r="A1417" s="45" t="s">
        <v>1802</v>
      </c>
    </row>
    <row r="1418" spans="1:1">
      <c r="A1418" s="45" t="s">
        <v>1803</v>
      </c>
    </row>
    <row r="1419" spans="1:1">
      <c r="A1419" s="45" t="s">
        <v>1804</v>
      </c>
    </row>
    <row r="1420" spans="1:1">
      <c r="A1420" s="45" t="s">
        <v>1805</v>
      </c>
    </row>
    <row r="1421" spans="1:1">
      <c r="A1421" s="45" t="s">
        <v>1806</v>
      </c>
    </row>
    <row r="1422" spans="1:1">
      <c r="A1422" s="45" t="s">
        <v>1807</v>
      </c>
    </row>
    <row r="1423" spans="1:1">
      <c r="A1423" s="45" t="s">
        <v>1808</v>
      </c>
    </row>
    <row r="1424" spans="1:1">
      <c r="A1424" s="45" t="s">
        <v>1809</v>
      </c>
    </row>
    <row r="1425" spans="1:1">
      <c r="A1425" s="45" t="s">
        <v>1810</v>
      </c>
    </row>
    <row r="1426" spans="1:1">
      <c r="A1426" s="45" t="s">
        <v>1811</v>
      </c>
    </row>
    <row r="1427" spans="1:1">
      <c r="A1427" s="45" t="s">
        <v>1812</v>
      </c>
    </row>
    <row r="1428" spans="1:1">
      <c r="A1428" s="45" t="s">
        <v>1813</v>
      </c>
    </row>
    <row r="1429" spans="1:1">
      <c r="A1429" s="45" t="s">
        <v>1814</v>
      </c>
    </row>
    <row r="1430" spans="1:1">
      <c r="A1430" s="45" t="s">
        <v>1815</v>
      </c>
    </row>
    <row r="1431" spans="1:1">
      <c r="A1431" s="45" t="s">
        <v>1816</v>
      </c>
    </row>
    <row r="1432" spans="1:1">
      <c r="A1432" s="45" t="s">
        <v>1817</v>
      </c>
    </row>
    <row r="1433" spans="1:1">
      <c r="A1433" s="45" t="s">
        <v>1818</v>
      </c>
    </row>
    <row r="1434" spans="1:1">
      <c r="A1434" s="45" t="s">
        <v>1819</v>
      </c>
    </row>
    <row r="1435" spans="1:1">
      <c r="A1435" s="45" t="s">
        <v>1820</v>
      </c>
    </row>
    <row r="1436" spans="1:1">
      <c r="A1436" s="45" t="s">
        <v>1821</v>
      </c>
    </row>
    <row r="1437" spans="1:1">
      <c r="A1437" s="45" t="s">
        <v>1822</v>
      </c>
    </row>
    <row r="1438" spans="1:1">
      <c r="A1438" s="45" t="s">
        <v>1823</v>
      </c>
    </row>
    <row r="1439" spans="1:1">
      <c r="A1439" s="45" t="s">
        <v>1824</v>
      </c>
    </row>
    <row r="1440" spans="1:1">
      <c r="A1440" s="45" t="s">
        <v>1825</v>
      </c>
    </row>
    <row r="1441" spans="1:1">
      <c r="A1441" s="45" t="s">
        <v>1826</v>
      </c>
    </row>
    <row r="1442" spans="1:1">
      <c r="A1442" s="45" t="s">
        <v>1827</v>
      </c>
    </row>
    <row r="1443" spans="1:1">
      <c r="A1443" s="45" t="s">
        <v>1828</v>
      </c>
    </row>
    <row r="1444" spans="1:1">
      <c r="A1444" s="45" t="s">
        <v>1829</v>
      </c>
    </row>
    <row r="1445" spans="1:1">
      <c r="A1445" s="45" t="s">
        <v>1830</v>
      </c>
    </row>
    <row r="1446" spans="1:1">
      <c r="A1446" s="45" t="s">
        <v>1831</v>
      </c>
    </row>
    <row r="1447" spans="1:1">
      <c r="A1447" s="45" t="s">
        <v>1832</v>
      </c>
    </row>
    <row r="1448" spans="1:1">
      <c r="A1448" s="45" t="s">
        <v>1833</v>
      </c>
    </row>
    <row r="1449" spans="1:1">
      <c r="A1449" s="45" t="s">
        <v>1834</v>
      </c>
    </row>
    <row r="1450" spans="1:1">
      <c r="A1450" s="45" t="s">
        <v>1835</v>
      </c>
    </row>
    <row r="1451" spans="1:1">
      <c r="A1451" s="45" t="s">
        <v>1836</v>
      </c>
    </row>
    <row r="1452" spans="1:1">
      <c r="A1452" s="45" t="s">
        <v>1837</v>
      </c>
    </row>
    <row r="1453" spans="1:1">
      <c r="A1453" s="45" t="s">
        <v>1838</v>
      </c>
    </row>
    <row r="1454" spans="1:1">
      <c r="A1454" s="45" t="s">
        <v>1839</v>
      </c>
    </row>
    <row r="1455" spans="1:1">
      <c r="A1455" s="45" t="s">
        <v>1840</v>
      </c>
    </row>
    <row r="1456" spans="1:1">
      <c r="A1456" s="45" t="s">
        <v>1841</v>
      </c>
    </row>
    <row r="1457" spans="1:1">
      <c r="A1457" s="45" t="s">
        <v>1842</v>
      </c>
    </row>
    <row r="1458" spans="1:1">
      <c r="A1458" s="45" t="s">
        <v>1843</v>
      </c>
    </row>
    <row r="1459" spans="1:1">
      <c r="A1459" s="45" t="s">
        <v>1844</v>
      </c>
    </row>
    <row r="1460" spans="1:1">
      <c r="A1460" s="45" t="s">
        <v>1845</v>
      </c>
    </row>
    <row r="1461" spans="1:1">
      <c r="A1461" s="45" t="s">
        <v>1846</v>
      </c>
    </row>
    <row r="1462" spans="1:1">
      <c r="A1462" s="45" t="s">
        <v>1847</v>
      </c>
    </row>
    <row r="1463" spans="1:1">
      <c r="A1463" s="45" t="s">
        <v>1848</v>
      </c>
    </row>
    <row r="1464" spans="1:1">
      <c r="A1464" s="45" t="s">
        <v>1849</v>
      </c>
    </row>
    <row r="1465" spans="1:1">
      <c r="A1465" s="45" t="s">
        <v>1850</v>
      </c>
    </row>
    <row r="1466" spans="1:1">
      <c r="A1466" s="45" t="s">
        <v>1851</v>
      </c>
    </row>
    <row r="1467" spans="1:1">
      <c r="A1467" s="45" t="s">
        <v>1852</v>
      </c>
    </row>
    <row r="1468" spans="1:1">
      <c r="A1468" s="45" t="s">
        <v>1853</v>
      </c>
    </row>
    <row r="1469" spans="1:1">
      <c r="A1469" s="45" t="s">
        <v>1854</v>
      </c>
    </row>
    <row r="1470" spans="1:1">
      <c r="A1470" s="45" t="s">
        <v>1855</v>
      </c>
    </row>
    <row r="1471" spans="1:1">
      <c r="A1471" s="45" t="s">
        <v>1856</v>
      </c>
    </row>
    <row r="1472" spans="1:1">
      <c r="A1472" s="45" t="s">
        <v>1857</v>
      </c>
    </row>
    <row r="1473" spans="1:1">
      <c r="A1473" s="45" t="s">
        <v>1858</v>
      </c>
    </row>
    <row r="1474" spans="1:1">
      <c r="A1474" s="45" t="s">
        <v>1859</v>
      </c>
    </row>
    <row r="1475" spans="1:1">
      <c r="A1475" s="45" t="s">
        <v>1860</v>
      </c>
    </row>
    <row r="1476" spans="1:1">
      <c r="A1476" s="45" t="s">
        <v>1861</v>
      </c>
    </row>
    <row r="1477" spans="1:1">
      <c r="A1477" s="45" t="s">
        <v>1862</v>
      </c>
    </row>
    <row r="1478" spans="1:1">
      <c r="A1478" s="45" t="s">
        <v>1863</v>
      </c>
    </row>
    <row r="1479" spans="1:1">
      <c r="A1479" s="45" t="s">
        <v>1864</v>
      </c>
    </row>
    <row r="1480" spans="1:1">
      <c r="A1480" s="45" t="s">
        <v>1865</v>
      </c>
    </row>
    <row r="1481" spans="1:1">
      <c r="A1481" s="45" t="s">
        <v>1866</v>
      </c>
    </row>
    <row r="1482" spans="1:1">
      <c r="A1482" s="45" t="s">
        <v>1867</v>
      </c>
    </row>
    <row r="1483" spans="1:1">
      <c r="A1483" s="45" t="s">
        <v>1868</v>
      </c>
    </row>
    <row r="1484" spans="1:1">
      <c r="A1484" s="45" t="s">
        <v>1869</v>
      </c>
    </row>
    <row r="1485" spans="1:1">
      <c r="A1485" s="45" t="s">
        <v>1870</v>
      </c>
    </row>
    <row r="1486" spans="1:1">
      <c r="A1486" s="45" t="s">
        <v>1871</v>
      </c>
    </row>
    <row r="1487" spans="1:1">
      <c r="A1487" s="45" t="s">
        <v>1872</v>
      </c>
    </row>
    <row r="1488" spans="1:1">
      <c r="A1488" s="45" t="s">
        <v>1873</v>
      </c>
    </row>
    <row r="1489" spans="1:1">
      <c r="A1489" s="45" t="s">
        <v>1874</v>
      </c>
    </row>
    <row r="1490" spans="1:1">
      <c r="A1490" s="45" t="s">
        <v>1875</v>
      </c>
    </row>
    <row r="1491" spans="1:1">
      <c r="A1491" s="45" t="s">
        <v>1876</v>
      </c>
    </row>
    <row r="1492" spans="1:1">
      <c r="A1492" s="45" t="s">
        <v>1877</v>
      </c>
    </row>
    <row r="1493" spans="1:1">
      <c r="A1493" s="45" t="s">
        <v>1878</v>
      </c>
    </row>
    <row r="1494" spans="1:1">
      <c r="A1494" s="45" t="s">
        <v>1879</v>
      </c>
    </row>
    <row r="1495" spans="1:1">
      <c r="A1495" s="45" t="s">
        <v>1880</v>
      </c>
    </row>
    <row r="1496" spans="1:1">
      <c r="A1496" s="45" t="s">
        <v>1881</v>
      </c>
    </row>
    <row r="1497" spans="1:1">
      <c r="A1497" s="45" t="s">
        <v>1882</v>
      </c>
    </row>
    <row r="1498" spans="1:1">
      <c r="A1498" s="45" t="s">
        <v>1883</v>
      </c>
    </row>
    <row r="1499" spans="1:1">
      <c r="A1499" s="45" t="s">
        <v>1884</v>
      </c>
    </row>
    <row r="1500" spans="1:1">
      <c r="A1500" s="45" t="s">
        <v>1885</v>
      </c>
    </row>
    <row r="1501" spans="1:1">
      <c r="A1501" s="45" t="s">
        <v>1886</v>
      </c>
    </row>
    <row r="1502" spans="1:1">
      <c r="A1502" s="45" t="s">
        <v>1887</v>
      </c>
    </row>
    <row r="1503" spans="1:1">
      <c r="A1503" s="45" t="s">
        <v>1888</v>
      </c>
    </row>
    <row r="1504" spans="1:1">
      <c r="A1504" s="45" t="s">
        <v>1889</v>
      </c>
    </row>
    <row r="1505" spans="1:1">
      <c r="A1505" s="45" t="s">
        <v>1890</v>
      </c>
    </row>
    <row r="1506" spans="1:1">
      <c r="A1506" s="45" t="s">
        <v>1891</v>
      </c>
    </row>
    <row r="1507" spans="1:1">
      <c r="A1507" s="45" t="s">
        <v>1892</v>
      </c>
    </row>
    <row r="1508" spans="1:1">
      <c r="A1508" s="45" t="s">
        <v>1893</v>
      </c>
    </row>
    <row r="1509" spans="1:1">
      <c r="A1509" s="45" t="s">
        <v>1894</v>
      </c>
    </row>
    <row r="1510" spans="1:1">
      <c r="A1510" s="45" t="s">
        <v>1895</v>
      </c>
    </row>
    <row r="1511" spans="1:1">
      <c r="A1511" s="45" t="s">
        <v>1896</v>
      </c>
    </row>
    <row r="1512" spans="1:1">
      <c r="A1512" s="45" t="s">
        <v>1897</v>
      </c>
    </row>
    <row r="1513" spans="1:1">
      <c r="A1513" s="45" t="s">
        <v>1898</v>
      </c>
    </row>
    <row r="1514" spans="1:1">
      <c r="A1514" s="45" t="s">
        <v>1899</v>
      </c>
    </row>
    <row r="1515" spans="1:1">
      <c r="A1515" s="45" t="s">
        <v>1900</v>
      </c>
    </row>
    <row r="1516" spans="1:1">
      <c r="A1516" s="45" t="s">
        <v>1901</v>
      </c>
    </row>
    <row r="1517" spans="1:1">
      <c r="A1517" s="45" t="s">
        <v>1902</v>
      </c>
    </row>
    <row r="1518" spans="1:1">
      <c r="A1518" s="45" t="s">
        <v>1903</v>
      </c>
    </row>
    <row r="1519" spans="1:1">
      <c r="A1519" s="45" t="s">
        <v>1904</v>
      </c>
    </row>
    <row r="1520" spans="1:1">
      <c r="A1520" s="45" t="s">
        <v>1905</v>
      </c>
    </row>
    <row r="1521" spans="1:1">
      <c r="A1521" s="45" t="s">
        <v>1906</v>
      </c>
    </row>
    <row r="1522" spans="1:1">
      <c r="A1522" s="45" t="s">
        <v>1907</v>
      </c>
    </row>
    <row r="1523" spans="1:1">
      <c r="A1523" s="45" t="s">
        <v>1908</v>
      </c>
    </row>
    <row r="1524" spans="1:1">
      <c r="A1524" s="45" t="s">
        <v>1909</v>
      </c>
    </row>
    <row r="1525" spans="1:1">
      <c r="A1525" s="45" t="s">
        <v>1910</v>
      </c>
    </row>
    <row r="1526" spans="1:1">
      <c r="A1526" s="45" t="s">
        <v>1911</v>
      </c>
    </row>
    <row r="1527" spans="1:1">
      <c r="A1527" s="45" t="s">
        <v>1911</v>
      </c>
    </row>
    <row r="1528" spans="1:1">
      <c r="A1528" s="45" t="s">
        <v>1912</v>
      </c>
    </row>
    <row r="1529" spans="1:1">
      <c r="A1529" s="45" t="s">
        <v>1913</v>
      </c>
    </row>
    <row r="1530" spans="1:1">
      <c r="A1530" s="45" t="s">
        <v>1914</v>
      </c>
    </row>
    <row r="1531" spans="1:1">
      <c r="A1531" s="45" t="s">
        <v>1915</v>
      </c>
    </row>
    <row r="1532" spans="1:1">
      <c r="A1532" s="45" t="s">
        <v>1916</v>
      </c>
    </row>
    <row r="1533" spans="1:1">
      <c r="A1533" s="45" t="s">
        <v>1917</v>
      </c>
    </row>
    <row r="1534" spans="1:1">
      <c r="A1534" s="45" t="s">
        <v>1918</v>
      </c>
    </row>
    <row r="1535" spans="1:1">
      <c r="A1535" s="45" t="s">
        <v>1919</v>
      </c>
    </row>
    <row r="1536" spans="1:1">
      <c r="A1536" s="45" t="s">
        <v>1920</v>
      </c>
    </row>
    <row r="1537" spans="1:1">
      <c r="A1537" s="45" t="s">
        <v>1921</v>
      </c>
    </row>
    <row r="1538" spans="1:1">
      <c r="A1538" s="45" t="s">
        <v>1922</v>
      </c>
    </row>
    <row r="1539" spans="1:1">
      <c r="A1539" s="45" t="s">
        <v>1923</v>
      </c>
    </row>
    <row r="1540" spans="1:1">
      <c r="A1540" s="45" t="s">
        <v>1924</v>
      </c>
    </row>
    <row r="1541" spans="1:1">
      <c r="A1541" s="45" t="s">
        <v>1925</v>
      </c>
    </row>
    <row r="1542" spans="1:1">
      <c r="A1542" s="45" t="s">
        <v>1926</v>
      </c>
    </row>
    <row r="1543" spans="1:1">
      <c r="A1543" s="45" t="s">
        <v>1927</v>
      </c>
    </row>
    <row r="1544" spans="1:1">
      <c r="A1544" s="45" t="s">
        <v>1928</v>
      </c>
    </row>
    <row r="1545" spans="1:1">
      <c r="A1545" s="45" t="s">
        <v>1929</v>
      </c>
    </row>
    <row r="1546" spans="1:1">
      <c r="A1546" s="45" t="s">
        <v>1930</v>
      </c>
    </row>
    <row r="1547" spans="1:1">
      <c r="A1547" s="45" t="s">
        <v>1931</v>
      </c>
    </row>
    <row r="1548" spans="1:1">
      <c r="A1548" s="45" t="s">
        <v>1932</v>
      </c>
    </row>
    <row r="1549" spans="1:1">
      <c r="A1549" s="45" t="s">
        <v>1933</v>
      </c>
    </row>
    <row r="1550" spans="1:1">
      <c r="A1550" s="45" t="s">
        <v>1934</v>
      </c>
    </row>
    <row r="1551" spans="1:1">
      <c r="A1551" s="45" t="s">
        <v>1935</v>
      </c>
    </row>
    <row r="1552" spans="1:1">
      <c r="A1552" s="45" t="s">
        <v>1936</v>
      </c>
    </row>
    <row r="1553" spans="1:1">
      <c r="A1553" s="45" t="s">
        <v>1937</v>
      </c>
    </row>
    <row r="1554" spans="1:1">
      <c r="A1554" s="45" t="s">
        <v>1938</v>
      </c>
    </row>
    <row r="1555" spans="1:1">
      <c r="A1555" s="45" t="s">
        <v>1939</v>
      </c>
    </row>
    <row r="1556" spans="1:1">
      <c r="A1556" s="45" t="s">
        <v>1940</v>
      </c>
    </row>
    <row r="1557" spans="1:1">
      <c r="A1557" s="45" t="s">
        <v>1941</v>
      </c>
    </row>
    <row r="1558" spans="1:1">
      <c r="A1558" s="45" t="s">
        <v>1942</v>
      </c>
    </row>
    <row r="1559" spans="1:1">
      <c r="A1559" s="45" t="s">
        <v>1943</v>
      </c>
    </row>
    <row r="1560" spans="1:1">
      <c r="A1560" s="45" t="s">
        <v>1944</v>
      </c>
    </row>
    <row r="1561" spans="1:1">
      <c r="A1561" s="45" t="s">
        <v>1945</v>
      </c>
    </row>
    <row r="1562" spans="1:1">
      <c r="A1562" s="45" t="s">
        <v>1946</v>
      </c>
    </row>
    <row r="1563" spans="1:1">
      <c r="A1563" s="45" t="s">
        <v>1947</v>
      </c>
    </row>
    <row r="1564" spans="1:1">
      <c r="A1564" s="45" t="s">
        <v>1948</v>
      </c>
    </row>
    <row r="1565" spans="1:1">
      <c r="A1565" s="45" t="s">
        <v>1949</v>
      </c>
    </row>
    <row r="1566" spans="1:1">
      <c r="A1566" s="45" t="s">
        <v>1950</v>
      </c>
    </row>
    <row r="1567" spans="1:1">
      <c r="A1567" s="45" t="s">
        <v>1951</v>
      </c>
    </row>
    <row r="1568" spans="1:1">
      <c r="A1568" s="45" t="s">
        <v>1952</v>
      </c>
    </row>
    <row r="1569" spans="1:1">
      <c r="A1569" s="45" t="s">
        <v>1953</v>
      </c>
    </row>
    <row r="1570" spans="1:1">
      <c r="A1570" s="45" t="s">
        <v>1954</v>
      </c>
    </row>
    <row r="1571" spans="1:1">
      <c r="A1571" s="45" t="s">
        <v>1955</v>
      </c>
    </row>
    <row r="1572" spans="1:1">
      <c r="A1572" s="45" t="s">
        <v>1956</v>
      </c>
    </row>
    <row r="1573" spans="1:1">
      <c r="A1573" s="45" t="s">
        <v>1957</v>
      </c>
    </row>
    <row r="1574" spans="1:1">
      <c r="A1574" s="45" t="s">
        <v>1958</v>
      </c>
    </row>
    <row r="1575" spans="1:1">
      <c r="A1575" s="45" t="s">
        <v>1959</v>
      </c>
    </row>
    <row r="1576" spans="1:1">
      <c r="A1576" s="45" t="s">
        <v>1960</v>
      </c>
    </row>
    <row r="1577" spans="1:1">
      <c r="A1577" s="45" t="s">
        <v>1961</v>
      </c>
    </row>
    <row r="1578" spans="1:1">
      <c r="A1578" s="45" t="s">
        <v>1962</v>
      </c>
    </row>
    <row r="1579" spans="1:1">
      <c r="A1579" s="45" t="s">
        <v>1963</v>
      </c>
    </row>
    <row r="1580" spans="1:1">
      <c r="A1580" s="45" t="s">
        <v>1964</v>
      </c>
    </row>
    <row r="1581" spans="1:1">
      <c r="A1581" s="45" t="s">
        <v>1965</v>
      </c>
    </row>
    <row r="1582" spans="1:1">
      <c r="A1582" s="45" t="s">
        <v>1966</v>
      </c>
    </row>
    <row r="1583" spans="1:1">
      <c r="A1583" s="45" t="s">
        <v>1967</v>
      </c>
    </row>
    <row r="1584" spans="1:1">
      <c r="A1584" s="45" t="s">
        <v>1968</v>
      </c>
    </row>
    <row r="1585" spans="1:1">
      <c r="A1585" s="45" t="s">
        <v>1969</v>
      </c>
    </row>
    <row r="1586" spans="1:1">
      <c r="A1586" s="45" t="s">
        <v>1970</v>
      </c>
    </row>
    <row r="1587" spans="1:1">
      <c r="A1587" s="45" t="s">
        <v>1971</v>
      </c>
    </row>
    <row r="1588" spans="1:1">
      <c r="A1588" s="45" t="s">
        <v>1972</v>
      </c>
    </row>
    <row r="1589" spans="1:1">
      <c r="A1589" s="45" t="s">
        <v>1973</v>
      </c>
    </row>
    <row r="1590" spans="1:1">
      <c r="A1590" s="45" t="s">
        <v>1974</v>
      </c>
    </row>
    <row r="1591" spans="1:1">
      <c r="A1591" s="45" t="s">
        <v>1975</v>
      </c>
    </row>
    <row r="1592" spans="1:1">
      <c r="A1592" s="45" t="s">
        <v>1976</v>
      </c>
    </row>
    <row r="1593" spans="1:1">
      <c r="A1593" s="45" t="s">
        <v>1977</v>
      </c>
    </row>
    <row r="1594" spans="1:1">
      <c r="A1594" s="45" t="s">
        <v>1978</v>
      </c>
    </row>
    <row r="1595" spans="1:1">
      <c r="A1595" s="45" t="s">
        <v>1979</v>
      </c>
    </row>
    <row r="1596" spans="1:1">
      <c r="A1596" s="45" t="s">
        <v>1980</v>
      </c>
    </row>
    <row r="1597" spans="1:1">
      <c r="A1597" s="45" t="s">
        <v>1981</v>
      </c>
    </row>
    <row r="1598" spans="1:1">
      <c r="A1598" s="45" t="s">
        <v>1982</v>
      </c>
    </row>
    <row r="1599" spans="1:1">
      <c r="A1599" s="45" t="s">
        <v>1983</v>
      </c>
    </row>
    <row r="1600" spans="1:1">
      <c r="A1600" s="45" t="s">
        <v>1984</v>
      </c>
    </row>
    <row r="1601" spans="1:1">
      <c r="A1601" s="45" t="s">
        <v>1985</v>
      </c>
    </row>
    <row r="1602" spans="1:1">
      <c r="A1602" s="45" t="s">
        <v>1986</v>
      </c>
    </row>
    <row r="1603" spans="1:1">
      <c r="A1603" s="45" t="s">
        <v>1987</v>
      </c>
    </row>
    <row r="1604" spans="1:1">
      <c r="A1604" s="45" t="s">
        <v>1988</v>
      </c>
    </row>
    <row r="1605" spans="1:1">
      <c r="A1605" s="45" t="s">
        <v>1989</v>
      </c>
    </row>
    <row r="1606" spans="1:1">
      <c r="A1606" s="45" t="s">
        <v>1990</v>
      </c>
    </row>
    <row r="1607" spans="1:1">
      <c r="A1607" s="45" t="s">
        <v>1991</v>
      </c>
    </row>
    <row r="1608" spans="1:1">
      <c r="A1608" s="45" t="s">
        <v>1992</v>
      </c>
    </row>
    <row r="1609" spans="1:1">
      <c r="A1609" s="45" t="s">
        <v>1993</v>
      </c>
    </row>
    <row r="1610" spans="1:1">
      <c r="A1610" s="45" t="s">
        <v>1994</v>
      </c>
    </row>
    <row r="1611" spans="1:1">
      <c r="A1611" s="45" t="s">
        <v>1995</v>
      </c>
    </row>
    <row r="1612" spans="1:1">
      <c r="A1612" s="45" t="s">
        <v>1996</v>
      </c>
    </row>
    <row r="1613" spans="1:1">
      <c r="A1613" s="45" t="s">
        <v>1997</v>
      </c>
    </row>
    <row r="1614" spans="1:1">
      <c r="A1614" s="45" t="s">
        <v>1998</v>
      </c>
    </row>
    <row r="1615" spans="1:1">
      <c r="A1615" s="45" t="s">
        <v>1999</v>
      </c>
    </row>
    <row r="1616" spans="1:1">
      <c r="A1616" s="45" t="s">
        <v>2000</v>
      </c>
    </row>
    <row r="1617" spans="1:1">
      <c r="A1617" s="45" t="s">
        <v>2001</v>
      </c>
    </row>
    <row r="1618" spans="1:1">
      <c r="A1618" s="45" t="s">
        <v>2002</v>
      </c>
    </row>
    <row r="1619" spans="1:1">
      <c r="A1619" s="45" t="s">
        <v>2003</v>
      </c>
    </row>
    <row r="1620" spans="1:1">
      <c r="A1620" s="45" t="s">
        <v>2004</v>
      </c>
    </row>
    <row r="1621" spans="1:1">
      <c r="A1621" s="45" t="s">
        <v>2005</v>
      </c>
    </row>
    <row r="1622" spans="1:1">
      <c r="A1622" s="45" t="s">
        <v>2006</v>
      </c>
    </row>
    <row r="1623" spans="1:1">
      <c r="A1623" s="45" t="s">
        <v>2007</v>
      </c>
    </row>
    <row r="1624" spans="1:1">
      <c r="A1624" s="45" t="s">
        <v>2008</v>
      </c>
    </row>
    <row r="1625" spans="1:1">
      <c r="A1625" s="45" t="s">
        <v>2009</v>
      </c>
    </row>
    <row r="1626" spans="1:1">
      <c r="A1626" s="45" t="s">
        <v>2010</v>
      </c>
    </row>
    <row r="1627" spans="1:1">
      <c r="A1627" s="45" t="s">
        <v>2011</v>
      </c>
    </row>
    <row r="1628" spans="1:1">
      <c r="A1628" s="45" t="s">
        <v>2012</v>
      </c>
    </row>
    <row r="1629" spans="1:1">
      <c r="A1629" s="45" t="s">
        <v>2013</v>
      </c>
    </row>
    <row r="1630" spans="1:1">
      <c r="A1630" s="45" t="s">
        <v>2014</v>
      </c>
    </row>
    <row r="1631" spans="1:1">
      <c r="A1631" s="45" t="s">
        <v>2015</v>
      </c>
    </row>
    <row r="1632" spans="1:1">
      <c r="A1632" s="45" t="s">
        <v>2016</v>
      </c>
    </row>
    <row r="1633" spans="1:1">
      <c r="A1633" s="45" t="s">
        <v>2017</v>
      </c>
    </row>
    <row r="1634" spans="1:1">
      <c r="A1634" s="45" t="s">
        <v>2018</v>
      </c>
    </row>
    <row r="1635" spans="1:1">
      <c r="A1635" s="45" t="s">
        <v>2019</v>
      </c>
    </row>
    <row r="1636" spans="1:1">
      <c r="A1636" s="45" t="s">
        <v>2020</v>
      </c>
    </row>
    <row r="1637" spans="1:1">
      <c r="A1637" s="45" t="s">
        <v>2021</v>
      </c>
    </row>
    <row r="1638" spans="1:1">
      <c r="A1638" s="45" t="s">
        <v>2022</v>
      </c>
    </row>
    <row r="1639" spans="1:1">
      <c r="A1639" s="45" t="s">
        <v>2023</v>
      </c>
    </row>
    <row r="1640" spans="1:1">
      <c r="A1640" s="45" t="s">
        <v>2024</v>
      </c>
    </row>
    <row r="1641" spans="1:1">
      <c r="A1641" s="45" t="s">
        <v>2025</v>
      </c>
    </row>
    <row r="1642" spans="1:1">
      <c r="A1642" s="45" t="s">
        <v>2026</v>
      </c>
    </row>
    <row r="1643" spans="1:1">
      <c r="A1643" s="45" t="s">
        <v>2027</v>
      </c>
    </row>
    <row r="1644" spans="1:1">
      <c r="A1644" s="45" t="s">
        <v>2028</v>
      </c>
    </row>
    <row r="1645" spans="1:1">
      <c r="A1645" s="45" t="s">
        <v>2029</v>
      </c>
    </row>
    <row r="1646" spans="1:1">
      <c r="A1646" s="45" t="s">
        <v>2030</v>
      </c>
    </row>
    <row r="1647" spans="1:1">
      <c r="A1647" s="45" t="s">
        <v>2031</v>
      </c>
    </row>
    <row r="1648" spans="1:1">
      <c r="A1648" s="45" t="s">
        <v>2032</v>
      </c>
    </row>
    <row r="1649" spans="1:1">
      <c r="A1649" s="45" t="s">
        <v>2033</v>
      </c>
    </row>
    <row r="1650" spans="1:1">
      <c r="A1650" s="45" t="s">
        <v>2034</v>
      </c>
    </row>
    <row r="1651" spans="1:1">
      <c r="A1651" s="45" t="s">
        <v>2035</v>
      </c>
    </row>
    <row r="1652" spans="1:1">
      <c r="A1652" s="45" t="s">
        <v>2036</v>
      </c>
    </row>
    <row r="1653" spans="1:1">
      <c r="A1653" s="45" t="s">
        <v>2037</v>
      </c>
    </row>
    <row r="1654" spans="1:1">
      <c r="A1654" s="45" t="s">
        <v>2038</v>
      </c>
    </row>
    <row r="1655" spans="1:1">
      <c r="A1655" s="45" t="s">
        <v>2039</v>
      </c>
    </row>
    <row r="1656" spans="1:1">
      <c r="A1656" s="45" t="s">
        <v>2040</v>
      </c>
    </row>
    <row r="1657" spans="1:1">
      <c r="A1657" s="45" t="s">
        <v>2041</v>
      </c>
    </row>
    <row r="1658" spans="1:1">
      <c r="A1658" s="45" t="s">
        <v>2042</v>
      </c>
    </row>
    <row r="1659" spans="1:1">
      <c r="A1659" s="45" t="s">
        <v>2043</v>
      </c>
    </row>
    <row r="1660" spans="1:1">
      <c r="A1660" s="45" t="s">
        <v>2044</v>
      </c>
    </row>
    <row r="1661" spans="1:1">
      <c r="A1661" s="45" t="s">
        <v>2045</v>
      </c>
    </row>
    <row r="1662" spans="1:1">
      <c r="A1662" s="45" t="s">
        <v>2046</v>
      </c>
    </row>
    <row r="1663" spans="1:1">
      <c r="A1663" s="45" t="s">
        <v>2047</v>
      </c>
    </row>
    <row r="1664" spans="1:1">
      <c r="A1664" s="45" t="s">
        <v>2048</v>
      </c>
    </row>
    <row r="1665" spans="1:1">
      <c r="A1665" s="45" t="s">
        <v>2049</v>
      </c>
    </row>
    <row r="1666" spans="1:1">
      <c r="A1666" s="45" t="s">
        <v>2050</v>
      </c>
    </row>
    <row r="1667" spans="1:1">
      <c r="A1667" s="45" t="s">
        <v>2051</v>
      </c>
    </row>
    <row r="1668" spans="1:1">
      <c r="A1668" s="45" t="s">
        <v>2052</v>
      </c>
    </row>
    <row r="1669" spans="1:1">
      <c r="A1669" s="45" t="s">
        <v>2053</v>
      </c>
    </row>
    <row r="1670" spans="1:1">
      <c r="A1670" s="45" t="s">
        <v>2054</v>
      </c>
    </row>
    <row r="1671" spans="1:1">
      <c r="A1671" s="45" t="s">
        <v>2055</v>
      </c>
    </row>
    <row r="1672" spans="1:1">
      <c r="A1672" s="45" t="s">
        <v>2056</v>
      </c>
    </row>
    <row r="1673" spans="1:1">
      <c r="A1673" s="45" t="s">
        <v>2057</v>
      </c>
    </row>
    <row r="1674" spans="1:1">
      <c r="A1674" s="45" t="s">
        <v>2058</v>
      </c>
    </row>
    <row r="1675" spans="1:1">
      <c r="A1675" s="45" t="s">
        <v>2059</v>
      </c>
    </row>
    <row r="1676" spans="1:1">
      <c r="A1676" s="45" t="s">
        <v>2060</v>
      </c>
    </row>
    <row r="1677" spans="1:1">
      <c r="A1677" s="45" t="s">
        <v>2061</v>
      </c>
    </row>
    <row r="1678" spans="1:1">
      <c r="A1678" s="45" t="s">
        <v>2062</v>
      </c>
    </row>
    <row r="1679" spans="1:1">
      <c r="A1679" s="45" t="s">
        <v>2063</v>
      </c>
    </row>
    <row r="1680" spans="1:1">
      <c r="A1680" s="45" t="s">
        <v>2064</v>
      </c>
    </row>
    <row r="1681" spans="1:1">
      <c r="A1681" s="45" t="s">
        <v>2065</v>
      </c>
    </row>
    <row r="1682" spans="1:1">
      <c r="A1682" s="45" t="s">
        <v>2066</v>
      </c>
    </row>
    <row r="1683" spans="1:1">
      <c r="A1683" s="45" t="s">
        <v>2067</v>
      </c>
    </row>
    <row r="1684" spans="1:1">
      <c r="A1684" s="45" t="s">
        <v>2068</v>
      </c>
    </row>
    <row r="1685" spans="1:1">
      <c r="A1685" s="45" t="s">
        <v>2069</v>
      </c>
    </row>
    <row r="1686" spans="1:1">
      <c r="A1686" s="45" t="s">
        <v>2070</v>
      </c>
    </row>
    <row r="1687" spans="1:1">
      <c r="A1687" s="45" t="s">
        <v>2071</v>
      </c>
    </row>
    <row r="1688" spans="1:1">
      <c r="A1688" s="45" t="s">
        <v>2072</v>
      </c>
    </row>
    <row r="1689" spans="1:1">
      <c r="A1689" s="45" t="s">
        <v>2073</v>
      </c>
    </row>
    <row r="1690" spans="1:1">
      <c r="A1690" s="45" t="s">
        <v>2074</v>
      </c>
    </row>
    <row r="1691" spans="1:1">
      <c r="A1691" s="45" t="s">
        <v>2075</v>
      </c>
    </row>
    <row r="1692" spans="1:1">
      <c r="A1692" s="45" t="s">
        <v>2076</v>
      </c>
    </row>
    <row r="1693" spans="1:1">
      <c r="A1693" s="45" t="s">
        <v>2077</v>
      </c>
    </row>
    <row r="1694" spans="1:1">
      <c r="A1694" s="45" t="s">
        <v>2078</v>
      </c>
    </row>
    <row r="1695" spans="1:1">
      <c r="A1695" s="45" t="s">
        <v>2079</v>
      </c>
    </row>
    <row r="1696" spans="1:1">
      <c r="A1696" s="45" t="s">
        <v>2080</v>
      </c>
    </row>
    <row r="1697" spans="1:1">
      <c r="A1697" s="45" t="s">
        <v>2081</v>
      </c>
    </row>
    <row r="1698" spans="1:1">
      <c r="A1698" s="45" t="s">
        <v>2082</v>
      </c>
    </row>
    <row r="1699" spans="1:1">
      <c r="A1699" s="45" t="s">
        <v>2083</v>
      </c>
    </row>
    <row r="1700" spans="1:1">
      <c r="A1700" s="45" t="s">
        <v>2084</v>
      </c>
    </row>
    <row r="1701" spans="1:1">
      <c r="A1701" s="45" t="s">
        <v>2085</v>
      </c>
    </row>
    <row r="1702" spans="1:1">
      <c r="A1702" s="45" t="s">
        <v>2086</v>
      </c>
    </row>
    <row r="1703" spans="1:1">
      <c r="A1703" s="45" t="s">
        <v>2087</v>
      </c>
    </row>
    <row r="1704" spans="1:1">
      <c r="A1704" s="45" t="s">
        <v>2088</v>
      </c>
    </row>
    <row r="1705" spans="1:1">
      <c r="A1705" s="45" t="s">
        <v>2089</v>
      </c>
    </row>
    <row r="1706" spans="1:1">
      <c r="A1706" s="45" t="s">
        <v>2090</v>
      </c>
    </row>
    <row r="1707" spans="1:1">
      <c r="A1707" s="45" t="s">
        <v>2091</v>
      </c>
    </row>
    <row r="1708" spans="1:1">
      <c r="A1708" s="45" t="s">
        <v>2092</v>
      </c>
    </row>
    <row r="1709" spans="1:1">
      <c r="A1709" s="45" t="s">
        <v>2093</v>
      </c>
    </row>
    <row r="1710" spans="1:1">
      <c r="A1710" s="45" t="s">
        <v>2094</v>
      </c>
    </row>
    <row r="1711" spans="1:1">
      <c r="A1711" s="45" t="s">
        <v>2095</v>
      </c>
    </row>
    <row r="1712" spans="1:1">
      <c r="A1712" s="45" t="s">
        <v>2096</v>
      </c>
    </row>
    <row r="1713" spans="1:1">
      <c r="A1713" s="45" t="s">
        <v>2097</v>
      </c>
    </row>
    <row r="1714" spans="1:1">
      <c r="A1714" s="45" t="s">
        <v>2098</v>
      </c>
    </row>
    <row r="1715" spans="1:1">
      <c r="A1715" s="45" t="s">
        <v>2099</v>
      </c>
    </row>
    <row r="1716" spans="1:1">
      <c r="A1716" s="45" t="s">
        <v>2100</v>
      </c>
    </row>
    <row r="1717" spans="1:1">
      <c r="A1717" s="45" t="s">
        <v>2101</v>
      </c>
    </row>
    <row r="1718" spans="1:1">
      <c r="A1718" s="45" t="s">
        <v>2102</v>
      </c>
    </row>
    <row r="1719" spans="1:1">
      <c r="A1719" s="45" t="s">
        <v>2103</v>
      </c>
    </row>
    <row r="1720" spans="1:1">
      <c r="A1720" s="45" t="s">
        <v>2104</v>
      </c>
    </row>
    <row r="1721" spans="1:1">
      <c r="A1721" s="45" t="s">
        <v>2105</v>
      </c>
    </row>
    <row r="1722" spans="1:1">
      <c r="A1722" s="45" t="s">
        <v>2106</v>
      </c>
    </row>
    <row r="1723" spans="1:1">
      <c r="A1723" s="45" t="s">
        <v>2107</v>
      </c>
    </row>
    <row r="1724" spans="1:1">
      <c r="A1724" s="45" t="s">
        <v>2108</v>
      </c>
    </row>
    <row r="1725" spans="1:1">
      <c r="A1725" s="45" t="s">
        <v>2109</v>
      </c>
    </row>
    <row r="1726" spans="1:1">
      <c r="A1726" s="45" t="s">
        <v>2110</v>
      </c>
    </row>
    <row r="1727" spans="1:1">
      <c r="A1727" s="45" t="s">
        <v>2111</v>
      </c>
    </row>
    <row r="1728" spans="1:1">
      <c r="A1728" s="45" t="s">
        <v>2112</v>
      </c>
    </row>
    <row r="1729" spans="1:1">
      <c r="A1729" s="45" t="s">
        <v>2113</v>
      </c>
    </row>
    <row r="1730" spans="1:1">
      <c r="A1730" s="45" t="s">
        <v>2114</v>
      </c>
    </row>
    <row r="1731" spans="1:1">
      <c r="A1731" s="45" t="s">
        <v>2115</v>
      </c>
    </row>
    <row r="1732" spans="1:1">
      <c r="A1732" s="45" t="s">
        <v>2116</v>
      </c>
    </row>
    <row r="1733" spans="1:1">
      <c r="A1733" s="45" t="s">
        <v>2117</v>
      </c>
    </row>
    <row r="1734" spans="1:1">
      <c r="A1734" s="45" t="s">
        <v>2118</v>
      </c>
    </row>
    <row r="1735" spans="1:1">
      <c r="A1735" s="45" t="s">
        <v>2119</v>
      </c>
    </row>
    <row r="1736" spans="1:1">
      <c r="A1736" s="45" t="s">
        <v>2120</v>
      </c>
    </row>
    <row r="1737" spans="1:1">
      <c r="A1737" s="45" t="s">
        <v>2121</v>
      </c>
    </row>
    <row r="1738" spans="1:1">
      <c r="A1738" s="45" t="s">
        <v>2122</v>
      </c>
    </row>
    <row r="1739" spans="1:1">
      <c r="A1739" s="45" t="s">
        <v>2123</v>
      </c>
    </row>
    <row r="1740" spans="1:1">
      <c r="A1740" s="45" t="s">
        <v>2124</v>
      </c>
    </row>
    <row r="1741" spans="1:1">
      <c r="A1741" s="45" t="s">
        <v>2125</v>
      </c>
    </row>
    <row r="1742" spans="1:1">
      <c r="A1742" s="45" t="s">
        <v>2126</v>
      </c>
    </row>
    <row r="1743" spans="1:1">
      <c r="A1743" s="45" t="s">
        <v>2127</v>
      </c>
    </row>
    <row r="1744" spans="1:1">
      <c r="A1744" s="45" t="s">
        <v>2128</v>
      </c>
    </row>
    <row r="1745" spans="1:1">
      <c r="A1745" s="45" t="s">
        <v>2129</v>
      </c>
    </row>
    <row r="1746" spans="1:1">
      <c r="A1746" s="45" t="s">
        <v>2130</v>
      </c>
    </row>
    <row r="1747" spans="1:1">
      <c r="A1747" s="45" t="s">
        <v>2131</v>
      </c>
    </row>
    <row r="1748" spans="1:1">
      <c r="A1748" s="45" t="s">
        <v>2132</v>
      </c>
    </row>
    <row r="1749" spans="1:1">
      <c r="A1749" s="45" t="s">
        <v>2133</v>
      </c>
    </row>
    <row r="1750" spans="1:1">
      <c r="A1750" s="45" t="s">
        <v>2134</v>
      </c>
    </row>
    <row r="1751" spans="1:1">
      <c r="A1751" s="45" t="s">
        <v>2135</v>
      </c>
    </row>
    <row r="1752" spans="1:1">
      <c r="A1752" s="45" t="s">
        <v>2136</v>
      </c>
    </row>
    <row r="1753" spans="1:1">
      <c r="A1753" s="45" t="s">
        <v>2137</v>
      </c>
    </row>
    <row r="1754" spans="1:1">
      <c r="A1754" s="45" t="s">
        <v>2138</v>
      </c>
    </row>
    <row r="1755" spans="1:1">
      <c r="A1755" s="45" t="s">
        <v>2139</v>
      </c>
    </row>
    <row r="1756" spans="1:1">
      <c r="A1756" s="45" t="s">
        <v>2140</v>
      </c>
    </row>
    <row r="1757" spans="1:1">
      <c r="A1757" s="45" t="s">
        <v>2141</v>
      </c>
    </row>
    <row r="1758" spans="1:1">
      <c r="A1758" s="45" t="s">
        <v>2142</v>
      </c>
    </row>
    <row r="1759" spans="1:1">
      <c r="A1759" s="45" t="s">
        <v>2143</v>
      </c>
    </row>
    <row r="1760" spans="1:1">
      <c r="A1760" s="45" t="s">
        <v>2144</v>
      </c>
    </row>
    <row r="1761" spans="1:1">
      <c r="A1761" s="45" t="s">
        <v>2145</v>
      </c>
    </row>
    <row r="1762" spans="1:1">
      <c r="A1762" s="45" t="s">
        <v>2146</v>
      </c>
    </row>
    <row r="1763" spans="1:1">
      <c r="A1763" s="45" t="s">
        <v>2147</v>
      </c>
    </row>
    <row r="1764" spans="1:1">
      <c r="A1764" s="45" t="s">
        <v>2148</v>
      </c>
    </row>
    <row r="1765" spans="1:1">
      <c r="A1765" s="45" t="s">
        <v>2149</v>
      </c>
    </row>
    <row r="1766" spans="1:1">
      <c r="A1766" s="45" t="s">
        <v>2150</v>
      </c>
    </row>
    <row r="1767" spans="1:1">
      <c r="A1767" s="45" t="s">
        <v>2151</v>
      </c>
    </row>
    <row r="1768" spans="1:1">
      <c r="A1768" s="45" t="s">
        <v>2152</v>
      </c>
    </row>
    <row r="1769" spans="1:1">
      <c r="A1769" s="45" t="s">
        <v>2153</v>
      </c>
    </row>
    <row r="1770" spans="1:1">
      <c r="A1770" s="45" t="s">
        <v>2154</v>
      </c>
    </row>
    <row r="1771" spans="1:1">
      <c r="A1771" s="45" t="s">
        <v>2155</v>
      </c>
    </row>
    <row r="1772" spans="1:1">
      <c r="A1772" s="45" t="s">
        <v>2156</v>
      </c>
    </row>
    <row r="1773" spans="1:1">
      <c r="A1773" s="45" t="s">
        <v>2157</v>
      </c>
    </row>
    <row r="1774" spans="1:1">
      <c r="A1774" s="45" t="s">
        <v>2158</v>
      </c>
    </row>
    <row r="1775" spans="1:1">
      <c r="A1775" s="45" t="s">
        <v>2159</v>
      </c>
    </row>
    <row r="1776" spans="1:1">
      <c r="A1776" s="45" t="s">
        <v>2160</v>
      </c>
    </row>
    <row r="1777" spans="1:1">
      <c r="A1777" s="45" t="s">
        <v>2161</v>
      </c>
    </row>
    <row r="1778" spans="1:1">
      <c r="A1778" s="45" t="s">
        <v>2162</v>
      </c>
    </row>
    <row r="1779" spans="1:1">
      <c r="A1779" s="45" t="s">
        <v>2163</v>
      </c>
    </row>
    <row r="1780" spans="1:1">
      <c r="A1780" s="45" t="s">
        <v>2164</v>
      </c>
    </row>
    <row r="1781" spans="1:1">
      <c r="A1781" s="45" t="s">
        <v>2165</v>
      </c>
    </row>
    <row r="1782" spans="1:1">
      <c r="A1782" s="45" t="s">
        <v>2166</v>
      </c>
    </row>
    <row r="1783" spans="1:1">
      <c r="A1783" s="45" t="s">
        <v>2167</v>
      </c>
    </row>
    <row r="1784" spans="1:1">
      <c r="A1784" s="45" t="s">
        <v>2168</v>
      </c>
    </row>
    <row r="1785" spans="1:1">
      <c r="A1785" s="45" t="s">
        <v>2169</v>
      </c>
    </row>
    <row r="1786" spans="1:1">
      <c r="A1786" s="45" t="s">
        <v>2170</v>
      </c>
    </row>
    <row r="1787" spans="1:1">
      <c r="A1787" s="45" t="s">
        <v>2171</v>
      </c>
    </row>
    <row r="1788" spans="1:1">
      <c r="A1788" s="45" t="s">
        <v>2172</v>
      </c>
    </row>
    <row r="1789" spans="1:1">
      <c r="A1789" s="45" t="s">
        <v>2173</v>
      </c>
    </row>
    <row r="1790" spans="1:1">
      <c r="A1790" s="45" t="s">
        <v>2174</v>
      </c>
    </row>
    <row r="1791" spans="1:1">
      <c r="A1791" s="45" t="s">
        <v>2175</v>
      </c>
    </row>
    <row r="1792" spans="1:1">
      <c r="A1792" s="45" t="s">
        <v>2176</v>
      </c>
    </row>
    <row r="1793" spans="1:1">
      <c r="A1793" s="45" t="s">
        <v>2177</v>
      </c>
    </row>
    <row r="1794" spans="1:1">
      <c r="A1794" s="45" t="s">
        <v>2178</v>
      </c>
    </row>
    <row r="1795" spans="1:1">
      <c r="A1795" s="45" t="s">
        <v>2179</v>
      </c>
    </row>
    <row r="1796" spans="1:1">
      <c r="A1796" s="45" t="s">
        <v>2180</v>
      </c>
    </row>
    <row r="1797" spans="1:1">
      <c r="A1797" s="45" t="s">
        <v>2181</v>
      </c>
    </row>
    <row r="1798" spans="1:1">
      <c r="A1798" s="45" t="s">
        <v>2182</v>
      </c>
    </row>
    <row r="1799" spans="1:1">
      <c r="A1799" s="45" t="s">
        <v>2183</v>
      </c>
    </row>
    <row r="1800" spans="1:1">
      <c r="A1800" s="45" t="s">
        <v>2184</v>
      </c>
    </row>
    <row r="1801" spans="1:1">
      <c r="A1801" s="45" t="s">
        <v>2185</v>
      </c>
    </row>
    <row r="1802" spans="1:1">
      <c r="A1802" s="45" t="s">
        <v>2186</v>
      </c>
    </row>
    <row r="1803" spans="1:1">
      <c r="A1803" s="45" t="s">
        <v>2187</v>
      </c>
    </row>
    <row r="1804" spans="1:1">
      <c r="A1804" s="45" t="s">
        <v>2188</v>
      </c>
    </row>
    <row r="1805" spans="1:1">
      <c r="A1805" s="45" t="s">
        <v>2189</v>
      </c>
    </row>
    <row r="1806" spans="1:1">
      <c r="A1806" s="45" t="s">
        <v>2190</v>
      </c>
    </row>
    <row r="1807" spans="1:1">
      <c r="A1807" s="45" t="s">
        <v>2191</v>
      </c>
    </row>
    <row r="1808" spans="1:1">
      <c r="A1808" s="45" t="s">
        <v>2192</v>
      </c>
    </row>
    <row r="1809" spans="1:1">
      <c r="A1809" s="45" t="s">
        <v>2193</v>
      </c>
    </row>
    <row r="1810" spans="1:1">
      <c r="A1810" s="45" t="s">
        <v>2194</v>
      </c>
    </row>
    <row r="1811" spans="1:1">
      <c r="A1811" s="45" t="s">
        <v>2195</v>
      </c>
    </row>
    <row r="1812" spans="1:1">
      <c r="A1812" s="45" t="s">
        <v>2196</v>
      </c>
    </row>
    <row r="1813" spans="1:1">
      <c r="A1813" s="45" t="s">
        <v>2197</v>
      </c>
    </row>
    <row r="1814" spans="1:1">
      <c r="A1814" s="45" t="s">
        <v>2198</v>
      </c>
    </row>
    <row r="1815" spans="1:1">
      <c r="A1815" s="45" t="s">
        <v>2199</v>
      </c>
    </row>
    <row r="1816" spans="1:1">
      <c r="A1816" s="45" t="s">
        <v>2200</v>
      </c>
    </row>
    <row r="1817" spans="1:1">
      <c r="A1817" s="45" t="s">
        <v>2201</v>
      </c>
    </row>
    <row r="1818" spans="1:1">
      <c r="A1818" s="45" t="s">
        <v>2202</v>
      </c>
    </row>
    <row r="1819" spans="1:1">
      <c r="A1819" s="45" t="s">
        <v>2203</v>
      </c>
    </row>
    <row r="1820" spans="1:1">
      <c r="A1820" s="45" t="s">
        <v>2204</v>
      </c>
    </row>
    <row r="1821" spans="1:1">
      <c r="A1821" s="45" t="s">
        <v>2205</v>
      </c>
    </row>
    <row r="1822" spans="1:1">
      <c r="A1822" s="45" t="s">
        <v>2206</v>
      </c>
    </row>
    <row r="1823" spans="1:1">
      <c r="A1823" s="45" t="s">
        <v>2207</v>
      </c>
    </row>
    <row r="1824" spans="1:1">
      <c r="A1824" s="45" t="s">
        <v>2208</v>
      </c>
    </row>
    <row r="1825" spans="1:1">
      <c r="A1825" s="45" t="s">
        <v>2209</v>
      </c>
    </row>
    <row r="1826" spans="1:1">
      <c r="A1826" s="45" t="s">
        <v>2210</v>
      </c>
    </row>
    <row r="1827" spans="1:1">
      <c r="A1827" s="45" t="s">
        <v>2211</v>
      </c>
    </row>
    <row r="1828" spans="1:1">
      <c r="A1828" s="45" t="s">
        <v>2212</v>
      </c>
    </row>
    <row r="1829" spans="1:1">
      <c r="A1829" s="45" t="s">
        <v>2213</v>
      </c>
    </row>
    <row r="1830" spans="1:1">
      <c r="A1830" s="45" t="s">
        <v>2214</v>
      </c>
    </row>
    <row r="1831" spans="1:1">
      <c r="A1831" s="45" t="s">
        <v>2215</v>
      </c>
    </row>
    <row r="1832" spans="1:1">
      <c r="A1832" s="45" t="s">
        <v>2216</v>
      </c>
    </row>
    <row r="1833" spans="1:1">
      <c r="A1833" s="45" t="s">
        <v>2217</v>
      </c>
    </row>
    <row r="1834" spans="1:1">
      <c r="A1834" s="45" t="s">
        <v>2218</v>
      </c>
    </row>
    <row r="1835" spans="1:1">
      <c r="A1835" s="45" t="s">
        <v>2219</v>
      </c>
    </row>
    <row r="1836" spans="1:1">
      <c r="A1836" s="45" t="s">
        <v>2220</v>
      </c>
    </row>
    <row r="1837" spans="1:1">
      <c r="A1837" s="45" t="s">
        <v>2221</v>
      </c>
    </row>
    <row r="1838" spans="1:1">
      <c r="A1838" s="45" t="s">
        <v>2222</v>
      </c>
    </row>
    <row r="1839" spans="1:1">
      <c r="A1839" s="45" t="s">
        <v>2223</v>
      </c>
    </row>
    <row r="1840" spans="1:1">
      <c r="A1840" s="45" t="s">
        <v>2224</v>
      </c>
    </row>
    <row r="1841" spans="1:1">
      <c r="A1841" s="45" t="s">
        <v>2225</v>
      </c>
    </row>
    <row r="1842" spans="1:1">
      <c r="A1842" s="45" t="s">
        <v>2226</v>
      </c>
    </row>
    <row r="1843" spans="1:1">
      <c r="A1843" s="45" t="s">
        <v>2227</v>
      </c>
    </row>
    <row r="1844" spans="1:1">
      <c r="A1844" s="45" t="s">
        <v>2228</v>
      </c>
    </row>
    <row r="1845" spans="1:1">
      <c r="A1845" s="45" t="s">
        <v>2229</v>
      </c>
    </row>
    <row r="1846" spans="1:1">
      <c r="A1846" s="45" t="s">
        <v>2230</v>
      </c>
    </row>
    <row r="1847" spans="1:1">
      <c r="A1847" s="45" t="s">
        <v>2231</v>
      </c>
    </row>
    <row r="1848" spans="1:1">
      <c r="A1848" s="45" t="s">
        <v>2232</v>
      </c>
    </row>
    <row r="1849" spans="1:1">
      <c r="A1849" s="45" t="s">
        <v>2233</v>
      </c>
    </row>
    <row r="1850" spans="1:1">
      <c r="A1850" s="45" t="s">
        <v>2234</v>
      </c>
    </row>
    <row r="1851" spans="1:1">
      <c r="A1851" s="45" t="s">
        <v>2235</v>
      </c>
    </row>
    <row r="1852" spans="1:1">
      <c r="A1852" s="45" t="s">
        <v>2236</v>
      </c>
    </row>
    <row r="1853" spans="1:1">
      <c r="A1853" s="45" t="s">
        <v>2237</v>
      </c>
    </row>
    <row r="1854" spans="1:1">
      <c r="A1854" s="45" t="s">
        <v>2238</v>
      </c>
    </row>
    <row r="1855" spans="1:1">
      <c r="A1855" s="45" t="s">
        <v>2239</v>
      </c>
    </row>
    <row r="1856" spans="1:1">
      <c r="A1856" s="45" t="s">
        <v>2240</v>
      </c>
    </row>
    <row r="1857" spans="1:1">
      <c r="A1857" s="45" t="s">
        <v>2241</v>
      </c>
    </row>
    <row r="1858" spans="1:1">
      <c r="A1858" s="45" t="s">
        <v>2242</v>
      </c>
    </row>
    <row r="1859" spans="1:1">
      <c r="A1859" s="45" t="s">
        <v>2243</v>
      </c>
    </row>
    <row r="1860" spans="1:1">
      <c r="A1860" s="45" t="s">
        <v>2244</v>
      </c>
    </row>
    <row r="1861" spans="1:1">
      <c r="A1861" s="45" t="s">
        <v>2245</v>
      </c>
    </row>
    <row r="1862" spans="1:1">
      <c r="A1862" s="45" t="s">
        <v>2246</v>
      </c>
    </row>
    <row r="1863" spans="1:1">
      <c r="A1863" s="45" t="s">
        <v>2247</v>
      </c>
    </row>
    <row r="1864" spans="1:1">
      <c r="A1864" s="45" t="s">
        <v>2248</v>
      </c>
    </row>
    <row r="1865" spans="1:1">
      <c r="A1865" s="45" t="s">
        <v>2249</v>
      </c>
    </row>
    <row r="1866" spans="1:1">
      <c r="A1866" s="45" t="s">
        <v>2250</v>
      </c>
    </row>
    <row r="1867" spans="1:1">
      <c r="A1867" s="45" t="s">
        <v>2251</v>
      </c>
    </row>
    <row r="1868" spans="1:1">
      <c r="A1868" s="45" t="s">
        <v>2252</v>
      </c>
    </row>
    <row r="1869" spans="1:1">
      <c r="A1869" s="45" t="s">
        <v>2253</v>
      </c>
    </row>
    <row r="1870" spans="1:1">
      <c r="A1870" s="45" t="s">
        <v>2254</v>
      </c>
    </row>
    <row r="1871" spans="1:1">
      <c r="A1871" s="45" t="s">
        <v>2255</v>
      </c>
    </row>
    <row r="1872" spans="1:1">
      <c r="A1872" s="45" t="s">
        <v>2256</v>
      </c>
    </row>
    <row r="1873" spans="1:1">
      <c r="A1873" s="45" t="s">
        <v>2257</v>
      </c>
    </row>
    <row r="1874" spans="1:1">
      <c r="A1874" s="45" t="s">
        <v>2258</v>
      </c>
    </row>
    <row r="1875" spans="1:1">
      <c r="A1875" s="45" t="s">
        <v>2259</v>
      </c>
    </row>
    <row r="1876" spans="1:1">
      <c r="A1876" s="45" t="s">
        <v>2260</v>
      </c>
    </row>
    <row r="1877" spans="1:1">
      <c r="A1877" s="45" t="s">
        <v>2261</v>
      </c>
    </row>
    <row r="1878" spans="1:1">
      <c r="A1878" s="45" t="s">
        <v>2262</v>
      </c>
    </row>
    <row r="1879" spans="1:1">
      <c r="A1879" s="45" t="s">
        <v>2263</v>
      </c>
    </row>
    <row r="1880" spans="1:1">
      <c r="A1880" s="45" t="s">
        <v>2264</v>
      </c>
    </row>
    <row r="1881" spans="1:1">
      <c r="A1881" s="45" t="s">
        <v>2265</v>
      </c>
    </row>
    <row r="1882" spans="1:1">
      <c r="A1882" s="45" t="s">
        <v>2266</v>
      </c>
    </row>
    <row r="1883" spans="1:1">
      <c r="A1883" s="45" t="s">
        <v>2267</v>
      </c>
    </row>
    <row r="1884" spans="1:1">
      <c r="A1884" s="45" t="s">
        <v>2268</v>
      </c>
    </row>
    <row r="1885" spans="1:1">
      <c r="A1885" s="45" t="s">
        <v>2269</v>
      </c>
    </row>
    <row r="1886" spans="1:1">
      <c r="A1886" s="45" t="s">
        <v>2270</v>
      </c>
    </row>
    <row r="1887" spans="1:1">
      <c r="A1887" s="45" t="s">
        <v>2271</v>
      </c>
    </row>
    <row r="1888" spans="1:1">
      <c r="A1888" s="45" t="s">
        <v>2272</v>
      </c>
    </row>
    <row r="1889" spans="1:1">
      <c r="A1889" s="45" t="s">
        <v>2273</v>
      </c>
    </row>
    <row r="1890" spans="1:1">
      <c r="A1890" s="45" t="s">
        <v>2274</v>
      </c>
    </row>
    <row r="1891" spans="1:1">
      <c r="A1891" s="45" t="s">
        <v>2275</v>
      </c>
    </row>
    <row r="1892" spans="1:1">
      <c r="A1892" s="45" t="s">
        <v>2276</v>
      </c>
    </row>
    <row r="1893" spans="1:1">
      <c r="A1893" s="45" t="s">
        <v>2277</v>
      </c>
    </row>
    <row r="1894" spans="1:1">
      <c r="A1894" s="45" t="s">
        <v>2278</v>
      </c>
    </row>
    <row r="1895" spans="1:1">
      <c r="A1895" s="45" t="s">
        <v>2279</v>
      </c>
    </row>
    <row r="1896" spans="1:1">
      <c r="A1896" s="45" t="s">
        <v>2280</v>
      </c>
    </row>
    <row r="1897" spans="1:1">
      <c r="A1897" s="45" t="s">
        <v>2281</v>
      </c>
    </row>
    <row r="1898" spans="1:1">
      <c r="A1898" s="45" t="s">
        <v>2282</v>
      </c>
    </row>
    <row r="1899" spans="1:1">
      <c r="A1899" s="45" t="s">
        <v>2283</v>
      </c>
    </row>
    <row r="1900" spans="1:1">
      <c r="A1900" s="45" t="s">
        <v>2284</v>
      </c>
    </row>
    <row r="1901" spans="1:1">
      <c r="A1901" s="45" t="s">
        <v>2285</v>
      </c>
    </row>
    <row r="1902" spans="1:1">
      <c r="A1902" s="45" t="s">
        <v>2286</v>
      </c>
    </row>
    <row r="1903" spans="1:1">
      <c r="A1903" s="45" t="s">
        <v>2287</v>
      </c>
    </row>
    <row r="1904" spans="1:1">
      <c r="A1904" s="45" t="s">
        <v>2288</v>
      </c>
    </row>
    <row r="1905" spans="1:1">
      <c r="A1905" s="45" t="s">
        <v>2289</v>
      </c>
    </row>
    <row r="1906" spans="1:1">
      <c r="A1906" s="45" t="s">
        <v>2290</v>
      </c>
    </row>
    <row r="1907" spans="1:1">
      <c r="A1907" s="45" t="s">
        <v>2291</v>
      </c>
    </row>
    <row r="1908" spans="1:1">
      <c r="A1908" s="45" t="s">
        <v>2292</v>
      </c>
    </row>
    <row r="1909" spans="1:1">
      <c r="A1909" s="45" t="s">
        <v>2293</v>
      </c>
    </row>
    <row r="1910" spans="1:1">
      <c r="A1910" s="45" t="s">
        <v>2294</v>
      </c>
    </row>
    <row r="1911" spans="1:1">
      <c r="A1911" s="45" t="s">
        <v>2295</v>
      </c>
    </row>
    <row r="1912" spans="1:1">
      <c r="A1912" s="45" t="s">
        <v>2296</v>
      </c>
    </row>
    <row r="1913" spans="1:1">
      <c r="A1913" s="45" t="s">
        <v>2297</v>
      </c>
    </row>
    <row r="1914" spans="1:1">
      <c r="A1914" s="45" t="s">
        <v>2298</v>
      </c>
    </row>
    <row r="1915" spans="1:1">
      <c r="A1915" s="45" t="s">
        <v>2299</v>
      </c>
    </row>
    <row r="1916" spans="1:1">
      <c r="A1916" s="45" t="s">
        <v>2300</v>
      </c>
    </row>
    <row r="1917" spans="1:1">
      <c r="A1917" s="45" t="s">
        <v>2301</v>
      </c>
    </row>
    <row r="1918" spans="1:1">
      <c r="A1918" s="45" t="s">
        <v>2302</v>
      </c>
    </row>
    <row r="1919" spans="1:1">
      <c r="A1919" s="45" t="s">
        <v>2303</v>
      </c>
    </row>
    <row r="1920" spans="1:1">
      <c r="A1920" s="45" t="s">
        <v>2304</v>
      </c>
    </row>
    <row r="1921" spans="1:1">
      <c r="A1921" s="45" t="s">
        <v>2305</v>
      </c>
    </row>
    <row r="1922" spans="1:1">
      <c r="A1922" s="45" t="s">
        <v>2306</v>
      </c>
    </row>
    <row r="1923" spans="1:1">
      <c r="A1923" s="45" t="s">
        <v>2307</v>
      </c>
    </row>
    <row r="1924" spans="1:1">
      <c r="A1924" s="45" t="s">
        <v>2308</v>
      </c>
    </row>
    <row r="1925" spans="1:1">
      <c r="A1925" s="45" t="s">
        <v>2309</v>
      </c>
    </row>
    <row r="1926" spans="1:1">
      <c r="A1926" s="45" t="s">
        <v>2310</v>
      </c>
    </row>
    <row r="1927" spans="1:1">
      <c r="A1927" s="45" t="s">
        <v>2311</v>
      </c>
    </row>
    <row r="1928" spans="1:1">
      <c r="A1928" s="45" t="s">
        <v>2312</v>
      </c>
    </row>
    <row r="1929" spans="1:1">
      <c r="A1929" s="45" t="s">
        <v>2313</v>
      </c>
    </row>
    <row r="1930" spans="1:1">
      <c r="A1930" s="45" t="s">
        <v>2314</v>
      </c>
    </row>
    <row r="1931" spans="1:1">
      <c r="A1931" s="45" t="s">
        <v>2315</v>
      </c>
    </row>
    <row r="1932" spans="1:1">
      <c r="A1932" s="45" t="s">
        <v>2316</v>
      </c>
    </row>
    <row r="1933" spans="1:1">
      <c r="A1933" s="45" t="s">
        <v>2317</v>
      </c>
    </row>
    <row r="1934" spans="1:1">
      <c r="A1934" s="45" t="s">
        <v>2318</v>
      </c>
    </row>
    <row r="1935" spans="1:1">
      <c r="A1935" s="45" t="s">
        <v>2319</v>
      </c>
    </row>
    <row r="1936" spans="1:1">
      <c r="A1936" s="45" t="s">
        <v>2320</v>
      </c>
    </row>
    <row r="1937" spans="1:1">
      <c r="A1937" s="45" t="s">
        <v>2321</v>
      </c>
    </row>
    <row r="1938" spans="1:1">
      <c r="A1938" s="45" t="s">
        <v>2322</v>
      </c>
    </row>
    <row r="1939" spans="1:1">
      <c r="A1939" s="45" t="s">
        <v>2323</v>
      </c>
    </row>
    <row r="1940" spans="1:1">
      <c r="A1940" s="45" t="s">
        <v>2324</v>
      </c>
    </row>
    <row r="1941" spans="1:1">
      <c r="A1941" s="45" t="s">
        <v>2325</v>
      </c>
    </row>
    <row r="1942" spans="1:1">
      <c r="A1942" s="45" t="s">
        <v>2326</v>
      </c>
    </row>
    <row r="1943" spans="1:1">
      <c r="A1943" s="45" t="s">
        <v>2327</v>
      </c>
    </row>
    <row r="1944" spans="1:1">
      <c r="A1944" s="45" t="s">
        <v>2328</v>
      </c>
    </row>
    <row r="1945" spans="1:1">
      <c r="A1945" s="45" t="s">
        <v>2329</v>
      </c>
    </row>
    <row r="1946" spans="1:1">
      <c r="A1946" s="45" t="s">
        <v>2330</v>
      </c>
    </row>
    <row r="1947" spans="1:1">
      <c r="A1947" s="45" t="s">
        <v>2331</v>
      </c>
    </row>
    <row r="1948" spans="1:1">
      <c r="A1948" s="45" t="s">
        <v>2332</v>
      </c>
    </row>
    <row r="1949" spans="1:1">
      <c r="A1949" s="45" t="s">
        <v>2333</v>
      </c>
    </row>
    <row r="1950" spans="1:1">
      <c r="A1950" s="45" t="s">
        <v>2334</v>
      </c>
    </row>
    <row r="1951" spans="1:1">
      <c r="A1951" s="45" t="s">
        <v>2335</v>
      </c>
    </row>
    <row r="1952" spans="1:1">
      <c r="A1952" s="45" t="s">
        <v>2336</v>
      </c>
    </row>
    <row r="1953" spans="1:1">
      <c r="A1953" s="45" t="s">
        <v>2337</v>
      </c>
    </row>
    <row r="1954" spans="1:1">
      <c r="A1954" s="45" t="s">
        <v>2338</v>
      </c>
    </row>
    <row r="1955" spans="1:1">
      <c r="A1955" s="45" t="s">
        <v>2339</v>
      </c>
    </row>
    <row r="1956" spans="1:1">
      <c r="A1956" s="45" t="s">
        <v>2340</v>
      </c>
    </row>
    <row r="1957" spans="1:1">
      <c r="A1957" s="45" t="s">
        <v>2341</v>
      </c>
    </row>
    <row r="1958" spans="1:1">
      <c r="A1958" s="45" t="s">
        <v>2342</v>
      </c>
    </row>
    <row r="1959" spans="1:1">
      <c r="A1959" s="45" t="s">
        <v>2343</v>
      </c>
    </row>
    <row r="1960" spans="1:1">
      <c r="A1960" s="45" t="s">
        <v>2344</v>
      </c>
    </row>
    <row r="1961" spans="1:1">
      <c r="A1961" s="45" t="s">
        <v>2345</v>
      </c>
    </row>
    <row r="1962" spans="1:1">
      <c r="A1962" s="45" t="s">
        <v>2346</v>
      </c>
    </row>
    <row r="1963" spans="1:1">
      <c r="A1963" s="45" t="s">
        <v>2347</v>
      </c>
    </row>
    <row r="1964" spans="1:1">
      <c r="A1964" s="45" t="s">
        <v>2348</v>
      </c>
    </row>
    <row r="1965" spans="1:1">
      <c r="A1965" s="45" t="s">
        <v>2349</v>
      </c>
    </row>
    <row r="1966" spans="1:1">
      <c r="A1966" s="45" t="s">
        <v>2350</v>
      </c>
    </row>
    <row r="1967" spans="1:1">
      <c r="A1967" s="45" t="s">
        <v>2351</v>
      </c>
    </row>
    <row r="1968" spans="1:1">
      <c r="A1968" s="45" t="s">
        <v>2352</v>
      </c>
    </row>
    <row r="1969" spans="1:1">
      <c r="A1969" s="45" t="s">
        <v>2353</v>
      </c>
    </row>
    <row r="1970" spans="1:1">
      <c r="A1970" s="45" t="s">
        <v>2354</v>
      </c>
    </row>
    <row r="1971" spans="1:1">
      <c r="A1971" s="45" t="s">
        <v>2355</v>
      </c>
    </row>
    <row r="1972" spans="1:1">
      <c r="A1972" s="45" t="s">
        <v>2356</v>
      </c>
    </row>
    <row r="1973" spans="1:1">
      <c r="A1973" s="45" t="s">
        <v>2357</v>
      </c>
    </row>
    <row r="1974" spans="1:1">
      <c r="A1974" s="45" t="s">
        <v>2358</v>
      </c>
    </row>
    <row r="1975" spans="1:1">
      <c r="A1975" s="45" t="s">
        <v>2359</v>
      </c>
    </row>
    <row r="1976" spans="1:1">
      <c r="A1976" s="45" t="s">
        <v>2360</v>
      </c>
    </row>
    <row r="1977" spans="1:1">
      <c r="A1977" s="45" t="s">
        <v>2361</v>
      </c>
    </row>
    <row r="1978" spans="1:1">
      <c r="A1978" s="45" t="s">
        <v>2362</v>
      </c>
    </row>
    <row r="1979" spans="1:1">
      <c r="A1979" s="45" t="s">
        <v>2363</v>
      </c>
    </row>
    <row r="1980" spans="1:1">
      <c r="A1980" s="45" t="s">
        <v>2364</v>
      </c>
    </row>
    <row r="1981" spans="1:1">
      <c r="A1981" s="45" t="s">
        <v>2365</v>
      </c>
    </row>
    <row r="1982" spans="1:1">
      <c r="A1982" s="45" t="s">
        <v>2366</v>
      </c>
    </row>
    <row r="1983" spans="1:1">
      <c r="A1983" s="45" t="s">
        <v>2367</v>
      </c>
    </row>
    <row r="1984" spans="1:1">
      <c r="A1984" s="45" t="s">
        <v>2368</v>
      </c>
    </row>
    <row r="1985" spans="1:1">
      <c r="A1985" s="45" t="s">
        <v>2369</v>
      </c>
    </row>
    <row r="1986" spans="1:1">
      <c r="A1986" s="45" t="s">
        <v>2370</v>
      </c>
    </row>
    <row r="1987" spans="1:1">
      <c r="A1987" s="45" t="s">
        <v>2371</v>
      </c>
    </row>
    <row r="1988" spans="1:1">
      <c r="A1988" s="45" t="s">
        <v>2372</v>
      </c>
    </row>
    <row r="1989" spans="1:1">
      <c r="A1989" s="45" t="s">
        <v>2373</v>
      </c>
    </row>
    <row r="1990" spans="1:1">
      <c r="A1990" s="45" t="s">
        <v>2374</v>
      </c>
    </row>
    <row r="1991" spans="1:1">
      <c r="A1991" s="45" t="s">
        <v>2375</v>
      </c>
    </row>
    <row r="1992" spans="1:1">
      <c r="A1992" s="45" t="s">
        <v>2376</v>
      </c>
    </row>
    <row r="1993" spans="1:1">
      <c r="A1993" s="45" t="s">
        <v>2377</v>
      </c>
    </row>
    <row r="1994" spans="1:1">
      <c r="A1994" s="45" t="s">
        <v>2378</v>
      </c>
    </row>
    <row r="1995" spans="1:1">
      <c r="A1995" s="45" t="s">
        <v>2379</v>
      </c>
    </row>
    <row r="1996" spans="1:1">
      <c r="A1996" s="45" t="s">
        <v>2380</v>
      </c>
    </row>
    <row r="1997" spans="1:1">
      <c r="A1997" s="45" t="s">
        <v>2381</v>
      </c>
    </row>
    <row r="1998" spans="1:1">
      <c r="A1998" s="45" t="s">
        <v>2382</v>
      </c>
    </row>
    <row r="1999" spans="1:1">
      <c r="A1999" s="45" t="s">
        <v>2383</v>
      </c>
    </row>
    <row r="2000" spans="1:1">
      <c r="A2000" s="45" t="s">
        <v>2384</v>
      </c>
    </row>
    <row r="2001" spans="1:1">
      <c r="A2001" s="45" t="s">
        <v>2385</v>
      </c>
    </row>
    <row r="2002" spans="1:1">
      <c r="A2002" s="45" t="s">
        <v>2386</v>
      </c>
    </row>
    <row r="2003" spans="1:1">
      <c r="A2003" s="45" t="s">
        <v>2387</v>
      </c>
    </row>
    <row r="2004" spans="1:1">
      <c r="A2004" s="45" t="s">
        <v>2388</v>
      </c>
    </row>
    <row r="2005" spans="1:1">
      <c r="A2005" s="45" t="s">
        <v>2389</v>
      </c>
    </row>
    <row r="2006" spans="1:1">
      <c r="A2006" s="45" t="s">
        <v>2390</v>
      </c>
    </row>
    <row r="2007" spans="1:1">
      <c r="A2007" s="45" t="s">
        <v>2391</v>
      </c>
    </row>
    <row r="2008" spans="1:1">
      <c r="A2008" s="45" t="s">
        <v>2392</v>
      </c>
    </row>
    <row r="2009" spans="1:1">
      <c r="A2009" s="45" t="s">
        <v>2393</v>
      </c>
    </row>
    <row r="2010" spans="1:1">
      <c r="A2010" s="45" t="s">
        <v>2394</v>
      </c>
    </row>
    <row r="2011" spans="1:1">
      <c r="A2011" s="45" t="s">
        <v>2395</v>
      </c>
    </row>
    <row r="2012" spans="1:1">
      <c r="A2012" s="45" t="s">
        <v>2396</v>
      </c>
    </row>
    <row r="2013" spans="1:1">
      <c r="A2013" s="45" t="s">
        <v>2397</v>
      </c>
    </row>
    <row r="2014" spans="1:1">
      <c r="A2014" s="45" t="s">
        <v>2398</v>
      </c>
    </row>
    <row r="2015" spans="1:1">
      <c r="A2015" s="45" t="s">
        <v>2399</v>
      </c>
    </row>
    <row r="2016" spans="1:1">
      <c r="A2016" s="45" t="s">
        <v>2400</v>
      </c>
    </row>
    <row r="2017" spans="1:1">
      <c r="A2017" s="45" t="s">
        <v>2401</v>
      </c>
    </row>
    <row r="2018" spans="1:1">
      <c r="A2018" s="45" t="s">
        <v>2402</v>
      </c>
    </row>
    <row r="2019" spans="1:1">
      <c r="A2019" s="45" t="s">
        <v>2403</v>
      </c>
    </row>
    <row r="2020" spans="1:1">
      <c r="A2020" s="45" t="s">
        <v>2404</v>
      </c>
    </row>
    <row r="2021" spans="1:1">
      <c r="A2021" s="45" t="s">
        <v>2405</v>
      </c>
    </row>
    <row r="2022" spans="1:1">
      <c r="A2022" s="45" t="s">
        <v>2406</v>
      </c>
    </row>
    <row r="2023" spans="1:1">
      <c r="A2023" s="45" t="s">
        <v>2407</v>
      </c>
    </row>
    <row r="2024" spans="1:1">
      <c r="A2024" s="45" t="s">
        <v>2408</v>
      </c>
    </row>
    <row r="2025" spans="1:1">
      <c r="A2025" s="45" t="s">
        <v>2409</v>
      </c>
    </row>
    <row r="2026" spans="1:1">
      <c r="A2026" s="45" t="s">
        <v>2410</v>
      </c>
    </row>
    <row r="2027" spans="1:1">
      <c r="A2027" s="45" t="s">
        <v>2411</v>
      </c>
    </row>
    <row r="2028" spans="1:1">
      <c r="A2028" s="45" t="s">
        <v>2412</v>
      </c>
    </row>
    <row r="2029" spans="1:1">
      <c r="A2029" s="45" t="s">
        <v>2413</v>
      </c>
    </row>
    <row r="2030" spans="1:1">
      <c r="A2030" s="45" t="s">
        <v>2414</v>
      </c>
    </row>
    <row r="2031" spans="1:1">
      <c r="A2031" s="45" t="s">
        <v>2415</v>
      </c>
    </row>
    <row r="2032" spans="1:1">
      <c r="A2032" s="45" t="s">
        <v>2416</v>
      </c>
    </row>
    <row r="2033" spans="1:1">
      <c r="A2033" s="45" t="s">
        <v>2417</v>
      </c>
    </row>
    <row r="2034" spans="1:1">
      <c r="A2034" s="45" t="s">
        <v>2418</v>
      </c>
    </row>
    <row r="2035" spans="1:1">
      <c r="A2035" s="45" t="s">
        <v>2419</v>
      </c>
    </row>
    <row r="2036" spans="1:1">
      <c r="A2036" s="45" t="s">
        <v>2420</v>
      </c>
    </row>
    <row r="2037" spans="1:1">
      <c r="A2037" s="45" t="s">
        <v>2421</v>
      </c>
    </row>
    <row r="2038" spans="1:1">
      <c r="A2038" s="45" t="s">
        <v>2422</v>
      </c>
    </row>
    <row r="2039" spans="1:1">
      <c r="A2039" s="45" t="s">
        <v>2423</v>
      </c>
    </row>
    <row r="2040" spans="1:1">
      <c r="A2040" s="45" t="s">
        <v>2424</v>
      </c>
    </row>
    <row r="2041" spans="1:1">
      <c r="A2041" s="45" t="s">
        <v>2425</v>
      </c>
    </row>
    <row r="2042" spans="1:1">
      <c r="A2042" s="45" t="s">
        <v>2426</v>
      </c>
    </row>
    <row r="2043" spans="1:1">
      <c r="A2043" s="45" t="s">
        <v>2427</v>
      </c>
    </row>
    <row r="2044" spans="1:1">
      <c r="A2044" s="45" t="s">
        <v>2428</v>
      </c>
    </row>
    <row r="2045" spans="1:1">
      <c r="A2045" s="45" t="s">
        <v>2429</v>
      </c>
    </row>
    <row r="2046" spans="1:1">
      <c r="A2046" s="45" t="s">
        <v>2430</v>
      </c>
    </row>
    <row r="2047" spans="1:1">
      <c r="A2047" s="45" t="s">
        <v>2431</v>
      </c>
    </row>
    <row r="2048" spans="1:1">
      <c r="A2048" s="45" t="s">
        <v>2432</v>
      </c>
    </row>
    <row r="2049" spans="1:1">
      <c r="A2049" s="45" t="s">
        <v>2433</v>
      </c>
    </row>
    <row r="2050" spans="1:1">
      <c r="A2050" s="45" t="s">
        <v>2434</v>
      </c>
    </row>
    <row r="2051" spans="1:1">
      <c r="A2051" s="45" t="s">
        <v>2435</v>
      </c>
    </row>
    <row r="2052" spans="1:1">
      <c r="A2052" s="45" t="s">
        <v>2436</v>
      </c>
    </row>
    <row r="2053" spans="1:1">
      <c r="A2053" s="45" t="s">
        <v>2437</v>
      </c>
    </row>
    <row r="2054" spans="1:1">
      <c r="A2054" s="45" t="s">
        <v>2438</v>
      </c>
    </row>
    <row r="2055" spans="1:1">
      <c r="A2055" s="45" t="s">
        <v>2439</v>
      </c>
    </row>
    <row r="2056" spans="1:1">
      <c r="A2056" s="45" t="s">
        <v>2440</v>
      </c>
    </row>
    <row r="2057" spans="1:1">
      <c r="A2057" s="45" t="s">
        <v>2441</v>
      </c>
    </row>
    <row r="2058" spans="1:1">
      <c r="A2058" s="45" t="s">
        <v>2442</v>
      </c>
    </row>
    <row r="2059" spans="1:1">
      <c r="A2059" s="45" t="s">
        <v>2443</v>
      </c>
    </row>
    <row r="2060" spans="1:1">
      <c r="A2060" s="45" t="s">
        <v>2444</v>
      </c>
    </row>
    <row r="2061" spans="1:1">
      <c r="A2061" s="45" t="s">
        <v>2445</v>
      </c>
    </row>
    <row r="2062" spans="1:1">
      <c r="A2062" s="45" t="s">
        <v>2446</v>
      </c>
    </row>
    <row r="2063" spans="1:1">
      <c r="A2063" s="45" t="s">
        <v>2447</v>
      </c>
    </row>
    <row r="2064" spans="1:1">
      <c r="A2064" s="45" t="s">
        <v>2448</v>
      </c>
    </row>
    <row r="2065" spans="1:1">
      <c r="A2065" s="45" t="s">
        <v>2449</v>
      </c>
    </row>
    <row r="2066" spans="1:1">
      <c r="A2066" s="45" t="s">
        <v>2450</v>
      </c>
    </row>
    <row r="2067" spans="1:1">
      <c r="A2067" s="45" t="s">
        <v>2451</v>
      </c>
    </row>
    <row r="2068" spans="1:1">
      <c r="A2068" s="45" t="s">
        <v>2452</v>
      </c>
    </row>
    <row r="2069" spans="1:1">
      <c r="A2069" s="45" t="s">
        <v>2453</v>
      </c>
    </row>
    <row r="2070" spans="1:1">
      <c r="A2070" s="45" t="s">
        <v>2454</v>
      </c>
    </row>
    <row r="2071" spans="1:1">
      <c r="A2071" s="45" t="s">
        <v>2455</v>
      </c>
    </row>
    <row r="2072" spans="1:1">
      <c r="A2072" s="45" t="s">
        <v>2456</v>
      </c>
    </row>
    <row r="2073" spans="1:1">
      <c r="A2073" s="45" t="s">
        <v>2457</v>
      </c>
    </row>
    <row r="2074" spans="1:1">
      <c r="A2074" s="45" t="s">
        <v>2458</v>
      </c>
    </row>
    <row r="2075" spans="1:1">
      <c r="A2075" s="45" t="s">
        <v>2459</v>
      </c>
    </row>
    <row r="2076" spans="1:1">
      <c r="A2076" s="45" t="s">
        <v>2460</v>
      </c>
    </row>
    <row r="2077" spans="1:1">
      <c r="A2077" s="45" t="s">
        <v>2461</v>
      </c>
    </row>
    <row r="2078" spans="1:1">
      <c r="A2078" s="45" t="s">
        <v>2462</v>
      </c>
    </row>
    <row r="2079" spans="1:1">
      <c r="A2079" s="45" t="s">
        <v>2463</v>
      </c>
    </row>
    <row r="2080" spans="1:1">
      <c r="A2080" s="45" t="s">
        <v>2464</v>
      </c>
    </row>
    <row r="2081" spans="1:1">
      <c r="A2081" s="45" t="s">
        <v>2465</v>
      </c>
    </row>
    <row r="2082" spans="1:1">
      <c r="A2082" s="45" t="s">
        <v>2466</v>
      </c>
    </row>
    <row r="2083" spans="1:1">
      <c r="A2083" s="45" t="s">
        <v>2467</v>
      </c>
    </row>
    <row r="2084" spans="1:1">
      <c r="A2084" s="45" t="s">
        <v>2468</v>
      </c>
    </row>
    <row r="2085" spans="1:1">
      <c r="A2085" s="45" t="s">
        <v>2469</v>
      </c>
    </row>
    <row r="2086" spans="1:1">
      <c r="A2086" s="45" t="s">
        <v>2470</v>
      </c>
    </row>
    <row r="2087" spans="1:1">
      <c r="A2087" s="45" t="s">
        <v>2471</v>
      </c>
    </row>
    <row r="2088" spans="1:1">
      <c r="A2088" s="45" t="s">
        <v>2472</v>
      </c>
    </row>
    <row r="2089" spans="1:1">
      <c r="A2089" s="45" t="s">
        <v>2473</v>
      </c>
    </row>
    <row r="2090" spans="1:1">
      <c r="A2090" s="45" t="s">
        <v>2474</v>
      </c>
    </row>
    <row r="2091" spans="1:1">
      <c r="A2091" s="45" t="s">
        <v>2475</v>
      </c>
    </row>
    <row r="2092" spans="1:1">
      <c r="A2092" s="45" t="s">
        <v>2476</v>
      </c>
    </row>
    <row r="2093" spans="1:1">
      <c r="A2093" s="45" t="s">
        <v>2477</v>
      </c>
    </row>
    <row r="2094" spans="1:1">
      <c r="A2094" s="45" t="s">
        <v>2478</v>
      </c>
    </row>
    <row r="2095" spans="1:1">
      <c r="A2095" s="45" t="s">
        <v>2479</v>
      </c>
    </row>
    <row r="2096" spans="1:1">
      <c r="A2096" s="45" t="s">
        <v>2480</v>
      </c>
    </row>
    <row r="2097" spans="1:1">
      <c r="A2097" s="45" t="s">
        <v>2481</v>
      </c>
    </row>
    <row r="2098" spans="1:1">
      <c r="A2098" s="45" t="s">
        <v>2482</v>
      </c>
    </row>
    <row r="2099" spans="1:1">
      <c r="A2099" s="45" t="s">
        <v>2483</v>
      </c>
    </row>
    <row r="2100" spans="1:1">
      <c r="A2100" s="45" t="s">
        <v>2484</v>
      </c>
    </row>
    <row r="2101" spans="1:1">
      <c r="A2101" s="45" t="s">
        <v>2485</v>
      </c>
    </row>
    <row r="2102" spans="1:1">
      <c r="A2102" s="45" t="s">
        <v>2486</v>
      </c>
    </row>
    <row r="2103" spans="1:1">
      <c r="A2103" s="45" t="s">
        <v>2487</v>
      </c>
    </row>
    <row r="2104" spans="1:1">
      <c r="A2104" s="45" t="s">
        <v>2488</v>
      </c>
    </row>
    <row r="2105" spans="1:1">
      <c r="A2105" s="45" t="s">
        <v>2489</v>
      </c>
    </row>
    <row r="2106" spans="1:1">
      <c r="A2106" s="45" t="s">
        <v>2490</v>
      </c>
    </row>
    <row r="2107" spans="1:1">
      <c r="A2107" s="45" t="s">
        <v>2491</v>
      </c>
    </row>
    <row r="2108" spans="1:1">
      <c r="A2108" s="45" t="s">
        <v>2492</v>
      </c>
    </row>
    <row r="2109" spans="1:1">
      <c r="A2109" s="45" t="s">
        <v>2493</v>
      </c>
    </row>
    <row r="2110" spans="1:1">
      <c r="A2110" s="45" t="s">
        <v>2494</v>
      </c>
    </row>
    <row r="2111" spans="1:1">
      <c r="A2111" s="45" t="s">
        <v>2495</v>
      </c>
    </row>
    <row r="2112" spans="1:1">
      <c r="A2112" s="45" t="s">
        <v>2496</v>
      </c>
    </row>
    <row r="2113" spans="1:1">
      <c r="A2113" s="45" t="s">
        <v>2497</v>
      </c>
    </row>
    <row r="2114" spans="1:1">
      <c r="A2114" s="45" t="s">
        <v>2498</v>
      </c>
    </row>
    <row r="2115" spans="1:1">
      <c r="A2115" s="45" t="s">
        <v>2499</v>
      </c>
    </row>
    <row r="2116" spans="1:1">
      <c r="A2116" s="45" t="s">
        <v>2500</v>
      </c>
    </row>
    <row r="2117" spans="1:1">
      <c r="A2117" s="45" t="s">
        <v>2501</v>
      </c>
    </row>
    <row r="2118" spans="1:1">
      <c r="A2118" s="45" t="s">
        <v>2502</v>
      </c>
    </row>
    <row r="2119" spans="1:1">
      <c r="A2119" s="45" t="s">
        <v>2503</v>
      </c>
    </row>
    <row r="2120" spans="1:1">
      <c r="A2120" s="45" t="s">
        <v>2504</v>
      </c>
    </row>
    <row r="2121" spans="1:1">
      <c r="A2121" s="45" t="s">
        <v>2505</v>
      </c>
    </row>
    <row r="2122" spans="1:1">
      <c r="A2122" s="45" t="s">
        <v>2506</v>
      </c>
    </row>
    <row r="2123" spans="1:1">
      <c r="A2123" s="45" t="s">
        <v>2507</v>
      </c>
    </row>
    <row r="2124" spans="1:1">
      <c r="A2124" s="45" t="s">
        <v>2508</v>
      </c>
    </row>
    <row r="2125" spans="1:1">
      <c r="A2125" s="45" t="s">
        <v>2509</v>
      </c>
    </row>
    <row r="2126" spans="1:1">
      <c r="A2126" s="45" t="s">
        <v>2510</v>
      </c>
    </row>
    <row r="2127" spans="1:1">
      <c r="A2127" s="45" t="s">
        <v>2511</v>
      </c>
    </row>
    <row r="2128" spans="1:1">
      <c r="A2128" s="45" t="s">
        <v>2512</v>
      </c>
    </row>
    <row r="2129" spans="1:1">
      <c r="A2129" s="45" t="s">
        <v>2513</v>
      </c>
    </row>
    <row r="2130" spans="1:1">
      <c r="A2130" s="45" t="s">
        <v>2514</v>
      </c>
    </row>
    <row r="2131" spans="1:1">
      <c r="A2131" s="45" t="s">
        <v>2515</v>
      </c>
    </row>
    <row r="2132" spans="1:1">
      <c r="A2132" s="45" t="s">
        <v>2516</v>
      </c>
    </row>
    <row r="2133" spans="1:1">
      <c r="A2133" s="45" t="s">
        <v>2517</v>
      </c>
    </row>
    <row r="2134" spans="1:1">
      <c r="A2134" s="45" t="s">
        <v>2518</v>
      </c>
    </row>
    <row r="2135" spans="1:1">
      <c r="A2135" s="45" t="s">
        <v>2519</v>
      </c>
    </row>
    <row r="2136" spans="1:1">
      <c r="A2136" s="45" t="s">
        <v>2520</v>
      </c>
    </row>
    <row r="2137" spans="1:1">
      <c r="A2137" s="45" t="s">
        <v>2521</v>
      </c>
    </row>
    <row r="2138" spans="1:1">
      <c r="A2138" s="45" t="s">
        <v>2522</v>
      </c>
    </row>
    <row r="2139" spans="1:1">
      <c r="A2139" s="45" t="s">
        <v>2523</v>
      </c>
    </row>
    <row r="2140" spans="1:1">
      <c r="A2140" s="45" t="s">
        <v>2524</v>
      </c>
    </row>
    <row r="2141" spans="1:1">
      <c r="A2141" s="45" t="s">
        <v>2525</v>
      </c>
    </row>
    <row r="2142" spans="1:1">
      <c r="A2142" s="45" t="s">
        <v>2526</v>
      </c>
    </row>
    <row r="2143" spans="1:1">
      <c r="A2143" s="45" t="s">
        <v>2527</v>
      </c>
    </row>
    <row r="2144" spans="1:1">
      <c r="A2144" s="45" t="s">
        <v>2528</v>
      </c>
    </row>
    <row r="2145" spans="1:1">
      <c r="A2145" s="45" t="s">
        <v>2529</v>
      </c>
    </row>
    <row r="2146" spans="1:1">
      <c r="A2146" s="45" t="s">
        <v>2530</v>
      </c>
    </row>
    <row r="2147" spans="1:1">
      <c r="A2147" s="45" t="s">
        <v>2531</v>
      </c>
    </row>
    <row r="2148" spans="1:1">
      <c r="A2148" s="45" t="s">
        <v>2532</v>
      </c>
    </row>
    <row r="2149" spans="1:1">
      <c r="A2149" s="45" t="s">
        <v>2533</v>
      </c>
    </row>
    <row r="2150" spans="1:1">
      <c r="A2150" s="45" t="s">
        <v>2534</v>
      </c>
    </row>
    <row r="2151" spans="1:1">
      <c r="A2151" s="45" t="s">
        <v>2535</v>
      </c>
    </row>
    <row r="2152" spans="1:1">
      <c r="A2152" s="45" t="s">
        <v>2536</v>
      </c>
    </row>
    <row r="2153" spans="1:1">
      <c r="A2153" s="45" t="s">
        <v>2537</v>
      </c>
    </row>
    <row r="2154" spans="1:1">
      <c r="A2154" s="45" t="s">
        <v>2538</v>
      </c>
    </row>
    <row r="2155" spans="1:1">
      <c r="A2155" s="45" t="s">
        <v>2539</v>
      </c>
    </row>
    <row r="2156" spans="1:1">
      <c r="A2156" s="45" t="s">
        <v>2540</v>
      </c>
    </row>
    <row r="2157" spans="1:1">
      <c r="A2157" s="45" t="s">
        <v>2541</v>
      </c>
    </row>
    <row r="2158" spans="1:1">
      <c r="A2158" s="45" t="s">
        <v>2542</v>
      </c>
    </row>
    <row r="2159" spans="1:1">
      <c r="A2159" s="45" t="s">
        <v>2543</v>
      </c>
    </row>
    <row r="2160" spans="1:1">
      <c r="A2160" s="45" t="s">
        <v>2544</v>
      </c>
    </row>
    <row r="2161" spans="1:1">
      <c r="A2161" s="45" t="s">
        <v>2545</v>
      </c>
    </row>
    <row r="2162" spans="1:1">
      <c r="A2162" s="45" t="s">
        <v>2546</v>
      </c>
    </row>
    <row r="2163" spans="1:1">
      <c r="A2163" s="45" t="s">
        <v>2547</v>
      </c>
    </row>
    <row r="2164" spans="1:1">
      <c r="A2164" s="45" t="s">
        <v>2548</v>
      </c>
    </row>
    <row r="2165" spans="1:1">
      <c r="A2165" s="45" t="s">
        <v>2549</v>
      </c>
    </row>
    <row r="2166" spans="1:1">
      <c r="A2166" s="45" t="s">
        <v>2550</v>
      </c>
    </row>
    <row r="2167" spans="1:1">
      <c r="A2167" s="45" t="s">
        <v>2551</v>
      </c>
    </row>
    <row r="2168" spans="1:1">
      <c r="A2168" s="45" t="s">
        <v>2552</v>
      </c>
    </row>
    <row r="2169" spans="1:1">
      <c r="A2169" s="45" t="s">
        <v>2553</v>
      </c>
    </row>
    <row r="2170" spans="1:1">
      <c r="A2170" s="45" t="s">
        <v>2554</v>
      </c>
    </row>
    <row r="2171" spans="1:1">
      <c r="A2171" s="45" t="s">
        <v>2555</v>
      </c>
    </row>
    <row r="2172" spans="1:1">
      <c r="A2172" s="45" t="s">
        <v>2556</v>
      </c>
    </row>
    <row r="2173" spans="1:1">
      <c r="A2173" s="45" t="s">
        <v>2557</v>
      </c>
    </row>
    <row r="2174" spans="1:1">
      <c r="A2174" s="45" t="s">
        <v>2558</v>
      </c>
    </row>
    <row r="2175" spans="1:1">
      <c r="A2175" s="45" t="s">
        <v>2559</v>
      </c>
    </row>
    <row r="2176" spans="1:1">
      <c r="A2176" s="45" t="s">
        <v>2560</v>
      </c>
    </row>
    <row r="2177" spans="1:1">
      <c r="A2177" s="45" t="s">
        <v>2561</v>
      </c>
    </row>
    <row r="2178" spans="1:1">
      <c r="A2178" s="45" t="s">
        <v>2562</v>
      </c>
    </row>
    <row r="2179" spans="1:1">
      <c r="A2179" s="45" t="s">
        <v>2563</v>
      </c>
    </row>
    <row r="2180" spans="1:1">
      <c r="A2180" s="45" t="s">
        <v>2564</v>
      </c>
    </row>
    <row r="2181" spans="1:1">
      <c r="A2181" s="45" t="s">
        <v>2565</v>
      </c>
    </row>
    <row r="2182" spans="1:1">
      <c r="A2182" s="45" t="s">
        <v>2566</v>
      </c>
    </row>
    <row r="2183" spans="1:1">
      <c r="A2183" s="45" t="s">
        <v>2567</v>
      </c>
    </row>
    <row r="2184" spans="1:1">
      <c r="A2184" s="45" t="s">
        <v>2568</v>
      </c>
    </row>
    <row r="2185" spans="1:1">
      <c r="A2185" s="45" t="s">
        <v>2569</v>
      </c>
    </row>
    <row r="2186" spans="1:1">
      <c r="A2186" s="45" t="s">
        <v>2570</v>
      </c>
    </row>
    <row r="2187" spans="1:1">
      <c r="A2187" s="45" t="s">
        <v>2571</v>
      </c>
    </row>
    <row r="2188" spans="1:1">
      <c r="A2188" s="45" t="s">
        <v>2572</v>
      </c>
    </row>
    <row r="2189" spans="1:1">
      <c r="A2189" s="45" t="s">
        <v>2573</v>
      </c>
    </row>
    <row r="2190" spans="1:1">
      <c r="A2190" s="45" t="s">
        <v>2574</v>
      </c>
    </row>
    <row r="2191" spans="1:1">
      <c r="A2191" s="45" t="s">
        <v>2575</v>
      </c>
    </row>
    <row r="2192" spans="1:1">
      <c r="A2192" s="45" t="s">
        <v>2576</v>
      </c>
    </row>
    <row r="2193" spans="1:1">
      <c r="A2193" s="45" t="s">
        <v>2577</v>
      </c>
    </row>
    <row r="2194" spans="1:1">
      <c r="A2194" s="45" t="s">
        <v>2578</v>
      </c>
    </row>
    <row r="2195" spans="1:1">
      <c r="A2195" s="45" t="s">
        <v>2579</v>
      </c>
    </row>
    <row r="2196" spans="1:1">
      <c r="A2196" s="45" t="s">
        <v>2580</v>
      </c>
    </row>
    <row r="2197" spans="1:1">
      <c r="A2197" s="45" t="s">
        <v>2581</v>
      </c>
    </row>
    <row r="2198" spans="1:1">
      <c r="A2198" s="45" t="s">
        <v>2582</v>
      </c>
    </row>
    <row r="2199" spans="1:1">
      <c r="A2199" s="45" t="s">
        <v>2583</v>
      </c>
    </row>
    <row r="2200" spans="1:1">
      <c r="A2200" s="45" t="s">
        <v>2584</v>
      </c>
    </row>
    <row r="2201" spans="1:1">
      <c r="A2201" s="45" t="s">
        <v>2585</v>
      </c>
    </row>
    <row r="2202" spans="1:1">
      <c r="A2202" s="45" t="s">
        <v>2586</v>
      </c>
    </row>
    <row r="2203" spans="1:1">
      <c r="A2203" s="45" t="s">
        <v>2587</v>
      </c>
    </row>
    <row r="2204" spans="1:1">
      <c r="A2204" s="45" t="s">
        <v>2588</v>
      </c>
    </row>
    <row r="2205" spans="1:1">
      <c r="A2205" s="45" t="s">
        <v>2589</v>
      </c>
    </row>
    <row r="2206" spans="1:1">
      <c r="A2206" s="45" t="s">
        <v>2590</v>
      </c>
    </row>
    <row r="2207" spans="1:1">
      <c r="A2207" s="45" t="s">
        <v>2591</v>
      </c>
    </row>
    <row r="2208" spans="1:1">
      <c r="A2208" s="45" t="s">
        <v>2592</v>
      </c>
    </row>
    <row r="2209" spans="1:1">
      <c r="A2209" s="45" t="s">
        <v>2593</v>
      </c>
    </row>
    <row r="2210" spans="1:1">
      <c r="A2210" s="45" t="s">
        <v>2594</v>
      </c>
    </row>
    <row r="2211" spans="1:1">
      <c r="A2211" s="45" t="s">
        <v>2595</v>
      </c>
    </row>
    <row r="2212" spans="1:1">
      <c r="A2212" s="45" t="s">
        <v>2596</v>
      </c>
    </row>
    <row r="2213" spans="1:1">
      <c r="A2213" s="45" t="s">
        <v>2597</v>
      </c>
    </row>
    <row r="2214" spans="1:1">
      <c r="A2214" s="45" t="s">
        <v>2598</v>
      </c>
    </row>
    <row r="2215" spans="1:1">
      <c r="A2215" s="45" t="s">
        <v>2599</v>
      </c>
    </row>
    <row r="2216" spans="1:1">
      <c r="A2216" s="45" t="s">
        <v>2600</v>
      </c>
    </row>
    <row r="2217" spans="1:1">
      <c r="A2217" s="45" t="s">
        <v>2601</v>
      </c>
    </row>
    <row r="2218" spans="1:1">
      <c r="A2218" s="45" t="s">
        <v>2602</v>
      </c>
    </row>
    <row r="2219" spans="1:1">
      <c r="A2219" s="45" t="s">
        <v>2603</v>
      </c>
    </row>
    <row r="2220" spans="1:1">
      <c r="A2220" s="45" t="s">
        <v>2604</v>
      </c>
    </row>
    <row r="2221" spans="1:1">
      <c r="A2221" s="45" t="s">
        <v>2605</v>
      </c>
    </row>
    <row r="2222" spans="1:1">
      <c r="A2222" s="45" t="s">
        <v>2606</v>
      </c>
    </row>
    <row r="2223" spans="1:1">
      <c r="A2223" s="45" t="s">
        <v>2607</v>
      </c>
    </row>
    <row r="2224" spans="1:1">
      <c r="A2224" s="45" t="s">
        <v>2608</v>
      </c>
    </row>
    <row r="2225" spans="1:1">
      <c r="A2225" s="45" t="s">
        <v>2609</v>
      </c>
    </row>
    <row r="2226" spans="1:1">
      <c r="A2226" s="45" t="s">
        <v>2610</v>
      </c>
    </row>
    <row r="2227" spans="1:1">
      <c r="A2227" s="45" t="s">
        <v>2611</v>
      </c>
    </row>
    <row r="2228" spans="1:1">
      <c r="A2228" s="45" t="s">
        <v>2612</v>
      </c>
    </row>
    <row r="2229" spans="1:1">
      <c r="A2229" s="45" t="s">
        <v>2613</v>
      </c>
    </row>
    <row r="2230" spans="1:1">
      <c r="A2230" s="45" t="s">
        <v>2614</v>
      </c>
    </row>
    <row r="2231" spans="1:1">
      <c r="A2231" s="45" t="s">
        <v>2615</v>
      </c>
    </row>
    <row r="2232" spans="1:1">
      <c r="A2232" s="45" t="s">
        <v>2616</v>
      </c>
    </row>
    <row r="2233" spans="1:1">
      <c r="A2233" s="45" t="s">
        <v>2617</v>
      </c>
    </row>
    <row r="2234" spans="1:1">
      <c r="A2234" s="45" t="s">
        <v>2618</v>
      </c>
    </row>
    <row r="2235" spans="1:1">
      <c r="A2235" s="45" t="s">
        <v>2619</v>
      </c>
    </row>
    <row r="2236" spans="1:1">
      <c r="A2236" s="45" t="s">
        <v>2620</v>
      </c>
    </row>
    <row r="2237" spans="1:1">
      <c r="A2237" s="45" t="s">
        <v>2621</v>
      </c>
    </row>
    <row r="2238" spans="1:1">
      <c r="A2238" s="45" t="s">
        <v>2622</v>
      </c>
    </row>
    <row r="2239" spans="1:1">
      <c r="A2239" s="45" t="s">
        <v>2623</v>
      </c>
    </row>
    <row r="2240" spans="1:1">
      <c r="A2240" s="45" t="s">
        <v>2624</v>
      </c>
    </row>
    <row r="2241" spans="1:1">
      <c r="A2241" s="45" t="s">
        <v>2625</v>
      </c>
    </row>
    <row r="2242" spans="1:1">
      <c r="A2242" s="45" t="s">
        <v>2626</v>
      </c>
    </row>
    <row r="2243" spans="1:1">
      <c r="A2243" s="45" t="s">
        <v>2627</v>
      </c>
    </row>
    <row r="2244" spans="1:1">
      <c r="A2244" s="45" t="s">
        <v>2628</v>
      </c>
    </row>
    <row r="2245" spans="1:1">
      <c r="A2245" s="45" t="s">
        <v>2629</v>
      </c>
    </row>
    <row r="2246" spans="1:1">
      <c r="A2246" s="45" t="s">
        <v>2630</v>
      </c>
    </row>
    <row r="2247" spans="1:1">
      <c r="A2247" s="45" t="s">
        <v>2631</v>
      </c>
    </row>
    <row r="2248" spans="1:1">
      <c r="A2248" s="45" t="s">
        <v>2632</v>
      </c>
    </row>
    <row r="2249" spans="1:1">
      <c r="A2249" s="45" t="s">
        <v>2633</v>
      </c>
    </row>
    <row r="2250" spans="1:1">
      <c r="A2250" s="45" t="s">
        <v>2634</v>
      </c>
    </row>
    <row r="2251" spans="1:1">
      <c r="A2251" s="45" t="s">
        <v>2635</v>
      </c>
    </row>
    <row r="2252" spans="1:1">
      <c r="A2252" s="45" t="s">
        <v>2636</v>
      </c>
    </row>
    <row r="2253" spans="1:1">
      <c r="A2253" s="45" t="s">
        <v>2637</v>
      </c>
    </row>
    <row r="2254" spans="1:1">
      <c r="A2254" s="45" t="s">
        <v>2638</v>
      </c>
    </row>
    <row r="2255" spans="1:1">
      <c r="A2255" s="45" t="s">
        <v>2639</v>
      </c>
    </row>
    <row r="2256" spans="1:1">
      <c r="A2256" s="45" t="s">
        <v>2640</v>
      </c>
    </row>
    <row r="2257" spans="1:1">
      <c r="A2257" s="45" t="s">
        <v>2641</v>
      </c>
    </row>
    <row r="2258" spans="1:1">
      <c r="A2258" s="45" t="s">
        <v>2642</v>
      </c>
    </row>
    <row r="2259" spans="1:1">
      <c r="A2259" s="45" t="s">
        <v>2643</v>
      </c>
    </row>
    <row r="2260" spans="1:1">
      <c r="A2260" s="45" t="s">
        <v>2644</v>
      </c>
    </row>
    <row r="2261" spans="1:1">
      <c r="A2261" s="45" t="s">
        <v>2645</v>
      </c>
    </row>
    <row r="2262" spans="1:1">
      <c r="A2262" s="45" t="s">
        <v>2646</v>
      </c>
    </row>
    <row r="2263" spans="1:1">
      <c r="A2263" s="45" t="s">
        <v>2647</v>
      </c>
    </row>
    <row r="2264" spans="1:1">
      <c r="A2264" s="45" t="s">
        <v>2648</v>
      </c>
    </row>
    <row r="2265" spans="1:1">
      <c r="A2265" s="45" t="s">
        <v>2649</v>
      </c>
    </row>
    <row r="2266" spans="1:1">
      <c r="A2266" s="45" t="s">
        <v>2650</v>
      </c>
    </row>
    <row r="2267" spans="1:1">
      <c r="A2267" s="45" t="s">
        <v>2651</v>
      </c>
    </row>
    <row r="2268" spans="1:1">
      <c r="A2268" s="45" t="s">
        <v>2652</v>
      </c>
    </row>
    <row r="2269" spans="1:1">
      <c r="A2269" s="45" t="s">
        <v>2653</v>
      </c>
    </row>
    <row r="2270" spans="1:1">
      <c r="A2270" s="45" t="s">
        <v>2654</v>
      </c>
    </row>
    <row r="2271" spans="1:1">
      <c r="A2271" s="45" t="s">
        <v>2655</v>
      </c>
    </row>
    <row r="2272" spans="1:1">
      <c r="A2272" s="45" t="s">
        <v>2656</v>
      </c>
    </row>
    <row r="2273" spans="1:1">
      <c r="A2273" s="45" t="s">
        <v>2657</v>
      </c>
    </row>
    <row r="2274" spans="1:1">
      <c r="A2274" s="45" t="s">
        <v>2658</v>
      </c>
    </row>
    <row r="2275" spans="1:1">
      <c r="A2275" s="45" t="s">
        <v>2659</v>
      </c>
    </row>
    <row r="2276" spans="1:1">
      <c r="A2276" s="45" t="s">
        <v>2660</v>
      </c>
    </row>
    <row r="2277" spans="1:1">
      <c r="A2277" s="45" t="s">
        <v>2661</v>
      </c>
    </row>
    <row r="2278" spans="1:1">
      <c r="A2278" s="45" t="s">
        <v>2662</v>
      </c>
    </row>
    <row r="2279" spans="1:1">
      <c r="A2279" s="45" t="s">
        <v>2663</v>
      </c>
    </row>
    <row r="2280" spans="1:1">
      <c r="A2280" s="45" t="s">
        <v>2664</v>
      </c>
    </row>
    <row r="2281" spans="1:1">
      <c r="A2281" s="45" t="s">
        <v>2665</v>
      </c>
    </row>
    <row r="2282" spans="1:1">
      <c r="A2282" s="45" t="s">
        <v>2666</v>
      </c>
    </row>
    <row r="2283" spans="1:1">
      <c r="A2283" s="45" t="s">
        <v>2667</v>
      </c>
    </row>
    <row r="2284" spans="1:1">
      <c r="A2284" s="45" t="s">
        <v>2668</v>
      </c>
    </row>
    <row r="2285" spans="1:1">
      <c r="A2285" s="45" t="s">
        <v>2669</v>
      </c>
    </row>
    <row r="2286" spans="1:1">
      <c r="A2286" s="45" t="s">
        <v>2670</v>
      </c>
    </row>
    <row r="2287" spans="1:1">
      <c r="A2287" s="45" t="s">
        <v>2671</v>
      </c>
    </row>
    <row r="2288" spans="1:1">
      <c r="A2288" s="45" t="s">
        <v>2672</v>
      </c>
    </row>
    <row r="2289" spans="1:1">
      <c r="A2289" s="45" t="s">
        <v>2673</v>
      </c>
    </row>
    <row r="2290" spans="1:1">
      <c r="A2290" s="45" t="s">
        <v>2674</v>
      </c>
    </row>
    <row r="2291" spans="1:1">
      <c r="A2291" s="45" t="s">
        <v>2675</v>
      </c>
    </row>
    <row r="2292" spans="1:1">
      <c r="A2292" s="45" t="s">
        <v>2676</v>
      </c>
    </row>
    <row r="2293" spans="1:1">
      <c r="A2293" s="45" t="s">
        <v>2677</v>
      </c>
    </row>
    <row r="2294" spans="1:1">
      <c r="A2294" s="45" t="s">
        <v>2678</v>
      </c>
    </row>
    <row r="2295" spans="1:1">
      <c r="A2295" s="45" t="s">
        <v>2679</v>
      </c>
    </row>
    <row r="2296" spans="1:1">
      <c r="A2296" s="45" t="s">
        <v>2680</v>
      </c>
    </row>
    <row r="2297" spans="1:1">
      <c r="A2297" s="45" t="s">
        <v>2681</v>
      </c>
    </row>
    <row r="2298" spans="1:1">
      <c r="A2298" s="45" t="s">
        <v>2682</v>
      </c>
    </row>
    <row r="2299" spans="1:1">
      <c r="A2299" s="45" t="s">
        <v>2683</v>
      </c>
    </row>
    <row r="2300" spans="1:1">
      <c r="A2300" s="45" t="s">
        <v>2684</v>
      </c>
    </row>
    <row r="2301" spans="1:1">
      <c r="A2301" s="45" t="s">
        <v>2685</v>
      </c>
    </row>
    <row r="2302" spans="1:1">
      <c r="A2302" s="45" t="s">
        <v>2686</v>
      </c>
    </row>
    <row r="2303" spans="1:1">
      <c r="A2303" s="45" t="s">
        <v>2687</v>
      </c>
    </row>
    <row r="2304" spans="1:1">
      <c r="A2304" s="45" t="s">
        <v>2688</v>
      </c>
    </row>
    <row r="2305" spans="1:1">
      <c r="A2305" s="45" t="s">
        <v>2689</v>
      </c>
    </row>
    <row r="2306" spans="1:1">
      <c r="A2306" s="45" t="s">
        <v>2690</v>
      </c>
    </row>
    <row r="2307" spans="1:1">
      <c r="A2307" s="45" t="s">
        <v>2691</v>
      </c>
    </row>
    <row r="2308" spans="1:1">
      <c r="A2308" s="45" t="s">
        <v>2692</v>
      </c>
    </row>
    <row r="2309" spans="1:1">
      <c r="A2309" s="45" t="s">
        <v>2693</v>
      </c>
    </row>
    <row r="2310" spans="1:1">
      <c r="A2310" s="45" t="s">
        <v>2694</v>
      </c>
    </row>
    <row r="2311" spans="1:1">
      <c r="A2311" s="45" t="s">
        <v>2695</v>
      </c>
    </row>
    <row r="2312" spans="1:1">
      <c r="A2312" s="45" t="s">
        <v>2696</v>
      </c>
    </row>
    <row r="2313" spans="1:1">
      <c r="A2313" s="45" t="s">
        <v>2697</v>
      </c>
    </row>
    <row r="2314" spans="1:1">
      <c r="A2314" s="45" t="s">
        <v>2698</v>
      </c>
    </row>
    <row r="2315" spans="1:1">
      <c r="A2315" s="45" t="s">
        <v>2699</v>
      </c>
    </row>
    <row r="2316" spans="1:1">
      <c r="A2316" s="45" t="s">
        <v>2700</v>
      </c>
    </row>
    <row r="2317" spans="1:1">
      <c r="A2317" s="45" t="s">
        <v>2701</v>
      </c>
    </row>
    <row r="2318" spans="1:1">
      <c r="A2318" s="45" t="s">
        <v>2702</v>
      </c>
    </row>
    <row r="2319" spans="1:1">
      <c r="A2319" s="45" t="s">
        <v>2703</v>
      </c>
    </row>
    <row r="2320" spans="1:1">
      <c r="A2320" s="45" t="s">
        <v>2704</v>
      </c>
    </row>
    <row r="2321" spans="1:1">
      <c r="A2321" s="45" t="s">
        <v>2705</v>
      </c>
    </row>
    <row r="2322" spans="1:1">
      <c r="A2322" s="45" t="s">
        <v>2706</v>
      </c>
    </row>
    <row r="2323" spans="1:1">
      <c r="A2323" s="45" t="s">
        <v>2707</v>
      </c>
    </row>
    <row r="2324" spans="1:1">
      <c r="A2324" s="45" t="s">
        <v>2708</v>
      </c>
    </row>
    <row r="2325" spans="1:1">
      <c r="A2325" s="45" t="s">
        <v>2709</v>
      </c>
    </row>
    <row r="2326" spans="1:1">
      <c r="A2326" s="45" t="s">
        <v>2710</v>
      </c>
    </row>
    <row r="2327" spans="1:1">
      <c r="A2327" s="45" t="s">
        <v>2711</v>
      </c>
    </row>
    <row r="2328" spans="1:1">
      <c r="A2328" s="45" t="s">
        <v>2712</v>
      </c>
    </row>
    <row r="2329" spans="1:1">
      <c r="A2329" s="45" t="s">
        <v>2713</v>
      </c>
    </row>
    <row r="2330" spans="1:1">
      <c r="A2330" s="45" t="s">
        <v>2714</v>
      </c>
    </row>
    <row r="2331" spans="1:1">
      <c r="A2331" s="45" t="s">
        <v>2715</v>
      </c>
    </row>
    <row r="2332" spans="1:1">
      <c r="A2332" s="45" t="s">
        <v>2716</v>
      </c>
    </row>
    <row r="2333" spans="1:1">
      <c r="A2333" s="45" t="s">
        <v>2717</v>
      </c>
    </row>
    <row r="2334" spans="1:1">
      <c r="A2334" s="45" t="s">
        <v>2718</v>
      </c>
    </row>
    <row r="2335" spans="1:1">
      <c r="A2335" s="45" t="s">
        <v>2719</v>
      </c>
    </row>
    <row r="2336" spans="1:1">
      <c r="A2336" s="45" t="s">
        <v>2720</v>
      </c>
    </row>
    <row r="2337" spans="1:1">
      <c r="A2337" s="45" t="s">
        <v>2721</v>
      </c>
    </row>
    <row r="2338" spans="1:1">
      <c r="A2338" s="45" t="s">
        <v>2722</v>
      </c>
    </row>
    <row r="2339" spans="1:1">
      <c r="A2339" s="45" t="s">
        <v>2723</v>
      </c>
    </row>
    <row r="2340" spans="1:1">
      <c r="A2340" s="45" t="s">
        <v>2724</v>
      </c>
    </row>
    <row r="2341" spans="1:1">
      <c r="A2341" s="45" t="s">
        <v>2725</v>
      </c>
    </row>
    <row r="2342" spans="1:1">
      <c r="A2342" s="45" t="s">
        <v>2726</v>
      </c>
    </row>
    <row r="2343" spans="1:1">
      <c r="A2343" s="45" t="s">
        <v>2727</v>
      </c>
    </row>
    <row r="2344" spans="1:1">
      <c r="A2344" s="45" t="s">
        <v>2728</v>
      </c>
    </row>
    <row r="2345" spans="1:1">
      <c r="A2345" s="45" t="s">
        <v>2729</v>
      </c>
    </row>
    <row r="2346" spans="1:1">
      <c r="A2346" s="45" t="s">
        <v>2730</v>
      </c>
    </row>
    <row r="2347" spans="1:1">
      <c r="A2347" s="45" t="s">
        <v>2731</v>
      </c>
    </row>
    <row r="2348" spans="1:1">
      <c r="A2348" s="45" t="s">
        <v>2732</v>
      </c>
    </row>
    <row r="2349" spans="1:1">
      <c r="A2349" s="45" t="s">
        <v>2733</v>
      </c>
    </row>
    <row r="2350" spans="1:1">
      <c r="A2350" s="45" t="s">
        <v>2734</v>
      </c>
    </row>
    <row r="2351" spans="1:1">
      <c r="A2351" s="45" t="s">
        <v>2735</v>
      </c>
    </row>
    <row r="2352" spans="1:1">
      <c r="A2352" s="45" t="s">
        <v>2736</v>
      </c>
    </row>
    <row r="2353" spans="1:1">
      <c r="A2353" s="45" t="s">
        <v>2737</v>
      </c>
    </row>
    <row r="2354" spans="1:1">
      <c r="A2354" s="45" t="s">
        <v>2738</v>
      </c>
    </row>
    <row r="2355" spans="1:1">
      <c r="A2355" s="45" t="s">
        <v>2739</v>
      </c>
    </row>
    <row r="2356" spans="1:1">
      <c r="A2356" s="45" t="s">
        <v>2740</v>
      </c>
    </row>
    <row r="2357" spans="1:1">
      <c r="A2357" s="45" t="s">
        <v>2741</v>
      </c>
    </row>
    <row r="2358" spans="1:1">
      <c r="A2358" s="45" t="s">
        <v>2742</v>
      </c>
    </row>
    <row r="2359" spans="1:1">
      <c r="A2359" s="45" t="s">
        <v>2743</v>
      </c>
    </row>
    <row r="2360" spans="1:1">
      <c r="A2360" s="45" t="s">
        <v>2744</v>
      </c>
    </row>
    <row r="2361" spans="1:1">
      <c r="A2361" s="45" t="s">
        <v>2745</v>
      </c>
    </row>
    <row r="2362" spans="1:1">
      <c r="A2362" s="45" t="s">
        <v>2746</v>
      </c>
    </row>
    <row r="2363" spans="1:1">
      <c r="A2363" s="45" t="s">
        <v>2747</v>
      </c>
    </row>
    <row r="2364" spans="1:1">
      <c r="A2364" s="45" t="s">
        <v>2748</v>
      </c>
    </row>
    <row r="2365" spans="1:1">
      <c r="A2365" s="45" t="s">
        <v>2749</v>
      </c>
    </row>
    <row r="2366" spans="1:1">
      <c r="A2366" s="45" t="s">
        <v>2750</v>
      </c>
    </row>
    <row r="2367" spans="1:1">
      <c r="A2367" s="45" t="s">
        <v>2751</v>
      </c>
    </row>
    <row r="2368" spans="1:1">
      <c r="A2368" s="45" t="s">
        <v>2752</v>
      </c>
    </row>
    <row r="2369" spans="1:1">
      <c r="A2369" s="45" t="s">
        <v>2753</v>
      </c>
    </row>
    <row r="2370" spans="1:1">
      <c r="A2370" s="45" t="s">
        <v>2754</v>
      </c>
    </row>
    <row r="2371" spans="1:1">
      <c r="A2371" s="45" t="s">
        <v>2755</v>
      </c>
    </row>
    <row r="2372" spans="1:1">
      <c r="A2372" s="45" t="s">
        <v>2756</v>
      </c>
    </row>
    <row r="2373" spans="1:1">
      <c r="A2373" s="45" t="s">
        <v>2757</v>
      </c>
    </row>
    <row r="2374" spans="1:1">
      <c r="A2374" s="45" t="s">
        <v>2758</v>
      </c>
    </row>
    <row r="2375" spans="1:1">
      <c r="A2375" s="45" t="s">
        <v>2759</v>
      </c>
    </row>
    <row r="2376" spans="1:1">
      <c r="A2376" s="45" t="s">
        <v>2760</v>
      </c>
    </row>
    <row r="2377" spans="1:1">
      <c r="A2377" s="45" t="s">
        <v>2761</v>
      </c>
    </row>
    <row r="2378" spans="1:1">
      <c r="A2378" s="45" t="s">
        <v>2762</v>
      </c>
    </row>
    <row r="2379" spans="1:1">
      <c r="A2379" s="45" t="s">
        <v>2763</v>
      </c>
    </row>
    <row r="2380" spans="1:1">
      <c r="A2380" s="45" t="s">
        <v>2764</v>
      </c>
    </row>
    <row r="2381" spans="1:1">
      <c r="A2381" s="45" t="s">
        <v>2765</v>
      </c>
    </row>
    <row r="2382" spans="1:1">
      <c r="A2382" s="45" t="s">
        <v>2766</v>
      </c>
    </row>
    <row r="2383" spans="1:1">
      <c r="A2383" s="45" t="s">
        <v>2767</v>
      </c>
    </row>
    <row r="2384" spans="1:1">
      <c r="A2384" s="45" t="s">
        <v>2768</v>
      </c>
    </row>
    <row r="2385" spans="1:1">
      <c r="A2385" s="45" t="s">
        <v>2769</v>
      </c>
    </row>
    <row r="2386" spans="1:1">
      <c r="A2386" s="45" t="s">
        <v>2770</v>
      </c>
    </row>
    <row r="2387" spans="1:1">
      <c r="A2387" s="45" t="s">
        <v>2771</v>
      </c>
    </row>
    <row r="2388" spans="1:1">
      <c r="A2388" s="45" t="s">
        <v>2772</v>
      </c>
    </row>
    <row r="2389" spans="1:1">
      <c r="A2389" s="45" t="s">
        <v>2773</v>
      </c>
    </row>
    <row r="2390" spans="1:1">
      <c r="A2390" s="45" t="s">
        <v>2774</v>
      </c>
    </row>
    <row r="2391" spans="1:1">
      <c r="A2391" s="45" t="s">
        <v>2775</v>
      </c>
    </row>
    <row r="2392" spans="1:1">
      <c r="A2392" s="45" t="s">
        <v>2776</v>
      </c>
    </row>
    <row r="2393" spans="1:1">
      <c r="A2393" s="45" t="s">
        <v>2777</v>
      </c>
    </row>
    <row r="2394" spans="1:1">
      <c r="A2394" s="45" t="s">
        <v>2778</v>
      </c>
    </row>
    <row r="2395" spans="1:1">
      <c r="A2395" s="45" t="s">
        <v>2779</v>
      </c>
    </row>
    <row r="2396" spans="1:1">
      <c r="A2396" s="45" t="s">
        <v>2780</v>
      </c>
    </row>
    <row r="2397" spans="1:1">
      <c r="A2397" s="45" t="s">
        <v>2781</v>
      </c>
    </row>
    <row r="2398" spans="1:1">
      <c r="A2398" s="45" t="s">
        <v>2782</v>
      </c>
    </row>
    <row r="2399" spans="1:1">
      <c r="A2399" s="45" t="s">
        <v>2783</v>
      </c>
    </row>
    <row r="2400" spans="1:1">
      <c r="A2400" s="45" t="s">
        <v>2784</v>
      </c>
    </row>
    <row r="2401" spans="1:1">
      <c r="A2401" s="45" t="s">
        <v>2785</v>
      </c>
    </row>
    <row r="2402" spans="1:1">
      <c r="A2402" s="45" t="s">
        <v>2786</v>
      </c>
    </row>
    <row r="2403" spans="1:1">
      <c r="A2403" s="45" t="s">
        <v>2787</v>
      </c>
    </row>
    <row r="2404" spans="1:1">
      <c r="A2404" s="45" t="s">
        <v>2788</v>
      </c>
    </row>
    <row r="2405" spans="1:1">
      <c r="A2405" s="45" t="s">
        <v>2789</v>
      </c>
    </row>
    <row r="2406" spans="1:1">
      <c r="A2406" s="45" t="s">
        <v>2790</v>
      </c>
    </row>
    <row r="2407" spans="1:1">
      <c r="A2407" s="45" t="s">
        <v>2791</v>
      </c>
    </row>
    <row r="2408" spans="1:1">
      <c r="A2408" s="45" t="s">
        <v>2792</v>
      </c>
    </row>
    <row r="2409" spans="1:1">
      <c r="A2409" s="45" t="s">
        <v>2793</v>
      </c>
    </row>
    <row r="2410" spans="1:1">
      <c r="A2410" s="45" t="s">
        <v>2794</v>
      </c>
    </row>
    <row r="2411" spans="1:1">
      <c r="A2411" s="45" t="s">
        <v>2795</v>
      </c>
    </row>
    <row r="2412" spans="1:1">
      <c r="A2412" s="45" t="s">
        <v>2796</v>
      </c>
    </row>
    <row r="2413" spans="1:1">
      <c r="A2413" s="45" t="s">
        <v>2797</v>
      </c>
    </row>
    <row r="2414" spans="1:1">
      <c r="A2414" s="45" t="s">
        <v>2798</v>
      </c>
    </row>
    <row r="2415" spans="1:1">
      <c r="A2415" s="45" t="s">
        <v>2799</v>
      </c>
    </row>
    <row r="2416" spans="1:1">
      <c r="A2416" s="45" t="s">
        <v>2800</v>
      </c>
    </row>
    <row r="2417" spans="1:1">
      <c r="A2417" s="45" t="s">
        <v>2801</v>
      </c>
    </row>
    <row r="2418" spans="1:1">
      <c r="A2418" s="45" t="s">
        <v>2802</v>
      </c>
    </row>
    <row r="2419" spans="1:1">
      <c r="A2419" s="45" t="s">
        <v>2803</v>
      </c>
    </row>
    <row r="2420" spans="1:1">
      <c r="A2420" s="45" t="s">
        <v>2804</v>
      </c>
    </row>
    <row r="2421" spans="1:1">
      <c r="A2421" s="45" t="s">
        <v>2805</v>
      </c>
    </row>
    <row r="2422" spans="1:1">
      <c r="A2422" s="45" t="s">
        <v>2806</v>
      </c>
    </row>
    <row r="2423" spans="1:1">
      <c r="A2423" s="45" t="s">
        <v>2807</v>
      </c>
    </row>
    <row r="2424" spans="1:1">
      <c r="A2424" s="45" t="s">
        <v>2808</v>
      </c>
    </row>
    <row r="2425" spans="1:1">
      <c r="A2425" s="45" t="s">
        <v>2809</v>
      </c>
    </row>
    <row r="2426" spans="1:1">
      <c r="A2426" s="45" t="s">
        <v>2810</v>
      </c>
    </row>
    <row r="2427" spans="1:1">
      <c r="A2427" s="45" t="s">
        <v>2811</v>
      </c>
    </row>
    <row r="2428" spans="1:1">
      <c r="A2428" s="45" t="s">
        <v>2812</v>
      </c>
    </row>
    <row r="2429" spans="1:1">
      <c r="A2429" s="45" t="s">
        <v>2813</v>
      </c>
    </row>
    <row r="2430" spans="1:1">
      <c r="A2430" s="45" t="s">
        <v>2814</v>
      </c>
    </row>
    <row r="2431" spans="1:1">
      <c r="A2431" s="45" t="s">
        <v>2815</v>
      </c>
    </row>
    <row r="2432" spans="1:1">
      <c r="A2432" s="45" t="s">
        <v>2816</v>
      </c>
    </row>
    <row r="2433" spans="1:1">
      <c r="A2433" s="45" t="s">
        <v>2817</v>
      </c>
    </row>
    <row r="2434" spans="1:1">
      <c r="A2434" s="45" t="s">
        <v>2818</v>
      </c>
    </row>
    <row r="2435" spans="1:1">
      <c r="A2435" s="45" t="s">
        <v>2819</v>
      </c>
    </row>
    <row r="2436" spans="1:1">
      <c r="A2436" s="45" t="s">
        <v>2820</v>
      </c>
    </row>
    <row r="2437" spans="1:1">
      <c r="A2437" s="45" t="s">
        <v>2821</v>
      </c>
    </row>
    <row r="2438" spans="1:1">
      <c r="A2438" s="45" t="s">
        <v>2822</v>
      </c>
    </row>
    <row r="2439" spans="1:1">
      <c r="A2439" s="45" t="s">
        <v>2823</v>
      </c>
    </row>
    <row r="2440" spans="1:1">
      <c r="A2440" s="45" t="s">
        <v>2824</v>
      </c>
    </row>
    <row r="2441" spans="1:1">
      <c r="A2441" s="45" t="s">
        <v>2825</v>
      </c>
    </row>
    <row r="2442" spans="1:1">
      <c r="A2442" s="45" t="s">
        <v>2826</v>
      </c>
    </row>
    <row r="2443" spans="1:1">
      <c r="A2443" s="45" t="s">
        <v>2827</v>
      </c>
    </row>
    <row r="2444" spans="1:1">
      <c r="A2444" s="45" t="s">
        <v>2828</v>
      </c>
    </row>
    <row r="2445" spans="1:1">
      <c r="A2445" s="45" t="s">
        <v>2829</v>
      </c>
    </row>
    <row r="2446" spans="1:1">
      <c r="A2446" s="45" t="s">
        <v>2830</v>
      </c>
    </row>
    <row r="2447" spans="1:1">
      <c r="A2447" s="45" t="s">
        <v>2831</v>
      </c>
    </row>
    <row r="2448" spans="1:1">
      <c r="A2448" s="45" t="s">
        <v>2832</v>
      </c>
    </row>
    <row r="2449" spans="1:1">
      <c r="A2449" s="45" t="s">
        <v>2833</v>
      </c>
    </row>
    <row r="2450" spans="1:1">
      <c r="A2450" s="45" t="s">
        <v>2834</v>
      </c>
    </row>
    <row r="2451" spans="1:1">
      <c r="A2451" s="45" t="s">
        <v>2835</v>
      </c>
    </row>
    <row r="2452" spans="1:1">
      <c r="A2452" s="45" t="s">
        <v>2836</v>
      </c>
    </row>
    <row r="2453" spans="1:1">
      <c r="A2453" s="45" t="s">
        <v>2837</v>
      </c>
    </row>
    <row r="2454" spans="1:1">
      <c r="A2454" s="45" t="s">
        <v>2838</v>
      </c>
    </row>
    <row r="2455" spans="1:1">
      <c r="A2455" s="45" t="s">
        <v>2839</v>
      </c>
    </row>
    <row r="2456" spans="1:1">
      <c r="A2456" s="45" t="s">
        <v>2840</v>
      </c>
    </row>
    <row r="2457" spans="1:1">
      <c r="A2457" s="45" t="s">
        <v>2841</v>
      </c>
    </row>
    <row r="2458" spans="1:1">
      <c r="A2458" s="45" t="s">
        <v>2842</v>
      </c>
    </row>
    <row r="2459" spans="1:1">
      <c r="A2459" s="45" t="s">
        <v>2843</v>
      </c>
    </row>
    <row r="2460" spans="1:1">
      <c r="A2460" s="45" t="s">
        <v>2844</v>
      </c>
    </row>
    <row r="2461" spans="1:1">
      <c r="A2461" s="45" t="s">
        <v>2845</v>
      </c>
    </row>
    <row r="2462" spans="1:1">
      <c r="A2462" s="45" t="s">
        <v>2846</v>
      </c>
    </row>
    <row r="2463" spans="1:1">
      <c r="A2463" s="45" t="s">
        <v>2847</v>
      </c>
    </row>
    <row r="2464" spans="1:1">
      <c r="A2464" s="45" t="s">
        <v>2848</v>
      </c>
    </row>
    <row r="2465" spans="1:1">
      <c r="A2465" s="45" t="s">
        <v>2849</v>
      </c>
    </row>
    <row r="2466" spans="1:1">
      <c r="A2466" s="45" t="s">
        <v>2850</v>
      </c>
    </row>
    <row r="2467" spans="1:1">
      <c r="A2467" s="45" t="s">
        <v>2851</v>
      </c>
    </row>
    <row r="2468" spans="1:1">
      <c r="A2468" s="45" t="s">
        <v>2852</v>
      </c>
    </row>
    <row r="2469" spans="1:1">
      <c r="A2469" s="45" t="s">
        <v>2853</v>
      </c>
    </row>
    <row r="2470" spans="1:1">
      <c r="A2470" s="45" t="s">
        <v>2854</v>
      </c>
    </row>
    <row r="2471" spans="1:1">
      <c r="A2471" s="45" t="s">
        <v>2855</v>
      </c>
    </row>
    <row r="2472" spans="1:1">
      <c r="A2472" s="45" t="s">
        <v>2856</v>
      </c>
    </row>
    <row r="2473" spans="1:1">
      <c r="A2473" s="45" t="s">
        <v>2857</v>
      </c>
    </row>
    <row r="2474" spans="1:1">
      <c r="A2474" s="45" t="s">
        <v>2858</v>
      </c>
    </row>
    <row r="2475" spans="1:1">
      <c r="A2475" s="45" t="s">
        <v>2859</v>
      </c>
    </row>
    <row r="2476" spans="1:1">
      <c r="A2476" s="45" t="s">
        <v>2860</v>
      </c>
    </row>
    <row r="2477" spans="1:1">
      <c r="A2477" s="45" t="s">
        <v>2861</v>
      </c>
    </row>
    <row r="2478" spans="1:1">
      <c r="A2478" s="45" t="s">
        <v>2862</v>
      </c>
    </row>
    <row r="2479" spans="1:1">
      <c r="A2479" s="45" t="s">
        <v>2863</v>
      </c>
    </row>
    <row r="2480" spans="1:1">
      <c r="A2480" s="45" t="s">
        <v>2864</v>
      </c>
    </row>
    <row r="2481" spans="1:1">
      <c r="A2481" s="45" t="s">
        <v>2865</v>
      </c>
    </row>
    <row r="2482" spans="1:1">
      <c r="A2482" s="45" t="s">
        <v>2866</v>
      </c>
    </row>
    <row r="2483" spans="1:1">
      <c r="A2483" s="45" t="s">
        <v>2867</v>
      </c>
    </row>
    <row r="2484" spans="1:1">
      <c r="A2484" s="45" t="s">
        <v>2868</v>
      </c>
    </row>
    <row r="2485" spans="1:1">
      <c r="A2485" s="45" t="s">
        <v>2869</v>
      </c>
    </row>
    <row r="2486" spans="1:1">
      <c r="A2486" s="45" t="s">
        <v>2870</v>
      </c>
    </row>
    <row r="2487" spans="1:1">
      <c r="A2487" s="45" t="s">
        <v>2871</v>
      </c>
    </row>
    <row r="2488" spans="1:1">
      <c r="A2488" s="45" t="s">
        <v>2872</v>
      </c>
    </row>
    <row r="2489" spans="1:1">
      <c r="A2489" s="45" t="s">
        <v>2873</v>
      </c>
    </row>
    <row r="2490" spans="1:1">
      <c r="A2490" s="45" t="s">
        <v>2874</v>
      </c>
    </row>
    <row r="2491" spans="1:1">
      <c r="A2491" s="45" t="s">
        <v>2875</v>
      </c>
    </row>
    <row r="2492" spans="1:1">
      <c r="A2492" s="45" t="s">
        <v>2876</v>
      </c>
    </row>
    <row r="2493" spans="1:1">
      <c r="A2493" s="45" t="s">
        <v>2877</v>
      </c>
    </row>
    <row r="2494" spans="1:1">
      <c r="A2494" s="45" t="s">
        <v>2878</v>
      </c>
    </row>
    <row r="2495" spans="1:1">
      <c r="A2495" s="45" t="s">
        <v>2879</v>
      </c>
    </row>
    <row r="2496" spans="1:1">
      <c r="A2496" s="45" t="s">
        <v>2880</v>
      </c>
    </row>
    <row r="2497" spans="1:1">
      <c r="A2497" s="45" t="s">
        <v>2881</v>
      </c>
    </row>
    <row r="2498" spans="1:1">
      <c r="A2498" s="45" t="s">
        <v>2882</v>
      </c>
    </row>
    <row r="2499" spans="1:1">
      <c r="A2499" s="45" t="s">
        <v>2883</v>
      </c>
    </row>
    <row r="2500" spans="1:1">
      <c r="A2500" s="45" t="s">
        <v>2884</v>
      </c>
    </row>
    <row r="2501" spans="1:1">
      <c r="A2501" s="45" t="s">
        <v>2885</v>
      </c>
    </row>
    <row r="2502" spans="1:1">
      <c r="A2502" s="45" t="s">
        <v>2886</v>
      </c>
    </row>
    <row r="2503" spans="1:1">
      <c r="A2503" s="45" t="s">
        <v>2887</v>
      </c>
    </row>
    <row r="2504" spans="1:1">
      <c r="A2504" s="45" t="s">
        <v>2888</v>
      </c>
    </row>
    <row r="2505" spans="1:1">
      <c r="A2505" s="45" t="s">
        <v>2889</v>
      </c>
    </row>
    <row r="2506" spans="1:1">
      <c r="A2506" s="45" t="s">
        <v>2890</v>
      </c>
    </row>
    <row r="2507" spans="1:1">
      <c r="A2507" s="45" t="s">
        <v>2891</v>
      </c>
    </row>
    <row r="2508" spans="1:1">
      <c r="A2508" s="45" t="s">
        <v>2892</v>
      </c>
    </row>
    <row r="2509" spans="1:1">
      <c r="A2509" s="45" t="s">
        <v>2893</v>
      </c>
    </row>
    <row r="2510" spans="1:1">
      <c r="A2510" s="45" t="s">
        <v>2894</v>
      </c>
    </row>
    <row r="2511" spans="1:1">
      <c r="A2511" s="45" t="s">
        <v>2895</v>
      </c>
    </row>
    <row r="2512" spans="1:1">
      <c r="A2512" s="45" t="s">
        <v>2896</v>
      </c>
    </row>
    <row r="2513" spans="1:1">
      <c r="A2513" s="45" t="s">
        <v>2897</v>
      </c>
    </row>
    <row r="2514" spans="1:1">
      <c r="A2514" s="45" t="s">
        <v>2898</v>
      </c>
    </row>
    <row r="2515" spans="1:1">
      <c r="A2515" s="45" t="s">
        <v>2899</v>
      </c>
    </row>
    <row r="2516" spans="1:1">
      <c r="A2516" s="45" t="s">
        <v>2900</v>
      </c>
    </row>
    <row r="2517" spans="1:1">
      <c r="A2517" s="45" t="s">
        <v>2901</v>
      </c>
    </row>
    <row r="2518" spans="1:1">
      <c r="A2518" s="45" t="s">
        <v>2902</v>
      </c>
    </row>
    <row r="2519" spans="1:1">
      <c r="A2519" s="45" t="s">
        <v>2903</v>
      </c>
    </row>
    <row r="2520" spans="1:1">
      <c r="A2520" s="45" t="s">
        <v>2904</v>
      </c>
    </row>
    <row r="2521" spans="1:1">
      <c r="A2521" s="45" t="s">
        <v>2905</v>
      </c>
    </row>
    <row r="2522" spans="1:1">
      <c r="A2522" s="45" t="s">
        <v>2906</v>
      </c>
    </row>
    <row r="2523" spans="1:1">
      <c r="A2523" s="45" t="s">
        <v>2907</v>
      </c>
    </row>
    <row r="2524" spans="1:1">
      <c r="A2524" s="45" t="s">
        <v>2908</v>
      </c>
    </row>
    <row r="2525" spans="1:1">
      <c r="A2525" s="45" t="s">
        <v>2909</v>
      </c>
    </row>
    <row r="2526" spans="1:1">
      <c r="A2526" s="45" t="s">
        <v>2910</v>
      </c>
    </row>
    <row r="2527" spans="1:1">
      <c r="A2527" s="45" t="s">
        <v>2911</v>
      </c>
    </row>
    <row r="2528" spans="1:1">
      <c r="A2528" s="45" t="s">
        <v>2912</v>
      </c>
    </row>
    <row r="2529" spans="1:1">
      <c r="A2529" s="45" t="s">
        <v>2913</v>
      </c>
    </row>
    <row r="2530" spans="1:1">
      <c r="A2530" s="45" t="s">
        <v>2914</v>
      </c>
    </row>
    <row r="2531" spans="1:1">
      <c r="A2531" s="45" t="s">
        <v>2915</v>
      </c>
    </row>
    <row r="2532" spans="1:1">
      <c r="A2532" s="45" t="s">
        <v>2916</v>
      </c>
    </row>
    <row r="2533" spans="1:1">
      <c r="A2533" s="45" t="s">
        <v>2917</v>
      </c>
    </row>
    <row r="2534" spans="1:1">
      <c r="A2534" s="45" t="s">
        <v>2918</v>
      </c>
    </row>
    <row r="2535" spans="1:1">
      <c r="A2535" s="45" t="s">
        <v>2919</v>
      </c>
    </row>
    <row r="2536" spans="1:1">
      <c r="A2536" s="45" t="s">
        <v>2920</v>
      </c>
    </row>
    <row r="2537" spans="1:1">
      <c r="A2537" s="45" t="s">
        <v>2921</v>
      </c>
    </row>
    <row r="2538" spans="1:1">
      <c r="A2538" s="45" t="s">
        <v>2922</v>
      </c>
    </row>
    <row r="2539" spans="1:1">
      <c r="A2539" s="45" t="s">
        <v>2923</v>
      </c>
    </row>
    <row r="2540" spans="1:1">
      <c r="A2540" s="45" t="s">
        <v>2924</v>
      </c>
    </row>
    <row r="2541" spans="1:1">
      <c r="A2541" s="45" t="s">
        <v>2925</v>
      </c>
    </row>
    <row r="2542" spans="1:1">
      <c r="A2542" s="45" t="s">
        <v>2926</v>
      </c>
    </row>
    <row r="2543" spans="1:1">
      <c r="A2543" s="45" t="s">
        <v>2927</v>
      </c>
    </row>
    <row r="2544" spans="1:1">
      <c r="A2544" s="45" t="s">
        <v>2928</v>
      </c>
    </row>
    <row r="2545" spans="1:1">
      <c r="A2545" s="45" t="s">
        <v>2929</v>
      </c>
    </row>
    <row r="2546" spans="1:1">
      <c r="A2546" s="45" t="s">
        <v>2930</v>
      </c>
    </row>
    <row r="2547" spans="1:1">
      <c r="A2547" s="45" t="s">
        <v>2931</v>
      </c>
    </row>
    <row r="2548" spans="1:1">
      <c r="A2548" s="45" t="s">
        <v>2932</v>
      </c>
    </row>
    <row r="2549" spans="1:1">
      <c r="A2549" s="45" t="s">
        <v>2933</v>
      </c>
    </row>
    <row r="2550" spans="1:1">
      <c r="A2550" s="45" t="s">
        <v>2934</v>
      </c>
    </row>
    <row r="2551" spans="1:1">
      <c r="A2551" s="45" t="s">
        <v>2935</v>
      </c>
    </row>
    <row r="2552" spans="1:1">
      <c r="A2552" s="45" t="s">
        <v>2936</v>
      </c>
    </row>
    <row r="2553" spans="1:1">
      <c r="A2553" s="45" t="s">
        <v>2937</v>
      </c>
    </row>
    <row r="2554" spans="1:1">
      <c r="A2554" s="45" t="s">
        <v>2938</v>
      </c>
    </row>
    <row r="2555" spans="1:1">
      <c r="A2555" s="45" t="s">
        <v>2939</v>
      </c>
    </row>
    <row r="2556" spans="1:1">
      <c r="A2556" s="45" t="s">
        <v>2940</v>
      </c>
    </row>
    <row r="2557" spans="1:1">
      <c r="A2557" s="45" t="s">
        <v>2941</v>
      </c>
    </row>
    <row r="2558" spans="1:1">
      <c r="A2558" s="45" t="s">
        <v>2942</v>
      </c>
    </row>
    <row r="2559" spans="1:1">
      <c r="A2559" s="45" t="s">
        <v>2943</v>
      </c>
    </row>
    <row r="2560" spans="1:1">
      <c r="A2560" s="45" t="s">
        <v>2944</v>
      </c>
    </row>
    <row r="2561" spans="1:1">
      <c r="A2561" s="45" t="s">
        <v>2945</v>
      </c>
    </row>
    <row r="2562" spans="1:1">
      <c r="A2562" s="45" t="s">
        <v>2946</v>
      </c>
    </row>
    <row r="2563" spans="1:1">
      <c r="A2563" s="45" t="s">
        <v>2947</v>
      </c>
    </row>
    <row r="2564" spans="1:1">
      <c r="A2564" s="45" t="s">
        <v>2948</v>
      </c>
    </row>
    <row r="2565" spans="1:1">
      <c r="A2565" s="45" t="s">
        <v>2949</v>
      </c>
    </row>
    <row r="2566" spans="1:1">
      <c r="A2566" s="45" t="s">
        <v>2950</v>
      </c>
    </row>
    <row r="2567" spans="1:1">
      <c r="A2567" s="45" t="s">
        <v>2951</v>
      </c>
    </row>
    <row r="2568" spans="1:1">
      <c r="A2568" s="45" t="s">
        <v>2952</v>
      </c>
    </row>
    <row r="2569" spans="1:1">
      <c r="A2569" s="45" t="s">
        <v>2953</v>
      </c>
    </row>
    <row r="2570" spans="1:1">
      <c r="A2570" s="45" t="s">
        <v>2954</v>
      </c>
    </row>
    <row r="2571" spans="1:1">
      <c r="A2571" s="45" t="s">
        <v>2955</v>
      </c>
    </row>
    <row r="2572" spans="1:1">
      <c r="A2572" s="45" t="s">
        <v>2956</v>
      </c>
    </row>
    <row r="2573" spans="1:1">
      <c r="A2573" s="45" t="s">
        <v>2957</v>
      </c>
    </row>
    <row r="2574" spans="1:1">
      <c r="A2574" s="45" t="s">
        <v>2958</v>
      </c>
    </row>
    <row r="2575" spans="1:1">
      <c r="A2575" s="45" t="s">
        <v>2959</v>
      </c>
    </row>
    <row r="2576" spans="1:1">
      <c r="A2576" s="45" t="s">
        <v>2960</v>
      </c>
    </row>
    <row r="2577" spans="1:1">
      <c r="A2577" s="45" t="s">
        <v>2961</v>
      </c>
    </row>
    <row r="2578" spans="1:1">
      <c r="A2578" s="45" t="s">
        <v>2962</v>
      </c>
    </row>
    <row r="2579" spans="1:1">
      <c r="A2579" s="45" t="s">
        <v>2963</v>
      </c>
    </row>
    <row r="2580" spans="1:1">
      <c r="A2580" s="45" t="s">
        <v>2964</v>
      </c>
    </row>
    <row r="2581" spans="1:1">
      <c r="A2581" s="45" t="s">
        <v>2965</v>
      </c>
    </row>
    <row r="2582" spans="1:1">
      <c r="A2582" s="45" t="s">
        <v>2966</v>
      </c>
    </row>
    <row r="2583" spans="1:1">
      <c r="A2583" s="45" t="s">
        <v>2967</v>
      </c>
    </row>
    <row r="2584" spans="1:1">
      <c r="A2584" s="45" t="s">
        <v>2968</v>
      </c>
    </row>
    <row r="2585" spans="1:1">
      <c r="A2585" s="45" t="s">
        <v>2969</v>
      </c>
    </row>
    <row r="2586" spans="1:1">
      <c r="A2586" s="45" t="s">
        <v>2970</v>
      </c>
    </row>
    <row r="2587" spans="1:1">
      <c r="A2587" s="45" t="s">
        <v>2971</v>
      </c>
    </row>
    <row r="2588" spans="1:1">
      <c r="A2588" s="45" t="s">
        <v>2972</v>
      </c>
    </row>
    <row r="2589" spans="1:1">
      <c r="A2589" s="45" t="s">
        <v>2973</v>
      </c>
    </row>
    <row r="2590" spans="1:1">
      <c r="A2590" s="45" t="s">
        <v>2974</v>
      </c>
    </row>
    <row r="2591" spans="1:1">
      <c r="A2591" s="45" t="s">
        <v>2975</v>
      </c>
    </row>
    <row r="2592" spans="1:1">
      <c r="A2592" s="45" t="s">
        <v>2976</v>
      </c>
    </row>
    <row r="2593" spans="1:1">
      <c r="A2593" s="45" t="s">
        <v>2977</v>
      </c>
    </row>
    <row r="2594" spans="1:1">
      <c r="A2594" s="45" t="s">
        <v>2978</v>
      </c>
    </row>
    <row r="2595" spans="1:1">
      <c r="A2595" s="45" t="s">
        <v>2979</v>
      </c>
    </row>
    <row r="2596" spans="1:1">
      <c r="A2596" s="45" t="s">
        <v>2980</v>
      </c>
    </row>
    <row r="2597" spans="1:1">
      <c r="A2597" s="45" t="s">
        <v>2981</v>
      </c>
    </row>
    <row r="2598" spans="1:1">
      <c r="A2598" s="45" t="s">
        <v>2982</v>
      </c>
    </row>
    <row r="2599" spans="1:1">
      <c r="A2599" s="45" t="s">
        <v>2983</v>
      </c>
    </row>
    <row r="2600" spans="1:1">
      <c r="A2600" s="45" t="s">
        <v>2984</v>
      </c>
    </row>
    <row r="2601" spans="1:1">
      <c r="A2601" s="45" t="s">
        <v>2985</v>
      </c>
    </row>
    <row r="2602" spans="1:1">
      <c r="A2602" s="45" t="s">
        <v>2986</v>
      </c>
    </row>
    <row r="2603" spans="1:1">
      <c r="A2603" s="45" t="s">
        <v>2987</v>
      </c>
    </row>
    <row r="2604" spans="1:1">
      <c r="A2604" s="45" t="s">
        <v>2988</v>
      </c>
    </row>
    <row r="2605" spans="1:1">
      <c r="A2605" s="45" t="s">
        <v>2989</v>
      </c>
    </row>
    <row r="2606" spans="1:1">
      <c r="A2606" s="45" t="s">
        <v>2990</v>
      </c>
    </row>
    <row r="2607" spans="1:1">
      <c r="A2607" s="45" t="s">
        <v>2991</v>
      </c>
    </row>
    <row r="2608" spans="1:1">
      <c r="A2608" s="45" t="s">
        <v>2992</v>
      </c>
    </row>
    <row r="2609" spans="1:1">
      <c r="A2609" s="45" t="s">
        <v>2993</v>
      </c>
    </row>
    <row r="2610" spans="1:1">
      <c r="A2610" s="45" t="s">
        <v>2994</v>
      </c>
    </row>
    <row r="2611" spans="1:1">
      <c r="A2611" s="45" t="s">
        <v>2995</v>
      </c>
    </row>
    <row r="2612" spans="1:1">
      <c r="A2612" s="45" t="s">
        <v>2996</v>
      </c>
    </row>
    <row r="2613" spans="1:1">
      <c r="A2613" s="45" t="s">
        <v>2997</v>
      </c>
    </row>
    <row r="2614" spans="1:1">
      <c r="A2614" s="45" t="s">
        <v>2998</v>
      </c>
    </row>
    <row r="2615" spans="1:1">
      <c r="A2615" s="45" t="s">
        <v>2999</v>
      </c>
    </row>
    <row r="2616" spans="1:1">
      <c r="A2616" s="45" t="s">
        <v>3000</v>
      </c>
    </row>
    <row r="2617" spans="1:1">
      <c r="A2617" s="45" t="s">
        <v>3001</v>
      </c>
    </row>
    <row r="2618" spans="1:1">
      <c r="A2618" s="45" t="s">
        <v>3002</v>
      </c>
    </row>
    <row r="2619" spans="1:1">
      <c r="A2619" s="45" t="s">
        <v>3003</v>
      </c>
    </row>
    <row r="2620" spans="1:1">
      <c r="A2620" s="45" t="s">
        <v>3004</v>
      </c>
    </row>
    <row r="2621" spans="1:1">
      <c r="A2621" s="45" t="s">
        <v>3005</v>
      </c>
    </row>
    <row r="2622" spans="1:1">
      <c r="A2622" s="45" t="s">
        <v>3006</v>
      </c>
    </row>
    <row r="2623" spans="1:1">
      <c r="A2623" s="45" t="s">
        <v>3007</v>
      </c>
    </row>
    <row r="2624" spans="1:1">
      <c r="A2624" s="45" t="s">
        <v>3008</v>
      </c>
    </row>
    <row r="2625" spans="1:1">
      <c r="A2625" s="45" t="s">
        <v>3009</v>
      </c>
    </row>
    <row r="2626" spans="1:1">
      <c r="A2626" s="45" t="s">
        <v>3010</v>
      </c>
    </row>
    <row r="2627" spans="1:1">
      <c r="A2627" s="45" t="s">
        <v>3011</v>
      </c>
    </row>
    <row r="2628" spans="1:1">
      <c r="A2628" s="45" t="s">
        <v>3012</v>
      </c>
    </row>
    <row r="2629" spans="1:1">
      <c r="A2629" s="45" t="s">
        <v>3013</v>
      </c>
    </row>
    <row r="2630" spans="1:1">
      <c r="A2630" s="45" t="s">
        <v>3014</v>
      </c>
    </row>
    <row r="2631" spans="1:1">
      <c r="A2631" s="45" t="s">
        <v>3015</v>
      </c>
    </row>
    <row r="2632" spans="1:1">
      <c r="A2632" s="45" t="s">
        <v>3016</v>
      </c>
    </row>
    <row r="2633" spans="1:1">
      <c r="A2633" s="45" t="s">
        <v>3017</v>
      </c>
    </row>
    <row r="2634" spans="1:1">
      <c r="A2634" s="45" t="s">
        <v>3018</v>
      </c>
    </row>
    <row r="2635" spans="1:1">
      <c r="A2635" s="45" t="s">
        <v>3019</v>
      </c>
    </row>
    <row r="2636" spans="1:1">
      <c r="A2636" s="45" t="s">
        <v>3020</v>
      </c>
    </row>
    <row r="2637" spans="1:1">
      <c r="A2637" s="45" t="s">
        <v>3021</v>
      </c>
    </row>
    <row r="2638" spans="1:1">
      <c r="A2638" s="45" t="s">
        <v>3022</v>
      </c>
    </row>
    <row r="2639" spans="1:1">
      <c r="A2639" s="45" t="s">
        <v>3023</v>
      </c>
    </row>
    <row r="2640" spans="1:1">
      <c r="A2640" s="45" t="s">
        <v>3024</v>
      </c>
    </row>
    <row r="2641" spans="1:1">
      <c r="A2641" s="45" t="s">
        <v>3025</v>
      </c>
    </row>
    <row r="2642" spans="1:1">
      <c r="A2642" s="45" t="s">
        <v>3026</v>
      </c>
    </row>
    <row r="2643" spans="1:1">
      <c r="A2643" s="45" t="s">
        <v>3027</v>
      </c>
    </row>
    <row r="2644" spans="1:1">
      <c r="A2644" s="45" t="s">
        <v>3028</v>
      </c>
    </row>
    <row r="2645" spans="1:1">
      <c r="A2645" s="45" t="s">
        <v>3029</v>
      </c>
    </row>
    <row r="2646" spans="1:1">
      <c r="A2646" s="45" t="s">
        <v>3030</v>
      </c>
    </row>
    <row r="2647" spans="1:1">
      <c r="A2647" s="45" t="s">
        <v>3031</v>
      </c>
    </row>
    <row r="2648" spans="1:1">
      <c r="A2648" s="45" t="s">
        <v>3032</v>
      </c>
    </row>
    <row r="2649" spans="1:1">
      <c r="A2649" s="45" t="s">
        <v>3033</v>
      </c>
    </row>
    <row r="2650" spans="1:1">
      <c r="A2650" s="45" t="s">
        <v>3034</v>
      </c>
    </row>
    <row r="2651" spans="1:1">
      <c r="A2651" s="45" t="s">
        <v>3035</v>
      </c>
    </row>
    <row r="2652" spans="1:1">
      <c r="A2652" s="45" t="s">
        <v>3036</v>
      </c>
    </row>
    <row r="2653" spans="1:1">
      <c r="A2653" s="45" t="s">
        <v>3037</v>
      </c>
    </row>
    <row r="2654" spans="1:1">
      <c r="A2654" s="45" t="s">
        <v>3038</v>
      </c>
    </row>
    <row r="2655" spans="1:1">
      <c r="A2655" s="45" t="s">
        <v>3039</v>
      </c>
    </row>
    <row r="2656" spans="1:1">
      <c r="A2656" s="45" t="s">
        <v>3040</v>
      </c>
    </row>
    <row r="2657" spans="1:1">
      <c r="A2657" s="45" t="s">
        <v>3041</v>
      </c>
    </row>
    <row r="2658" spans="1:1">
      <c r="A2658" s="45" t="s">
        <v>3042</v>
      </c>
    </row>
    <row r="2659" spans="1:1">
      <c r="A2659" s="45" t="s">
        <v>3043</v>
      </c>
    </row>
    <row r="2660" spans="1:1">
      <c r="A2660" s="45" t="s">
        <v>3044</v>
      </c>
    </row>
    <row r="2661" spans="1:1">
      <c r="A2661" s="45" t="s">
        <v>3045</v>
      </c>
    </row>
    <row r="2662" spans="1:1">
      <c r="A2662" s="45" t="s">
        <v>3046</v>
      </c>
    </row>
    <row r="2663" spans="1:1">
      <c r="A2663" s="45" t="s">
        <v>3047</v>
      </c>
    </row>
    <row r="2664" spans="1:1">
      <c r="A2664" s="45" t="s">
        <v>3048</v>
      </c>
    </row>
    <row r="2665" spans="1:1">
      <c r="A2665" s="45" t="s">
        <v>3049</v>
      </c>
    </row>
    <row r="2666" spans="1:1">
      <c r="A2666" s="45" t="s">
        <v>3050</v>
      </c>
    </row>
    <row r="2667" spans="1:1">
      <c r="A2667" s="45" t="s">
        <v>3051</v>
      </c>
    </row>
    <row r="2668" spans="1:1">
      <c r="A2668" s="45" t="s">
        <v>3052</v>
      </c>
    </row>
    <row r="2669" spans="1:1">
      <c r="A2669" s="45" t="s">
        <v>3053</v>
      </c>
    </row>
    <row r="2670" spans="1:1">
      <c r="A2670" s="45" t="s">
        <v>3054</v>
      </c>
    </row>
    <row r="2671" spans="1:1">
      <c r="A2671" s="45" t="s">
        <v>3055</v>
      </c>
    </row>
    <row r="2672" spans="1:1">
      <c r="A2672" s="45" t="s">
        <v>3056</v>
      </c>
    </row>
    <row r="2673" spans="1:1">
      <c r="A2673" s="45" t="s">
        <v>3057</v>
      </c>
    </row>
    <row r="2674" spans="1:1">
      <c r="A2674" s="45" t="s">
        <v>3058</v>
      </c>
    </row>
    <row r="2675" spans="1:1">
      <c r="A2675" s="45" t="s">
        <v>3059</v>
      </c>
    </row>
    <row r="2676" spans="1:1">
      <c r="A2676" s="45" t="s">
        <v>3060</v>
      </c>
    </row>
    <row r="2677" spans="1:1">
      <c r="A2677" s="45" t="s">
        <v>3061</v>
      </c>
    </row>
    <row r="2678" spans="1:1">
      <c r="A2678" s="45" t="s">
        <v>3062</v>
      </c>
    </row>
    <row r="2679" spans="1:1">
      <c r="A2679" s="45" t="s">
        <v>3063</v>
      </c>
    </row>
    <row r="2680" spans="1:1">
      <c r="A2680" s="45" t="s">
        <v>3064</v>
      </c>
    </row>
    <row r="2681" spans="1:1">
      <c r="A2681" s="45" t="s">
        <v>3065</v>
      </c>
    </row>
    <row r="2682" spans="1:1">
      <c r="A2682" s="45" t="s">
        <v>3066</v>
      </c>
    </row>
    <row r="2683" spans="1:1">
      <c r="A2683" s="45" t="s">
        <v>3067</v>
      </c>
    </row>
    <row r="2684" spans="1:1">
      <c r="A2684" s="45" t="s">
        <v>3068</v>
      </c>
    </row>
    <row r="2685" spans="1:1">
      <c r="A2685" s="45" t="s">
        <v>3069</v>
      </c>
    </row>
    <row r="2686" spans="1:1">
      <c r="A2686" s="45" t="s">
        <v>3070</v>
      </c>
    </row>
    <row r="2687" spans="1:1">
      <c r="A2687" s="45" t="s">
        <v>3071</v>
      </c>
    </row>
    <row r="2688" spans="1:1">
      <c r="A2688" s="45" t="s">
        <v>3072</v>
      </c>
    </row>
    <row r="2689" spans="1:1">
      <c r="A2689" s="45" t="s">
        <v>3073</v>
      </c>
    </row>
    <row r="2690" spans="1:1">
      <c r="A2690" s="45" t="s">
        <v>3074</v>
      </c>
    </row>
    <row r="2691" spans="1:1">
      <c r="A2691" s="45" t="s">
        <v>3075</v>
      </c>
    </row>
    <row r="2692" spans="1:1">
      <c r="A2692" s="45" t="s">
        <v>3076</v>
      </c>
    </row>
    <row r="2693" spans="1:1">
      <c r="A2693" s="45" t="s">
        <v>3077</v>
      </c>
    </row>
    <row r="2694" spans="1:1">
      <c r="A2694" s="45" t="s">
        <v>3078</v>
      </c>
    </row>
    <row r="2695" spans="1:1">
      <c r="A2695" s="45" t="s">
        <v>3079</v>
      </c>
    </row>
    <row r="2696" spans="1:1">
      <c r="A2696" s="45" t="s">
        <v>3080</v>
      </c>
    </row>
    <row r="2697" spans="1:1">
      <c r="A2697" s="45" t="s">
        <v>3081</v>
      </c>
    </row>
    <row r="2698" spans="1:1">
      <c r="A2698" s="45" t="s">
        <v>3082</v>
      </c>
    </row>
    <row r="2699" spans="1:1">
      <c r="A2699" s="45" t="s">
        <v>3083</v>
      </c>
    </row>
    <row r="2700" spans="1:1">
      <c r="A2700" s="45" t="s">
        <v>3084</v>
      </c>
    </row>
    <row r="2701" spans="1:1">
      <c r="A2701" s="45" t="s">
        <v>3085</v>
      </c>
    </row>
    <row r="2702" spans="1:1">
      <c r="A2702" s="45" t="s">
        <v>3086</v>
      </c>
    </row>
    <row r="2703" spans="1:1">
      <c r="A2703" s="45" t="s">
        <v>3087</v>
      </c>
    </row>
    <row r="2704" spans="1:1">
      <c r="A2704" s="45" t="s">
        <v>3088</v>
      </c>
    </row>
    <row r="2705" spans="1:1">
      <c r="A2705" s="45" t="s">
        <v>3089</v>
      </c>
    </row>
    <row r="2706" spans="1:1">
      <c r="A2706" s="45" t="s">
        <v>3090</v>
      </c>
    </row>
    <row r="2707" spans="1:1">
      <c r="A2707" s="45" t="s">
        <v>3091</v>
      </c>
    </row>
    <row r="2708" spans="1:1">
      <c r="A2708" s="45" t="s">
        <v>3092</v>
      </c>
    </row>
    <row r="2709" spans="1:1">
      <c r="A2709" s="45" t="s">
        <v>3093</v>
      </c>
    </row>
    <row r="2710" spans="1:1">
      <c r="A2710" s="45" t="s">
        <v>3094</v>
      </c>
    </row>
    <row r="2711" spans="1:1">
      <c r="A2711" s="45" t="s">
        <v>3095</v>
      </c>
    </row>
    <row r="2712" spans="1:1">
      <c r="A2712" s="45" t="s">
        <v>3096</v>
      </c>
    </row>
    <row r="2713" spans="1:1">
      <c r="A2713" s="45" t="s">
        <v>3097</v>
      </c>
    </row>
    <row r="2714" spans="1:1">
      <c r="A2714" s="45" t="s">
        <v>3098</v>
      </c>
    </row>
    <row r="2715" spans="1:1">
      <c r="A2715" s="45" t="s">
        <v>3099</v>
      </c>
    </row>
    <row r="2716" spans="1:1">
      <c r="A2716" s="45" t="s">
        <v>3100</v>
      </c>
    </row>
    <row r="2717" spans="1:1">
      <c r="A2717" s="45" t="s">
        <v>3101</v>
      </c>
    </row>
    <row r="2718" spans="1:1">
      <c r="A2718" s="45" t="s">
        <v>3102</v>
      </c>
    </row>
    <row r="2719" spans="1:1">
      <c r="A2719" s="45" t="s">
        <v>3103</v>
      </c>
    </row>
    <row r="2720" spans="1:1">
      <c r="A2720" s="45" t="s">
        <v>3104</v>
      </c>
    </row>
    <row r="2721" spans="1:1">
      <c r="A2721" s="45" t="s">
        <v>3105</v>
      </c>
    </row>
    <row r="2722" spans="1:1">
      <c r="A2722" s="45" t="s">
        <v>3106</v>
      </c>
    </row>
    <row r="2723" spans="1:1">
      <c r="A2723" s="45" t="s">
        <v>3107</v>
      </c>
    </row>
    <row r="2724" spans="1:1">
      <c r="A2724" s="45" t="s">
        <v>3108</v>
      </c>
    </row>
    <row r="2725" spans="1:1">
      <c r="A2725" s="45" t="s">
        <v>3109</v>
      </c>
    </row>
    <row r="2726" spans="1:1">
      <c r="A2726" s="45" t="s">
        <v>3110</v>
      </c>
    </row>
    <row r="2727" spans="1:1">
      <c r="A2727" s="45" t="s">
        <v>3111</v>
      </c>
    </row>
    <row r="2728" spans="1:1">
      <c r="A2728" s="45" t="s">
        <v>3112</v>
      </c>
    </row>
    <row r="2729" spans="1:1">
      <c r="A2729" s="45" t="s">
        <v>3113</v>
      </c>
    </row>
    <row r="2730" spans="1:1">
      <c r="A2730" s="45" t="s">
        <v>3114</v>
      </c>
    </row>
    <row r="2731" spans="1:1">
      <c r="A2731" s="45" t="s">
        <v>3115</v>
      </c>
    </row>
    <row r="2732" spans="1:1">
      <c r="A2732" s="45" t="s">
        <v>3116</v>
      </c>
    </row>
    <row r="2733" spans="1:1">
      <c r="A2733" s="45" t="s">
        <v>3117</v>
      </c>
    </row>
    <row r="2734" spans="1:1">
      <c r="A2734" s="45" t="s">
        <v>3118</v>
      </c>
    </row>
    <row r="2735" spans="1:1">
      <c r="A2735" s="45" t="s">
        <v>3119</v>
      </c>
    </row>
    <row r="2736" spans="1:1">
      <c r="A2736" s="45" t="s">
        <v>3120</v>
      </c>
    </row>
    <row r="2737" spans="1:1">
      <c r="A2737" s="45" t="s">
        <v>3121</v>
      </c>
    </row>
    <row r="2738" spans="1:1">
      <c r="A2738" s="45" t="s">
        <v>3122</v>
      </c>
    </row>
    <row r="2739" spans="1:1">
      <c r="A2739" s="45" t="s">
        <v>3123</v>
      </c>
    </row>
    <row r="2740" spans="1:1">
      <c r="A2740" s="45" t="s">
        <v>3124</v>
      </c>
    </row>
    <row r="2741" spans="1:1">
      <c r="A2741" s="45" t="s">
        <v>3125</v>
      </c>
    </row>
    <row r="2742" spans="1:1">
      <c r="A2742" s="45" t="s">
        <v>3126</v>
      </c>
    </row>
    <row r="2743" spans="1:1">
      <c r="A2743" s="45" t="s">
        <v>3127</v>
      </c>
    </row>
    <row r="2744" spans="1:1">
      <c r="A2744" s="45" t="s">
        <v>3128</v>
      </c>
    </row>
    <row r="2745" spans="1:1">
      <c r="A2745" s="45" t="s">
        <v>3129</v>
      </c>
    </row>
    <row r="2746" spans="1:1">
      <c r="A2746" s="45" t="s">
        <v>3130</v>
      </c>
    </row>
    <row r="2747" spans="1:1">
      <c r="A2747" s="45" t="s">
        <v>3131</v>
      </c>
    </row>
    <row r="2748" spans="1:1">
      <c r="A2748" s="45" t="s">
        <v>3132</v>
      </c>
    </row>
    <row r="2749" spans="1:1">
      <c r="A2749" s="45" t="s">
        <v>3133</v>
      </c>
    </row>
    <row r="2750" spans="1:1">
      <c r="A2750" s="45" t="s">
        <v>3134</v>
      </c>
    </row>
    <row r="2751" spans="1:1">
      <c r="A2751" s="45" t="s">
        <v>3135</v>
      </c>
    </row>
    <row r="2752" spans="1:1">
      <c r="A2752" s="45" t="s">
        <v>3136</v>
      </c>
    </row>
    <row r="2753" spans="1:1">
      <c r="A2753" s="45" t="s">
        <v>3137</v>
      </c>
    </row>
    <row r="2754" spans="1:1">
      <c r="A2754" s="45" t="s">
        <v>3138</v>
      </c>
    </row>
    <row r="2755" spans="1:1">
      <c r="A2755" s="45" t="s">
        <v>3139</v>
      </c>
    </row>
    <row r="2756" spans="1:1">
      <c r="A2756" s="45" t="s">
        <v>3140</v>
      </c>
    </row>
    <row r="2757" spans="1:1">
      <c r="A2757" s="45" t="s">
        <v>3141</v>
      </c>
    </row>
    <row r="2758" spans="1:1">
      <c r="A2758" s="45" t="s">
        <v>3142</v>
      </c>
    </row>
    <row r="2759" spans="1:1">
      <c r="A2759" s="45" t="s">
        <v>3143</v>
      </c>
    </row>
    <row r="2760" spans="1:1">
      <c r="A2760" s="45" t="s">
        <v>3144</v>
      </c>
    </row>
    <row r="2761" spans="1:1">
      <c r="A2761" s="45" t="s">
        <v>3145</v>
      </c>
    </row>
    <row r="2762" spans="1:1">
      <c r="A2762" s="45" t="s">
        <v>3146</v>
      </c>
    </row>
    <row r="2763" spans="1:1">
      <c r="A2763" s="45" t="s">
        <v>3147</v>
      </c>
    </row>
    <row r="2764" spans="1:1">
      <c r="A2764" s="45" t="s">
        <v>3148</v>
      </c>
    </row>
    <row r="2765" spans="1:1">
      <c r="A2765" s="45" t="s">
        <v>3149</v>
      </c>
    </row>
    <row r="2766" spans="1:1">
      <c r="A2766" s="45" t="s">
        <v>3150</v>
      </c>
    </row>
    <row r="2767" spans="1:1">
      <c r="A2767" s="45" t="s">
        <v>3151</v>
      </c>
    </row>
    <row r="2768" spans="1:1">
      <c r="A2768" s="45" t="s">
        <v>3152</v>
      </c>
    </row>
    <row r="2769" spans="1:1">
      <c r="A2769" s="45" t="s">
        <v>3153</v>
      </c>
    </row>
    <row r="2770" spans="1:1">
      <c r="A2770" s="45" t="s">
        <v>3154</v>
      </c>
    </row>
    <row r="2771" spans="1:1">
      <c r="A2771" s="45" t="s">
        <v>3155</v>
      </c>
    </row>
    <row r="2772" spans="1:1">
      <c r="A2772" s="45" t="s">
        <v>3156</v>
      </c>
    </row>
    <row r="2773" spans="1:1">
      <c r="A2773" s="45" t="s">
        <v>3157</v>
      </c>
    </row>
    <row r="2774" spans="1:1">
      <c r="A2774" s="45" t="s">
        <v>3158</v>
      </c>
    </row>
    <row r="2775" spans="1:1">
      <c r="A2775" s="45" t="s">
        <v>3159</v>
      </c>
    </row>
    <row r="2776" spans="1:1">
      <c r="A2776" s="45" t="s">
        <v>3160</v>
      </c>
    </row>
    <row r="2777" spans="1:1">
      <c r="A2777" s="45" t="s">
        <v>3161</v>
      </c>
    </row>
    <row r="2778" spans="1:1">
      <c r="A2778" s="45" t="s">
        <v>3162</v>
      </c>
    </row>
    <row r="2779" spans="1:1">
      <c r="A2779" s="45" t="s">
        <v>3163</v>
      </c>
    </row>
    <row r="2780" spans="1:1">
      <c r="A2780" s="45" t="s">
        <v>3164</v>
      </c>
    </row>
    <row r="2781" spans="1:1">
      <c r="A2781" s="45" t="s">
        <v>3165</v>
      </c>
    </row>
    <row r="2782" spans="1:1">
      <c r="A2782" s="45" t="s">
        <v>3166</v>
      </c>
    </row>
    <row r="2783" spans="1:1">
      <c r="A2783" s="45" t="s">
        <v>3167</v>
      </c>
    </row>
    <row r="2784" spans="1:1">
      <c r="A2784" s="45" t="s">
        <v>3168</v>
      </c>
    </row>
    <row r="2785" spans="1:1">
      <c r="A2785" s="45" t="s">
        <v>3169</v>
      </c>
    </row>
    <row r="2786" spans="1:1">
      <c r="A2786" s="45" t="s">
        <v>3170</v>
      </c>
    </row>
    <row r="2787" spans="1:1">
      <c r="A2787" s="45" t="s">
        <v>3171</v>
      </c>
    </row>
    <row r="2788" spans="1:1">
      <c r="A2788" s="45" t="s">
        <v>3172</v>
      </c>
    </row>
    <row r="2789" spans="1:1">
      <c r="A2789" s="45" t="s">
        <v>3173</v>
      </c>
    </row>
    <row r="2790" spans="1:1">
      <c r="A2790" s="45" t="s">
        <v>3174</v>
      </c>
    </row>
    <row r="2791" spans="1:1">
      <c r="A2791" s="45" t="s">
        <v>3175</v>
      </c>
    </row>
    <row r="2792" spans="1:1">
      <c r="A2792" s="45" t="s">
        <v>3176</v>
      </c>
    </row>
    <row r="2793" spans="1:1">
      <c r="A2793" s="45" t="s">
        <v>3177</v>
      </c>
    </row>
    <row r="2794" spans="1:1">
      <c r="A2794" s="45" t="s">
        <v>3178</v>
      </c>
    </row>
    <row r="2795" spans="1:1">
      <c r="A2795" s="45" t="s">
        <v>3179</v>
      </c>
    </row>
    <row r="2796" spans="1:1">
      <c r="A2796" s="45" t="s">
        <v>3180</v>
      </c>
    </row>
    <row r="2797" spans="1:1">
      <c r="A2797" s="45" t="s">
        <v>3181</v>
      </c>
    </row>
    <row r="2798" spans="1:1">
      <c r="A2798" s="45" t="s">
        <v>3182</v>
      </c>
    </row>
    <row r="2799" spans="1:1">
      <c r="A2799" s="45" t="s">
        <v>3183</v>
      </c>
    </row>
    <row r="2800" spans="1:1">
      <c r="A2800" s="45" t="s">
        <v>3184</v>
      </c>
    </row>
    <row r="2801" spans="1:1">
      <c r="A2801" s="45" t="s">
        <v>3185</v>
      </c>
    </row>
    <row r="2802" spans="1:1">
      <c r="A2802" s="45" t="s">
        <v>3186</v>
      </c>
    </row>
    <row r="2803" spans="1:1">
      <c r="A2803" s="45" t="s">
        <v>3187</v>
      </c>
    </row>
    <row r="2804" spans="1:1">
      <c r="A2804" s="45" t="s">
        <v>3188</v>
      </c>
    </row>
    <row r="2805" spans="1:1">
      <c r="A2805" s="45" t="s">
        <v>3189</v>
      </c>
    </row>
    <row r="2806" spans="1:1">
      <c r="A2806" s="45" t="s">
        <v>3190</v>
      </c>
    </row>
    <row r="2807" spans="1:1">
      <c r="A2807" s="45" t="s">
        <v>3191</v>
      </c>
    </row>
    <row r="2808" spans="1:1">
      <c r="A2808" s="45" t="s">
        <v>3192</v>
      </c>
    </row>
    <row r="2809" spans="1:1">
      <c r="A2809" s="45" t="s">
        <v>3193</v>
      </c>
    </row>
    <row r="2810" spans="1:1">
      <c r="A2810" s="45" t="s">
        <v>3194</v>
      </c>
    </row>
    <row r="2811" spans="1:1">
      <c r="A2811" s="45" t="s">
        <v>3195</v>
      </c>
    </row>
    <row r="2812" spans="1:1">
      <c r="A2812" s="45" t="s">
        <v>3196</v>
      </c>
    </row>
    <row r="2813" spans="1:1">
      <c r="A2813" s="45" t="s">
        <v>3197</v>
      </c>
    </row>
    <row r="2814" spans="1:1">
      <c r="A2814" s="45" t="s">
        <v>3198</v>
      </c>
    </row>
    <row r="2815" spans="1:1">
      <c r="A2815" s="45" t="s">
        <v>3199</v>
      </c>
    </row>
    <row r="2816" spans="1:1">
      <c r="A2816" s="45" t="s">
        <v>3200</v>
      </c>
    </row>
    <row r="2817" spans="1:1">
      <c r="A2817" s="45" t="s">
        <v>3201</v>
      </c>
    </row>
    <row r="2818" spans="1:1">
      <c r="A2818" s="45" t="s">
        <v>3202</v>
      </c>
    </row>
    <row r="2819" spans="1:1">
      <c r="A2819" s="45" t="s">
        <v>3203</v>
      </c>
    </row>
    <row r="2820" spans="1:1" ht="17.399999999999999">
      <c r="A2820" s="44" t="s">
        <v>3204</v>
      </c>
    </row>
    <row r="2821" spans="1:1">
      <c r="A2821" s="45" t="s">
        <v>3205</v>
      </c>
    </row>
    <row r="2822" spans="1:1">
      <c r="A2822" s="45" t="s">
        <v>3206</v>
      </c>
    </row>
    <row r="2823" spans="1:1">
      <c r="A2823" s="45" t="s">
        <v>3207</v>
      </c>
    </row>
    <row r="2824" spans="1:1">
      <c r="A2824" s="45" t="s">
        <v>3208</v>
      </c>
    </row>
    <row r="2825" spans="1:1">
      <c r="A2825" s="45" t="s">
        <v>3209</v>
      </c>
    </row>
    <row r="2826" spans="1:1">
      <c r="A2826" s="45" t="s">
        <v>3210</v>
      </c>
    </row>
    <row r="2827" spans="1:1">
      <c r="A2827" s="45" t="s">
        <v>3211</v>
      </c>
    </row>
    <row r="2828" spans="1:1">
      <c r="A2828" s="45" t="s">
        <v>3212</v>
      </c>
    </row>
    <row r="2829" spans="1:1">
      <c r="A2829" s="45" t="s">
        <v>3213</v>
      </c>
    </row>
    <row r="2830" spans="1:1">
      <c r="A2830" s="45" t="s">
        <v>3214</v>
      </c>
    </row>
    <row r="2831" spans="1:1">
      <c r="A2831" s="45" t="s">
        <v>3215</v>
      </c>
    </row>
    <row r="2832" spans="1:1">
      <c r="A2832" s="45" t="s">
        <v>3216</v>
      </c>
    </row>
    <row r="2833" spans="1:1">
      <c r="A2833" s="45" t="s">
        <v>3217</v>
      </c>
    </row>
    <row r="2834" spans="1:1">
      <c r="A2834" s="45" t="s">
        <v>3218</v>
      </c>
    </row>
    <row r="2835" spans="1:1">
      <c r="A2835" s="45" t="s">
        <v>3219</v>
      </c>
    </row>
    <row r="2836" spans="1:1">
      <c r="A2836" s="45" t="s">
        <v>3220</v>
      </c>
    </row>
    <row r="2837" spans="1:1">
      <c r="A2837" s="45" t="s">
        <v>3221</v>
      </c>
    </row>
    <row r="2838" spans="1:1">
      <c r="A2838" s="45" t="s">
        <v>3222</v>
      </c>
    </row>
    <row r="2839" spans="1:1">
      <c r="A2839" s="45" t="s">
        <v>3223</v>
      </c>
    </row>
    <row r="2840" spans="1:1">
      <c r="A2840" s="45" t="s">
        <v>3224</v>
      </c>
    </row>
    <row r="2841" spans="1:1">
      <c r="A2841" s="45" t="s">
        <v>3225</v>
      </c>
    </row>
    <row r="2842" spans="1:1">
      <c r="A2842" s="45" t="s">
        <v>3226</v>
      </c>
    </row>
    <row r="2843" spans="1:1">
      <c r="A2843" s="45" t="s">
        <v>3227</v>
      </c>
    </row>
    <row r="2844" spans="1:1">
      <c r="A2844" s="45" t="s">
        <v>3228</v>
      </c>
    </row>
    <row r="2845" spans="1:1">
      <c r="A2845" s="45" t="s">
        <v>3229</v>
      </c>
    </row>
    <row r="2846" spans="1:1">
      <c r="A2846" s="45" t="s">
        <v>3230</v>
      </c>
    </row>
    <row r="2847" spans="1:1">
      <c r="A2847" s="45" t="s">
        <v>3231</v>
      </c>
    </row>
    <row r="2848" spans="1:1">
      <c r="A2848" s="45" t="s">
        <v>3232</v>
      </c>
    </row>
    <row r="2849" spans="1:1">
      <c r="A2849" s="45" t="s">
        <v>3233</v>
      </c>
    </row>
    <row r="2850" spans="1:1">
      <c r="A2850" s="45" t="s">
        <v>3234</v>
      </c>
    </row>
    <row r="2851" spans="1:1">
      <c r="A2851" s="45" t="s">
        <v>3235</v>
      </c>
    </row>
    <row r="2852" spans="1:1">
      <c r="A2852" s="45" t="s">
        <v>3236</v>
      </c>
    </row>
    <row r="2853" spans="1:1">
      <c r="A2853" s="45" t="s">
        <v>3237</v>
      </c>
    </row>
    <row r="2854" spans="1:1">
      <c r="A2854" s="45" t="s">
        <v>3238</v>
      </c>
    </row>
    <row r="2855" spans="1:1">
      <c r="A2855" s="45" t="s">
        <v>3239</v>
      </c>
    </row>
    <row r="2856" spans="1:1">
      <c r="A2856" s="45" t="s">
        <v>3240</v>
      </c>
    </row>
    <row r="2857" spans="1:1">
      <c r="A2857" s="45" t="s">
        <v>3241</v>
      </c>
    </row>
    <row r="2858" spans="1:1">
      <c r="A2858" s="45" t="s">
        <v>3242</v>
      </c>
    </row>
    <row r="2859" spans="1:1">
      <c r="A2859" s="45" t="s">
        <v>3243</v>
      </c>
    </row>
    <row r="2860" spans="1:1">
      <c r="A2860" s="45" t="s">
        <v>3244</v>
      </c>
    </row>
    <row r="2861" spans="1:1">
      <c r="A2861" s="45" t="s">
        <v>3245</v>
      </c>
    </row>
    <row r="2862" spans="1:1">
      <c r="A2862" s="45" t="s">
        <v>3246</v>
      </c>
    </row>
    <row r="2863" spans="1:1">
      <c r="A2863" s="45" t="s">
        <v>3247</v>
      </c>
    </row>
    <row r="2864" spans="1:1">
      <c r="A2864" s="45" t="s">
        <v>3248</v>
      </c>
    </row>
    <row r="2865" spans="1:1">
      <c r="A2865" s="45" t="s">
        <v>3249</v>
      </c>
    </row>
    <row r="2866" spans="1:1">
      <c r="A2866" s="45" t="s">
        <v>3250</v>
      </c>
    </row>
    <row r="2867" spans="1:1">
      <c r="A2867" s="45" t="s">
        <v>3251</v>
      </c>
    </row>
    <row r="2868" spans="1:1">
      <c r="A2868" s="45" t="s">
        <v>3252</v>
      </c>
    </row>
    <row r="2869" spans="1:1">
      <c r="A2869" s="45" t="s">
        <v>3253</v>
      </c>
    </row>
    <row r="2870" spans="1:1">
      <c r="A2870" s="45" t="s">
        <v>3254</v>
      </c>
    </row>
    <row r="2871" spans="1:1">
      <c r="A2871" s="45" t="s">
        <v>3255</v>
      </c>
    </row>
    <row r="2872" spans="1:1">
      <c r="A2872" s="45" t="s">
        <v>3256</v>
      </c>
    </row>
    <row r="2873" spans="1:1">
      <c r="A2873" s="45" t="s">
        <v>3257</v>
      </c>
    </row>
    <row r="2874" spans="1:1">
      <c r="A2874" s="45" t="s">
        <v>3258</v>
      </c>
    </row>
    <row r="2875" spans="1:1">
      <c r="A2875" s="45" t="s">
        <v>3259</v>
      </c>
    </row>
    <row r="2876" spans="1:1">
      <c r="A2876" s="45" t="s">
        <v>3260</v>
      </c>
    </row>
    <row r="2877" spans="1:1">
      <c r="A2877" s="45" t="s">
        <v>3261</v>
      </c>
    </row>
    <row r="2878" spans="1:1">
      <c r="A2878" s="45" t="s">
        <v>3262</v>
      </c>
    </row>
    <row r="2879" spans="1:1">
      <c r="A2879" s="45" t="s">
        <v>3263</v>
      </c>
    </row>
    <row r="2880" spans="1:1">
      <c r="A2880" s="45" t="s">
        <v>3264</v>
      </c>
    </row>
    <row r="2881" spans="1:1">
      <c r="A2881" s="45" t="s">
        <v>3265</v>
      </c>
    </row>
    <row r="2882" spans="1:1">
      <c r="A2882" s="45" t="s">
        <v>3266</v>
      </c>
    </row>
    <row r="2883" spans="1:1">
      <c r="A2883" s="45" t="s">
        <v>3267</v>
      </c>
    </row>
    <row r="2884" spans="1:1">
      <c r="A2884" s="45" t="s">
        <v>3268</v>
      </c>
    </row>
    <row r="2885" spans="1:1">
      <c r="A2885" s="45" t="s">
        <v>3269</v>
      </c>
    </row>
    <row r="2886" spans="1:1">
      <c r="A2886" s="45" t="s">
        <v>3270</v>
      </c>
    </row>
    <row r="2887" spans="1:1">
      <c r="A2887" s="45" t="s">
        <v>3271</v>
      </c>
    </row>
    <row r="2888" spans="1:1">
      <c r="A2888" s="45" t="s">
        <v>3272</v>
      </c>
    </row>
    <row r="2889" spans="1:1">
      <c r="A2889" s="45" t="s">
        <v>3273</v>
      </c>
    </row>
    <row r="2890" spans="1:1">
      <c r="A2890" s="45" t="s">
        <v>3274</v>
      </c>
    </row>
    <row r="2891" spans="1:1">
      <c r="A2891" s="45" t="s">
        <v>3275</v>
      </c>
    </row>
    <row r="2892" spans="1:1">
      <c r="A2892" s="45" t="s">
        <v>3276</v>
      </c>
    </row>
    <row r="2893" spans="1:1">
      <c r="A2893" s="45" t="s">
        <v>3277</v>
      </c>
    </row>
    <row r="2894" spans="1:1">
      <c r="A2894" s="45" t="s">
        <v>3278</v>
      </c>
    </row>
    <row r="2895" spans="1:1">
      <c r="A2895" s="45" t="s">
        <v>3279</v>
      </c>
    </row>
    <row r="2896" spans="1:1">
      <c r="A2896" s="45" t="s">
        <v>3280</v>
      </c>
    </row>
    <row r="2897" spans="1:1">
      <c r="A2897" s="45" t="s">
        <v>3281</v>
      </c>
    </row>
    <row r="2898" spans="1:1">
      <c r="A2898" s="45" t="s">
        <v>3282</v>
      </c>
    </row>
    <row r="2899" spans="1:1">
      <c r="A2899" s="45" t="s">
        <v>3283</v>
      </c>
    </row>
    <row r="2900" spans="1:1">
      <c r="A2900" s="45" t="s">
        <v>3284</v>
      </c>
    </row>
    <row r="2901" spans="1:1">
      <c r="A2901" s="45" t="s">
        <v>3285</v>
      </c>
    </row>
    <row r="2902" spans="1:1">
      <c r="A2902" s="45" t="s">
        <v>3286</v>
      </c>
    </row>
    <row r="2903" spans="1:1">
      <c r="A2903" s="45" t="s">
        <v>3287</v>
      </c>
    </row>
    <row r="2904" spans="1:1">
      <c r="A2904" s="45" t="s">
        <v>3288</v>
      </c>
    </row>
    <row r="2905" spans="1:1">
      <c r="A2905" s="45" t="s">
        <v>3289</v>
      </c>
    </row>
    <row r="2906" spans="1:1">
      <c r="A2906" s="45" t="s">
        <v>3290</v>
      </c>
    </row>
    <row r="2907" spans="1:1">
      <c r="A2907" s="45" t="s">
        <v>3291</v>
      </c>
    </row>
    <row r="2908" spans="1:1">
      <c r="A2908" s="45" t="s">
        <v>3292</v>
      </c>
    </row>
    <row r="2909" spans="1:1">
      <c r="A2909" s="45" t="s">
        <v>3293</v>
      </c>
    </row>
    <row r="2910" spans="1:1">
      <c r="A2910" s="45" t="s">
        <v>3294</v>
      </c>
    </row>
    <row r="2911" spans="1:1">
      <c r="A2911" s="45" t="s">
        <v>3295</v>
      </c>
    </row>
    <row r="2912" spans="1:1">
      <c r="A2912" s="45" t="s">
        <v>3296</v>
      </c>
    </row>
    <row r="2913" spans="1:1">
      <c r="A2913" s="45" t="s">
        <v>3297</v>
      </c>
    </row>
    <row r="2914" spans="1:1">
      <c r="A2914" s="45" t="s">
        <v>3298</v>
      </c>
    </row>
    <row r="2915" spans="1:1">
      <c r="A2915" s="45" t="s">
        <v>3299</v>
      </c>
    </row>
    <row r="2916" spans="1:1">
      <c r="A2916" s="45" t="s">
        <v>3300</v>
      </c>
    </row>
    <row r="2917" spans="1:1">
      <c r="A2917" s="45" t="s">
        <v>3301</v>
      </c>
    </row>
    <row r="2918" spans="1:1">
      <c r="A2918" s="45" t="s">
        <v>3302</v>
      </c>
    </row>
    <row r="2919" spans="1:1">
      <c r="A2919" s="45" t="s">
        <v>3303</v>
      </c>
    </row>
    <row r="2920" spans="1:1">
      <c r="A2920" s="45" t="s">
        <v>3304</v>
      </c>
    </row>
    <row r="2921" spans="1:1">
      <c r="A2921" s="45" t="s">
        <v>3305</v>
      </c>
    </row>
    <row r="2922" spans="1:1">
      <c r="A2922" s="45" t="s">
        <v>3306</v>
      </c>
    </row>
    <row r="2923" spans="1:1">
      <c r="A2923" s="45" t="s">
        <v>3307</v>
      </c>
    </row>
    <row r="2924" spans="1:1">
      <c r="A2924" s="45" t="s">
        <v>3308</v>
      </c>
    </row>
    <row r="2925" spans="1:1">
      <c r="A2925" s="45" t="s">
        <v>3309</v>
      </c>
    </row>
    <row r="2926" spans="1:1">
      <c r="A2926" s="45" t="s">
        <v>3310</v>
      </c>
    </row>
    <row r="2927" spans="1:1">
      <c r="A2927" s="45" t="s">
        <v>3311</v>
      </c>
    </row>
    <row r="2928" spans="1:1">
      <c r="A2928" s="45" t="s">
        <v>3312</v>
      </c>
    </row>
    <row r="2929" spans="1:1">
      <c r="A2929" s="45" t="s">
        <v>3313</v>
      </c>
    </row>
    <row r="2930" spans="1:1">
      <c r="A2930" s="45" t="s">
        <v>3314</v>
      </c>
    </row>
    <row r="2931" spans="1:1">
      <c r="A2931" s="45" t="s">
        <v>3315</v>
      </c>
    </row>
    <row r="2932" spans="1:1">
      <c r="A2932" s="45" t="s">
        <v>3316</v>
      </c>
    </row>
    <row r="2933" spans="1:1">
      <c r="A2933" s="45" t="s">
        <v>3317</v>
      </c>
    </row>
    <row r="2934" spans="1:1">
      <c r="A2934" s="45" t="s">
        <v>3318</v>
      </c>
    </row>
    <row r="2935" spans="1:1">
      <c r="A2935" s="45" t="s">
        <v>3319</v>
      </c>
    </row>
    <row r="2936" spans="1:1">
      <c r="A2936" s="45" t="s">
        <v>3320</v>
      </c>
    </row>
    <row r="2937" spans="1:1">
      <c r="A2937" s="45" t="s">
        <v>3321</v>
      </c>
    </row>
    <row r="2938" spans="1:1">
      <c r="A2938" s="45" t="s">
        <v>3322</v>
      </c>
    </row>
    <row r="2939" spans="1:1">
      <c r="A2939" s="45" t="s">
        <v>3323</v>
      </c>
    </row>
    <row r="2940" spans="1:1">
      <c r="A2940" s="45" t="s">
        <v>3324</v>
      </c>
    </row>
    <row r="2941" spans="1:1">
      <c r="A2941" s="45" t="s">
        <v>3325</v>
      </c>
    </row>
    <row r="2942" spans="1:1">
      <c r="A2942" s="45" t="s">
        <v>3326</v>
      </c>
    </row>
    <row r="2943" spans="1:1">
      <c r="A2943" s="45" t="s">
        <v>3327</v>
      </c>
    </row>
    <row r="2944" spans="1:1">
      <c r="A2944" s="45" t="s">
        <v>3328</v>
      </c>
    </row>
    <row r="2945" spans="1:1">
      <c r="A2945" s="45" t="s">
        <v>3329</v>
      </c>
    </row>
    <row r="2946" spans="1:1">
      <c r="A2946" s="45" t="s">
        <v>3330</v>
      </c>
    </row>
    <row r="2947" spans="1:1">
      <c r="A2947" s="45" t="s">
        <v>3331</v>
      </c>
    </row>
    <row r="2948" spans="1:1">
      <c r="A2948" s="45" t="s">
        <v>3332</v>
      </c>
    </row>
    <row r="2949" spans="1:1">
      <c r="A2949" s="45" t="s">
        <v>3333</v>
      </c>
    </row>
    <row r="2950" spans="1:1">
      <c r="A2950" s="45" t="s">
        <v>3334</v>
      </c>
    </row>
    <row r="2951" spans="1:1">
      <c r="A2951" s="45" t="s">
        <v>3335</v>
      </c>
    </row>
    <row r="2952" spans="1:1">
      <c r="A2952" s="45" t="s">
        <v>3336</v>
      </c>
    </row>
    <row r="2953" spans="1:1">
      <c r="A2953" s="45" t="s">
        <v>3337</v>
      </c>
    </row>
    <row r="2954" spans="1:1">
      <c r="A2954" s="45" t="s">
        <v>3338</v>
      </c>
    </row>
    <row r="2955" spans="1:1">
      <c r="A2955" s="45" t="s">
        <v>3339</v>
      </c>
    </row>
    <row r="2956" spans="1:1">
      <c r="A2956" s="45" t="s">
        <v>3340</v>
      </c>
    </row>
    <row r="2957" spans="1:1">
      <c r="A2957" s="45" t="s">
        <v>3341</v>
      </c>
    </row>
    <row r="2958" spans="1:1">
      <c r="A2958" s="45" t="s">
        <v>3342</v>
      </c>
    </row>
    <row r="2959" spans="1:1">
      <c r="A2959" s="45" t="s">
        <v>3343</v>
      </c>
    </row>
    <row r="2960" spans="1:1">
      <c r="A2960" s="45" t="s">
        <v>3344</v>
      </c>
    </row>
    <row r="2961" spans="1:1">
      <c r="A2961" s="45" t="s">
        <v>3345</v>
      </c>
    </row>
    <row r="2962" spans="1:1">
      <c r="A2962" s="45" t="s">
        <v>3346</v>
      </c>
    </row>
    <row r="2963" spans="1:1">
      <c r="A2963" s="45" t="s">
        <v>3347</v>
      </c>
    </row>
    <row r="2964" spans="1:1">
      <c r="A2964" s="45" t="s">
        <v>3348</v>
      </c>
    </row>
    <row r="2965" spans="1:1">
      <c r="A2965" s="45" t="s">
        <v>3349</v>
      </c>
    </row>
    <row r="2966" spans="1:1">
      <c r="A2966" s="45" t="s">
        <v>3350</v>
      </c>
    </row>
    <row r="2967" spans="1:1">
      <c r="A2967" s="45" t="s">
        <v>3351</v>
      </c>
    </row>
    <row r="2968" spans="1:1">
      <c r="A2968" s="45" t="s">
        <v>3352</v>
      </c>
    </row>
    <row r="2969" spans="1:1">
      <c r="A2969" s="45" t="s">
        <v>3353</v>
      </c>
    </row>
    <row r="2970" spans="1:1">
      <c r="A2970" s="45" t="s">
        <v>3354</v>
      </c>
    </row>
    <row r="2971" spans="1:1">
      <c r="A2971" s="45" t="s">
        <v>3355</v>
      </c>
    </row>
    <row r="2972" spans="1:1">
      <c r="A2972" s="45" t="s">
        <v>3356</v>
      </c>
    </row>
    <row r="2973" spans="1:1">
      <c r="A2973" s="45" t="s">
        <v>3357</v>
      </c>
    </row>
    <row r="2974" spans="1:1">
      <c r="A2974" s="45" t="s">
        <v>3358</v>
      </c>
    </row>
    <row r="2975" spans="1:1">
      <c r="A2975" s="45" t="s">
        <v>3359</v>
      </c>
    </row>
    <row r="2976" spans="1:1">
      <c r="A2976" s="45" t="s">
        <v>3360</v>
      </c>
    </row>
    <row r="2977" spans="1:1">
      <c r="A2977" s="45" t="s">
        <v>3361</v>
      </c>
    </row>
    <row r="2978" spans="1:1">
      <c r="A2978" s="45" t="s">
        <v>3362</v>
      </c>
    </row>
    <row r="2979" spans="1:1">
      <c r="A2979" s="45" t="s">
        <v>3363</v>
      </c>
    </row>
    <row r="2980" spans="1:1">
      <c r="A2980" s="45" t="s">
        <v>3364</v>
      </c>
    </row>
    <row r="2981" spans="1:1">
      <c r="A2981" s="45" t="s">
        <v>3365</v>
      </c>
    </row>
    <row r="2982" spans="1:1">
      <c r="A2982" s="45" t="s">
        <v>3366</v>
      </c>
    </row>
    <row r="2983" spans="1:1">
      <c r="A2983" s="45" t="s">
        <v>3367</v>
      </c>
    </row>
    <row r="2984" spans="1:1">
      <c r="A2984" s="45" t="s">
        <v>3368</v>
      </c>
    </row>
    <row r="2985" spans="1:1">
      <c r="A2985" s="45" t="s">
        <v>3369</v>
      </c>
    </row>
    <row r="2986" spans="1:1">
      <c r="A2986" s="45" t="s">
        <v>3370</v>
      </c>
    </row>
    <row r="2987" spans="1:1">
      <c r="A2987" s="45" t="s">
        <v>3371</v>
      </c>
    </row>
    <row r="2988" spans="1:1">
      <c r="A2988" s="45" t="s">
        <v>3372</v>
      </c>
    </row>
    <row r="2989" spans="1:1">
      <c r="A2989" s="45" t="s">
        <v>3373</v>
      </c>
    </row>
    <row r="2990" spans="1:1">
      <c r="A2990" s="45" t="s">
        <v>3374</v>
      </c>
    </row>
    <row r="2991" spans="1:1">
      <c r="A2991" s="45" t="s">
        <v>3375</v>
      </c>
    </row>
    <row r="2992" spans="1:1">
      <c r="A2992" s="45" t="s">
        <v>3376</v>
      </c>
    </row>
    <row r="2993" spans="1:1">
      <c r="A2993" s="45" t="s">
        <v>3377</v>
      </c>
    </row>
    <row r="2994" spans="1:1">
      <c r="A2994" s="45" t="s">
        <v>3378</v>
      </c>
    </row>
    <row r="2995" spans="1:1">
      <c r="A2995" s="45" t="s">
        <v>3379</v>
      </c>
    </row>
    <row r="2996" spans="1:1">
      <c r="A2996" s="45" t="s">
        <v>3380</v>
      </c>
    </row>
    <row r="2997" spans="1:1">
      <c r="A2997" s="45" t="s">
        <v>3381</v>
      </c>
    </row>
    <row r="2998" spans="1:1">
      <c r="A2998" s="45" t="s">
        <v>3382</v>
      </c>
    </row>
    <row r="2999" spans="1:1">
      <c r="A2999" s="45" t="s">
        <v>3383</v>
      </c>
    </row>
    <row r="3000" spans="1:1">
      <c r="A3000" s="45" t="s">
        <v>3384</v>
      </c>
    </row>
    <row r="3001" spans="1:1">
      <c r="A3001" s="45" t="s">
        <v>3385</v>
      </c>
    </row>
    <row r="3002" spans="1:1">
      <c r="A3002" s="45" t="s">
        <v>3386</v>
      </c>
    </row>
    <row r="3003" spans="1:1">
      <c r="A3003" s="45" t="s">
        <v>3387</v>
      </c>
    </row>
    <row r="3004" spans="1:1">
      <c r="A3004" s="45" t="s">
        <v>3388</v>
      </c>
    </row>
    <row r="3005" spans="1:1">
      <c r="A3005" s="45" t="s">
        <v>3389</v>
      </c>
    </row>
    <row r="3006" spans="1:1">
      <c r="A3006" s="45" t="s">
        <v>3390</v>
      </c>
    </row>
    <row r="3007" spans="1:1">
      <c r="A3007" s="45" t="s">
        <v>3391</v>
      </c>
    </row>
    <row r="3008" spans="1:1">
      <c r="A3008" s="45" t="s">
        <v>3392</v>
      </c>
    </row>
    <row r="3009" spans="1:1">
      <c r="A3009" s="45" t="s">
        <v>3393</v>
      </c>
    </row>
    <row r="3010" spans="1:1">
      <c r="A3010" s="45" t="s">
        <v>3394</v>
      </c>
    </row>
    <row r="3011" spans="1:1">
      <c r="A3011" s="45" t="s">
        <v>3395</v>
      </c>
    </row>
    <row r="3012" spans="1:1">
      <c r="A3012" s="45" t="s">
        <v>3396</v>
      </c>
    </row>
    <row r="3013" spans="1:1">
      <c r="A3013" s="45" t="s">
        <v>3397</v>
      </c>
    </row>
    <row r="3014" spans="1:1">
      <c r="A3014" s="45" t="s">
        <v>3398</v>
      </c>
    </row>
    <row r="3015" spans="1:1">
      <c r="A3015" s="45" t="s">
        <v>3399</v>
      </c>
    </row>
    <row r="3016" spans="1:1">
      <c r="A3016" s="45" t="s">
        <v>3400</v>
      </c>
    </row>
    <row r="3017" spans="1:1">
      <c r="A3017" s="45" t="s">
        <v>3401</v>
      </c>
    </row>
    <row r="3018" spans="1:1">
      <c r="A3018" s="45" t="s">
        <v>3402</v>
      </c>
    </row>
    <row r="3019" spans="1:1">
      <c r="A3019" s="45" t="s">
        <v>3403</v>
      </c>
    </row>
    <row r="3020" spans="1:1">
      <c r="A3020" s="45" t="s">
        <v>3404</v>
      </c>
    </row>
    <row r="3021" spans="1:1">
      <c r="A3021" s="45" t="s">
        <v>3405</v>
      </c>
    </row>
    <row r="3022" spans="1:1">
      <c r="A3022" s="45" t="s">
        <v>3406</v>
      </c>
    </row>
    <row r="3023" spans="1:1">
      <c r="A3023" s="45" t="s">
        <v>3407</v>
      </c>
    </row>
    <row r="3024" spans="1:1">
      <c r="A3024" s="45" t="s">
        <v>3408</v>
      </c>
    </row>
    <row r="3025" spans="1:1">
      <c r="A3025" s="45" t="s">
        <v>3409</v>
      </c>
    </row>
    <row r="3026" spans="1:1">
      <c r="A3026" s="45" t="s">
        <v>3410</v>
      </c>
    </row>
    <row r="3027" spans="1:1">
      <c r="A3027" s="45" t="s">
        <v>3411</v>
      </c>
    </row>
    <row r="3028" spans="1:1">
      <c r="A3028" s="45" t="s">
        <v>3412</v>
      </c>
    </row>
    <row r="3029" spans="1:1">
      <c r="A3029" s="45" t="s">
        <v>3413</v>
      </c>
    </row>
    <row r="3030" spans="1:1">
      <c r="A3030" s="45" t="s">
        <v>3414</v>
      </c>
    </row>
    <row r="3031" spans="1:1">
      <c r="A3031" s="45" t="s">
        <v>3415</v>
      </c>
    </row>
    <row r="3032" spans="1:1">
      <c r="A3032" s="45" t="s">
        <v>3416</v>
      </c>
    </row>
    <row r="3033" spans="1:1">
      <c r="A3033" s="45" t="s">
        <v>3417</v>
      </c>
    </row>
    <row r="3034" spans="1:1">
      <c r="A3034" s="45" t="s">
        <v>3418</v>
      </c>
    </row>
    <row r="3035" spans="1:1">
      <c r="A3035" s="45" t="s">
        <v>3419</v>
      </c>
    </row>
    <row r="3036" spans="1:1">
      <c r="A3036" s="45" t="s">
        <v>3420</v>
      </c>
    </row>
    <row r="3037" spans="1:1">
      <c r="A3037" s="45" t="s">
        <v>3421</v>
      </c>
    </row>
    <row r="3038" spans="1:1">
      <c r="A3038" s="45" t="s">
        <v>3422</v>
      </c>
    </row>
    <row r="3039" spans="1:1">
      <c r="A3039" s="45" t="s">
        <v>3423</v>
      </c>
    </row>
    <row r="3040" spans="1:1">
      <c r="A3040" s="45" t="s">
        <v>3424</v>
      </c>
    </row>
    <row r="3041" spans="1:1">
      <c r="A3041" s="45" t="s">
        <v>3425</v>
      </c>
    </row>
    <row r="3042" spans="1:1">
      <c r="A3042" s="45" t="s">
        <v>3426</v>
      </c>
    </row>
    <row r="3043" spans="1:1">
      <c r="A3043" s="45" t="s">
        <v>3427</v>
      </c>
    </row>
    <row r="3044" spans="1:1">
      <c r="A3044" s="45" t="s">
        <v>3428</v>
      </c>
    </row>
    <row r="3045" spans="1:1">
      <c r="A3045" s="45" t="s">
        <v>3429</v>
      </c>
    </row>
    <row r="3046" spans="1:1">
      <c r="A3046" s="45" t="s">
        <v>3430</v>
      </c>
    </row>
    <row r="3047" spans="1:1">
      <c r="A3047" s="45" t="s">
        <v>3431</v>
      </c>
    </row>
    <row r="3048" spans="1:1">
      <c r="A3048" s="45" t="s">
        <v>3432</v>
      </c>
    </row>
    <row r="3049" spans="1:1">
      <c r="A3049" s="45" t="s">
        <v>3433</v>
      </c>
    </row>
    <row r="3050" spans="1:1">
      <c r="A3050" s="45" t="s">
        <v>3434</v>
      </c>
    </row>
    <row r="3051" spans="1:1">
      <c r="A3051" s="45" t="s">
        <v>3435</v>
      </c>
    </row>
    <row r="3052" spans="1:1">
      <c r="A3052" s="45" t="s">
        <v>3436</v>
      </c>
    </row>
    <row r="3053" spans="1:1">
      <c r="A3053" s="45" t="s">
        <v>3437</v>
      </c>
    </row>
    <row r="3054" spans="1:1">
      <c r="A3054" s="45" t="s">
        <v>3438</v>
      </c>
    </row>
    <row r="3055" spans="1:1">
      <c r="A3055" s="45" t="s">
        <v>3439</v>
      </c>
    </row>
    <row r="3056" spans="1:1">
      <c r="A3056" s="45" t="s">
        <v>3440</v>
      </c>
    </row>
    <row r="3057" spans="1:1">
      <c r="A3057" s="45" t="s">
        <v>3441</v>
      </c>
    </row>
    <row r="3058" spans="1:1">
      <c r="A3058" s="45" t="s">
        <v>3442</v>
      </c>
    </row>
    <row r="3059" spans="1:1">
      <c r="A3059" s="45" t="s">
        <v>3443</v>
      </c>
    </row>
    <row r="3060" spans="1:1">
      <c r="A3060" s="45" t="s">
        <v>3444</v>
      </c>
    </row>
    <row r="3061" spans="1:1">
      <c r="A3061" s="45" t="s">
        <v>3445</v>
      </c>
    </row>
    <row r="3062" spans="1:1">
      <c r="A3062" s="45" t="s">
        <v>3446</v>
      </c>
    </row>
    <row r="3063" spans="1:1">
      <c r="A3063" s="45" t="s">
        <v>3447</v>
      </c>
    </row>
    <row r="3064" spans="1:1">
      <c r="A3064" s="45" t="s">
        <v>3448</v>
      </c>
    </row>
    <row r="3065" spans="1:1">
      <c r="A3065" s="45" t="s">
        <v>3449</v>
      </c>
    </row>
    <row r="3066" spans="1:1">
      <c r="A3066" s="45" t="s">
        <v>3450</v>
      </c>
    </row>
    <row r="3067" spans="1:1">
      <c r="A3067" s="45" t="s">
        <v>3451</v>
      </c>
    </row>
    <row r="3068" spans="1:1">
      <c r="A3068" s="45" t="s">
        <v>3452</v>
      </c>
    </row>
    <row r="3069" spans="1:1">
      <c r="A3069" s="45" t="s">
        <v>3453</v>
      </c>
    </row>
    <row r="3070" spans="1:1">
      <c r="A3070" s="45" t="s">
        <v>3454</v>
      </c>
    </row>
    <row r="3071" spans="1:1">
      <c r="A3071" s="45" t="s">
        <v>3455</v>
      </c>
    </row>
    <row r="3072" spans="1:1">
      <c r="A3072" s="45" t="s">
        <v>3456</v>
      </c>
    </row>
    <row r="3073" spans="1:1">
      <c r="A3073" s="45" t="s">
        <v>3457</v>
      </c>
    </row>
    <row r="3074" spans="1:1">
      <c r="A3074" s="45" t="s">
        <v>3458</v>
      </c>
    </row>
    <row r="3075" spans="1:1">
      <c r="A3075" s="45" t="s">
        <v>3459</v>
      </c>
    </row>
    <row r="3076" spans="1:1">
      <c r="A3076" s="45" t="s">
        <v>3460</v>
      </c>
    </row>
    <row r="3077" spans="1:1">
      <c r="A3077" s="45" t="s">
        <v>3461</v>
      </c>
    </row>
    <row r="3078" spans="1:1">
      <c r="A3078" s="45" t="s">
        <v>3462</v>
      </c>
    </row>
    <row r="3079" spans="1:1">
      <c r="A3079" s="45" t="s">
        <v>3463</v>
      </c>
    </row>
    <row r="3080" spans="1:1">
      <c r="A3080" s="45" t="s">
        <v>3464</v>
      </c>
    </row>
    <row r="3081" spans="1:1">
      <c r="A3081" s="45" t="s">
        <v>3465</v>
      </c>
    </row>
    <row r="3082" spans="1:1">
      <c r="A3082" s="45" t="s">
        <v>3466</v>
      </c>
    </row>
    <row r="3083" spans="1:1">
      <c r="A3083" s="45" t="s">
        <v>3467</v>
      </c>
    </row>
    <row r="3084" spans="1:1">
      <c r="A3084" s="45" t="s">
        <v>3468</v>
      </c>
    </row>
    <row r="3085" spans="1:1">
      <c r="A3085" s="45" t="s">
        <v>3469</v>
      </c>
    </row>
    <row r="3086" spans="1:1">
      <c r="A3086" s="45" t="s">
        <v>3470</v>
      </c>
    </row>
    <row r="3087" spans="1:1">
      <c r="A3087" s="45" t="s">
        <v>3471</v>
      </c>
    </row>
    <row r="3088" spans="1:1">
      <c r="A3088" s="45" t="s">
        <v>3472</v>
      </c>
    </row>
    <row r="3089" spans="1:1">
      <c r="A3089" s="45" t="s">
        <v>3473</v>
      </c>
    </row>
    <row r="3090" spans="1:1">
      <c r="A3090" s="45" t="s">
        <v>3474</v>
      </c>
    </row>
    <row r="3091" spans="1:1">
      <c r="A3091" s="45" t="s">
        <v>3475</v>
      </c>
    </row>
    <row r="3092" spans="1:1">
      <c r="A3092" s="45" t="s">
        <v>3476</v>
      </c>
    </row>
    <row r="3093" spans="1:1">
      <c r="A3093" s="45" t="s">
        <v>3477</v>
      </c>
    </row>
    <row r="3094" spans="1:1">
      <c r="A3094" s="45" t="s">
        <v>3478</v>
      </c>
    </row>
    <row r="3095" spans="1:1">
      <c r="A3095" s="45" t="s">
        <v>3479</v>
      </c>
    </row>
    <row r="3096" spans="1:1">
      <c r="A3096" s="45" t="s">
        <v>3480</v>
      </c>
    </row>
    <row r="3097" spans="1:1">
      <c r="A3097" s="45" t="s">
        <v>3481</v>
      </c>
    </row>
    <row r="3098" spans="1:1">
      <c r="A3098" s="45" t="s">
        <v>3482</v>
      </c>
    </row>
    <row r="3099" spans="1:1">
      <c r="A3099" s="45" t="s">
        <v>3483</v>
      </c>
    </row>
    <row r="3100" spans="1:1">
      <c r="A3100" s="45" t="s">
        <v>3484</v>
      </c>
    </row>
    <row r="3101" spans="1:1">
      <c r="A3101" s="45" t="s">
        <v>3485</v>
      </c>
    </row>
    <row r="3102" spans="1:1">
      <c r="A3102" s="45" t="s">
        <v>3486</v>
      </c>
    </row>
    <row r="3103" spans="1:1">
      <c r="A3103" s="45" t="s">
        <v>3487</v>
      </c>
    </row>
    <row r="3104" spans="1:1">
      <c r="A3104" s="45" t="s">
        <v>3488</v>
      </c>
    </row>
    <row r="3105" spans="1:1">
      <c r="A3105" s="45" t="s">
        <v>3489</v>
      </c>
    </row>
    <row r="3106" spans="1:1">
      <c r="A3106" s="45" t="s">
        <v>3490</v>
      </c>
    </row>
    <row r="3107" spans="1:1">
      <c r="A3107" s="45" t="s">
        <v>3491</v>
      </c>
    </row>
    <row r="3108" spans="1:1">
      <c r="A3108" s="45" t="s">
        <v>3492</v>
      </c>
    </row>
    <row r="3109" spans="1:1">
      <c r="A3109" s="45" t="s">
        <v>3493</v>
      </c>
    </row>
    <row r="3110" spans="1:1">
      <c r="A3110" s="45" t="s">
        <v>3494</v>
      </c>
    </row>
    <row r="3111" spans="1:1">
      <c r="A3111" s="45" t="s">
        <v>3495</v>
      </c>
    </row>
    <row r="3112" spans="1:1">
      <c r="A3112" s="45" t="s">
        <v>3496</v>
      </c>
    </row>
    <row r="3113" spans="1:1">
      <c r="A3113" s="45" t="s">
        <v>3497</v>
      </c>
    </row>
    <row r="3114" spans="1:1">
      <c r="A3114" s="45" t="s">
        <v>3498</v>
      </c>
    </row>
    <row r="3115" spans="1:1">
      <c r="A3115" s="45" t="s">
        <v>3499</v>
      </c>
    </row>
    <row r="3116" spans="1:1">
      <c r="A3116" s="45" t="s">
        <v>3500</v>
      </c>
    </row>
    <row r="3117" spans="1:1">
      <c r="A3117" s="45" t="s">
        <v>3501</v>
      </c>
    </row>
    <row r="3118" spans="1:1">
      <c r="A3118" s="45" t="s">
        <v>3502</v>
      </c>
    </row>
    <row r="3119" spans="1:1">
      <c r="A3119" s="45" t="s">
        <v>3503</v>
      </c>
    </row>
    <row r="3120" spans="1:1">
      <c r="A3120" s="45" t="s">
        <v>3504</v>
      </c>
    </row>
    <row r="3121" spans="1:1">
      <c r="A3121" s="45" t="s">
        <v>3505</v>
      </c>
    </row>
    <row r="3122" spans="1:1">
      <c r="A3122" s="45" t="s">
        <v>3506</v>
      </c>
    </row>
    <row r="3123" spans="1:1">
      <c r="A3123" s="45" t="s">
        <v>3507</v>
      </c>
    </row>
    <row r="3124" spans="1:1">
      <c r="A3124" s="45" t="s">
        <v>3508</v>
      </c>
    </row>
    <row r="3125" spans="1:1">
      <c r="A3125" s="45" t="s">
        <v>3509</v>
      </c>
    </row>
    <row r="3126" spans="1:1">
      <c r="A3126" s="45" t="s">
        <v>3510</v>
      </c>
    </row>
    <row r="3127" spans="1:1">
      <c r="A3127" s="45" t="s">
        <v>3511</v>
      </c>
    </row>
    <row r="3128" spans="1:1">
      <c r="A3128" s="45" t="s">
        <v>3512</v>
      </c>
    </row>
    <row r="3129" spans="1:1">
      <c r="A3129" s="45" t="s">
        <v>3513</v>
      </c>
    </row>
    <row r="3130" spans="1:1">
      <c r="A3130" s="45" t="s">
        <v>3514</v>
      </c>
    </row>
    <row r="3131" spans="1:1">
      <c r="A3131" s="45" t="s">
        <v>3515</v>
      </c>
    </row>
    <row r="3132" spans="1:1">
      <c r="A3132" s="45" t="s">
        <v>3516</v>
      </c>
    </row>
    <row r="3133" spans="1:1">
      <c r="A3133" s="45" t="s">
        <v>3517</v>
      </c>
    </row>
    <row r="3134" spans="1:1">
      <c r="A3134" s="45" t="s">
        <v>3518</v>
      </c>
    </row>
    <row r="3135" spans="1:1">
      <c r="A3135" s="45" t="s">
        <v>3519</v>
      </c>
    </row>
    <row r="3136" spans="1:1">
      <c r="A3136" s="45" t="s">
        <v>3520</v>
      </c>
    </row>
    <row r="3137" spans="1:1">
      <c r="A3137" s="45" t="s">
        <v>3521</v>
      </c>
    </row>
    <row r="3138" spans="1:1">
      <c r="A3138" s="45" t="s">
        <v>3522</v>
      </c>
    </row>
    <row r="3139" spans="1:1">
      <c r="A3139" s="45" t="s">
        <v>3523</v>
      </c>
    </row>
    <row r="3140" spans="1:1">
      <c r="A3140" s="45" t="s">
        <v>3524</v>
      </c>
    </row>
    <row r="3141" spans="1:1">
      <c r="A3141" s="45" t="s">
        <v>3525</v>
      </c>
    </row>
    <row r="3142" spans="1:1">
      <c r="A3142" s="45" t="s">
        <v>3526</v>
      </c>
    </row>
    <row r="3143" spans="1:1">
      <c r="A3143" s="45" t="s">
        <v>3527</v>
      </c>
    </row>
    <row r="3144" spans="1:1">
      <c r="A3144" s="45" t="s">
        <v>3528</v>
      </c>
    </row>
    <row r="3145" spans="1:1">
      <c r="A3145" s="45" t="s">
        <v>3529</v>
      </c>
    </row>
    <row r="3146" spans="1:1">
      <c r="A3146" s="45" t="s">
        <v>3530</v>
      </c>
    </row>
    <row r="3147" spans="1:1">
      <c r="A3147" s="45" t="s">
        <v>3531</v>
      </c>
    </row>
    <row r="3148" spans="1:1">
      <c r="A3148" s="45" t="s">
        <v>3532</v>
      </c>
    </row>
    <row r="3149" spans="1:1">
      <c r="A3149" s="45" t="s">
        <v>3533</v>
      </c>
    </row>
    <row r="3150" spans="1:1">
      <c r="A3150" s="45" t="s">
        <v>3534</v>
      </c>
    </row>
    <row r="3151" spans="1:1">
      <c r="A3151" s="45" t="s">
        <v>3535</v>
      </c>
    </row>
    <row r="3152" spans="1:1">
      <c r="A3152" s="45" t="s">
        <v>3536</v>
      </c>
    </row>
    <row r="3153" spans="1:1">
      <c r="A3153" s="45" t="s">
        <v>3537</v>
      </c>
    </row>
    <row r="3154" spans="1:1">
      <c r="A3154" s="45" t="s">
        <v>3538</v>
      </c>
    </row>
    <row r="3155" spans="1:1">
      <c r="A3155" s="45" t="s">
        <v>3539</v>
      </c>
    </row>
    <row r="3156" spans="1:1">
      <c r="A3156" s="45" t="s">
        <v>3540</v>
      </c>
    </row>
    <row r="3157" spans="1:1">
      <c r="A3157" s="45" t="s">
        <v>3541</v>
      </c>
    </row>
    <row r="3158" spans="1:1">
      <c r="A3158" s="45" t="s">
        <v>3542</v>
      </c>
    </row>
    <row r="3159" spans="1:1">
      <c r="A3159" s="45" t="s">
        <v>3543</v>
      </c>
    </row>
    <row r="3160" spans="1:1">
      <c r="A3160" s="45" t="s">
        <v>3544</v>
      </c>
    </row>
    <row r="3161" spans="1:1">
      <c r="A3161" s="45" t="s">
        <v>3545</v>
      </c>
    </row>
    <row r="3162" spans="1:1">
      <c r="A3162" s="45" t="s">
        <v>3546</v>
      </c>
    </row>
    <row r="3163" spans="1:1">
      <c r="A3163" s="45" t="s">
        <v>3547</v>
      </c>
    </row>
    <row r="3164" spans="1:1">
      <c r="A3164" s="45" t="s">
        <v>3548</v>
      </c>
    </row>
    <row r="3165" spans="1:1">
      <c r="A3165" s="45" t="s">
        <v>3549</v>
      </c>
    </row>
    <row r="3166" spans="1:1">
      <c r="A3166" s="45" t="s">
        <v>3550</v>
      </c>
    </row>
    <row r="3167" spans="1:1">
      <c r="A3167" s="45" t="s">
        <v>3551</v>
      </c>
    </row>
    <row r="3168" spans="1:1">
      <c r="A3168" s="45" t="s">
        <v>3552</v>
      </c>
    </row>
    <row r="3169" spans="1:1">
      <c r="A3169" s="45" t="s">
        <v>3553</v>
      </c>
    </row>
    <row r="3170" spans="1:1">
      <c r="A3170" s="45" t="s">
        <v>3554</v>
      </c>
    </row>
    <row r="3171" spans="1:1">
      <c r="A3171" s="45" t="s">
        <v>3555</v>
      </c>
    </row>
    <row r="3172" spans="1:1">
      <c r="A3172" s="45" t="s">
        <v>3556</v>
      </c>
    </row>
    <row r="3173" spans="1:1">
      <c r="A3173" s="45" t="s">
        <v>3557</v>
      </c>
    </row>
    <row r="3174" spans="1:1">
      <c r="A3174" s="45" t="s">
        <v>3558</v>
      </c>
    </row>
    <row r="3175" spans="1:1">
      <c r="A3175" s="45" t="s">
        <v>3559</v>
      </c>
    </row>
    <row r="3176" spans="1:1">
      <c r="A3176" s="45" t="s">
        <v>3560</v>
      </c>
    </row>
    <row r="3177" spans="1:1">
      <c r="A3177" s="45" t="s">
        <v>3561</v>
      </c>
    </row>
    <row r="3178" spans="1:1">
      <c r="A3178" s="45" t="s">
        <v>3562</v>
      </c>
    </row>
    <row r="3179" spans="1:1">
      <c r="A3179" s="45" t="s">
        <v>3563</v>
      </c>
    </row>
    <row r="3180" spans="1:1">
      <c r="A3180" s="45" t="s">
        <v>3564</v>
      </c>
    </row>
    <row r="3181" spans="1:1">
      <c r="A3181" s="45" t="s">
        <v>3565</v>
      </c>
    </row>
    <row r="3182" spans="1:1">
      <c r="A3182" s="45" t="s">
        <v>3566</v>
      </c>
    </row>
    <row r="3183" spans="1:1">
      <c r="A3183" s="45" t="s">
        <v>3567</v>
      </c>
    </row>
    <row r="3184" spans="1:1">
      <c r="A3184" s="45" t="s">
        <v>3568</v>
      </c>
    </row>
    <row r="3185" spans="1:1">
      <c r="A3185" s="45" t="s">
        <v>3569</v>
      </c>
    </row>
    <row r="3186" spans="1:1">
      <c r="A3186" s="45" t="s">
        <v>3570</v>
      </c>
    </row>
    <row r="3187" spans="1:1">
      <c r="A3187" s="45" t="s">
        <v>3571</v>
      </c>
    </row>
    <row r="3188" spans="1:1">
      <c r="A3188" s="45" t="s">
        <v>3572</v>
      </c>
    </row>
    <row r="3189" spans="1:1">
      <c r="A3189" s="45" t="s">
        <v>3573</v>
      </c>
    </row>
    <row r="3190" spans="1:1">
      <c r="A3190" s="45" t="s">
        <v>3574</v>
      </c>
    </row>
    <row r="3191" spans="1:1">
      <c r="A3191" s="45" t="s">
        <v>3575</v>
      </c>
    </row>
    <row r="3192" spans="1:1">
      <c r="A3192" s="45" t="s">
        <v>3576</v>
      </c>
    </row>
    <row r="3193" spans="1:1">
      <c r="A3193" s="45" t="s">
        <v>3577</v>
      </c>
    </row>
    <row r="3194" spans="1:1">
      <c r="A3194" s="45" t="s">
        <v>3578</v>
      </c>
    </row>
    <row r="3195" spans="1:1">
      <c r="A3195" s="45" t="s">
        <v>3579</v>
      </c>
    </row>
    <row r="3196" spans="1:1" ht="17.399999999999999">
      <c r="A3196" s="44" t="s">
        <v>3580</v>
      </c>
    </row>
    <row r="3197" spans="1:1">
      <c r="A3197" s="45" t="s">
        <v>3581</v>
      </c>
    </row>
    <row r="3198" spans="1:1">
      <c r="A3198" s="45" t="s">
        <v>3582</v>
      </c>
    </row>
    <row r="3199" spans="1:1">
      <c r="A3199" s="45" t="s">
        <v>3583</v>
      </c>
    </row>
    <row r="3200" spans="1:1">
      <c r="A3200" s="45" t="s">
        <v>3584</v>
      </c>
    </row>
    <row r="3201" spans="1:1">
      <c r="A3201" s="45" t="s">
        <v>3585</v>
      </c>
    </row>
    <row r="3202" spans="1:1">
      <c r="A3202" s="45" t="s">
        <v>3586</v>
      </c>
    </row>
    <row r="3203" spans="1:1">
      <c r="A3203" s="45" t="s">
        <v>3587</v>
      </c>
    </row>
    <row r="3204" spans="1:1">
      <c r="A3204" s="45" t="s">
        <v>3588</v>
      </c>
    </row>
    <row r="3205" spans="1:1">
      <c r="A3205" s="45" t="s">
        <v>3589</v>
      </c>
    </row>
    <row r="3206" spans="1:1">
      <c r="A3206" s="45" t="s">
        <v>3590</v>
      </c>
    </row>
    <row r="3207" spans="1:1">
      <c r="A3207" s="45" t="s">
        <v>3591</v>
      </c>
    </row>
    <row r="3208" spans="1:1">
      <c r="A3208" s="45" t="s">
        <v>3592</v>
      </c>
    </row>
    <row r="3209" spans="1:1">
      <c r="A3209" s="45" t="s">
        <v>3593</v>
      </c>
    </row>
    <row r="3210" spans="1:1">
      <c r="A3210" s="45" t="s">
        <v>3594</v>
      </c>
    </row>
    <row r="3211" spans="1:1">
      <c r="A3211" s="45" t="s">
        <v>3595</v>
      </c>
    </row>
    <row r="3212" spans="1:1">
      <c r="A3212" s="45" t="s">
        <v>3596</v>
      </c>
    </row>
    <row r="3213" spans="1:1">
      <c r="A3213" s="45" t="s">
        <v>3597</v>
      </c>
    </row>
    <row r="3214" spans="1:1">
      <c r="A3214" s="45" t="s">
        <v>3598</v>
      </c>
    </row>
    <row r="3215" spans="1:1">
      <c r="A3215" s="45" t="s">
        <v>3599</v>
      </c>
    </row>
    <row r="3216" spans="1:1">
      <c r="A3216" s="45" t="s">
        <v>3600</v>
      </c>
    </row>
    <row r="3217" spans="1:1">
      <c r="A3217" s="45" t="s">
        <v>3601</v>
      </c>
    </row>
    <row r="3218" spans="1:1">
      <c r="A3218" s="45" t="s">
        <v>3602</v>
      </c>
    </row>
    <row r="3219" spans="1:1">
      <c r="A3219" s="45" t="s">
        <v>3603</v>
      </c>
    </row>
    <row r="3220" spans="1:1">
      <c r="A3220" s="45" t="s">
        <v>3604</v>
      </c>
    </row>
    <row r="3221" spans="1:1">
      <c r="A3221" s="45" t="s">
        <v>3605</v>
      </c>
    </row>
    <row r="3222" spans="1:1">
      <c r="A3222" s="45" t="s">
        <v>3606</v>
      </c>
    </row>
    <row r="3223" spans="1:1">
      <c r="A3223" s="45" t="s">
        <v>3607</v>
      </c>
    </row>
    <row r="3224" spans="1:1">
      <c r="A3224" s="45" t="s">
        <v>3608</v>
      </c>
    </row>
    <row r="3225" spans="1:1">
      <c r="A3225" s="45" t="s">
        <v>3609</v>
      </c>
    </row>
    <row r="3226" spans="1:1">
      <c r="A3226" s="45" t="s">
        <v>3610</v>
      </c>
    </row>
    <row r="3227" spans="1:1">
      <c r="A3227" s="45" t="s">
        <v>3611</v>
      </c>
    </row>
    <row r="3228" spans="1:1">
      <c r="A3228" s="45" t="s">
        <v>3612</v>
      </c>
    </row>
    <row r="3229" spans="1:1">
      <c r="A3229" s="45" t="s">
        <v>3613</v>
      </c>
    </row>
    <row r="3230" spans="1:1">
      <c r="A3230" s="45" t="s">
        <v>3614</v>
      </c>
    </row>
    <row r="3231" spans="1:1">
      <c r="A3231" s="45" t="s">
        <v>3615</v>
      </c>
    </row>
    <row r="3232" spans="1:1">
      <c r="A3232" s="45" t="s">
        <v>3616</v>
      </c>
    </row>
    <row r="3233" spans="1:1">
      <c r="A3233" s="45" t="s">
        <v>3617</v>
      </c>
    </row>
    <row r="3234" spans="1:1">
      <c r="A3234" s="45" t="s">
        <v>3618</v>
      </c>
    </row>
    <row r="3235" spans="1:1">
      <c r="A3235" s="45" t="s">
        <v>3619</v>
      </c>
    </row>
    <row r="3236" spans="1:1">
      <c r="A3236" s="45" t="s">
        <v>3620</v>
      </c>
    </row>
    <row r="3237" spans="1:1">
      <c r="A3237" s="45" t="s">
        <v>3621</v>
      </c>
    </row>
    <row r="3238" spans="1:1">
      <c r="A3238" s="45" t="s">
        <v>3622</v>
      </c>
    </row>
    <row r="3239" spans="1:1">
      <c r="A3239" s="45" t="s">
        <v>3623</v>
      </c>
    </row>
    <row r="3240" spans="1:1">
      <c r="A3240" s="45" t="s">
        <v>3624</v>
      </c>
    </row>
    <row r="3241" spans="1:1">
      <c r="A3241" s="45" t="s">
        <v>3625</v>
      </c>
    </row>
    <row r="3242" spans="1:1">
      <c r="A3242" s="45" t="s">
        <v>3626</v>
      </c>
    </row>
    <row r="3243" spans="1:1">
      <c r="A3243" s="45" t="s">
        <v>3627</v>
      </c>
    </row>
    <row r="3244" spans="1:1">
      <c r="A3244" s="45" t="s">
        <v>3628</v>
      </c>
    </row>
    <row r="3245" spans="1:1">
      <c r="A3245" s="45" t="s">
        <v>3629</v>
      </c>
    </row>
    <row r="3246" spans="1:1">
      <c r="A3246" s="45" t="s">
        <v>3630</v>
      </c>
    </row>
    <row r="3247" spans="1:1">
      <c r="A3247" s="45" t="s">
        <v>3631</v>
      </c>
    </row>
    <row r="3248" spans="1:1">
      <c r="A3248" s="45" t="s">
        <v>3632</v>
      </c>
    </row>
    <row r="3249" spans="1:1">
      <c r="A3249" s="45" t="s">
        <v>3633</v>
      </c>
    </row>
    <row r="3250" spans="1:1">
      <c r="A3250" s="45" t="s">
        <v>3634</v>
      </c>
    </row>
    <row r="3251" spans="1:1">
      <c r="A3251" s="45" t="s">
        <v>3635</v>
      </c>
    </row>
    <row r="3252" spans="1:1">
      <c r="A3252" s="45" t="s">
        <v>3636</v>
      </c>
    </row>
    <row r="3253" spans="1:1">
      <c r="A3253" s="45" t="s">
        <v>3637</v>
      </c>
    </row>
    <row r="3254" spans="1:1">
      <c r="A3254" s="45" t="s">
        <v>3638</v>
      </c>
    </row>
    <row r="3255" spans="1:1">
      <c r="A3255" s="45" t="s">
        <v>3639</v>
      </c>
    </row>
    <row r="3256" spans="1:1">
      <c r="A3256" s="45" t="s">
        <v>3640</v>
      </c>
    </row>
    <row r="3257" spans="1:1">
      <c r="A3257" s="45" t="s">
        <v>3641</v>
      </c>
    </row>
    <row r="3258" spans="1:1">
      <c r="A3258" s="45" t="s">
        <v>3642</v>
      </c>
    </row>
    <row r="3259" spans="1:1">
      <c r="A3259" s="45" t="s">
        <v>3643</v>
      </c>
    </row>
    <row r="3260" spans="1:1">
      <c r="A3260" s="45" t="s">
        <v>3644</v>
      </c>
    </row>
    <row r="3261" spans="1:1">
      <c r="A3261" s="45" t="s">
        <v>3645</v>
      </c>
    </row>
    <row r="3262" spans="1:1">
      <c r="A3262" s="45" t="s">
        <v>3646</v>
      </c>
    </row>
    <row r="3263" spans="1:1">
      <c r="A3263" s="45" t="s">
        <v>3647</v>
      </c>
    </row>
    <row r="3264" spans="1:1">
      <c r="A3264" s="45" t="s">
        <v>3648</v>
      </c>
    </row>
    <row r="3265" spans="1:1">
      <c r="A3265" s="45" t="s">
        <v>3649</v>
      </c>
    </row>
    <row r="3266" spans="1:1">
      <c r="A3266" s="45" t="s">
        <v>3650</v>
      </c>
    </row>
    <row r="3267" spans="1:1">
      <c r="A3267" s="45" t="s">
        <v>3651</v>
      </c>
    </row>
    <row r="3268" spans="1:1">
      <c r="A3268" s="45" t="s">
        <v>3652</v>
      </c>
    </row>
    <row r="3269" spans="1:1">
      <c r="A3269" s="45" t="s">
        <v>3653</v>
      </c>
    </row>
    <row r="3270" spans="1:1">
      <c r="A3270" s="45" t="s">
        <v>3654</v>
      </c>
    </row>
    <row r="3271" spans="1:1">
      <c r="A3271" s="45" t="s">
        <v>3655</v>
      </c>
    </row>
    <row r="3272" spans="1:1">
      <c r="A3272" s="45" t="s">
        <v>3656</v>
      </c>
    </row>
    <row r="3273" spans="1:1">
      <c r="A3273" s="45" t="s">
        <v>3657</v>
      </c>
    </row>
    <row r="3274" spans="1:1">
      <c r="A3274" s="45" t="s">
        <v>3658</v>
      </c>
    </row>
    <row r="3275" spans="1:1">
      <c r="A3275" s="45" t="s">
        <v>3659</v>
      </c>
    </row>
    <row r="3276" spans="1:1">
      <c r="A3276" s="45" t="s">
        <v>3660</v>
      </c>
    </row>
    <row r="3277" spans="1:1">
      <c r="A3277" s="45" t="s">
        <v>3661</v>
      </c>
    </row>
    <row r="3278" spans="1:1">
      <c r="A3278" s="45" t="s">
        <v>3662</v>
      </c>
    </row>
    <row r="3279" spans="1:1">
      <c r="A3279" s="45" t="s">
        <v>3663</v>
      </c>
    </row>
    <row r="3280" spans="1:1">
      <c r="A3280" s="45" t="s">
        <v>3664</v>
      </c>
    </row>
    <row r="3281" spans="1:1">
      <c r="A3281" s="45" t="s">
        <v>3665</v>
      </c>
    </row>
    <row r="3282" spans="1:1">
      <c r="A3282" s="45" t="s">
        <v>3666</v>
      </c>
    </row>
    <row r="3283" spans="1:1">
      <c r="A3283" s="45" t="s">
        <v>3667</v>
      </c>
    </row>
    <row r="3284" spans="1:1">
      <c r="A3284" s="45" t="s">
        <v>3668</v>
      </c>
    </row>
    <row r="3285" spans="1:1">
      <c r="A3285" s="45" t="s">
        <v>3669</v>
      </c>
    </row>
    <row r="3286" spans="1:1">
      <c r="A3286" s="45" t="s">
        <v>3670</v>
      </c>
    </row>
    <row r="3287" spans="1:1">
      <c r="A3287" s="45" t="s">
        <v>3671</v>
      </c>
    </row>
    <row r="3288" spans="1:1">
      <c r="A3288" s="45" t="s">
        <v>3672</v>
      </c>
    </row>
    <row r="3289" spans="1:1">
      <c r="A3289" s="45" t="s">
        <v>3673</v>
      </c>
    </row>
    <row r="3290" spans="1:1">
      <c r="A3290" s="45" t="s">
        <v>3674</v>
      </c>
    </row>
    <row r="3291" spans="1:1">
      <c r="A3291" s="45" t="s">
        <v>3675</v>
      </c>
    </row>
    <row r="3292" spans="1:1">
      <c r="A3292" s="45" t="s">
        <v>3676</v>
      </c>
    </row>
    <row r="3293" spans="1:1">
      <c r="A3293" s="45" t="s">
        <v>3677</v>
      </c>
    </row>
    <row r="3294" spans="1:1">
      <c r="A3294" s="45" t="s">
        <v>3678</v>
      </c>
    </row>
    <row r="3295" spans="1:1">
      <c r="A3295" s="45" t="s">
        <v>3679</v>
      </c>
    </row>
    <row r="3296" spans="1:1">
      <c r="A3296" s="45" t="s">
        <v>3680</v>
      </c>
    </row>
    <row r="3297" spans="1:1">
      <c r="A3297" s="45" t="s">
        <v>3681</v>
      </c>
    </row>
    <row r="3298" spans="1:1">
      <c r="A3298" s="45" t="s">
        <v>3682</v>
      </c>
    </row>
    <row r="3299" spans="1:1">
      <c r="A3299" s="45" t="s">
        <v>3683</v>
      </c>
    </row>
    <row r="3300" spans="1:1">
      <c r="A3300" s="45" t="s">
        <v>3684</v>
      </c>
    </row>
    <row r="3301" spans="1:1">
      <c r="A3301" s="45" t="s">
        <v>3685</v>
      </c>
    </row>
    <row r="3302" spans="1:1">
      <c r="A3302" s="45" t="s">
        <v>3686</v>
      </c>
    </row>
    <row r="3303" spans="1:1">
      <c r="A3303" s="45" t="s">
        <v>3687</v>
      </c>
    </row>
    <row r="3304" spans="1:1">
      <c r="A3304" s="45" t="s">
        <v>3688</v>
      </c>
    </row>
    <row r="3305" spans="1:1">
      <c r="A3305" s="45" t="s">
        <v>3689</v>
      </c>
    </row>
    <row r="3306" spans="1:1">
      <c r="A3306" s="45" t="s">
        <v>3690</v>
      </c>
    </row>
    <row r="3307" spans="1:1">
      <c r="A3307" s="45" t="s">
        <v>3691</v>
      </c>
    </row>
    <row r="3308" spans="1:1">
      <c r="A3308" s="45" t="s">
        <v>3692</v>
      </c>
    </row>
    <row r="3309" spans="1:1">
      <c r="A3309" s="45" t="s">
        <v>3693</v>
      </c>
    </row>
    <row r="3310" spans="1:1">
      <c r="A3310" s="45" t="s">
        <v>3694</v>
      </c>
    </row>
    <row r="3311" spans="1:1">
      <c r="A3311" s="45" t="s">
        <v>3695</v>
      </c>
    </row>
    <row r="3312" spans="1:1">
      <c r="A3312" s="45" t="s">
        <v>3696</v>
      </c>
    </row>
    <row r="3313" spans="1:1">
      <c r="A3313" s="45" t="s">
        <v>3697</v>
      </c>
    </row>
    <row r="3314" spans="1:1">
      <c r="A3314" s="45" t="s">
        <v>3698</v>
      </c>
    </row>
    <row r="3315" spans="1:1">
      <c r="A3315" s="45" t="s">
        <v>3699</v>
      </c>
    </row>
    <row r="3316" spans="1:1">
      <c r="A3316" s="45" t="s">
        <v>3700</v>
      </c>
    </row>
    <row r="3317" spans="1:1">
      <c r="A3317" s="45" t="s">
        <v>3701</v>
      </c>
    </row>
    <row r="3318" spans="1:1">
      <c r="A3318" s="45" t="s">
        <v>3702</v>
      </c>
    </row>
    <row r="3319" spans="1:1">
      <c r="A3319" s="45" t="s">
        <v>3703</v>
      </c>
    </row>
    <row r="3320" spans="1:1">
      <c r="A3320" s="45" t="s">
        <v>3704</v>
      </c>
    </row>
    <row r="3321" spans="1:1">
      <c r="A3321" s="45" t="s">
        <v>3705</v>
      </c>
    </row>
    <row r="3322" spans="1:1">
      <c r="A3322" s="45" t="s">
        <v>3706</v>
      </c>
    </row>
    <row r="3323" spans="1:1">
      <c r="A3323" s="45" t="s">
        <v>3707</v>
      </c>
    </row>
    <row r="3324" spans="1:1">
      <c r="A3324" s="45" t="s">
        <v>3708</v>
      </c>
    </row>
    <row r="3325" spans="1:1">
      <c r="A3325" s="45" t="s">
        <v>3709</v>
      </c>
    </row>
    <row r="3326" spans="1:1">
      <c r="A3326" s="45" t="s">
        <v>3710</v>
      </c>
    </row>
    <row r="3327" spans="1:1">
      <c r="A3327" s="45" t="s">
        <v>3711</v>
      </c>
    </row>
    <row r="3328" spans="1:1">
      <c r="A3328" s="45" t="s">
        <v>3712</v>
      </c>
    </row>
    <row r="3329" spans="1:1">
      <c r="A3329" s="45" t="s">
        <v>3713</v>
      </c>
    </row>
    <row r="3330" spans="1:1">
      <c r="A3330" s="45" t="s">
        <v>3714</v>
      </c>
    </row>
    <row r="3331" spans="1:1">
      <c r="A3331" s="45" t="s">
        <v>3715</v>
      </c>
    </row>
    <row r="3332" spans="1:1">
      <c r="A3332" s="45" t="s">
        <v>3716</v>
      </c>
    </row>
    <row r="3333" spans="1:1">
      <c r="A3333" s="45" t="s">
        <v>3717</v>
      </c>
    </row>
    <row r="3334" spans="1:1">
      <c r="A3334" s="45" t="s">
        <v>3718</v>
      </c>
    </row>
    <row r="3335" spans="1:1">
      <c r="A3335" s="45" t="s">
        <v>3719</v>
      </c>
    </row>
    <row r="3336" spans="1:1">
      <c r="A3336" s="45" t="s">
        <v>3720</v>
      </c>
    </row>
    <row r="3337" spans="1:1">
      <c r="A3337" s="45" t="s">
        <v>3721</v>
      </c>
    </row>
    <row r="3338" spans="1:1">
      <c r="A3338" s="45" t="s">
        <v>3722</v>
      </c>
    </row>
    <row r="3339" spans="1:1">
      <c r="A3339" s="45" t="s">
        <v>3723</v>
      </c>
    </row>
    <row r="3340" spans="1:1">
      <c r="A3340" s="45" t="s">
        <v>3724</v>
      </c>
    </row>
    <row r="3341" spans="1:1" ht="17.399999999999999">
      <c r="A3341" s="44" t="s">
        <v>3725</v>
      </c>
    </row>
    <row r="3342" spans="1:1">
      <c r="A3342" s="45" t="s">
        <v>3726</v>
      </c>
    </row>
    <row r="3343" spans="1:1">
      <c r="A3343" s="45" t="s">
        <v>3727</v>
      </c>
    </row>
    <row r="3344" spans="1:1">
      <c r="A3344" s="45" t="s">
        <v>3728</v>
      </c>
    </row>
    <row r="3345" spans="1:1">
      <c r="A3345" s="45" t="s">
        <v>3729</v>
      </c>
    </row>
    <row r="3346" spans="1:1">
      <c r="A3346" s="45" t="s">
        <v>3730</v>
      </c>
    </row>
    <row r="3347" spans="1:1">
      <c r="A3347" s="45" t="s">
        <v>3731</v>
      </c>
    </row>
    <row r="3348" spans="1:1">
      <c r="A3348" s="45" t="s">
        <v>3732</v>
      </c>
    </row>
    <row r="3349" spans="1:1">
      <c r="A3349" s="45" t="s">
        <v>3733</v>
      </c>
    </row>
    <row r="3350" spans="1:1">
      <c r="A3350" s="45" t="s">
        <v>3734</v>
      </c>
    </row>
    <row r="3351" spans="1:1">
      <c r="A3351" s="45" t="s">
        <v>3735</v>
      </c>
    </row>
    <row r="3352" spans="1:1">
      <c r="A3352" s="45" t="s">
        <v>3736</v>
      </c>
    </row>
    <row r="3353" spans="1:1">
      <c r="A3353" s="45" t="s">
        <v>3737</v>
      </c>
    </row>
    <row r="3354" spans="1:1">
      <c r="A3354" s="45" t="s">
        <v>3738</v>
      </c>
    </row>
    <row r="3355" spans="1:1">
      <c r="A3355" s="45" t="s">
        <v>3739</v>
      </c>
    </row>
    <row r="3356" spans="1:1">
      <c r="A3356" s="45" t="s">
        <v>3740</v>
      </c>
    </row>
    <row r="3357" spans="1:1">
      <c r="A3357" s="45" t="s">
        <v>3741</v>
      </c>
    </row>
    <row r="3358" spans="1:1">
      <c r="A3358" s="45" t="s">
        <v>3742</v>
      </c>
    </row>
    <row r="3359" spans="1:1">
      <c r="A3359" s="45" t="s">
        <v>3743</v>
      </c>
    </row>
    <row r="3360" spans="1:1">
      <c r="A3360" s="45" t="s">
        <v>3744</v>
      </c>
    </row>
    <row r="3361" spans="1:1">
      <c r="A3361" s="45" t="s">
        <v>3745</v>
      </c>
    </row>
    <row r="3362" spans="1:1">
      <c r="A3362" s="45" t="s">
        <v>3746</v>
      </c>
    </row>
    <row r="3363" spans="1:1">
      <c r="A3363" s="45" t="s">
        <v>3747</v>
      </c>
    </row>
    <row r="3364" spans="1:1">
      <c r="A3364" s="45" t="s">
        <v>3748</v>
      </c>
    </row>
    <row r="3365" spans="1:1">
      <c r="A3365" s="45" t="s">
        <v>3749</v>
      </c>
    </row>
    <row r="3366" spans="1:1">
      <c r="A3366" s="45" t="s">
        <v>3750</v>
      </c>
    </row>
    <row r="3367" spans="1:1">
      <c r="A3367" s="45" t="s">
        <v>3751</v>
      </c>
    </row>
    <row r="3368" spans="1:1">
      <c r="A3368" s="45" t="s">
        <v>3752</v>
      </c>
    </row>
    <row r="3369" spans="1:1">
      <c r="A3369" s="45" t="s">
        <v>3753</v>
      </c>
    </row>
    <row r="3370" spans="1:1">
      <c r="A3370" s="45" t="s">
        <v>3754</v>
      </c>
    </row>
    <row r="3371" spans="1:1">
      <c r="A3371" s="45" t="s">
        <v>3755</v>
      </c>
    </row>
    <row r="3372" spans="1:1">
      <c r="A3372" s="45" t="s">
        <v>3756</v>
      </c>
    </row>
    <row r="3373" spans="1:1">
      <c r="A3373" s="45" t="s">
        <v>3757</v>
      </c>
    </row>
    <row r="3374" spans="1:1">
      <c r="A3374" s="45" t="s">
        <v>3758</v>
      </c>
    </row>
    <row r="3375" spans="1:1">
      <c r="A3375" s="45" t="s">
        <v>3759</v>
      </c>
    </row>
    <row r="3376" spans="1:1">
      <c r="A3376" s="45" t="s">
        <v>3760</v>
      </c>
    </row>
    <row r="3377" spans="1:1">
      <c r="A3377" s="45" t="s">
        <v>3761</v>
      </c>
    </row>
    <row r="3378" spans="1:1">
      <c r="A3378" s="45" t="s">
        <v>3762</v>
      </c>
    </row>
    <row r="3379" spans="1:1">
      <c r="A3379" s="45" t="s">
        <v>3763</v>
      </c>
    </row>
    <row r="3380" spans="1:1">
      <c r="A3380" s="45" t="s">
        <v>3764</v>
      </c>
    </row>
    <row r="3381" spans="1:1">
      <c r="A3381" s="45" t="s">
        <v>3765</v>
      </c>
    </row>
    <row r="3382" spans="1:1">
      <c r="A3382" s="45" t="s">
        <v>3766</v>
      </c>
    </row>
    <row r="3383" spans="1:1">
      <c r="A3383" s="45" t="s">
        <v>3767</v>
      </c>
    </row>
    <row r="3384" spans="1:1">
      <c r="A3384" s="45" t="s">
        <v>3768</v>
      </c>
    </row>
    <row r="3385" spans="1:1">
      <c r="A3385" s="45" t="s">
        <v>3769</v>
      </c>
    </row>
    <row r="3386" spans="1:1">
      <c r="A3386" s="45" t="s">
        <v>3770</v>
      </c>
    </row>
    <row r="3387" spans="1:1">
      <c r="A3387" s="45" t="s">
        <v>3771</v>
      </c>
    </row>
    <row r="3388" spans="1:1">
      <c r="A3388" s="45" t="s">
        <v>3772</v>
      </c>
    </row>
    <row r="3389" spans="1:1">
      <c r="A3389" s="45" t="s">
        <v>3773</v>
      </c>
    </row>
    <row r="3390" spans="1:1">
      <c r="A3390" s="45" t="s">
        <v>3774</v>
      </c>
    </row>
    <row r="3391" spans="1:1">
      <c r="A3391" s="45" t="s">
        <v>3775</v>
      </c>
    </row>
    <row r="3392" spans="1:1">
      <c r="A3392" s="45" t="s">
        <v>3776</v>
      </c>
    </row>
    <row r="3393" spans="1:1">
      <c r="A3393" s="45" t="s">
        <v>3777</v>
      </c>
    </row>
    <row r="3394" spans="1:1">
      <c r="A3394" s="45" t="s">
        <v>3778</v>
      </c>
    </row>
    <row r="3395" spans="1:1">
      <c r="A3395" s="45" t="s">
        <v>3779</v>
      </c>
    </row>
    <row r="3396" spans="1:1">
      <c r="A3396" s="45" t="s">
        <v>3780</v>
      </c>
    </row>
    <row r="3397" spans="1:1">
      <c r="A3397" s="45" t="s">
        <v>3781</v>
      </c>
    </row>
    <row r="3398" spans="1:1">
      <c r="A3398" s="45" t="s">
        <v>3782</v>
      </c>
    </row>
    <row r="3399" spans="1:1">
      <c r="A3399" s="45" t="s">
        <v>3783</v>
      </c>
    </row>
    <row r="3400" spans="1:1">
      <c r="A3400" s="45" t="s">
        <v>3784</v>
      </c>
    </row>
    <row r="3401" spans="1:1">
      <c r="A3401" s="45" t="s">
        <v>3785</v>
      </c>
    </row>
    <row r="3402" spans="1:1">
      <c r="A3402" s="45" t="s">
        <v>3786</v>
      </c>
    </row>
    <row r="3403" spans="1:1">
      <c r="A3403" s="45" t="s">
        <v>3787</v>
      </c>
    </row>
    <row r="3404" spans="1:1">
      <c r="A3404" s="45" t="s">
        <v>3788</v>
      </c>
    </row>
    <row r="3405" spans="1:1">
      <c r="A3405" s="45" t="s">
        <v>3789</v>
      </c>
    </row>
    <row r="3406" spans="1:1">
      <c r="A3406" s="45" t="s">
        <v>3790</v>
      </c>
    </row>
    <row r="3407" spans="1:1">
      <c r="A3407" s="45" t="s">
        <v>3791</v>
      </c>
    </row>
    <row r="3408" spans="1:1">
      <c r="A3408" s="45" t="s">
        <v>3792</v>
      </c>
    </row>
    <row r="3409" spans="1:1">
      <c r="A3409" s="45" t="s">
        <v>3793</v>
      </c>
    </row>
    <row r="3410" spans="1:1">
      <c r="A3410" s="45" t="s">
        <v>3794</v>
      </c>
    </row>
    <row r="3411" spans="1:1">
      <c r="A3411" s="45" t="s">
        <v>3795</v>
      </c>
    </row>
    <row r="3412" spans="1:1">
      <c r="A3412" s="45" t="s">
        <v>3796</v>
      </c>
    </row>
    <row r="3413" spans="1:1">
      <c r="A3413" s="45" t="s">
        <v>3797</v>
      </c>
    </row>
    <row r="3414" spans="1:1">
      <c r="A3414" s="45" t="s">
        <v>3798</v>
      </c>
    </row>
    <row r="3415" spans="1:1">
      <c r="A3415" s="45" t="s">
        <v>3799</v>
      </c>
    </row>
    <row r="3416" spans="1:1">
      <c r="A3416" s="45" t="s">
        <v>3800</v>
      </c>
    </row>
    <row r="3417" spans="1:1">
      <c r="A3417" s="45" t="s">
        <v>3801</v>
      </c>
    </row>
    <row r="3418" spans="1:1">
      <c r="A3418" s="45" t="s">
        <v>3802</v>
      </c>
    </row>
    <row r="3419" spans="1:1">
      <c r="A3419" s="45" t="s">
        <v>3803</v>
      </c>
    </row>
    <row r="3420" spans="1:1">
      <c r="A3420" s="45" t="s">
        <v>3804</v>
      </c>
    </row>
    <row r="3421" spans="1:1">
      <c r="A3421" s="45" t="s">
        <v>3805</v>
      </c>
    </row>
    <row r="3422" spans="1:1">
      <c r="A3422" s="45" t="s">
        <v>3806</v>
      </c>
    </row>
    <row r="3423" spans="1:1">
      <c r="A3423" s="45" t="s">
        <v>3807</v>
      </c>
    </row>
    <row r="3424" spans="1:1">
      <c r="A3424" s="45" t="s">
        <v>3808</v>
      </c>
    </row>
    <row r="3425" spans="1:1">
      <c r="A3425" s="45" t="s">
        <v>3809</v>
      </c>
    </row>
    <row r="3426" spans="1:1">
      <c r="A3426" s="45" t="s">
        <v>3810</v>
      </c>
    </row>
    <row r="3427" spans="1:1">
      <c r="A3427" s="45" t="s">
        <v>3811</v>
      </c>
    </row>
    <row r="3428" spans="1:1">
      <c r="A3428" s="45" t="s">
        <v>3812</v>
      </c>
    </row>
    <row r="3429" spans="1:1">
      <c r="A3429" s="45" t="s">
        <v>3813</v>
      </c>
    </row>
    <row r="3430" spans="1:1">
      <c r="A3430" s="45" t="s">
        <v>3814</v>
      </c>
    </row>
    <row r="3431" spans="1:1">
      <c r="A3431" s="45" t="s">
        <v>3815</v>
      </c>
    </row>
    <row r="3432" spans="1:1">
      <c r="A3432" s="45" t="s">
        <v>3816</v>
      </c>
    </row>
    <row r="3433" spans="1:1">
      <c r="A3433" s="45" t="s">
        <v>3817</v>
      </c>
    </row>
    <row r="3434" spans="1:1">
      <c r="A3434" s="45" t="s">
        <v>3818</v>
      </c>
    </row>
    <row r="3435" spans="1:1">
      <c r="A3435" s="45" t="s">
        <v>3819</v>
      </c>
    </row>
    <row r="3436" spans="1:1">
      <c r="A3436" s="45" t="s">
        <v>3820</v>
      </c>
    </row>
    <row r="3437" spans="1:1">
      <c r="A3437" s="45" t="s">
        <v>3821</v>
      </c>
    </row>
    <row r="3438" spans="1:1">
      <c r="A3438" s="45" t="s">
        <v>3822</v>
      </c>
    </row>
    <row r="3439" spans="1:1">
      <c r="A3439" s="45" t="s">
        <v>3823</v>
      </c>
    </row>
    <row r="3440" spans="1:1">
      <c r="A3440" s="45" t="s">
        <v>3824</v>
      </c>
    </row>
    <row r="3441" spans="1:1">
      <c r="A3441" s="45" t="s">
        <v>3825</v>
      </c>
    </row>
    <row r="3442" spans="1:1">
      <c r="A3442" s="45" t="s">
        <v>3826</v>
      </c>
    </row>
    <row r="3443" spans="1:1">
      <c r="A3443" s="45" t="s">
        <v>3827</v>
      </c>
    </row>
    <row r="3444" spans="1:1">
      <c r="A3444" s="45" t="s">
        <v>3828</v>
      </c>
    </row>
    <row r="3445" spans="1:1">
      <c r="A3445" s="45" t="s">
        <v>3829</v>
      </c>
    </row>
    <row r="3446" spans="1:1">
      <c r="A3446" s="45" t="s">
        <v>3830</v>
      </c>
    </row>
    <row r="3447" spans="1:1">
      <c r="A3447" s="45" t="s">
        <v>3831</v>
      </c>
    </row>
    <row r="3448" spans="1:1">
      <c r="A3448" s="45" t="s">
        <v>3832</v>
      </c>
    </row>
    <row r="3449" spans="1:1">
      <c r="A3449" s="45" t="s">
        <v>3833</v>
      </c>
    </row>
    <row r="3450" spans="1:1">
      <c r="A3450" s="45" t="s">
        <v>3834</v>
      </c>
    </row>
    <row r="3451" spans="1:1">
      <c r="A3451" s="45" t="s">
        <v>3835</v>
      </c>
    </row>
    <row r="3452" spans="1:1">
      <c r="A3452" s="45" t="s">
        <v>3836</v>
      </c>
    </row>
    <row r="3453" spans="1:1">
      <c r="A3453" s="45" t="s">
        <v>3837</v>
      </c>
    </row>
    <row r="3454" spans="1:1">
      <c r="A3454" s="45" t="s">
        <v>3838</v>
      </c>
    </row>
    <row r="3455" spans="1:1">
      <c r="A3455" s="45" t="s">
        <v>3839</v>
      </c>
    </row>
    <row r="3456" spans="1:1">
      <c r="A3456" s="45" t="s">
        <v>3840</v>
      </c>
    </row>
    <row r="3457" spans="1:1">
      <c r="A3457" s="45" t="s">
        <v>3841</v>
      </c>
    </row>
    <row r="3458" spans="1:1">
      <c r="A3458" s="45" t="s">
        <v>3842</v>
      </c>
    </row>
    <row r="3459" spans="1:1">
      <c r="A3459" s="45" t="s">
        <v>3843</v>
      </c>
    </row>
    <row r="3460" spans="1:1">
      <c r="A3460" s="45" t="s">
        <v>3844</v>
      </c>
    </row>
    <row r="3461" spans="1:1">
      <c r="A3461" s="45" t="s">
        <v>3845</v>
      </c>
    </row>
    <row r="3462" spans="1:1">
      <c r="A3462" s="45" t="s">
        <v>3846</v>
      </c>
    </row>
    <row r="3463" spans="1:1">
      <c r="A3463" s="45" t="s">
        <v>3847</v>
      </c>
    </row>
    <row r="3464" spans="1:1">
      <c r="A3464" s="45" t="s">
        <v>3848</v>
      </c>
    </row>
    <row r="3465" spans="1:1">
      <c r="A3465" s="45" t="s">
        <v>3849</v>
      </c>
    </row>
    <row r="3466" spans="1:1">
      <c r="A3466" s="45" t="s">
        <v>3850</v>
      </c>
    </row>
    <row r="3467" spans="1:1">
      <c r="A3467" s="45" t="s">
        <v>3851</v>
      </c>
    </row>
    <row r="3468" spans="1:1">
      <c r="A3468" s="45" t="s">
        <v>3852</v>
      </c>
    </row>
    <row r="3469" spans="1:1">
      <c r="A3469" s="45" t="s">
        <v>3853</v>
      </c>
    </row>
    <row r="3470" spans="1:1">
      <c r="A3470" s="45" t="s">
        <v>3854</v>
      </c>
    </row>
    <row r="3471" spans="1:1">
      <c r="A3471" s="45" t="s">
        <v>3855</v>
      </c>
    </row>
    <row r="3472" spans="1:1">
      <c r="A3472" s="45" t="s">
        <v>3856</v>
      </c>
    </row>
    <row r="3473" spans="1:1">
      <c r="A3473" s="45" t="s">
        <v>3857</v>
      </c>
    </row>
    <row r="3474" spans="1:1">
      <c r="A3474" s="45" t="s">
        <v>3858</v>
      </c>
    </row>
    <row r="3475" spans="1:1">
      <c r="A3475" s="45" t="s">
        <v>3859</v>
      </c>
    </row>
    <row r="3476" spans="1:1">
      <c r="A3476" s="45" t="s">
        <v>3860</v>
      </c>
    </row>
    <row r="3477" spans="1:1">
      <c r="A3477" s="45" t="s">
        <v>3861</v>
      </c>
    </row>
    <row r="3478" spans="1:1">
      <c r="A3478" s="45" t="s">
        <v>3862</v>
      </c>
    </row>
    <row r="3479" spans="1:1">
      <c r="A3479" s="45" t="s">
        <v>3863</v>
      </c>
    </row>
    <row r="3480" spans="1:1">
      <c r="A3480" s="45" t="s">
        <v>3864</v>
      </c>
    </row>
    <row r="3481" spans="1:1">
      <c r="A3481" s="45" t="s">
        <v>3865</v>
      </c>
    </row>
    <row r="3482" spans="1:1">
      <c r="A3482" s="45" t="s">
        <v>3866</v>
      </c>
    </row>
    <row r="3483" spans="1:1">
      <c r="A3483" s="45" t="s">
        <v>3867</v>
      </c>
    </row>
    <row r="3484" spans="1:1">
      <c r="A3484" s="45" t="s">
        <v>3868</v>
      </c>
    </row>
    <row r="3485" spans="1:1">
      <c r="A3485" s="45" t="s">
        <v>3869</v>
      </c>
    </row>
    <row r="3486" spans="1:1">
      <c r="A3486" s="45" t="s">
        <v>3870</v>
      </c>
    </row>
    <row r="3487" spans="1:1">
      <c r="A3487" s="45" t="s">
        <v>3871</v>
      </c>
    </row>
    <row r="3488" spans="1:1">
      <c r="A3488" s="45" t="s">
        <v>3872</v>
      </c>
    </row>
    <row r="3489" spans="1:1">
      <c r="A3489" s="45" t="s">
        <v>3873</v>
      </c>
    </row>
    <row r="3490" spans="1:1">
      <c r="A3490" s="45" t="s">
        <v>3874</v>
      </c>
    </row>
    <row r="3491" spans="1:1">
      <c r="A3491" s="45" t="s">
        <v>3875</v>
      </c>
    </row>
    <row r="3492" spans="1:1">
      <c r="A3492" s="45" t="s">
        <v>3876</v>
      </c>
    </row>
    <row r="3493" spans="1:1">
      <c r="A3493" s="45" t="s">
        <v>3877</v>
      </c>
    </row>
    <row r="3494" spans="1:1">
      <c r="A3494" s="45" t="s">
        <v>3878</v>
      </c>
    </row>
    <row r="3495" spans="1:1">
      <c r="A3495" s="45" t="s">
        <v>3879</v>
      </c>
    </row>
    <row r="3496" spans="1:1">
      <c r="A3496" s="45" t="s">
        <v>3880</v>
      </c>
    </row>
    <row r="3497" spans="1:1">
      <c r="A3497" s="45" t="s">
        <v>3881</v>
      </c>
    </row>
    <row r="3498" spans="1:1">
      <c r="A3498" s="45" t="s">
        <v>3882</v>
      </c>
    </row>
    <row r="3499" spans="1:1">
      <c r="A3499" s="45" t="s">
        <v>3883</v>
      </c>
    </row>
    <row r="3500" spans="1:1">
      <c r="A3500" s="45" t="s">
        <v>3884</v>
      </c>
    </row>
    <row r="3501" spans="1:1">
      <c r="A3501" s="45" t="s">
        <v>3885</v>
      </c>
    </row>
    <row r="3502" spans="1:1">
      <c r="A3502" s="45" t="s">
        <v>3886</v>
      </c>
    </row>
    <row r="3503" spans="1:1" ht="17.399999999999999">
      <c r="A3503" s="44" t="s">
        <v>3887</v>
      </c>
    </row>
    <row r="3504" spans="1:1">
      <c r="A3504" s="45" t="s">
        <v>3888</v>
      </c>
    </row>
    <row r="3505" spans="1:1">
      <c r="A3505" s="45" t="s">
        <v>3889</v>
      </c>
    </row>
    <row r="3506" spans="1:1">
      <c r="A3506" s="45" t="s">
        <v>3890</v>
      </c>
    </row>
    <row r="3507" spans="1:1">
      <c r="A3507" s="45" t="s">
        <v>3891</v>
      </c>
    </row>
    <row r="3508" spans="1:1">
      <c r="A3508" s="45" t="s">
        <v>3892</v>
      </c>
    </row>
    <row r="3509" spans="1:1">
      <c r="A3509" s="45" t="s">
        <v>3893</v>
      </c>
    </row>
    <row r="3510" spans="1:1">
      <c r="A3510" s="45" t="s">
        <v>3894</v>
      </c>
    </row>
    <row r="3511" spans="1:1">
      <c r="A3511" s="45" t="s">
        <v>3895</v>
      </c>
    </row>
    <row r="3512" spans="1:1">
      <c r="A3512" s="45" t="s">
        <v>3896</v>
      </c>
    </row>
    <row r="3513" spans="1:1">
      <c r="A3513" s="45" t="s">
        <v>3897</v>
      </c>
    </row>
    <row r="3514" spans="1:1">
      <c r="A3514" s="45" t="s">
        <v>3898</v>
      </c>
    </row>
    <row r="3515" spans="1:1">
      <c r="A3515" s="45" t="s">
        <v>3899</v>
      </c>
    </row>
    <row r="3516" spans="1:1">
      <c r="A3516" s="45" t="s">
        <v>3900</v>
      </c>
    </row>
    <row r="3517" spans="1:1">
      <c r="A3517" s="45" t="s">
        <v>3901</v>
      </c>
    </row>
    <row r="3518" spans="1:1">
      <c r="A3518" s="45" t="s">
        <v>3902</v>
      </c>
    </row>
    <row r="3519" spans="1:1">
      <c r="A3519" s="45" t="s">
        <v>3903</v>
      </c>
    </row>
    <row r="3520" spans="1:1">
      <c r="A3520" s="45" t="s">
        <v>3904</v>
      </c>
    </row>
    <row r="3521" spans="1:1">
      <c r="A3521" s="45" t="s">
        <v>3905</v>
      </c>
    </row>
    <row r="3522" spans="1:1">
      <c r="A3522" s="45" t="s">
        <v>3906</v>
      </c>
    </row>
    <row r="3523" spans="1:1">
      <c r="A3523" s="45" t="s">
        <v>3907</v>
      </c>
    </row>
    <row r="3524" spans="1:1">
      <c r="A3524" s="45" t="s">
        <v>3908</v>
      </c>
    </row>
    <row r="3525" spans="1:1">
      <c r="A3525" s="45" t="s">
        <v>3909</v>
      </c>
    </row>
    <row r="3526" spans="1:1">
      <c r="A3526" s="45" t="s">
        <v>3910</v>
      </c>
    </row>
    <row r="3527" spans="1:1">
      <c r="A3527" s="45" t="s">
        <v>3911</v>
      </c>
    </row>
    <row r="3528" spans="1:1">
      <c r="A3528" s="45" t="s">
        <v>3912</v>
      </c>
    </row>
    <row r="3529" spans="1:1">
      <c r="A3529" s="45" t="s">
        <v>3913</v>
      </c>
    </row>
    <row r="3530" spans="1:1">
      <c r="A3530" s="45" t="s">
        <v>3914</v>
      </c>
    </row>
    <row r="3531" spans="1:1">
      <c r="A3531" s="45" t="s">
        <v>3915</v>
      </c>
    </row>
    <row r="3532" spans="1:1">
      <c r="A3532" s="45" t="s">
        <v>3916</v>
      </c>
    </row>
    <row r="3533" spans="1:1">
      <c r="A3533" s="45" t="s">
        <v>3917</v>
      </c>
    </row>
    <row r="3534" spans="1:1">
      <c r="A3534" s="45" t="s">
        <v>3918</v>
      </c>
    </row>
    <row r="3535" spans="1:1">
      <c r="A3535" s="45" t="s">
        <v>3919</v>
      </c>
    </row>
    <row r="3536" spans="1:1">
      <c r="A3536" s="45" t="s">
        <v>3920</v>
      </c>
    </row>
    <row r="3537" spans="1:1">
      <c r="A3537" s="45" t="s">
        <v>3921</v>
      </c>
    </row>
    <row r="3538" spans="1:1">
      <c r="A3538" s="45" t="s">
        <v>3922</v>
      </c>
    </row>
    <row r="3539" spans="1:1">
      <c r="A3539" s="45" t="s">
        <v>3923</v>
      </c>
    </row>
    <row r="3540" spans="1:1">
      <c r="A3540" s="45" t="s">
        <v>3924</v>
      </c>
    </row>
    <row r="3541" spans="1:1">
      <c r="A3541" s="45" t="s">
        <v>3925</v>
      </c>
    </row>
    <row r="3542" spans="1:1">
      <c r="A3542" s="45" t="s">
        <v>3926</v>
      </c>
    </row>
    <row r="3543" spans="1:1">
      <c r="A3543" s="45" t="s">
        <v>3927</v>
      </c>
    </row>
    <row r="3544" spans="1:1">
      <c r="A3544" s="45" t="s">
        <v>3928</v>
      </c>
    </row>
    <row r="3545" spans="1:1">
      <c r="A3545" s="45" t="s">
        <v>3929</v>
      </c>
    </row>
    <row r="3546" spans="1:1">
      <c r="A3546" s="45" t="s">
        <v>3930</v>
      </c>
    </row>
    <row r="3547" spans="1:1">
      <c r="A3547" s="45" t="s">
        <v>3931</v>
      </c>
    </row>
    <row r="3548" spans="1:1">
      <c r="A3548" s="45" t="s">
        <v>3932</v>
      </c>
    </row>
    <row r="3549" spans="1:1">
      <c r="A3549" s="45" t="s">
        <v>3933</v>
      </c>
    </row>
    <row r="3550" spans="1:1">
      <c r="A3550" s="45" t="s">
        <v>3934</v>
      </c>
    </row>
    <row r="3551" spans="1:1">
      <c r="A3551" s="45" t="s">
        <v>3935</v>
      </c>
    </row>
    <row r="3552" spans="1:1">
      <c r="A3552" s="45" t="s">
        <v>3936</v>
      </c>
    </row>
    <row r="3553" spans="1:1">
      <c r="A3553" s="45" t="s">
        <v>3937</v>
      </c>
    </row>
    <row r="3554" spans="1:1">
      <c r="A3554" s="45" t="s">
        <v>3938</v>
      </c>
    </row>
    <row r="3555" spans="1:1">
      <c r="A3555" s="45" t="s">
        <v>3939</v>
      </c>
    </row>
    <row r="3556" spans="1:1">
      <c r="A3556" s="45" t="s">
        <v>3940</v>
      </c>
    </row>
    <row r="3557" spans="1:1">
      <c r="A3557" s="45" t="s">
        <v>3941</v>
      </c>
    </row>
    <row r="3558" spans="1:1">
      <c r="A3558" s="45" t="s">
        <v>3942</v>
      </c>
    </row>
    <row r="3559" spans="1:1">
      <c r="A3559" s="45" t="s">
        <v>3943</v>
      </c>
    </row>
    <row r="3560" spans="1:1">
      <c r="A3560" s="45" t="s">
        <v>3944</v>
      </c>
    </row>
    <row r="3561" spans="1:1">
      <c r="A3561" s="45" t="s">
        <v>3945</v>
      </c>
    </row>
    <row r="3562" spans="1:1">
      <c r="A3562" s="45" t="s">
        <v>3946</v>
      </c>
    </row>
    <row r="3563" spans="1:1">
      <c r="A3563" s="45" t="s">
        <v>3947</v>
      </c>
    </row>
    <row r="3564" spans="1:1">
      <c r="A3564" s="45" t="s">
        <v>3948</v>
      </c>
    </row>
    <row r="3565" spans="1:1">
      <c r="A3565" s="45" t="s">
        <v>3949</v>
      </c>
    </row>
    <row r="3566" spans="1:1">
      <c r="A3566" s="45" t="s">
        <v>3950</v>
      </c>
    </row>
    <row r="3567" spans="1:1">
      <c r="A3567" s="45" t="s">
        <v>3951</v>
      </c>
    </row>
    <row r="3568" spans="1:1">
      <c r="A3568" s="45" t="s">
        <v>3952</v>
      </c>
    </row>
    <row r="3569" spans="1:1">
      <c r="A3569" s="45" t="s">
        <v>3953</v>
      </c>
    </row>
    <row r="3570" spans="1:1">
      <c r="A3570" s="45" t="s">
        <v>3954</v>
      </c>
    </row>
    <row r="3571" spans="1:1">
      <c r="A3571" s="45" t="s">
        <v>3955</v>
      </c>
    </row>
    <row r="3572" spans="1:1">
      <c r="A3572" s="45" t="s">
        <v>3956</v>
      </c>
    </row>
    <row r="3573" spans="1:1">
      <c r="A3573" s="45" t="s">
        <v>3957</v>
      </c>
    </row>
    <row r="3574" spans="1:1">
      <c r="A3574" s="45" t="s">
        <v>3958</v>
      </c>
    </row>
    <row r="3575" spans="1:1">
      <c r="A3575" s="45" t="s">
        <v>3959</v>
      </c>
    </row>
    <row r="3576" spans="1:1">
      <c r="A3576" s="45" t="s">
        <v>3960</v>
      </c>
    </row>
    <row r="3577" spans="1:1">
      <c r="A3577" s="45" t="s">
        <v>3961</v>
      </c>
    </row>
    <row r="3578" spans="1:1">
      <c r="A3578" s="45" t="s">
        <v>3962</v>
      </c>
    </row>
    <row r="3579" spans="1:1">
      <c r="A3579" s="45" t="s">
        <v>3963</v>
      </c>
    </row>
    <row r="3580" spans="1:1">
      <c r="A3580" s="45" t="s">
        <v>3964</v>
      </c>
    </row>
    <row r="3581" spans="1:1">
      <c r="A3581" s="45" t="s">
        <v>3965</v>
      </c>
    </row>
    <row r="3582" spans="1:1">
      <c r="A3582" s="45" t="s">
        <v>3966</v>
      </c>
    </row>
    <row r="3583" spans="1:1">
      <c r="A3583" s="45" t="s">
        <v>3967</v>
      </c>
    </row>
    <row r="3584" spans="1:1">
      <c r="A3584" s="45" t="s">
        <v>3968</v>
      </c>
    </row>
    <row r="3585" spans="1:1">
      <c r="A3585" s="45" t="s">
        <v>3969</v>
      </c>
    </row>
    <row r="3586" spans="1:1">
      <c r="A3586" s="45" t="s">
        <v>3970</v>
      </c>
    </row>
    <row r="3587" spans="1:1">
      <c r="A3587" s="45" t="s">
        <v>3971</v>
      </c>
    </row>
    <row r="3588" spans="1:1">
      <c r="A3588" s="45" t="s">
        <v>3972</v>
      </c>
    </row>
    <row r="3589" spans="1:1">
      <c r="A3589" s="45" t="s">
        <v>3973</v>
      </c>
    </row>
    <row r="3590" spans="1:1">
      <c r="A3590" s="45" t="s">
        <v>3974</v>
      </c>
    </row>
    <row r="3591" spans="1:1">
      <c r="A3591" s="45" t="s">
        <v>3975</v>
      </c>
    </row>
    <row r="3592" spans="1:1">
      <c r="A3592" s="45" t="s">
        <v>3976</v>
      </c>
    </row>
    <row r="3593" spans="1:1">
      <c r="A3593" s="45" t="s">
        <v>3976</v>
      </c>
    </row>
    <row r="3594" spans="1:1">
      <c r="A3594" s="45" t="s">
        <v>3977</v>
      </c>
    </row>
    <row r="3595" spans="1:1">
      <c r="A3595" s="45" t="s">
        <v>3978</v>
      </c>
    </row>
    <row r="3596" spans="1:1">
      <c r="A3596" s="45" t="s">
        <v>3979</v>
      </c>
    </row>
    <row r="3597" spans="1:1">
      <c r="A3597" s="45" t="s">
        <v>3980</v>
      </c>
    </row>
    <row r="3598" spans="1:1">
      <c r="A3598" s="45" t="s">
        <v>3981</v>
      </c>
    </row>
    <row r="3599" spans="1:1">
      <c r="A3599" s="45" t="s">
        <v>3982</v>
      </c>
    </row>
    <row r="3600" spans="1:1">
      <c r="A3600" s="45" t="s">
        <v>3983</v>
      </c>
    </row>
    <row r="3601" spans="1:1">
      <c r="A3601" s="45" t="s">
        <v>3984</v>
      </c>
    </row>
    <row r="3602" spans="1:1">
      <c r="A3602" s="45" t="s">
        <v>3985</v>
      </c>
    </row>
    <row r="3603" spans="1:1">
      <c r="A3603" s="45" t="s">
        <v>3986</v>
      </c>
    </row>
    <row r="3604" spans="1:1">
      <c r="A3604" s="45" t="s">
        <v>3987</v>
      </c>
    </row>
    <row r="3605" spans="1:1">
      <c r="A3605" s="45" t="s">
        <v>3988</v>
      </c>
    </row>
    <row r="3606" spans="1:1">
      <c r="A3606" s="45" t="s">
        <v>3989</v>
      </c>
    </row>
    <row r="3607" spans="1:1">
      <c r="A3607" s="45" t="s">
        <v>3990</v>
      </c>
    </row>
    <row r="3608" spans="1:1">
      <c r="A3608" s="45" t="s">
        <v>3991</v>
      </c>
    </row>
    <row r="3609" spans="1:1">
      <c r="A3609" s="45" t="s">
        <v>3992</v>
      </c>
    </row>
    <row r="3610" spans="1:1">
      <c r="A3610" s="45" t="s">
        <v>3993</v>
      </c>
    </row>
    <row r="3611" spans="1:1">
      <c r="A3611" s="45" t="s">
        <v>3994</v>
      </c>
    </row>
    <row r="3612" spans="1:1">
      <c r="A3612" s="45" t="s">
        <v>3995</v>
      </c>
    </row>
    <row r="3613" spans="1:1">
      <c r="A3613" s="45" t="s">
        <v>3996</v>
      </c>
    </row>
    <row r="3614" spans="1:1">
      <c r="A3614" s="45" t="s">
        <v>3997</v>
      </c>
    </row>
    <row r="3615" spans="1:1">
      <c r="A3615" s="45" t="s">
        <v>3998</v>
      </c>
    </row>
    <row r="3616" spans="1:1">
      <c r="A3616" s="45" t="s">
        <v>3999</v>
      </c>
    </row>
    <row r="3617" spans="1:1">
      <c r="A3617" s="45" t="s">
        <v>4000</v>
      </c>
    </row>
    <row r="3618" spans="1:1">
      <c r="A3618" s="45" t="s">
        <v>4001</v>
      </c>
    </row>
    <row r="3619" spans="1:1">
      <c r="A3619" s="45" t="s">
        <v>4002</v>
      </c>
    </row>
    <row r="3620" spans="1:1">
      <c r="A3620" s="45" t="s">
        <v>4003</v>
      </c>
    </row>
    <row r="3621" spans="1:1">
      <c r="A3621" s="45" t="s">
        <v>4004</v>
      </c>
    </row>
    <row r="3622" spans="1:1">
      <c r="A3622" s="45" t="s">
        <v>4005</v>
      </c>
    </row>
    <row r="3623" spans="1:1">
      <c r="A3623" s="45" t="s">
        <v>4006</v>
      </c>
    </row>
    <row r="3624" spans="1:1">
      <c r="A3624" s="45" t="s">
        <v>4007</v>
      </c>
    </row>
    <row r="3625" spans="1:1">
      <c r="A3625" s="45" t="s">
        <v>4008</v>
      </c>
    </row>
    <row r="3626" spans="1:1">
      <c r="A3626" s="45" t="s">
        <v>4009</v>
      </c>
    </row>
    <row r="3627" spans="1:1">
      <c r="A3627" s="45" t="s">
        <v>4010</v>
      </c>
    </row>
    <row r="3628" spans="1:1">
      <c r="A3628" s="45" t="s">
        <v>4011</v>
      </c>
    </row>
    <row r="3629" spans="1:1">
      <c r="A3629" s="45" t="s">
        <v>4012</v>
      </c>
    </row>
    <row r="3630" spans="1:1">
      <c r="A3630" s="45" t="s">
        <v>4013</v>
      </c>
    </row>
    <row r="3631" spans="1:1">
      <c r="A3631" s="45" t="s">
        <v>4014</v>
      </c>
    </row>
    <row r="3632" spans="1:1">
      <c r="A3632" s="45" t="s">
        <v>4015</v>
      </c>
    </row>
    <row r="3633" spans="1:1" ht="17.399999999999999">
      <c r="A3633" s="44" t="s">
        <v>4016</v>
      </c>
    </row>
    <row r="3634" spans="1:1">
      <c r="A3634" s="45" t="s">
        <v>4017</v>
      </c>
    </row>
    <row r="3635" spans="1:1">
      <c r="A3635" s="45" t="s">
        <v>4018</v>
      </c>
    </row>
    <row r="3636" spans="1:1">
      <c r="A3636" s="45" t="s">
        <v>4019</v>
      </c>
    </row>
    <row r="3637" spans="1:1">
      <c r="A3637" s="45" t="s">
        <v>4020</v>
      </c>
    </row>
    <row r="3638" spans="1:1">
      <c r="A3638" s="45" t="s">
        <v>4021</v>
      </c>
    </row>
    <row r="3639" spans="1:1">
      <c r="A3639" s="45" t="s">
        <v>4022</v>
      </c>
    </row>
    <row r="3640" spans="1:1">
      <c r="A3640" s="45" t="s">
        <v>4023</v>
      </c>
    </row>
    <row r="3641" spans="1:1">
      <c r="A3641" s="45" t="s">
        <v>4024</v>
      </c>
    </row>
    <row r="3642" spans="1:1">
      <c r="A3642" s="45" t="s">
        <v>4025</v>
      </c>
    </row>
    <row r="3643" spans="1:1">
      <c r="A3643" s="45" t="s">
        <v>4026</v>
      </c>
    </row>
    <row r="3644" spans="1:1">
      <c r="A3644" s="45" t="s">
        <v>4027</v>
      </c>
    </row>
    <row r="3645" spans="1:1">
      <c r="A3645" s="45" t="s">
        <v>4028</v>
      </c>
    </row>
    <row r="3646" spans="1:1">
      <c r="A3646" s="45" t="s">
        <v>4029</v>
      </c>
    </row>
    <row r="3647" spans="1:1">
      <c r="A3647" s="45" t="s">
        <v>4030</v>
      </c>
    </row>
    <row r="3648" spans="1:1">
      <c r="A3648" s="45" t="s">
        <v>4031</v>
      </c>
    </row>
    <row r="3649" spans="1:1">
      <c r="A3649" s="45" t="s">
        <v>4032</v>
      </c>
    </row>
    <row r="3650" spans="1:1">
      <c r="A3650" s="45" t="s">
        <v>4033</v>
      </c>
    </row>
    <row r="3651" spans="1:1">
      <c r="A3651" s="45" t="s">
        <v>4034</v>
      </c>
    </row>
    <row r="3652" spans="1:1">
      <c r="A3652" s="45" t="s">
        <v>4035</v>
      </c>
    </row>
    <row r="3653" spans="1:1">
      <c r="A3653" s="45" t="s">
        <v>4036</v>
      </c>
    </row>
    <row r="3654" spans="1:1">
      <c r="A3654" s="45" t="s">
        <v>4037</v>
      </c>
    </row>
    <row r="3655" spans="1:1">
      <c r="A3655" s="45" t="s">
        <v>4038</v>
      </c>
    </row>
    <row r="3656" spans="1:1">
      <c r="A3656" s="45" t="s">
        <v>4039</v>
      </c>
    </row>
    <row r="3657" spans="1:1">
      <c r="A3657" s="45" t="s">
        <v>4040</v>
      </c>
    </row>
    <row r="3658" spans="1:1">
      <c r="A3658" s="45" t="s">
        <v>4041</v>
      </c>
    </row>
    <row r="3659" spans="1:1">
      <c r="A3659" s="45" t="s">
        <v>4042</v>
      </c>
    </row>
    <row r="3660" spans="1:1">
      <c r="A3660" s="45" t="s">
        <v>4043</v>
      </c>
    </row>
    <row r="3661" spans="1:1">
      <c r="A3661" s="45" t="s">
        <v>4044</v>
      </c>
    </row>
    <row r="3662" spans="1:1">
      <c r="A3662" s="45" t="s">
        <v>4045</v>
      </c>
    </row>
    <row r="3663" spans="1:1">
      <c r="A3663" s="45" t="s">
        <v>4046</v>
      </c>
    </row>
    <row r="3664" spans="1:1">
      <c r="A3664" s="45" t="s">
        <v>4047</v>
      </c>
    </row>
    <row r="3665" spans="1:1">
      <c r="A3665" s="45" t="s">
        <v>4048</v>
      </c>
    </row>
    <row r="3666" spans="1:1">
      <c r="A3666" s="45" t="s">
        <v>4049</v>
      </c>
    </row>
    <row r="3667" spans="1:1">
      <c r="A3667" s="45" t="s">
        <v>4050</v>
      </c>
    </row>
    <row r="3668" spans="1:1">
      <c r="A3668" s="45" t="s">
        <v>4051</v>
      </c>
    </row>
    <row r="3669" spans="1:1">
      <c r="A3669" s="45" t="s">
        <v>4052</v>
      </c>
    </row>
    <row r="3670" spans="1:1">
      <c r="A3670" s="45" t="s">
        <v>4053</v>
      </c>
    </row>
    <row r="3671" spans="1:1">
      <c r="A3671" s="45" t="s">
        <v>4054</v>
      </c>
    </row>
    <row r="3672" spans="1:1">
      <c r="A3672" s="45" t="s">
        <v>4055</v>
      </c>
    </row>
    <row r="3673" spans="1:1">
      <c r="A3673" s="45" t="s">
        <v>4056</v>
      </c>
    </row>
    <row r="3674" spans="1:1">
      <c r="A3674" s="45" t="s">
        <v>4057</v>
      </c>
    </row>
    <row r="3675" spans="1:1">
      <c r="A3675" s="45" t="s">
        <v>4058</v>
      </c>
    </row>
    <row r="3676" spans="1:1">
      <c r="A3676" s="45" t="s">
        <v>4059</v>
      </c>
    </row>
    <row r="3677" spans="1:1">
      <c r="A3677" s="45" t="s">
        <v>4060</v>
      </c>
    </row>
    <row r="3678" spans="1:1">
      <c r="A3678" s="45" t="s">
        <v>4061</v>
      </c>
    </row>
    <row r="3679" spans="1:1">
      <c r="A3679" s="45" t="s">
        <v>4062</v>
      </c>
    </row>
    <row r="3680" spans="1:1">
      <c r="A3680" s="45" t="s">
        <v>4063</v>
      </c>
    </row>
    <row r="3681" spans="1:1">
      <c r="A3681" s="45" t="s">
        <v>4064</v>
      </c>
    </row>
    <row r="3682" spans="1:1">
      <c r="A3682" s="45" t="s">
        <v>4065</v>
      </c>
    </row>
    <row r="3683" spans="1:1">
      <c r="A3683" s="45" t="s">
        <v>4066</v>
      </c>
    </row>
    <row r="3684" spans="1:1">
      <c r="A3684" s="45" t="s">
        <v>4067</v>
      </c>
    </row>
    <row r="3685" spans="1:1">
      <c r="A3685" s="45" t="s">
        <v>4068</v>
      </c>
    </row>
    <row r="3686" spans="1:1">
      <c r="A3686" s="45" t="s">
        <v>4069</v>
      </c>
    </row>
    <row r="3687" spans="1:1">
      <c r="A3687" s="45" t="s">
        <v>4070</v>
      </c>
    </row>
    <row r="3688" spans="1:1">
      <c r="A3688" s="45" t="s">
        <v>4071</v>
      </c>
    </row>
    <row r="3689" spans="1:1">
      <c r="A3689" s="45" t="s">
        <v>4072</v>
      </c>
    </row>
    <row r="3690" spans="1:1">
      <c r="A3690" s="45" t="s">
        <v>4073</v>
      </c>
    </row>
    <row r="3691" spans="1:1">
      <c r="A3691" s="45" t="s">
        <v>4074</v>
      </c>
    </row>
    <row r="3692" spans="1:1">
      <c r="A3692" s="45" t="s">
        <v>4075</v>
      </c>
    </row>
    <row r="3693" spans="1:1">
      <c r="A3693" s="45" t="s">
        <v>4076</v>
      </c>
    </row>
    <row r="3694" spans="1:1">
      <c r="A3694" s="45" t="s">
        <v>4077</v>
      </c>
    </row>
    <row r="3695" spans="1:1">
      <c r="A3695" s="45" t="s">
        <v>4078</v>
      </c>
    </row>
    <row r="3696" spans="1:1">
      <c r="A3696" s="45" t="s">
        <v>4079</v>
      </c>
    </row>
    <row r="3697" spans="1:1">
      <c r="A3697" s="45" t="s">
        <v>4080</v>
      </c>
    </row>
    <row r="3698" spans="1:1">
      <c r="A3698" s="45" t="s">
        <v>4081</v>
      </c>
    </row>
    <row r="3699" spans="1:1">
      <c r="A3699" s="45" t="s">
        <v>4082</v>
      </c>
    </row>
    <row r="3700" spans="1:1">
      <c r="A3700" s="45" t="s">
        <v>4083</v>
      </c>
    </row>
    <row r="3701" spans="1:1">
      <c r="A3701" s="45" t="s">
        <v>4084</v>
      </c>
    </row>
    <row r="3702" spans="1:1">
      <c r="A3702" s="45" t="s">
        <v>4085</v>
      </c>
    </row>
    <row r="3703" spans="1:1">
      <c r="A3703" s="45" t="s">
        <v>4086</v>
      </c>
    </row>
    <row r="3704" spans="1:1">
      <c r="A3704" s="45" t="s">
        <v>4087</v>
      </c>
    </row>
    <row r="3705" spans="1:1">
      <c r="A3705" s="45" t="s">
        <v>4088</v>
      </c>
    </row>
    <row r="3706" spans="1:1">
      <c r="A3706" s="45" t="s">
        <v>4089</v>
      </c>
    </row>
    <row r="3707" spans="1:1">
      <c r="A3707" s="45" t="s">
        <v>4090</v>
      </c>
    </row>
    <row r="3708" spans="1:1">
      <c r="A3708" s="45" t="s">
        <v>4091</v>
      </c>
    </row>
    <row r="3709" spans="1:1">
      <c r="A3709" s="45" t="s">
        <v>4092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2:E30"/>
  <sheetViews>
    <sheetView zoomScaleNormal="100" workbookViewId="0">
      <selection activeCell="B8" sqref="B8"/>
    </sheetView>
  </sheetViews>
  <sheetFormatPr defaultRowHeight="14.4"/>
  <cols>
    <col min="1" max="1" width="31.88671875" customWidth="1"/>
    <col min="2" max="2" width="49.77734375" customWidth="1"/>
  </cols>
  <sheetData>
    <row r="2" spans="1:5" ht="19.8" customHeight="1">
      <c r="A2" s="55" t="s">
        <v>4794</v>
      </c>
      <c r="B2" s="72" t="s">
        <v>5054</v>
      </c>
    </row>
    <row r="3" spans="1:5" ht="19.8" customHeight="1">
      <c r="A3" s="55" t="s">
        <v>4799</v>
      </c>
      <c r="B3" s="74" t="s">
        <v>5055</v>
      </c>
    </row>
    <row r="4" spans="1:5" ht="19.8" customHeight="1">
      <c r="A4" s="55" t="s">
        <v>4837</v>
      </c>
      <c r="B4" s="75">
        <v>36075</v>
      </c>
    </row>
    <row r="5" spans="1:5">
      <c r="A5" s="80" t="s">
        <v>4852</v>
      </c>
      <c r="B5" s="82" t="str">
        <f ca="1">B6&amp;", "&amp;RANDBETWEEN(100001,129999)&amp;",  "&amp; INDEX('список улиц'!$B$2:$B$694,RANDBETWEEN(1,ROWS('список улиц'!$B$2:$B$694))) &amp;RANDBETWEEN(1,50)&amp;" apt. "&amp;RANDBETWEEN(1,800)</f>
        <v>RUSSIA, Moscow, 107472,  Gorbunova str.10 apt. 349</v>
      </c>
    </row>
    <row r="6" spans="1:5">
      <c r="A6" s="251" t="s">
        <v>5040</v>
      </c>
      <c r="B6" t="s">
        <v>5039</v>
      </c>
    </row>
    <row r="7" spans="1:5">
      <c r="A7" s="233" t="s">
        <v>4995</v>
      </c>
      <c r="B7">
        <v>79.75</v>
      </c>
    </row>
    <row r="8" spans="1:5">
      <c r="A8" s="233"/>
      <c r="B8" s="235">
        <f>ROUND(B15/B7,0)</f>
        <v>10533</v>
      </c>
    </row>
    <row r="10" spans="1:5">
      <c r="A10" s="55" t="s">
        <v>4865</v>
      </c>
      <c r="B10" s="55"/>
    </row>
    <row r="11" spans="1:5" ht="21.6" customHeight="1">
      <c r="A11" s="55" t="s">
        <v>4796</v>
      </c>
      <c r="B11" s="236" t="s">
        <v>4996</v>
      </c>
    </row>
    <row r="12" spans="1:5" ht="18.600000000000001" hidden="1" customHeight="1">
      <c r="A12" s="55" t="s">
        <v>4854</v>
      </c>
      <c r="B12" s="82" t="str">
        <f>VLOOKUP(B11,компании!A2:C28,2,FALSE)</f>
        <v>Kharitonov D.S.</v>
      </c>
    </row>
    <row r="13" spans="1:5" ht="19.2" hidden="1" customHeight="1">
      <c r="A13" s="55" t="s">
        <v>4855</v>
      </c>
      <c r="B13" s="83" t="str">
        <f>VLOOKUP(B11,компании!A2:C28,3,FALSE)</f>
        <v>STARLINK LLC
123376, 24 Krasnaya Presnya St., Moscow, Russia.
TIN 7704452888
KPP 770301001</v>
      </c>
    </row>
    <row r="14" spans="1:5">
      <c r="A14" s="86"/>
      <c r="B14" s="93"/>
    </row>
    <row r="15" spans="1:5" ht="19.8" customHeight="1">
      <c r="A15" s="55" t="s">
        <v>4795</v>
      </c>
      <c r="B15" s="162">
        <v>840000</v>
      </c>
      <c r="E15" t="str">
        <f>SpellNumberEN(B15,"rub","kop",TRUE,TRUE)</f>
        <v>Eight Hundred And Forty Thousand Rubs And Zero Kops</v>
      </c>
    </row>
    <row r="16" spans="1:5" ht="19.8" customHeight="1">
      <c r="A16" s="55" t="s">
        <v>4797</v>
      </c>
      <c r="B16" s="73" t="s">
        <v>5052</v>
      </c>
    </row>
    <row r="17" spans="1:2" ht="19.8" customHeight="1">
      <c r="A17" s="55" t="s">
        <v>4798</v>
      </c>
      <c r="B17" s="81">
        <v>45838</v>
      </c>
    </row>
    <row r="18" spans="1:2">
      <c r="A18" s="85" t="s">
        <v>4869</v>
      </c>
      <c r="B18" s="90" t="s">
        <v>5053</v>
      </c>
    </row>
    <row r="19" spans="1:2">
      <c r="A19" s="88" t="s">
        <v>4866</v>
      </c>
      <c r="B19" s="237">
        <f ca="1">DATE(YEAR(TODAY()),MONTH(TODAY())-6,DAY(TODAY()))</f>
        <v>45879</v>
      </c>
    </row>
    <row r="20" spans="1:2">
      <c r="A20" s="89" t="s">
        <v>4868</v>
      </c>
      <c r="B20" s="238" t="str">
        <f ca="1">RANDBETWEEN(0,999999)&amp;"/"&amp;TEXT(TODAY()-185,"ГГГГ")</f>
        <v>216195/2025</v>
      </c>
    </row>
    <row r="23" spans="1:2" s="87" customFormat="1">
      <c r="A23" s="269" t="s">
        <v>4874</v>
      </c>
      <c r="B23" s="270"/>
    </row>
    <row r="24" spans="1:2">
      <c r="A24" s="55" t="s">
        <v>4864</v>
      </c>
      <c r="B24" s="80"/>
    </row>
    <row r="25" spans="1:2">
      <c r="A25" s="55" t="s">
        <v>4859</v>
      </c>
      <c r="B25" s="82" t="s">
        <v>4862</v>
      </c>
    </row>
    <row r="26" spans="1:2">
      <c r="A26" s="55" t="s">
        <v>4860</v>
      </c>
      <c r="B26" s="84">
        <v>45867</v>
      </c>
    </row>
    <row r="27" spans="1:2">
      <c r="A27" s="55" t="s">
        <v>4861</v>
      </c>
      <c r="B27" s="84">
        <v>45886</v>
      </c>
    </row>
    <row r="29" spans="1:2">
      <c r="A29" s="269" t="s">
        <v>5014</v>
      </c>
      <c r="B29" s="270"/>
    </row>
    <row r="30" spans="1:2">
      <c r="A30" s="55" t="s">
        <v>5015</v>
      </c>
      <c r="B30" t="s">
        <v>5016</v>
      </c>
    </row>
  </sheetData>
  <sheetProtection formatColumns="0" formatRows="0" insertHyperlinks="0" deleteColumns="0" deleteRows="0" selectLockedCells="1" selectUnlockedCells="1"/>
  <mergeCells count="2">
    <mergeCell ref="A23:B23"/>
    <mergeCell ref="A29:B29"/>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компании!$A$2:$A$34</xm:f>
          </x14:formula1>
          <xm:sqref>B11</xm:sqref>
        </x14:dataValidation>
        <x14:dataValidation type="list" allowBlank="1" showInputMessage="1" showErrorMessage="1">
          <x14:formula1>
            <xm:f>Конфиг!$A$14:$A$23</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2:J29"/>
  <sheetViews>
    <sheetView topLeftCell="A19" workbookViewId="0">
      <selection activeCell="F7" sqref="F7"/>
    </sheetView>
  </sheetViews>
  <sheetFormatPr defaultRowHeight="14.4"/>
  <cols>
    <col min="8" max="8" width="8.88671875" customWidth="1"/>
    <col min="9" max="9" width="10.6640625" customWidth="1"/>
    <col min="10" max="10" width="10.109375" bestFit="1" customWidth="1"/>
  </cols>
  <sheetData>
    <row r="2" spans="1:10" ht="14.4" customHeight="1">
      <c r="A2" s="273" t="str">
        <f>"EMPLOYMENT CONTRACT No. "&amp;'ввод данных'!B18</f>
        <v>EMPLOYMENT CONTRACT No. 270019/2025</v>
      </c>
      <c r="B2" s="273"/>
      <c r="C2" s="273"/>
      <c r="D2" s="273"/>
      <c r="E2" s="273"/>
      <c r="F2" s="273"/>
      <c r="G2" s="273"/>
      <c r="H2" s="273"/>
      <c r="I2" s="273"/>
      <c r="J2" s="273"/>
    </row>
    <row r="4" spans="1:10">
      <c r="A4" s="71" t="s">
        <v>4838</v>
      </c>
      <c r="I4" s="278">
        <f>'ввод данных'!B17</f>
        <v>45838</v>
      </c>
      <c r="J4" s="278"/>
    </row>
    <row r="6" spans="1:10" ht="62.4" customHeight="1">
      <c r="A6" s="274" t="str">
        <f>'ввод данных'!B11&amp;", represented by General Director "&amp;'ввод данных'!B12&amp;", acting under the Company’s Charter, hereinafter referred to as the “Employer”, and "&amp;'ввод данных'!B2&amp;", hereinafter re-ferred to as the “Employee”, collectively referred to as the “Parties”, have entered into this Employment Contract as follows:"</f>
        <v>STARLINK LLC, represented by General Director Kharitonov D.S., acting under the Company’s Charter, hereinafter referred to as the “Employer”, and Nuraev Radik, hereinafter re-ferred to as the “Employee”, collectively referred to as the “Parties”, have entered into this Employment Contract as follows:</v>
      </c>
      <c r="B6" s="274"/>
      <c r="C6" s="274"/>
      <c r="D6" s="274"/>
      <c r="E6" s="274"/>
      <c r="F6" s="274"/>
      <c r="G6" s="274"/>
      <c r="H6" s="274"/>
      <c r="I6" s="274"/>
      <c r="J6" s="274"/>
    </row>
    <row r="8" spans="1:10">
      <c r="A8" s="275" t="s">
        <v>4839</v>
      </c>
      <c r="B8" s="275"/>
      <c r="C8" s="275"/>
      <c r="D8" s="275"/>
      <c r="E8" s="275"/>
      <c r="F8" s="275"/>
      <c r="G8" s="275"/>
      <c r="H8" s="275"/>
      <c r="I8" s="275"/>
      <c r="J8" s="275"/>
    </row>
    <row r="9" spans="1:10" ht="100.2" customHeight="1">
      <c r="A9" s="276" t="str">
        <f>"1.1. The Employee is hired as a "&amp;'ввод данных'!B16&amp;" in the International Trade Department.
1.2. This is a primary employment contract.
1.3. The contract is concluded for an indefinite term.
1.4. The employment start date is "&amp;TEXT(DAY(I4),"00")&amp;"."&amp;TEXT(MONTH(I4),"00")&amp;"."&amp;TEXT(YEAR(I4),"0000")
&amp;".
1.5. A probation period of 1 (one) month applies to assess the Employee’s suitability for the role.
1.6. Workplace conditions comply with Russian labor safety standards; no hazardous factors are present."</f>
        <v>1.1. The Employee is hired as a  Senior business analyst in the International Trade Department.
1.2. This is a primary employment contract.
1.3. The contract is concluded for an indefinite term.
1.4. The employment start date is 30.06.2025.
1.5. A probation period of 1 (one) month applies to assess the Employee’s suitability for the role.
1.6. Workplace conditions comply with Russian labor safety standards; no hazardous factors are present.</v>
      </c>
      <c r="B9" s="277"/>
      <c r="C9" s="277"/>
      <c r="D9" s="277"/>
      <c r="E9" s="277"/>
      <c r="F9" s="277"/>
      <c r="G9" s="277"/>
      <c r="H9" s="277"/>
      <c r="I9" s="277"/>
      <c r="J9" s="277"/>
    </row>
    <row r="11" spans="1:10">
      <c r="A11" s="275" t="s">
        <v>4840</v>
      </c>
      <c r="B11" s="275"/>
      <c r="C11" s="275"/>
      <c r="D11" s="275"/>
      <c r="E11" s="275"/>
      <c r="F11" s="275"/>
      <c r="G11" s="275"/>
      <c r="H11" s="275"/>
      <c r="I11" s="275"/>
      <c r="J11" s="275"/>
    </row>
    <row r="12" spans="1:10" ht="52.2" customHeight="1">
      <c r="A12" s="271" t="str">
        <f>"2.1. The Employee’s monthly salary is "&amp;TEXT('ввод данных'!B15,"# ##0,00 ₽")&amp;".
2.2. Salary is paid on the 20th of each month via bank transfer to the Employee’s account.
2.3. The Employer may provide additional bonuses per internal policies."</f>
        <v>2.1. The Employee’s monthly salary is 840 000,00 ₽.
2.2. Salary is paid on the 20th of each month via bank transfer to the Employee’s account.
2.3. The Employer may provide additional bonuses per internal policies.</v>
      </c>
      <c r="B12" s="272"/>
      <c r="C12" s="272"/>
      <c r="D12" s="272"/>
      <c r="E12" s="272"/>
      <c r="F12" s="272"/>
      <c r="G12" s="272"/>
      <c r="H12" s="272"/>
      <c r="I12" s="272"/>
      <c r="J12" s="272"/>
    </row>
    <row r="14" spans="1:10">
      <c r="A14" s="275" t="s">
        <v>4841</v>
      </c>
      <c r="B14" s="275"/>
      <c r="C14" s="275"/>
      <c r="D14" s="275"/>
      <c r="E14" s="275"/>
      <c r="F14" s="275"/>
      <c r="G14" s="275"/>
      <c r="H14" s="275"/>
      <c r="I14" s="275"/>
      <c r="J14" s="275"/>
    </row>
    <row r="15" spans="1:10" ht="90.6" customHeight="1">
      <c r="A15" s="271" t="s">
        <v>4842</v>
      </c>
      <c r="B15" s="272"/>
      <c r="C15" s="272"/>
      <c r="D15" s="272"/>
      <c r="E15" s="272"/>
      <c r="F15" s="272"/>
      <c r="G15" s="272"/>
      <c r="H15" s="272"/>
      <c r="I15" s="272"/>
      <c r="J15" s="272"/>
    </row>
    <row r="17" spans="1:10">
      <c r="A17" s="275" t="s">
        <v>4843</v>
      </c>
      <c r="B17" s="275"/>
      <c r="C17" s="275"/>
      <c r="D17" s="275"/>
      <c r="E17" s="275"/>
      <c r="F17" s="275"/>
      <c r="G17" s="275"/>
      <c r="H17" s="275"/>
      <c r="I17" s="275"/>
      <c r="J17" s="275"/>
    </row>
    <row r="18" spans="1:10" ht="93.6" customHeight="1">
      <c r="A18" s="271" t="s">
        <v>4844</v>
      </c>
      <c r="B18" s="272"/>
      <c r="C18" s="272"/>
      <c r="D18" s="272"/>
      <c r="E18" s="272"/>
      <c r="F18" s="272"/>
      <c r="G18" s="272"/>
      <c r="H18" s="272"/>
      <c r="I18" s="272"/>
      <c r="J18" s="272"/>
    </row>
    <row r="19" spans="1:10">
      <c r="A19" s="275" t="s">
        <v>4845</v>
      </c>
      <c r="B19" s="275"/>
      <c r="C19" s="275"/>
      <c r="D19" s="275"/>
      <c r="E19" s="275"/>
      <c r="F19" s="275"/>
      <c r="G19" s="275"/>
      <c r="H19" s="275"/>
      <c r="I19" s="275"/>
      <c r="J19" s="275"/>
    </row>
    <row r="20" spans="1:10" ht="69" customHeight="1">
      <c r="A20" s="271" t="s">
        <v>4846</v>
      </c>
      <c r="B20" s="272"/>
      <c r="C20" s="272"/>
      <c r="D20" s="272"/>
      <c r="E20" s="272"/>
      <c r="F20" s="272"/>
      <c r="G20" s="272"/>
      <c r="H20" s="272"/>
      <c r="I20" s="272"/>
      <c r="J20" s="272"/>
    </row>
    <row r="21" spans="1:10">
      <c r="A21" s="275" t="s">
        <v>4847</v>
      </c>
      <c r="B21" s="275"/>
      <c r="C21" s="275"/>
      <c r="D21" s="275"/>
      <c r="E21" s="275"/>
      <c r="F21" s="275"/>
      <c r="G21" s="275"/>
      <c r="H21" s="275"/>
      <c r="I21" s="275"/>
      <c r="J21" s="275"/>
    </row>
    <row r="22" spans="1:10" ht="35.4" customHeight="1">
      <c r="A22" s="271" t="s">
        <v>4848</v>
      </c>
      <c r="B22" s="272"/>
      <c r="C22" s="272"/>
      <c r="D22" s="272"/>
      <c r="E22" s="272"/>
      <c r="F22" s="272"/>
      <c r="G22" s="272"/>
      <c r="H22" s="272"/>
      <c r="I22" s="272"/>
      <c r="J22" s="272"/>
    </row>
    <row r="23" spans="1:10">
      <c r="A23" s="275" t="s">
        <v>4849</v>
      </c>
      <c r="B23" s="275"/>
      <c r="C23" s="275"/>
      <c r="D23" s="275"/>
      <c r="E23" s="275"/>
      <c r="F23" s="275"/>
      <c r="G23" s="275"/>
      <c r="H23" s="275"/>
      <c r="I23" s="275"/>
      <c r="J23" s="275"/>
    </row>
    <row r="25" spans="1:10">
      <c r="A25" t="s">
        <v>4850</v>
      </c>
      <c r="G25" t="s">
        <v>4851</v>
      </c>
    </row>
    <row r="27" spans="1:10" ht="78.599999999999994" customHeight="1">
      <c r="A27" s="271" t="str">
        <f>'ввод данных'!B13</f>
        <v>STARLINK LLC
123376, 24 Krasnaya Presnya St., Moscow, Russia.
TIN 7704452888
KPP 770301001</v>
      </c>
      <c r="B27" s="272"/>
      <c r="C27" s="272"/>
      <c r="D27" s="272"/>
      <c r="E27" s="272"/>
      <c r="F27" s="60"/>
      <c r="G27" s="271" t="str">
        <f ca="1">'ввод данных'!B2
&amp;"
Passport: "&amp;'ввод данных'!B3&amp;"
Address: "&amp;'т-банк'!F8</f>
        <v>Nuraev Radik
Passport: 77 6787555
Address: RUSSIA, Moscow, 107472,  Gorbunova str.10 apt. 349</v>
      </c>
      <c r="H27" s="271"/>
      <c r="I27" s="271"/>
      <c r="J27" s="271"/>
    </row>
    <row r="28" spans="1:10" ht="46.8" customHeight="1"/>
    <row r="29" spans="1:10" ht="15" thickBot="1">
      <c r="A29" s="47"/>
      <c r="B29" s="47"/>
      <c r="C29" s="275" t="str">
        <f>'ввод данных'!B12</f>
        <v>Kharitonov D.S.</v>
      </c>
      <c r="D29" s="275"/>
      <c r="E29" s="275"/>
      <c r="G29" s="47"/>
      <c r="H29" s="47"/>
      <c r="I29" s="275" t="str">
        <f>'ввод данных'!B2</f>
        <v>Nuraev Radik</v>
      </c>
      <c r="J29" s="275"/>
    </row>
  </sheetData>
  <mergeCells count="20">
    <mergeCell ref="I29:J29"/>
    <mergeCell ref="C29:E29"/>
    <mergeCell ref="A19:J19"/>
    <mergeCell ref="A20:J20"/>
    <mergeCell ref="A21:J21"/>
    <mergeCell ref="A22:J22"/>
    <mergeCell ref="A23:J23"/>
    <mergeCell ref="A27:E27"/>
    <mergeCell ref="G27:J27"/>
    <mergeCell ref="A18:J18"/>
    <mergeCell ref="A2:J2"/>
    <mergeCell ref="A6:J6"/>
    <mergeCell ref="A8:J8"/>
    <mergeCell ref="A9:J9"/>
    <mergeCell ref="I4:J4"/>
    <mergeCell ref="A11:J11"/>
    <mergeCell ref="A12:J12"/>
    <mergeCell ref="A14:J14"/>
    <mergeCell ref="A15:J15"/>
    <mergeCell ref="A17:J17"/>
  </mergeCells>
  <pageMargins left="0.25" right="0.25"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2:M24"/>
  <sheetViews>
    <sheetView zoomScaleNormal="100" workbookViewId="0">
      <selection activeCell="G9" sqref="G9:K9"/>
    </sheetView>
  </sheetViews>
  <sheetFormatPr defaultRowHeight="14.4"/>
  <cols>
    <col min="6" max="6" width="3.88671875" customWidth="1"/>
    <col min="9" max="9" width="8.88671875" customWidth="1"/>
    <col min="10" max="10" width="12" customWidth="1"/>
    <col min="11" max="11" width="10.109375" bestFit="1" customWidth="1"/>
  </cols>
  <sheetData>
    <row r="2" spans="1:11" ht="17.399999999999999">
      <c r="A2" s="273" t="str">
        <f>"EMPLOYMENT CONTRACT No. "&amp;'ввод данных'!B18</f>
        <v>EMPLOYMENT CONTRACT No. 270019/2025</v>
      </c>
      <c r="B2" s="273"/>
      <c r="C2" s="273"/>
      <c r="D2" s="273"/>
      <c r="E2" s="273"/>
      <c r="F2" s="273"/>
      <c r="G2" s="273"/>
      <c r="H2" s="273"/>
      <c r="I2" s="273"/>
      <c r="J2" s="273"/>
      <c r="K2" s="273"/>
    </row>
    <row r="4" spans="1:11">
      <c r="A4" s="71" t="s">
        <v>4838</v>
      </c>
      <c r="J4" s="278">
        <f>'ввод данных'!B17</f>
        <v>45838</v>
      </c>
      <c r="K4" s="278"/>
    </row>
    <row r="6" spans="1:11">
      <c r="A6" s="274" t="s">
        <v>4962</v>
      </c>
      <c r="B6" s="281"/>
      <c r="C6" s="281"/>
      <c r="D6" s="281"/>
      <c r="E6" s="281"/>
      <c r="F6" s="281"/>
      <c r="G6" s="281"/>
      <c r="H6" s="281"/>
      <c r="I6" s="281"/>
      <c r="J6" s="281"/>
      <c r="K6" s="281"/>
    </row>
    <row r="7" spans="1:11">
      <c r="A7" s="94"/>
      <c r="B7" s="60"/>
      <c r="C7" s="60"/>
      <c r="D7" s="60"/>
      <c r="E7" s="60"/>
      <c r="F7" s="60"/>
      <c r="G7" s="60"/>
      <c r="H7" s="60"/>
      <c r="I7" s="60"/>
      <c r="J7" s="60"/>
      <c r="K7" s="60"/>
    </row>
    <row r="8" spans="1:11">
      <c r="A8" s="282" t="s">
        <v>4850</v>
      </c>
      <c r="B8" s="282"/>
      <c r="C8" s="282"/>
      <c r="D8" s="282"/>
      <c r="E8" s="282"/>
      <c r="F8" s="282"/>
      <c r="G8" s="283" t="s">
        <v>4851</v>
      </c>
      <c r="H8" s="283"/>
      <c r="I8" s="283"/>
      <c r="J8" s="283"/>
      <c r="K8" s="283"/>
    </row>
    <row r="9" spans="1:11" ht="85.8" customHeight="1">
      <c r="A9" s="284" t="str">
        <f>'ввод данных'!B13
&amp;
"
General Director "&amp;'ввод данных'!B12</f>
        <v>STARLINK LLC
123376, 24 Krasnaya Presnya St., Moscow, Russia.
TIN 7704452888
KPP 770301001
General Director Kharitonov D.S.</v>
      </c>
      <c r="B9" s="284"/>
      <c r="C9" s="284"/>
      <c r="D9" s="284"/>
      <c r="E9" s="284"/>
      <c r="F9" s="176"/>
      <c r="G9" s="271" t="str">
        <f ca="1">'ввод данных'!B2
&amp;"
Passport: "&amp;'ввод данных'!B3&amp;"
Address: "&amp;'ввод данных'!B5</f>
        <v>Nuraev Radik
Passport: 77 6787555
Address: RUSSIA, Moscow, 107472,  Gorbunova str.10 apt. 349</v>
      </c>
      <c r="H9" s="271"/>
      <c r="I9" s="271"/>
      <c r="J9" s="271"/>
      <c r="K9" s="271"/>
    </row>
    <row r="11" spans="1:11">
      <c r="A11" s="275" t="s">
        <v>4839</v>
      </c>
      <c r="B11" s="275"/>
      <c r="C11" s="275"/>
      <c r="D11" s="275"/>
      <c r="E11" s="275"/>
      <c r="F11" s="275"/>
      <c r="G11" s="275"/>
      <c r="H11" s="275"/>
      <c r="I11" s="275"/>
      <c r="J11" s="275"/>
      <c r="K11" s="275"/>
    </row>
    <row r="12" spans="1:11" ht="49.2" customHeight="1">
      <c r="A12" s="276" t="str">
        <f>"1.POSITION AND SALARY
1.1 A staff member shall be recruited to the position of "&amp;'ввод данных'!B16&amp;".
1.2 The Employee shall be paid a gross monthly salary of "&amp;'ввод данных'!B15&amp;" RUB."</f>
        <v>1.POSITION AND SALARY
1.1 A staff member shall be recruited to the position of  Senior business analyst.
1.2 The Employee shall be paid a gross monthly salary of 840000 RUB.</v>
      </c>
      <c r="B12" s="277"/>
      <c r="C12" s="277"/>
      <c r="D12" s="277"/>
      <c r="E12" s="277"/>
      <c r="F12" s="277"/>
      <c r="G12" s="277"/>
      <c r="H12" s="277"/>
      <c r="I12" s="277"/>
      <c r="J12" s="277"/>
      <c r="K12" s="277"/>
    </row>
    <row r="13" spans="1:11" ht="94.8" customHeight="1">
      <c r="A13" s="271" t="s">
        <v>4963</v>
      </c>
      <c r="B13" s="272"/>
      <c r="C13" s="272"/>
      <c r="D13" s="272"/>
      <c r="E13" s="272"/>
      <c r="F13" s="272"/>
      <c r="G13" s="272"/>
      <c r="H13" s="272"/>
      <c r="I13" s="272"/>
      <c r="J13" s="272"/>
      <c r="K13" s="272"/>
    </row>
    <row r="14" spans="1:11" ht="52.2" customHeight="1">
      <c r="A14" s="271" t="str">
        <f>"3. TERM OF THE CONTRACT
3.1 This Contract shall be effective as of "&amp;TEXT(DAY(J4),"00")&amp;"."&amp;TEXT(MONTH(J4),"00")&amp;"."&amp;TEXT(YEAR(J4),"0000")&amp;" and shall remain in effect until terminated by either party."</f>
        <v>3. TERM OF THE CONTRACT
3.1 This Contract shall be effective as of 30.06.2025 and shall remain in effect until terminated by either party.</v>
      </c>
      <c r="B14" s="272"/>
      <c r="C14" s="272"/>
      <c r="D14" s="272"/>
      <c r="E14" s="272"/>
      <c r="F14" s="272"/>
      <c r="G14" s="272"/>
      <c r="H14" s="272"/>
      <c r="I14" s="272"/>
      <c r="J14" s="272"/>
      <c r="K14" s="272"/>
    </row>
    <row r="15" spans="1:11" ht="53.4" customHeight="1">
      <c r="A15" s="271" t="s">
        <v>4964</v>
      </c>
      <c r="B15" s="271"/>
      <c r="C15" s="271"/>
      <c r="D15" s="271"/>
      <c r="E15" s="271"/>
      <c r="F15" s="271"/>
      <c r="G15" s="271"/>
      <c r="H15" s="271"/>
      <c r="I15" s="271"/>
      <c r="J15" s="271"/>
      <c r="K15" s="271"/>
    </row>
    <row r="16" spans="1:11" ht="95.4" customHeight="1">
      <c r="A16" s="271" t="s">
        <v>4965</v>
      </c>
      <c r="B16" s="272"/>
      <c r="C16" s="272"/>
      <c r="D16" s="272"/>
      <c r="E16" s="272"/>
      <c r="F16" s="272"/>
      <c r="G16" s="272"/>
      <c r="H16" s="272"/>
      <c r="I16" s="272"/>
      <c r="J16" s="272"/>
      <c r="K16" s="272"/>
    </row>
    <row r="17" spans="1:13" ht="127.8" customHeight="1">
      <c r="A17" s="271" t="s">
        <v>4966</v>
      </c>
      <c r="B17" s="272"/>
      <c r="C17" s="272"/>
      <c r="D17" s="272"/>
      <c r="E17" s="272"/>
      <c r="F17" s="272"/>
      <c r="G17" s="272"/>
      <c r="H17" s="272"/>
      <c r="I17" s="272"/>
      <c r="J17" s="272"/>
      <c r="K17" s="272"/>
    </row>
    <row r="18" spans="1:13" ht="63" customHeight="1">
      <c r="A18" s="271" t="s">
        <v>4967</v>
      </c>
      <c r="B18" s="271"/>
      <c r="C18" s="271"/>
      <c r="D18" s="271"/>
      <c r="E18" s="271"/>
      <c r="F18" s="271"/>
      <c r="G18" s="271"/>
      <c r="H18" s="271"/>
      <c r="I18" s="271"/>
      <c r="J18" s="271"/>
      <c r="K18" s="271"/>
    </row>
    <row r="20" spans="1:13">
      <c r="A20" t="s">
        <v>4850</v>
      </c>
      <c r="H20" t="s">
        <v>4851</v>
      </c>
      <c r="M20" s="144"/>
    </row>
    <row r="22" spans="1:13" ht="122.4" customHeight="1">
      <c r="A22" s="279" t="str">
        <f>A9</f>
        <v>STARLINK LLC
123376, 24 Krasnaya Presnya St., Moscow, Russia.
TIN 7704452888
KPP 770301001
General Director Kharitonov D.S.</v>
      </c>
      <c r="B22" s="279"/>
      <c r="C22" s="279"/>
      <c r="D22" s="279"/>
      <c r="E22" s="280"/>
      <c r="F22" s="145"/>
      <c r="G22" s="271" t="str">
        <f ca="1">G9</f>
        <v>Nuraev Radik
Passport: 77 6787555
Address: RUSSIA, Moscow, 107472,  Gorbunova str.10 apt. 349</v>
      </c>
      <c r="H22" s="271"/>
      <c r="I22" s="271"/>
      <c r="J22" s="271"/>
      <c r="K22" s="271"/>
    </row>
    <row r="24" spans="1:13" ht="15" thickBot="1">
      <c r="A24" s="47"/>
      <c r="B24" s="47"/>
      <c r="C24" s="275" t="s">
        <v>4970</v>
      </c>
      <c r="D24" s="275"/>
      <c r="E24" s="275"/>
      <c r="F24" s="275"/>
      <c r="H24" s="47"/>
      <c r="I24" s="47"/>
      <c r="J24" s="275" t="str">
        <f>'ввод данных'!B2</f>
        <v>Nuraev Radik</v>
      </c>
      <c r="K24" s="275"/>
    </row>
  </sheetData>
  <mergeCells count="19">
    <mergeCell ref="A16:K16"/>
    <mergeCell ref="A2:K2"/>
    <mergeCell ref="J4:K4"/>
    <mergeCell ref="A6:K6"/>
    <mergeCell ref="A8:F8"/>
    <mergeCell ref="G8:K8"/>
    <mergeCell ref="A9:E9"/>
    <mergeCell ref="G9:K9"/>
    <mergeCell ref="A11:K11"/>
    <mergeCell ref="A12:K12"/>
    <mergeCell ref="A13:K13"/>
    <mergeCell ref="A14:K14"/>
    <mergeCell ref="A15:K15"/>
    <mergeCell ref="A17:K17"/>
    <mergeCell ref="A18:K18"/>
    <mergeCell ref="A22:E22"/>
    <mergeCell ref="G22:K22"/>
    <mergeCell ref="C24:F24"/>
    <mergeCell ref="J24:K24"/>
  </mergeCells>
  <pageMargins left="0.25" right="0.25"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2:M71"/>
  <sheetViews>
    <sheetView zoomScale="115" zoomScaleNormal="115" workbookViewId="0">
      <selection activeCell="V24" sqref="V24"/>
    </sheetView>
  </sheetViews>
  <sheetFormatPr defaultColWidth="8.77734375" defaultRowHeight="14.4"/>
  <cols>
    <col min="1" max="1" width="10.6640625" customWidth="1"/>
    <col min="2" max="2" width="6" customWidth="1"/>
    <col min="3" max="3" width="10" customWidth="1"/>
    <col min="4" max="4" width="5.6640625" customWidth="1"/>
    <col min="5" max="5" width="11.109375" style="6" customWidth="1"/>
    <col min="6" max="6" width="11" style="6" customWidth="1"/>
    <col min="7" max="7" width="26.33203125" customWidth="1"/>
    <col min="8" max="8" width="7" customWidth="1"/>
  </cols>
  <sheetData>
    <row r="2" spans="1:13" ht="14.55" customHeight="1">
      <c r="C2" s="3" t="s">
        <v>6</v>
      </c>
      <c r="D2" s="3"/>
      <c r="E2" s="286" t="s">
        <v>4786</v>
      </c>
      <c r="F2" s="286"/>
      <c r="G2" s="286"/>
      <c r="H2" s="286"/>
    </row>
    <row r="3" spans="1:13" ht="14.55" customHeight="1">
      <c r="C3" s="3"/>
      <c r="D3" s="3"/>
      <c r="E3" s="286"/>
      <c r="F3" s="286"/>
      <c r="G3" s="286"/>
      <c r="H3" s="286"/>
    </row>
    <row r="4" spans="1:13" ht="14.55" customHeight="1">
      <c r="C4" s="3"/>
      <c r="D4" s="3"/>
      <c r="E4" s="286"/>
      <c r="F4" s="286"/>
      <c r="G4" s="286"/>
      <c r="H4" s="286"/>
    </row>
    <row r="5" spans="1:13">
      <c r="C5" s="3"/>
      <c r="D5" s="3"/>
      <c r="E5" s="2"/>
    </row>
    <row r="7" spans="1:13" ht="15" customHeight="1">
      <c r="A7" s="4" t="str">
        <f ca="1">"Ref. No J"&amp;RANDBETWEEN(150202,9999999)</f>
        <v>Ref. No J8184395</v>
      </c>
      <c r="B7" s="4"/>
      <c r="E7" s="7"/>
      <c r="F7" s="287" t="str">
        <f>'ввод данных'!B2</f>
        <v>Nuraev Radik</v>
      </c>
      <c r="G7" s="288"/>
      <c r="H7" s="288"/>
    </row>
    <row r="8" spans="1:13" ht="14.55" customHeight="1">
      <c r="A8" s="4"/>
      <c r="B8" s="4"/>
      <c r="C8" s="4"/>
      <c r="E8" s="2"/>
      <c r="F8" s="287" t="str">
        <f ca="1">'ввод данных'!B5</f>
        <v>RUSSIA, Moscow, 107472,  Gorbunova str.10 apt. 349</v>
      </c>
      <c r="G8" s="287"/>
      <c r="H8" s="287"/>
    </row>
    <row r="9" spans="1:13">
      <c r="A9" s="5">
        <f ca="1">TODAY()-2</f>
        <v>46061</v>
      </c>
      <c r="B9" s="4"/>
      <c r="C9" s="4"/>
      <c r="D9" s="1"/>
      <c r="E9" s="2"/>
      <c r="F9" s="287"/>
      <c r="G9" s="287"/>
      <c r="H9" s="287"/>
      <c r="K9" s="287"/>
      <c r="L9" s="287"/>
      <c r="M9" s="287"/>
    </row>
    <row r="10" spans="1:13">
      <c r="A10" s="4"/>
      <c r="B10" s="4"/>
      <c r="C10" s="4"/>
      <c r="D10" s="1"/>
      <c r="E10" s="2"/>
      <c r="F10" s="287"/>
      <c r="G10" s="287"/>
      <c r="H10" s="287"/>
      <c r="K10" s="287"/>
      <c r="L10" s="287"/>
      <c r="M10" s="287"/>
    </row>
    <row r="11" spans="1:13" ht="14.55" customHeight="1">
      <c r="A11" s="289" t="str">
        <f ca="1">"“TBank”, license of Bank of Russia No 2673 (hereinafter “the Bank”) confirms that debit card agreement No 5536 9138 3423 "&amp;RIGHT(H19,4)&amp;  " with account No 40817810900008267232 was concluded by the Bank and" &amp;" "&amp;F7&amp;" on" &amp;" "&amp; TEXT(A9-RANDBETWEEN(660,3652),"ДД.ММ.ГГГ")</f>
        <v>“TBank”, license of Bank of Russia No 2673 (hereinafter “the Bank”) confirms that debit card agreement No 5536 9138 3423 6908 with account No 40817810900008267232 was concluded by the Bank and Nuraev Radik on 16.06.2020</v>
      </c>
      <c r="B11" s="289"/>
      <c r="C11" s="289"/>
      <c r="D11" s="289"/>
      <c r="E11" s="289"/>
      <c r="F11" s="289"/>
      <c r="G11" s="289"/>
      <c r="H11" s="289"/>
      <c r="K11" s="287"/>
      <c r="L11" s="287"/>
      <c r="M11" s="287"/>
    </row>
    <row r="12" spans="1:13" ht="26.25" customHeight="1">
      <c r="A12" s="289"/>
      <c r="B12" s="289"/>
      <c r="C12" s="289"/>
      <c r="D12" s="289"/>
      <c r="E12" s="289"/>
      <c r="F12" s="289"/>
      <c r="G12" s="289"/>
      <c r="H12" s="289"/>
    </row>
    <row r="13" spans="1:13" ht="14.55" customHeight="1">
      <c r="A13" s="32"/>
      <c r="B13" s="32"/>
      <c r="C13" s="32"/>
      <c r="D13" s="32"/>
      <c r="E13" s="32"/>
      <c r="F13" s="32"/>
      <c r="G13" s="32"/>
      <c r="H13" s="32"/>
    </row>
    <row r="14" spans="1:13" ht="14.55" customHeight="1">
      <c r="A14" s="285" t="str">
        <f ca="1">"As of "&amp;TEXT(A9,"ДД.ММ.ГГГ")&amp;" available balance is "&amp;TEXT(C61+C62,"0 000 000,00")&amp; " rubles"</f>
        <v>As of 08.02.2026 available balance is 4 635 322,00 rubles</v>
      </c>
      <c r="B14" s="285"/>
      <c r="C14" s="285"/>
      <c r="D14" s="285"/>
      <c r="E14" s="285"/>
      <c r="F14" s="285"/>
      <c r="G14" s="285"/>
      <c r="H14" s="285"/>
    </row>
    <row r="15" spans="1:13" ht="14.55" customHeight="1">
      <c r="A15" s="285"/>
      <c r="B15" s="285"/>
      <c r="C15" s="285"/>
      <c r="D15" s="285"/>
      <c r="E15" s="285"/>
      <c r="F15" s="285"/>
      <c r="G15" s="285"/>
      <c r="H15" s="285"/>
    </row>
    <row r="16" spans="1:13" ht="14.55" customHeight="1">
      <c r="A16" s="290" t="str">
        <f ca="1" xml:space="preserve"> "Statement according agreement № 5128981270 for the period from " &amp; TEXT(A60,"ДД.ММ.ГГГ")&amp; " till " &amp;TEXT(A9,"ДД.ММ.ГГГ")</f>
        <v>Statement according agreement № 5128981270 for the period from 17.11.2025 till 08.02.2026</v>
      </c>
      <c r="B16" s="290"/>
      <c r="C16" s="290"/>
      <c r="D16" s="290"/>
      <c r="E16" s="290"/>
      <c r="F16" s="290"/>
      <c r="G16" s="290"/>
      <c r="K16" s="1" t="s">
        <v>386</v>
      </c>
    </row>
    <row r="17" spans="1:8" ht="14.55" customHeight="1"/>
    <row r="18" spans="1:8" ht="28.5" customHeight="1" thickBot="1">
      <c r="A18" s="291" t="s">
        <v>0</v>
      </c>
      <c r="B18" s="291"/>
      <c r="C18" s="291" t="s">
        <v>1</v>
      </c>
      <c r="D18" s="291"/>
      <c r="E18" s="33" t="s">
        <v>2</v>
      </c>
      <c r="F18" s="33" t="s">
        <v>3</v>
      </c>
      <c r="G18" s="34" t="s">
        <v>4</v>
      </c>
      <c r="H18" s="34" t="s">
        <v>5</v>
      </c>
    </row>
    <row r="19" spans="1:8" s="9" customFormat="1" ht="29.55" customHeight="1">
      <c r="A19" s="10">
        <f ca="1">A9-RANDBETWEEN(0,1)</f>
        <v>46060</v>
      </c>
      <c r="B19" s="43">
        <v>0.57083333333333297</v>
      </c>
      <c r="C19" s="12">
        <f t="shared" ref="C19:D43" ca="1" si="0">A19</f>
        <v>46060</v>
      </c>
      <c r="D19" s="19">
        <f>B19</f>
        <v>0.57083333333333297</v>
      </c>
      <c r="E19" s="16">
        <v>-372</v>
      </c>
      <c r="F19" s="18">
        <v>-372</v>
      </c>
      <c r="G19" s="11" t="str">
        <f t="array" aca="1" ref="G19" ca="1">INDEX(Лист4!$A$1:$A$388,RANDBETWEEN(1,ROWS(Лист4!$A$1:$A$388)))</f>
        <v>BITPANDA.COM</v>
      </c>
      <c r="H19" s="11" t="str">
        <f ca="1">"*"&amp;RANDBETWEEN(1111,9999)</f>
        <v>*6908</v>
      </c>
    </row>
    <row r="20" spans="1:8" s="9" customFormat="1" ht="29.55" customHeight="1">
      <c r="A20" s="10">
        <f ca="1">A19-RANDBETWEEN(1,3)</f>
        <v>46058</v>
      </c>
      <c r="B20" s="43">
        <v>0.5625</v>
      </c>
      <c r="C20" s="12">
        <f t="shared" ca="1" si="0"/>
        <v>46058</v>
      </c>
      <c r="D20" s="19">
        <f t="shared" si="0"/>
        <v>0.5625</v>
      </c>
      <c r="E20" s="16">
        <v>-30983</v>
      </c>
      <c r="F20" s="18">
        <v>-30983</v>
      </c>
      <c r="G20" s="11" t="str">
        <f t="array" aca="1" ref="G20" ca="1">INDEX(Лист4!$A$1:$A$388,RANDBETWEEN(1,ROWS(Лист4!$A$1:$A$388)))</f>
        <v>METRO STORE 1017</v>
      </c>
      <c r="H20" s="11" t="str">
        <f ca="1">H19</f>
        <v>*6908</v>
      </c>
    </row>
    <row r="21" spans="1:8" s="9" customFormat="1" ht="34.200000000000003" customHeight="1">
      <c r="A21" s="10">
        <f t="shared" ref="A21:A59" ca="1" si="1">A20-RANDBETWEEN(1,3)</f>
        <v>46056</v>
      </c>
      <c r="B21" s="43">
        <v>0.5541666666666667</v>
      </c>
      <c r="C21" s="12">
        <f ca="1">A21</f>
        <v>46056</v>
      </c>
      <c r="D21" s="19">
        <f t="shared" si="0"/>
        <v>0.5541666666666667</v>
      </c>
      <c r="E21" s="16">
        <f>'ввод данных'!B15</f>
        <v>840000</v>
      </c>
      <c r="F21" s="18">
        <f>E21</f>
        <v>840000</v>
      </c>
      <c r="G21" s="11" t="str">
        <f>"Salary transfer from " &amp;'ввод данных'!B11</f>
        <v>Salary transfer from STARLINK LLC</v>
      </c>
      <c r="H21" s="11" t="str">
        <f t="shared" ref="H21:H60" ca="1" si="2">H20</f>
        <v>*6908</v>
      </c>
    </row>
    <row r="22" spans="1:8" s="9" customFormat="1" ht="29.55" customHeight="1">
      <c r="A22" s="10">
        <f t="shared" ca="1" si="1"/>
        <v>46055</v>
      </c>
      <c r="B22" s="11" t="s">
        <v>9</v>
      </c>
      <c r="C22" s="12">
        <f t="shared" ref="C22:C43" ca="1" si="3">A22</f>
        <v>46055</v>
      </c>
      <c r="D22" s="19" t="str">
        <f t="shared" si="0"/>
        <v>16:46</v>
      </c>
      <c r="E22" s="16">
        <v>-17528</v>
      </c>
      <c r="F22" s="18">
        <v>-17528</v>
      </c>
      <c r="G22" s="11" t="str">
        <f t="array" aca="1" ref="G22" ca="1">INDEX(Лист4!$A$1:$A$388,RANDBETWEEN(1,ROWS(Лист4!$A$1:$A$388)))</f>
        <v>PAYPAL *STCORP</v>
      </c>
      <c r="H22" s="11" t="str">
        <f t="shared" ca="1" si="2"/>
        <v>*6908</v>
      </c>
    </row>
    <row r="23" spans="1:8" s="9" customFormat="1" ht="29.55" customHeight="1">
      <c r="A23" s="10">
        <f t="shared" ca="1" si="1"/>
        <v>46053</v>
      </c>
      <c r="B23" s="11" t="s">
        <v>10</v>
      </c>
      <c r="C23" s="12">
        <f t="shared" ca="1" si="3"/>
        <v>46053</v>
      </c>
      <c r="D23" s="19" t="str">
        <f t="shared" si="0"/>
        <v>23:23</v>
      </c>
      <c r="E23" s="16">
        <v>-46541</v>
      </c>
      <c r="F23" s="18">
        <v>-46541</v>
      </c>
      <c r="G23" s="11" t="str">
        <f t="array" aca="1" ref="G23" ca="1">INDEX(Лист4!$A$1:$A$388,RANDBETWEEN(1,ROWS(Лист4!$A$1:$A$388)))</f>
        <v>LUKOIL.AZK 17 51S</v>
      </c>
      <c r="H23" s="11" t="str">
        <f t="shared" ca="1" si="2"/>
        <v>*6908</v>
      </c>
    </row>
    <row r="24" spans="1:8" s="9" customFormat="1" ht="29.55" customHeight="1">
      <c r="A24" s="10">
        <f t="shared" ca="1" si="1"/>
        <v>46052</v>
      </c>
      <c r="B24" s="11" t="s">
        <v>11</v>
      </c>
      <c r="C24" s="12">
        <f t="shared" ca="1" si="3"/>
        <v>46052</v>
      </c>
      <c r="D24" s="19" t="str">
        <f t="shared" si="0"/>
        <v>06:32</v>
      </c>
      <c r="E24" s="16">
        <v>-19890</v>
      </c>
      <c r="F24" s="18">
        <v>-19890</v>
      </c>
      <c r="G24" s="11" t="str">
        <f t="array" aca="1" ref="G24" ca="1">INDEX(Лист4!$A$1:$A$388,RANDBETWEEN(1,ROWS(Лист4!$A$1:$A$388)))</f>
        <v>YM YANDEX.MONEY</v>
      </c>
      <c r="H24" s="11" t="str">
        <f t="shared" ca="1" si="2"/>
        <v>*6908</v>
      </c>
    </row>
    <row r="25" spans="1:8" s="9" customFormat="1" ht="29.55" customHeight="1">
      <c r="A25" s="10">
        <f t="shared" ca="1" si="1"/>
        <v>46051</v>
      </c>
      <c r="B25" s="11" t="s">
        <v>12</v>
      </c>
      <c r="C25" s="12">
        <f t="shared" ca="1" si="3"/>
        <v>46051</v>
      </c>
      <c r="D25" s="19" t="str">
        <f t="shared" si="0"/>
        <v>16:18</v>
      </c>
      <c r="E25" s="16">
        <v>-37873</v>
      </c>
      <c r="F25" s="18">
        <v>-37873</v>
      </c>
      <c r="G25" s="11" t="str">
        <f t="array" aca="1" ref="G25" ca="1">INDEX(Лист4!$A$1:$A$388,RANDBETWEEN(1,ROWS(Лист4!$A$1:$A$388)))</f>
        <v>PAYU*PAYU</v>
      </c>
      <c r="H25" s="11" t="str">
        <f t="shared" ca="1" si="2"/>
        <v>*6908</v>
      </c>
    </row>
    <row r="26" spans="1:8" s="9" customFormat="1" ht="29.55" customHeight="1">
      <c r="A26" s="10">
        <f t="shared" ca="1" si="1"/>
        <v>46048</v>
      </c>
      <c r="B26" s="11" t="s">
        <v>13</v>
      </c>
      <c r="C26" s="12">
        <f t="shared" ca="1" si="3"/>
        <v>46048</v>
      </c>
      <c r="D26" s="19" t="str">
        <f t="shared" si="0"/>
        <v>19:39</v>
      </c>
      <c r="E26" s="16">
        <v>989350</v>
      </c>
      <c r="F26" s="17">
        <v>989350</v>
      </c>
      <c r="G26" s="11" t="s">
        <v>7</v>
      </c>
      <c r="H26" s="11" t="str">
        <f t="shared" ca="1" si="2"/>
        <v>*6908</v>
      </c>
    </row>
    <row r="27" spans="1:8" s="9" customFormat="1" ht="29.55" customHeight="1">
      <c r="A27" s="10">
        <f t="shared" ca="1" si="1"/>
        <v>46045</v>
      </c>
      <c r="B27" s="11" t="s">
        <v>14</v>
      </c>
      <c r="C27" s="12">
        <f t="shared" ca="1" si="3"/>
        <v>46045</v>
      </c>
      <c r="D27" s="19" t="str">
        <f t="shared" si="0"/>
        <v>23:50</v>
      </c>
      <c r="E27" s="16">
        <v>-27749</v>
      </c>
      <c r="F27" s="18">
        <v>-27749</v>
      </c>
      <c r="G27" s="11" t="str">
        <f t="array" aca="1" ref="G27" ca="1">INDEX(Лист4!$A$1:$A$388,RANDBETWEEN(1,ROWS(Лист4!$A$1:$A$388)))</f>
        <v>GAZPROMNEFT AZS 163</v>
      </c>
      <c r="H27" s="11" t="str">
        <f t="shared" ca="1" si="2"/>
        <v>*6908</v>
      </c>
    </row>
    <row r="28" spans="1:8" s="9" customFormat="1" ht="29.55" customHeight="1">
      <c r="A28" s="10">
        <f t="shared" ca="1" si="1"/>
        <v>46043</v>
      </c>
      <c r="B28" s="11" t="s">
        <v>15</v>
      </c>
      <c r="C28" s="12">
        <f t="shared" ca="1" si="3"/>
        <v>46043</v>
      </c>
      <c r="D28" s="19" t="str">
        <f t="shared" si="0"/>
        <v>18:06</v>
      </c>
      <c r="E28" s="16">
        <v>-42375</v>
      </c>
      <c r="F28" s="18">
        <v>-42375</v>
      </c>
      <c r="G28" s="11" t="str">
        <f t="array" aca="1" ref="G28" ca="1">INDEX(Лист4!$A$1:$A$388,RANDBETWEEN(1,ROWS(Лист4!$A$1:$A$388)))</f>
        <v>COFFEE SAMORODOK</v>
      </c>
      <c r="H28" s="11" t="str">
        <f t="shared" ca="1" si="2"/>
        <v>*6908</v>
      </c>
    </row>
    <row r="29" spans="1:8" s="9" customFormat="1" ht="29.55" customHeight="1">
      <c r="A29" s="10">
        <f t="shared" ca="1" si="1"/>
        <v>46042</v>
      </c>
      <c r="B29" s="11" t="s">
        <v>16</v>
      </c>
      <c r="C29" s="12">
        <f t="shared" ca="1" si="3"/>
        <v>46042</v>
      </c>
      <c r="D29" s="19" t="str">
        <f t="shared" si="0"/>
        <v>22:31</v>
      </c>
      <c r="E29" s="16">
        <v>-9852</v>
      </c>
      <c r="F29" s="18">
        <v>-9852</v>
      </c>
      <c r="G29" s="11" t="str">
        <f t="array" aca="1" ref="G29" ca="1">INDEX(Лист4!$A$1:$A$388,RANDBETWEEN(1,ROWS(Лист4!$A$1:$A$388)))</f>
        <v>SVOI DA NASHI AVRORA</v>
      </c>
      <c r="H29" s="11" t="str">
        <f t="shared" ca="1" si="2"/>
        <v>*6908</v>
      </c>
    </row>
    <row r="30" spans="1:8" s="9" customFormat="1" ht="29.55" customHeight="1">
      <c r="A30" s="10">
        <f t="shared" ca="1" si="1"/>
        <v>46040</v>
      </c>
      <c r="B30" s="11" t="s">
        <v>17</v>
      </c>
      <c r="C30" s="12">
        <f t="shared" ca="1" si="3"/>
        <v>46040</v>
      </c>
      <c r="D30" s="19" t="str">
        <f t="shared" si="0"/>
        <v>20:28</v>
      </c>
      <c r="E30" s="16">
        <v>-7355</v>
      </c>
      <c r="F30" s="18">
        <v>-7355</v>
      </c>
      <c r="G30" s="11" t="str">
        <f t="array" aca="1" ref="G30" ca="1">INDEX(Лист4!$A$1:$A$388,RANDBETWEEN(1,ROWS(Лист4!$A$1:$A$388)))</f>
        <v>BLUESNAP</v>
      </c>
      <c r="H30" s="11" t="str">
        <f t="shared" ca="1" si="2"/>
        <v>*6908</v>
      </c>
    </row>
    <row r="31" spans="1:8" s="9" customFormat="1" ht="29.55" customHeight="1">
      <c r="A31" s="10">
        <f t="shared" ca="1" si="1"/>
        <v>46038</v>
      </c>
      <c r="B31" s="11" t="s">
        <v>18</v>
      </c>
      <c r="C31" s="12">
        <f t="shared" ca="1" si="3"/>
        <v>46038</v>
      </c>
      <c r="D31" s="19" t="str">
        <f t="shared" si="0"/>
        <v>20:15</v>
      </c>
      <c r="E31" s="16">
        <v>-36563</v>
      </c>
      <c r="F31" s="18">
        <v>-36563</v>
      </c>
      <c r="G31" s="11" t="str">
        <f t="array" aca="1" ref="G31" ca="1">INDEX(Лист4!$A$1:$A$388,RANDBETWEEN(1,ROWS(Лист4!$A$1:$A$388)))</f>
        <v>TOUCH BANK</v>
      </c>
      <c r="H31" s="11" t="str">
        <f t="shared" ca="1" si="2"/>
        <v>*6908</v>
      </c>
    </row>
    <row r="32" spans="1:8" s="9" customFormat="1" ht="29.55" customHeight="1">
      <c r="A32" s="10">
        <f t="shared" ca="1" si="1"/>
        <v>46035</v>
      </c>
      <c r="B32" s="11" t="s">
        <v>19</v>
      </c>
      <c r="C32" s="12">
        <f t="shared" ca="1" si="3"/>
        <v>46035</v>
      </c>
      <c r="D32" s="19" t="str">
        <f t="shared" si="0"/>
        <v>19:37</v>
      </c>
      <c r="E32" s="16">
        <v>-32760</v>
      </c>
      <c r="F32" s="18">
        <v>-32760</v>
      </c>
      <c r="G32" s="11" t="str">
        <f t="array" aca="1" ref="G32" ca="1">INDEX(Лист4!$A$1:$A$388,RANDBETWEEN(1,ROWS(Лист4!$A$1:$A$388)))</f>
        <v>GRAND-COFFEE</v>
      </c>
      <c r="H32" s="11" t="str">
        <f t="shared" ca="1" si="2"/>
        <v>*6908</v>
      </c>
    </row>
    <row r="33" spans="1:8" s="9" customFormat="1" ht="29.55" customHeight="1">
      <c r="A33" s="10">
        <f t="shared" ca="1" si="1"/>
        <v>46032</v>
      </c>
      <c r="B33" s="8">
        <v>0.70486111111111116</v>
      </c>
      <c r="C33" s="12">
        <f t="shared" ca="1" si="3"/>
        <v>46032</v>
      </c>
      <c r="D33" s="19">
        <f t="shared" si="0"/>
        <v>0.70486111111111116</v>
      </c>
      <c r="E33" s="16">
        <v>-24298</v>
      </c>
      <c r="F33" s="18">
        <v>-24298</v>
      </c>
      <c r="G33" s="11" t="str">
        <f t="array" aca="1" ref="G33" ca="1">INDEX(Лист4!$A$1:$A$388,RANDBETWEEN(1,ROWS(Лист4!$A$1:$A$388)))</f>
        <v>IKEA DOM 10 BISTRO</v>
      </c>
      <c r="H33" s="11" t="str">
        <f t="shared" ca="1" si="2"/>
        <v>*6908</v>
      </c>
    </row>
    <row r="34" spans="1:8" s="9" customFormat="1" ht="29.55" customHeight="1">
      <c r="A34" s="10">
        <f t="shared" ca="1" si="1"/>
        <v>46030</v>
      </c>
      <c r="B34" s="8">
        <v>0.66527777777777775</v>
      </c>
      <c r="C34" s="12">
        <f t="shared" ca="1" si="3"/>
        <v>46030</v>
      </c>
      <c r="D34" s="19">
        <f t="shared" si="0"/>
        <v>0.66527777777777775</v>
      </c>
      <c r="E34" s="16">
        <v>-181777</v>
      </c>
      <c r="F34" s="18">
        <v>-181777</v>
      </c>
      <c r="G34" s="11" t="str">
        <f t="array" aca="1" ref="G34" ca="1">INDEX(Лист4!$A$1:$A$388,RANDBETWEEN(1,ROWS(Лист4!$A$1:$A$388)))</f>
        <v>LETNY SAD</v>
      </c>
      <c r="H34" s="11" t="str">
        <f t="shared" ca="1" si="2"/>
        <v>*6908</v>
      </c>
    </row>
    <row r="35" spans="1:8" s="9" customFormat="1" ht="29.55" customHeight="1">
      <c r="A35" s="10">
        <f t="shared" ca="1" si="1"/>
        <v>46029</v>
      </c>
      <c r="B35" s="8">
        <v>0.5625</v>
      </c>
      <c r="C35" s="12">
        <f t="shared" ca="1" si="3"/>
        <v>46029</v>
      </c>
      <c r="D35" s="19">
        <f t="shared" si="0"/>
        <v>0.5625</v>
      </c>
      <c r="E35" s="16">
        <f>E21</f>
        <v>840000</v>
      </c>
      <c r="F35" s="18">
        <f>E21</f>
        <v>840000</v>
      </c>
      <c r="G35" s="11" t="str">
        <f>G21</f>
        <v>Salary transfer from STARLINK LLC</v>
      </c>
      <c r="H35" s="11" t="str">
        <f t="shared" ca="1" si="2"/>
        <v>*6908</v>
      </c>
    </row>
    <row r="36" spans="1:8" s="9" customFormat="1" ht="29.55" customHeight="1">
      <c r="A36" s="10">
        <f t="shared" ca="1" si="1"/>
        <v>46028</v>
      </c>
      <c r="B36" s="8">
        <v>0.56180555555555556</v>
      </c>
      <c r="C36" s="12">
        <f t="shared" ca="1" si="3"/>
        <v>46028</v>
      </c>
      <c r="D36" s="19">
        <f t="shared" si="0"/>
        <v>0.56180555555555556</v>
      </c>
      <c r="E36" s="16">
        <v>-40961</v>
      </c>
      <c r="F36" s="18">
        <v>-40961</v>
      </c>
      <c r="G36" s="11" t="s">
        <v>8</v>
      </c>
      <c r="H36" s="11" t="str">
        <f t="shared" ca="1" si="2"/>
        <v>*6908</v>
      </c>
    </row>
    <row r="37" spans="1:8" s="9" customFormat="1" ht="29.55" customHeight="1">
      <c r="A37" s="10">
        <f t="shared" ca="1" si="1"/>
        <v>46025</v>
      </c>
      <c r="B37" s="8">
        <v>0.67222222222222217</v>
      </c>
      <c r="C37" s="12">
        <f t="shared" ca="1" si="3"/>
        <v>46025</v>
      </c>
      <c r="D37" s="19">
        <f t="shared" si="0"/>
        <v>0.67222222222222217</v>
      </c>
      <c r="E37" s="16">
        <v>-317</v>
      </c>
      <c r="F37" s="18">
        <v>-317</v>
      </c>
      <c r="G37" s="11" t="s">
        <v>8</v>
      </c>
      <c r="H37" s="11" t="str">
        <f t="shared" ca="1" si="2"/>
        <v>*6908</v>
      </c>
    </row>
    <row r="38" spans="1:8" s="9" customFormat="1" ht="29.55" customHeight="1">
      <c r="A38" s="10">
        <f t="shared" ca="1" si="1"/>
        <v>46024</v>
      </c>
      <c r="B38" s="8">
        <v>0.46458333333333335</v>
      </c>
      <c r="C38" s="12">
        <f t="shared" ca="1" si="3"/>
        <v>46024</v>
      </c>
      <c r="D38" s="19">
        <f t="shared" si="0"/>
        <v>0.46458333333333335</v>
      </c>
      <c r="E38" s="16">
        <v>719916</v>
      </c>
      <c r="F38" s="17">
        <v>719916</v>
      </c>
      <c r="G38" s="11" t="s">
        <v>7</v>
      </c>
      <c r="H38" s="11" t="str">
        <f t="shared" ca="1" si="2"/>
        <v>*6908</v>
      </c>
    </row>
    <row r="39" spans="1:8" s="9" customFormat="1" ht="29.55" customHeight="1">
      <c r="A39" s="10">
        <f t="shared" ca="1" si="1"/>
        <v>46021</v>
      </c>
      <c r="B39" s="8">
        <v>0.47916666666666669</v>
      </c>
      <c r="C39" s="12">
        <f t="shared" ca="1" si="3"/>
        <v>46021</v>
      </c>
      <c r="D39" s="19">
        <f t="shared" si="0"/>
        <v>0.47916666666666669</v>
      </c>
      <c r="E39" s="16">
        <v>-115275</v>
      </c>
      <c r="F39" s="18">
        <v>-115275</v>
      </c>
      <c r="G39" s="11" t="s">
        <v>8</v>
      </c>
      <c r="H39" s="11" t="str">
        <f t="shared" ca="1" si="2"/>
        <v>*6908</v>
      </c>
    </row>
    <row r="40" spans="1:8" s="9" customFormat="1" ht="29.55" customHeight="1">
      <c r="A40" s="10">
        <f t="shared" ca="1" si="1"/>
        <v>46019</v>
      </c>
      <c r="B40" s="8">
        <v>0.46458333333333335</v>
      </c>
      <c r="C40" s="12">
        <f t="shared" ca="1" si="3"/>
        <v>46019</v>
      </c>
      <c r="D40" s="19">
        <f t="shared" si="0"/>
        <v>0.46458333333333335</v>
      </c>
      <c r="E40" s="16">
        <v>747678</v>
      </c>
      <c r="F40" s="17">
        <v>747678</v>
      </c>
      <c r="G40" s="11" t="s">
        <v>7</v>
      </c>
      <c r="H40" s="11" t="str">
        <f t="shared" ca="1" si="2"/>
        <v>*6908</v>
      </c>
    </row>
    <row r="41" spans="1:8" s="9" customFormat="1" ht="29.55" customHeight="1">
      <c r="A41" s="10">
        <f t="shared" ca="1" si="1"/>
        <v>46018</v>
      </c>
      <c r="B41" s="8">
        <v>0.46319444444444446</v>
      </c>
      <c r="C41" s="12">
        <f t="shared" ca="1" si="3"/>
        <v>46018</v>
      </c>
      <c r="D41" s="19">
        <f t="shared" si="0"/>
        <v>0.46319444444444446</v>
      </c>
      <c r="E41" s="16">
        <v>-114908</v>
      </c>
      <c r="F41" s="18">
        <v>-114908</v>
      </c>
      <c r="G41" s="11" t="s">
        <v>8</v>
      </c>
      <c r="H41" s="11" t="str">
        <f t="shared" ca="1" si="2"/>
        <v>*6908</v>
      </c>
    </row>
    <row r="42" spans="1:8" s="9" customFormat="1" ht="29.55" customHeight="1">
      <c r="A42" s="10">
        <f t="shared" ca="1" si="1"/>
        <v>46016</v>
      </c>
      <c r="B42" s="8">
        <v>0.76458333333333339</v>
      </c>
      <c r="C42" s="12">
        <f t="shared" ca="1" si="3"/>
        <v>46016</v>
      </c>
      <c r="D42" s="19">
        <f t="shared" si="0"/>
        <v>0.76458333333333339</v>
      </c>
      <c r="E42" s="16">
        <v>100000</v>
      </c>
      <c r="F42" s="18">
        <v>100000</v>
      </c>
      <c r="G42" s="11" t="s">
        <v>7</v>
      </c>
      <c r="H42" s="11" t="str">
        <f t="shared" ca="1" si="2"/>
        <v>*6908</v>
      </c>
    </row>
    <row r="43" spans="1:8" s="9" customFormat="1" ht="29.55" customHeight="1">
      <c r="A43" s="10">
        <f t="shared" ca="1" si="1"/>
        <v>46015</v>
      </c>
      <c r="B43" s="8">
        <v>0.76388888888888884</v>
      </c>
      <c r="C43" s="12">
        <f t="shared" ca="1" si="3"/>
        <v>46015</v>
      </c>
      <c r="D43" s="19">
        <f t="shared" si="0"/>
        <v>0.76388888888888884</v>
      </c>
      <c r="E43" s="16">
        <v>-38583</v>
      </c>
      <c r="F43" s="18">
        <v>-38583</v>
      </c>
      <c r="G43" s="11" t="str">
        <f t="array" aca="1" ref="G43" ca="1">INDEX(Лист4!$A$1:$A$388,RANDBETWEEN(1,ROWS(Лист4!$A$1:$A$388)))</f>
        <v>LLC KURYER-REGION ST.</v>
      </c>
      <c r="H43" s="11" t="str">
        <f t="shared" ca="1" si="2"/>
        <v>*6908</v>
      </c>
    </row>
    <row r="44" spans="1:8" s="9" customFormat="1" ht="29.55" customHeight="1">
      <c r="A44" s="10">
        <f t="shared" ca="1" si="1"/>
        <v>46013</v>
      </c>
      <c r="B44" s="8">
        <v>0.50972222222222219</v>
      </c>
      <c r="C44" s="12">
        <f ca="1">A44</f>
        <v>46013</v>
      </c>
      <c r="D44" s="19">
        <f t="shared" ref="D44:D60" si="4">B44</f>
        <v>0.50972222222222219</v>
      </c>
      <c r="E44" s="16">
        <v>15883</v>
      </c>
      <c r="F44" s="17">
        <v>15883</v>
      </c>
      <c r="G44" s="11" t="s">
        <v>7</v>
      </c>
      <c r="H44" s="11" t="str">
        <f t="shared" ca="1" si="2"/>
        <v>*6908</v>
      </c>
    </row>
    <row r="45" spans="1:8" s="9" customFormat="1" ht="29.55" customHeight="1">
      <c r="A45" s="10">
        <f t="shared" ca="1" si="1"/>
        <v>46011</v>
      </c>
      <c r="B45" s="8">
        <v>0.76388888888888884</v>
      </c>
      <c r="C45" s="12">
        <f t="shared" ref="C45:C47" ca="1" si="5">A45</f>
        <v>46011</v>
      </c>
      <c r="D45" s="19">
        <f t="shared" si="4"/>
        <v>0.76388888888888884</v>
      </c>
      <c r="E45" s="16">
        <f>E21</f>
        <v>840000</v>
      </c>
      <c r="F45" s="18">
        <f>E21</f>
        <v>840000</v>
      </c>
      <c r="G45" s="11" t="str">
        <f>G21</f>
        <v>Salary transfer from STARLINK LLC</v>
      </c>
      <c r="H45" s="11" t="str">
        <f t="shared" ca="1" si="2"/>
        <v>*6908</v>
      </c>
    </row>
    <row r="46" spans="1:8" s="9" customFormat="1" ht="29.55" customHeight="1">
      <c r="A46" s="10">
        <f t="shared" ca="1" si="1"/>
        <v>46009</v>
      </c>
      <c r="B46" s="8">
        <v>0.48125000000000001</v>
      </c>
      <c r="C46" s="12">
        <f t="shared" ca="1" si="5"/>
        <v>46009</v>
      </c>
      <c r="D46" s="19">
        <f t="shared" si="4"/>
        <v>0.48125000000000001</v>
      </c>
      <c r="E46" s="16">
        <v>-55859</v>
      </c>
      <c r="F46" s="18">
        <v>-55859</v>
      </c>
      <c r="G46" s="11" t="str">
        <f t="array" aca="1" ref="G46" ca="1">INDEX(Лист4!$A$1:$A$388,RANDBETWEEN(1,ROWS(Лист4!$A$1:$A$388)))</f>
        <v>HTTPS://ESERVICE.CSLOX</v>
      </c>
      <c r="H46" s="11" t="str">
        <f t="shared" ca="1" si="2"/>
        <v>*6908</v>
      </c>
    </row>
    <row r="47" spans="1:8" s="9" customFormat="1" ht="29.55" customHeight="1">
      <c r="A47" s="10">
        <f t="shared" ca="1" si="1"/>
        <v>46008</v>
      </c>
      <c r="B47" s="8">
        <v>0.87986111111111109</v>
      </c>
      <c r="C47" s="12">
        <f t="shared" ca="1" si="5"/>
        <v>46008</v>
      </c>
      <c r="D47" s="19">
        <f t="shared" si="4"/>
        <v>0.87986111111111109</v>
      </c>
      <c r="E47" s="16">
        <v>-53808</v>
      </c>
      <c r="F47" s="18">
        <v>-53808</v>
      </c>
      <c r="G47" s="11" t="str">
        <f t="array" aca="1" ref="G47" ca="1">INDEX(Лист4!$A$1:$A$388,RANDBETWEEN(1,ROWS(Лист4!$A$1:$A$388)))</f>
        <v>YM*ONECLICKMONEY</v>
      </c>
      <c r="H47" s="11" t="str">
        <f t="shared" ca="1" si="2"/>
        <v>*6908</v>
      </c>
    </row>
    <row r="48" spans="1:8" s="9" customFormat="1" ht="29.55" customHeight="1">
      <c r="A48" s="10">
        <f t="shared" ca="1" si="1"/>
        <v>46006</v>
      </c>
      <c r="B48" s="8">
        <v>0.63124999999999998</v>
      </c>
      <c r="C48" s="12">
        <f ca="1">A48</f>
        <v>46006</v>
      </c>
      <c r="D48" s="19">
        <f t="shared" si="4"/>
        <v>0.63124999999999998</v>
      </c>
      <c r="E48" s="16">
        <v>-50498</v>
      </c>
      <c r="F48" s="18">
        <v>-50498</v>
      </c>
      <c r="G48" s="11" t="str">
        <f t="array" aca="1" ref="G48" ca="1">INDEX(Лист4!$A$1:$A$388,RANDBETWEEN(1,ROWS(Лист4!$A$1:$A$388)))</f>
        <v>UNIVERSAM ABRIKOS</v>
      </c>
      <c r="H48" s="11" t="str">
        <f t="shared" ca="1" si="2"/>
        <v>*6908</v>
      </c>
    </row>
    <row r="49" spans="1:9" s="9" customFormat="1" ht="29.55" customHeight="1">
      <c r="A49" s="10">
        <f t="shared" ca="1" si="1"/>
        <v>46004</v>
      </c>
      <c r="B49" s="8">
        <v>0.8847222222222223</v>
      </c>
      <c r="C49" s="12">
        <f ca="1">A49</f>
        <v>46004</v>
      </c>
      <c r="D49" s="19">
        <f t="shared" si="4"/>
        <v>0.8847222222222223</v>
      </c>
      <c r="E49" s="16">
        <v>-9968</v>
      </c>
      <c r="F49" s="18">
        <v>-9968</v>
      </c>
      <c r="G49" s="11" t="str">
        <f t="array" aca="1" ref="G49" ca="1">INDEX(Лист4!$A$1:$A$388,RANDBETWEEN(1,ROWS(Лист4!$A$1:$A$388)))</f>
        <v>GETZAIM.SU</v>
      </c>
      <c r="H49" s="11" t="str">
        <f t="shared" ca="1" si="2"/>
        <v>*6908</v>
      </c>
    </row>
    <row r="50" spans="1:9" s="9" customFormat="1" ht="29.55" customHeight="1">
      <c r="A50" s="10">
        <f t="shared" ca="1" si="1"/>
        <v>46003</v>
      </c>
      <c r="B50" s="8">
        <v>0.72430555555555554</v>
      </c>
      <c r="C50" s="12">
        <f t="shared" ref="C50:C60" ca="1" si="6">A50</f>
        <v>46003</v>
      </c>
      <c r="D50" s="19">
        <f t="shared" si="4"/>
        <v>0.72430555555555554</v>
      </c>
      <c r="E50" s="16">
        <v>-76043</v>
      </c>
      <c r="F50" s="18">
        <v>-76043</v>
      </c>
      <c r="G50" s="11" t="str">
        <f t="array" aca="1" ref="G50" ca="1">INDEX(Лист4!$A$1:$A$388,RANDBETWEEN(1,ROWS(Лист4!$A$1:$A$388)))</f>
        <v>MIRAZH SINEMA</v>
      </c>
      <c r="H50" s="11" t="str">
        <f t="shared" ca="1" si="2"/>
        <v>*6908</v>
      </c>
    </row>
    <row r="51" spans="1:9" s="9" customFormat="1" ht="29.55" customHeight="1">
      <c r="A51" s="10">
        <f t="shared" ca="1" si="1"/>
        <v>46001</v>
      </c>
      <c r="B51" s="8">
        <v>0.72013888888888899</v>
      </c>
      <c r="C51" s="12">
        <f t="shared" ca="1" si="6"/>
        <v>46001</v>
      </c>
      <c r="D51" s="19">
        <f t="shared" si="4"/>
        <v>0.72013888888888899</v>
      </c>
      <c r="E51" s="16">
        <v>-4963</v>
      </c>
      <c r="F51" s="18">
        <v>-4963</v>
      </c>
      <c r="G51" s="11" t="str">
        <f t="array" aca="1" ref="G51" ca="1">INDEX(Лист4!$A$1:$A$388,RANDBETWEEN(1,ROWS(Лист4!$A$1:$A$388)))</f>
        <v>ZAIM365.RU</v>
      </c>
      <c r="H51" s="11" t="str">
        <f t="shared" ca="1" si="2"/>
        <v>*6908</v>
      </c>
    </row>
    <row r="52" spans="1:9" s="9" customFormat="1" ht="29.55" customHeight="1">
      <c r="A52" s="10">
        <f t="shared" ca="1" si="1"/>
        <v>45999</v>
      </c>
      <c r="B52" s="8">
        <v>0.96944444444444444</v>
      </c>
      <c r="C52" s="12">
        <f t="shared" ca="1" si="6"/>
        <v>45999</v>
      </c>
      <c r="D52" s="19">
        <f t="shared" si="4"/>
        <v>0.96944444444444444</v>
      </c>
      <c r="E52" s="16">
        <v>-6329</v>
      </c>
      <c r="F52" s="18">
        <v>-6329</v>
      </c>
      <c r="G52" s="11" t="str">
        <f t="array" aca="1" ref="G52" ca="1">INDEX(Лист4!$A$1:$A$388,RANDBETWEEN(1,ROWS(Лист4!$A$1:$A$388)))</f>
        <v>ONLINEPAY</v>
      </c>
      <c r="H52" s="11" t="str">
        <f t="shared" ca="1" si="2"/>
        <v>*6908</v>
      </c>
    </row>
    <row r="53" spans="1:9" s="9" customFormat="1" ht="29.55" customHeight="1">
      <c r="A53" s="10">
        <f t="shared" ca="1" si="1"/>
        <v>45996</v>
      </c>
      <c r="B53" s="8">
        <v>0.58124999999999993</v>
      </c>
      <c r="C53" s="12">
        <f t="shared" ca="1" si="6"/>
        <v>45996</v>
      </c>
      <c r="D53" s="19">
        <f t="shared" si="4"/>
        <v>0.58124999999999993</v>
      </c>
      <c r="E53" s="16">
        <v>-153833</v>
      </c>
      <c r="F53" s="18">
        <v>-153833</v>
      </c>
      <c r="G53" s="11" t="str">
        <f t="array" aca="1" ref="G53" ca="1">INDEX(Лист4!$A$1:$A$388,RANDBETWEEN(1,ROWS(Лист4!$A$1:$A$388)))</f>
        <v>BRANCH SOKOL</v>
      </c>
      <c r="H53" s="11" t="str">
        <f t="shared" ca="1" si="2"/>
        <v>*6908</v>
      </c>
    </row>
    <row r="54" spans="1:9" s="9" customFormat="1" ht="29.55" customHeight="1">
      <c r="A54" s="10">
        <f t="shared" ca="1" si="1"/>
        <v>45993</v>
      </c>
      <c r="B54" s="8">
        <v>0.49861111111111112</v>
      </c>
      <c r="C54" s="12">
        <f t="shared" ca="1" si="6"/>
        <v>45993</v>
      </c>
      <c r="D54" s="19">
        <f t="shared" si="4"/>
        <v>0.49861111111111112</v>
      </c>
      <c r="E54" s="16">
        <f>E21</f>
        <v>840000</v>
      </c>
      <c r="F54" s="18">
        <f>E21</f>
        <v>840000</v>
      </c>
      <c r="G54" s="11" t="str">
        <f>G21</f>
        <v>Salary transfer from STARLINK LLC</v>
      </c>
      <c r="H54" s="11" t="str">
        <f t="shared" ca="1" si="2"/>
        <v>*6908</v>
      </c>
    </row>
    <row r="55" spans="1:9" s="9" customFormat="1" ht="29.55" customHeight="1">
      <c r="A55" s="10">
        <f t="shared" ca="1" si="1"/>
        <v>45992</v>
      </c>
      <c r="B55" s="8">
        <v>0.35555555555555557</v>
      </c>
      <c r="C55" s="12">
        <f t="shared" ca="1" si="6"/>
        <v>45992</v>
      </c>
      <c r="D55" s="19">
        <f t="shared" si="4"/>
        <v>0.35555555555555557</v>
      </c>
      <c r="E55" s="16">
        <v>-8403</v>
      </c>
      <c r="F55" s="18">
        <v>-8403</v>
      </c>
      <c r="G55" s="11" t="str">
        <f t="array" aca="1" ref="G55" ca="1">INDEX(Лист4!$A$1:$A$388,RANDBETWEEN(1,ROWS(Лист4!$A$1:$A$388)))</f>
        <v>PAYU</v>
      </c>
      <c r="H55" s="11" t="str">
        <f t="shared" ca="1" si="2"/>
        <v>*6908</v>
      </c>
    </row>
    <row r="56" spans="1:9" s="9" customFormat="1" ht="29.55" customHeight="1">
      <c r="A56" s="10">
        <f t="shared" ca="1" si="1"/>
        <v>45990</v>
      </c>
      <c r="B56" s="8">
        <v>0.56597222222222221</v>
      </c>
      <c r="C56" s="12">
        <f t="shared" ca="1" si="6"/>
        <v>45990</v>
      </c>
      <c r="D56" s="19">
        <f t="shared" si="4"/>
        <v>0.56597222222222221</v>
      </c>
      <c r="E56" s="16">
        <v>-2240</v>
      </c>
      <c r="F56" s="18">
        <v>-2240</v>
      </c>
      <c r="G56" s="11" t="str">
        <f t="array" aca="1" ref="G56" ca="1">INDEX(Лист4!$A$1:$A$388,RANDBETWEEN(1,ROWS(Лист4!$A$1:$A$388)))</f>
        <v>QUICKZAIM.COM</v>
      </c>
      <c r="H56" s="11" t="str">
        <f t="shared" ca="1" si="2"/>
        <v>*6908</v>
      </c>
    </row>
    <row r="57" spans="1:9" s="9" customFormat="1" ht="29.55" customHeight="1">
      <c r="A57" s="10">
        <f t="shared" ca="1" si="1"/>
        <v>45987</v>
      </c>
      <c r="B57" s="8">
        <v>0.88263888888888886</v>
      </c>
      <c r="C57" s="12">
        <f t="shared" ca="1" si="6"/>
        <v>45987</v>
      </c>
      <c r="D57" s="19">
        <f t="shared" si="4"/>
        <v>0.88263888888888886</v>
      </c>
      <c r="E57" s="16">
        <v>-24448</v>
      </c>
      <c r="F57" s="18">
        <v>-24448</v>
      </c>
      <c r="G57" s="11" t="str">
        <f t="array" aca="1" ref="G57" ca="1">INDEX(Лист4!$A$1:$A$388,RANDBETWEEN(1,ROWS(Лист4!$A$1:$A$388)))</f>
        <v>AVOSKA</v>
      </c>
      <c r="H57" s="11" t="str">
        <f t="shared" ca="1" si="2"/>
        <v>*6908</v>
      </c>
    </row>
    <row r="58" spans="1:9" s="9" customFormat="1" ht="29.55" customHeight="1">
      <c r="A58" s="10">
        <f t="shared" ca="1" si="1"/>
        <v>45984</v>
      </c>
      <c r="B58" s="8">
        <v>0.73333333333333339</v>
      </c>
      <c r="C58" s="12">
        <f t="shared" ca="1" si="6"/>
        <v>45984</v>
      </c>
      <c r="D58" s="19">
        <f t="shared" si="4"/>
        <v>0.73333333333333339</v>
      </c>
      <c r="E58" s="16">
        <v>-20587</v>
      </c>
      <c r="F58" s="18">
        <v>-20587</v>
      </c>
      <c r="G58" s="11" t="str">
        <f t="array" aca="1" ref="G58" ca="1">INDEX(Лист4!$A$1:$A$388,RANDBETWEEN(1,ROWS(Лист4!$A$1:$A$388)))</f>
        <v>MOBI.DENGI.. UNITPAY</v>
      </c>
      <c r="H58" s="11" t="str">
        <f t="shared" ca="1" si="2"/>
        <v>*6908</v>
      </c>
    </row>
    <row r="59" spans="1:9" s="9" customFormat="1" ht="29.55" customHeight="1">
      <c r="A59" s="10">
        <f t="shared" ca="1" si="1"/>
        <v>45982</v>
      </c>
      <c r="B59" s="8">
        <v>0.6430555555555556</v>
      </c>
      <c r="C59" s="12">
        <f t="shared" ca="1" si="6"/>
        <v>45982</v>
      </c>
      <c r="D59" s="19">
        <f t="shared" si="4"/>
        <v>0.6430555555555556</v>
      </c>
      <c r="E59" s="16">
        <v>-1232</v>
      </c>
      <c r="F59" s="18">
        <v>-1232</v>
      </c>
      <c r="G59" s="11" t="str">
        <f t="array" aca="1" ref="G59" ca="1">INDEX(Лист4!$A$1:$A$388,RANDBETWEEN(1,ROWS(Лист4!$A$1:$A$388)))</f>
        <v>YM*YANDEX.MONEY</v>
      </c>
      <c r="H59" s="11" t="str">
        <f t="shared" ca="1" si="2"/>
        <v>*6908</v>
      </c>
    </row>
    <row r="60" spans="1:9" s="9" customFormat="1" ht="29.55" customHeight="1" thickBot="1">
      <c r="A60" s="35">
        <f t="shared" ref="A60" ca="1" si="7">A59-RANDBETWEEN(1,5)</f>
        <v>45978</v>
      </c>
      <c r="B60" s="36">
        <v>0.9916666666666667</v>
      </c>
      <c r="C60" s="37">
        <f t="shared" ca="1" si="6"/>
        <v>45978</v>
      </c>
      <c r="D60" s="38">
        <f t="shared" si="4"/>
        <v>0.9916666666666667</v>
      </c>
      <c r="E60" s="39">
        <v>-3706</v>
      </c>
      <c r="F60" s="40">
        <v>-3706</v>
      </c>
      <c r="G60" s="41" t="str">
        <f t="array" aca="1" ref="G60" ca="1">INDEX(Лист4!$A$1:$A$388,RANDBETWEEN(1,ROWS(Лист4!$A$1:$A$388)))</f>
        <v>FXCLUB.ORG</v>
      </c>
      <c r="H60" s="41" t="str">
        <f t="shared" ca="1" si="2"/>
        <v>*6908</v>
      </c>
    </row>
    <row r="61" spans="1:9" s="9" customFormat="1" ht="29.55" customHeight="1">
      <c r="A61" s="292" t="s">
        <v>22</v>
      </c>
      <c r="B61" s="292"/>
      <c r="C61" s="293">
        <f>SUMIF(F19:F70,"&gt;0")</f>
        <v>5932827</v>
      </c>
      <c r="D61" s="293"/>
      <c r="E61" s="13"/>
      <c r="F61" s="13"/>
      <c r="G61" s="11"/>
      <c r="H61" s="11"/>
    </row>
    <row r="62" spans="1:9" ht="29.55" customHeight="1">
      <c r="A62" s="294" t="s">
        <v>23</v>
      </c>
      <c r="B62" s="295"/>
      <c r="C62" s="293">
        <f>SUMIF(F20:F71,"&lt;0")</f>
        <v>-1297505</v>
      </c>
      <c r="D62" s="293"/>
      <c r="E62" s="14"/>
      <c r="F62" s="14"/>
      <c r="G62" s="14"/>
      <c r="H62" s="14"/>
      <c r="I62" s="14"/>
    </row>
    <row r="63" spans="1:9">
      <c r="C63" s="46">
        <f>SUM(C61:D62)</f>
        <v>4635322</v>
      </c>
    </row>
    <row r="64" spans="1:9" ht="14.55" customHeight="1">
      <c r="A64" s="271" t="s">
        <v>20</v>
      </c>
      <c r="B64" s="271"/>
      <c r="C64" s="271"/>
      <c r="D64" s="271"/>
      <c r="E64" s="271"/>
      <c r="H64" s="15"/>
      <c r="I64" s="15"/>
    </row>
    <row r="65" spans="1:7">
      <c r="A65" s="271"/>
      <c r="B65" s="271"/>
      <c r="C65" s="271"/>
      <c r="D65" s="271"/>
      <c r="E65" s="271"/>
      <c r="G65" s="15" t="s">
        <v>21</v>
      </c>
    </row>
    <row r="71" spans="1:7">
      <c r="G71" s="42"/>
    </row>
  </sheetData>
  <mergeCells count="14">
    <mergeCell ref="A64:E65"/>
    <mergeCell ref="A16:G16"/>
    <mergeCell ref="A18:B18"/>
    <mergeCell ref="C18:D18"/>
    <mergeCell ref="A61:B61"/>
    <mergeCell ref="C61:D61"/>
    <mergeCell ref="A62:B62"/>
    <mergeCell ref="C62:D62"/>
    <mergeCell ref="A14:H15"/>
    <mergeCell ref="E2:H4"/>
    <mergeCell ref="F7:H7"/>
    <mergeCell ref="F8:H10"/>
    <mergeCell ref="K9:M11"/>
    <mergeCell ref="A11:H12"/>
  </mergeCells>
  <phoneticPr fontId="7" type="noConversion"/>
  <pageMargins left="0.25" right="0.25"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2:M144"/>
  <sheetViews>
    <sheetView zoomScale="115" zoomScaleNormal="115" workbookViewId="0">
      <selection activeCell="V24" sqref="V24"/>
    </sheetView>
  </sheetViews>
  <sheetFormatPr defaultColWidth="8.77734375" defaultRowHeight="14.4"/>
  <cols>
    <col min="1" max="1" width="10.6640625" customWidth="1"/>
    <col min="2" max="2" width="5.77734375" customWidth="1"/>
    <col min="3" max="3" width="10" customWidth="1"/>
    <col min="4" max="4" width="5.6640625" customWidth="1"/>
    <col min="5" max="5" width="11.109375" style="6" customWidth="1"/>
    <col min="6" max="6" width="11" style="6" customWidth="1"/>
    <col min="7" max="7" width="26.33203125" customWidth="1"/>
    <col min="8" max="8" width="7" customWidth="1"/>
  </cols>
  <sheetData>
    <row r="2" spans="1:13" ht="14.55" customHeight="1">
      <c r="C2" s="3" t="s">
        <v>6</v>
      </c>
      <c r="D2" s="3"/>
      <c r="E2" s="286" t="s">
        <v>4786</v>
      </c>
      <c r="F2" s="286"/>
      <c r="G2" s="286"/>
      <c r="H2" s="286"/>
    </row>
    <row r="3" spans="1:13" ht="14.55" customHeight="1">
      <c r="C3" s="3"/>
      <c r="D3" s="3"/>
      <c r="E3" s="286"/>
      <c r="F3" s="286"/>
      <c r="G3" s="286"/>
      <c r="H3" s="286"/>
    </row>
    <row r="4" spans="1:13" ht="14.55" customHeight="1">
      <c r="C4" s="3"/>
      <c r="D4" s="3"/>
      <c r="E4" s="286"/>
      <c r="F4" s="286"/>
      <c r="G4" s="286"/>
      <c r="H4" s="286"/>
    </row>
    <row r="5" spans="1:13">
      <c r="C5" s="3"/>
      <c r="D5" s="3"/>
      <c r="E5" s="2"/>
    </row>
    <row r="6" spans="1:13" ht="3" customHeight="1"/>
    <row r="7" spans="1:13" ht="15" customHeight="1">
      <c r="A7" s="147" t="str">
        <f ca="1">"Ref. No J"&amp;RANDBETWEEN(150202,9999999)</f>
        <v>Ref. No J4253622</v>
      </c>
      <c r="B7" s="147"/>
      <c r="E7" s="7"/>
      <c r="F7" s="287" t="str">
        <f>'ввод данных'!B2</f>
        <v>Nuraev Radik</v>
      </c>
      <c r="G7" s="288"/>
      <c r="H7" s="288"/>
    </row>
    <row r="8" spans="1:13" ht="9" customHeight="1">
      <c r="A8" s="147"/>
      <c r="B8" s="147"/>
      <c r="C8" s="147"/>
      <c r="E8" s="2"/>
      <c r="F8" s="287" t="str">
        <f ca="1">'ввод данных'!B5</f>
        <v>RUSSIA, Moscow, 107472,  Gorbunova str.10 apt. 349</v>
      </c>
      <c r="G8" s="287"/>
      <c r="H8" s="287"/>
    </row>
    <row r="9" spans="1:13">
      <c r="A9" s="5">
        <f ca="1">TODAY()-2</f>
        <v>46061</v>
      </c>
      <c r="B9" s="147"/>
      <c r="C9" s="147"/>
      <c r="D9" s="146"/>
      <c r="E9" s="2"/>
      <c r="F9" s="287"/>
      <c r="G9" s="287"/>
      <c r="H9" s="287"/>
      <c r="K9" s="287"/>
      <c r="L9" s="287"/>
      <c r="M9" s="287"/>
    </row>
    <row r="10" spans="1:13">
      <c r="A10" s="147"/>
      <c r="B10" s="147"/>
      <c r="C10" s="147"/>
      <c r="D10" s="146"/>
      <c r="E10" s="2"/>
      <c r="F10" s="287"/>
      <c r="G10" s="287"/>
      <c r="H10" s="287"/>
      <c r="K10" s="287"/>
      <c r="L10" s="287"/>
      <c r="M10" s="287"/>
    </row>
    <row r="11" spans="1:13" ht="6.6" customHeight="1">
      <c r="A11" s="289" t="str">
        <f ca="1">"“TBank”, license of Bank of Russia No 2673 (hereinafter “the Bank”) confirms that debit card agreement No 5536 9138 3423 "&amp;RIGHT(H19,4)&amp;  " with account No 40817810900008267232 was concluded by the Bank and" &amp;" "&amp;F7&amp;" on" &amp;" "&amp; TEXT(A9-RANDBETWEEN(660,3652),"ДД.ММ.ГГГ")</f>
        <v>“TBank”, license of Bank of Russia No 2673 (hereinafter “the Bank”) confirms that debit card agreement No 5536 9138 3423 5328 with account No 40817810900008267232 was concluded by the Bank and Nuraev Radik on 11.01.2017</v>
      </c>
      <c r="B11" s="289"/>
      <c r="C11" s="289"/>
      <c r="D11" s="289"/>
      <c r="E11" s="289"/>
      <c r="F11" s="289"/>
      <c r="G11" s="289"/>
      <c r="H11" s="289"/>
      <c r="K11" s="287"/>
      <c r="L11" s="287"/>
      <c r="M11" s="287"/>
    </row>
    <row r="12" spans="1:13" ht="26.25" customHeight="1">
      <c r="A12" s="289"/>
      <c r="B12" s="289"/>
      <c r="C12" s="289"/>
      <c r="D12" s="289"/>
      <c r="E12" s="289"/>
      <c r="F12" s="289"/>
      <c r="G12" s="289"/>
      <c r="H12" s="289"/>
    </row>
    <row r="13" spans="1:13" ht="7.2" customHeight="1">
      <c r="A13" s="32"/>
      <c r="B13" s="32"/>
      <c r="C13" s="32"/>
      <c r="D13" s="32"/>
      <c r="E13" s="32"/>
      <c r="F13" s="32"/>
      <c r="G13" s="32"/>
      <c r="H13" s="32"/>
    </row>
    <row r="14" spans="1:13" ht="4.8" customHeight="1">
      <c r="A14" s="285" t="str">
        <f ca="1">"As of "&amp;TEXT(A9,"ДД.ММ.ГГГ")&amp;" available balance is "&amp;TEXT(C140+C141,"0 000 000,00")&amp; " rubles"</f>
        <v>As of 08.02.2026 available balance is 0 770 491,00 rubles</v>
      </c>
      <c r="B14" s="285"/>
      <c r="C14" s="285"/>
      <c r="D14" s="285"/>
      <c r="E14" s="285"/>
      <c r="F14" s="285"/>
      <c r="G14" s="285"/>
      <c r="H14" s="285"/>
    </row>
    <row r="15" spans="1:13" ht="14.55" customHeight="1">
      <c r="A15" s="285"/>
      <c r="B15" s="285"/>
      <c r="C15" s="285"/>
      <c r="D15" s="285"/>
      <c r="E15" s="285"/>
      <c r="F15" s="285"/>
      <c r="G15" s="285"/>
      <c r="H15" s="285"/>
    </row>
    <row r="16" spans="1:13" ht="14.55" customHeight="1">
      <c r="A16" s="290" t="str">
        <f ca="1" xml:space="preserve"> "Statement according agreement № 5128981270 for the period from " &amp; TEXT(A60,"ДД.ММ.ГГГ")&amp; " till " &amp;TEXT(A9,"ДД.ММ.ГГГ")</f>
        <v>Statement according agreement № 5128981270 for the period from 12.01.2026 till 08.02.2026</v>
      </c>
      <c r="B16" s="290"/>
      <c r="C16" s="290"/>
      <c r="D16" s="290"/>
      <c r="E16" s="290"/>
      <c r="F16" s="290"/>
      <c r="G16" s="290"/>
      <c r="K16" s="146" t="s">
        <v>386</v>
      </c>
    </row>
    <row r="17" spans="1:8" ht="14.55" customHeight="1"/>
    <row r="18" spans="1:8" ht="28.5" customHeight="1" thickBot="1">
      <c r="A18" s="291" t="s">
        <v>0</v>
      </c>
      <c r="B18" s="291"/>
      <c r="C18" s="291" t="s">
        <v>1</v>
      </c>
      <c r="D18" s="291"/>
      <c r="E18" s="33" t="s">
        <v>2</v>
      </c>
      <c r="F18" s="33" t="s">
        <v>3</v>
      </c>
      <c r="G18" s="34" t="s">
        <v>4</v>
      </c>
      <c r="H18" s="34" t="s">
        <v>5</v>
      </c>
    </row>
    <row r="19" spans="1:8" s="9" customFormat="1" ht="27.6" customHeight="1">
      <c r="A19" s="10">
        <f ca="1">A9-RANDBETWEEN(50,1440)/1440</f>
        <v>46060.171527777777</v>
      </c>
      <c r="B19" s="43">
        <f t="shared" ref="B19:B82" ca="1" si="0">B20-RANDBETWEEN(500,1440)/1440</f>
        <v>45980.724999999984</v>
      </c>
      <c r="C19" s="12">
        <f t="shared" ref="C19:D43" ca="1" si="1">A19</f>
        <v>46060.171527777777</v>
      </c>
      <c r="D19" s="19">
        <f ca="1">B19</f>
        <v>45980.724999999984</v>
      </c>
      <c r="E19" s="16">
        <f ca="1">IF(DAY(A19)=20,('ввод данных'!$B$15),RANDBETWEEN(-14999,-51))</f>
        <v>-6922</v>
      </c>
      <c r="F19" s="18">
        <f ca="1">E19</f>
        <v>-6922</v>
      </c>
      <c r="G19" s="11" t="str">
        <f ca="1">IF(E19='ввод данных'!$B$15,"Salary transfer from "&amp;'ввод данных'!$B$11,INDEX(Лист4!$A$1:$A$388,RANDBETWEEN(1,ROWS(Лист4!$A$1:$A$388))))</f>
        <v>LUKOIL.AZK 17 51S</v>
      </c>
      <c r="H19" s="11" t="str">
        <f ca="1">"*"&amp;RANDBETWEEN(1111,9999)</f>
        <v>*5328</v>
      </c>
    </row>
    <row r="20" spans="1:8" s="9" customFormat="1" ht="27.6" customHeight="1">
      <c r="A20" s="10">
        <f ca="1">A19-RANDBETWEEN(500,1440)/1440</f>
        <v>46059.319444444445</v>
      </c>
      <c r="B20" s="43">
        <f t="shared" ca="1" si="0"/>
        <v>45981.582638888874</v>
      </c>
      <c r="C20" s="12">
        <f t="shared" ca="1" si="1"/>
        <v>46059.319444444445</v>
      </c>
      <c r="D20" s="19">
        <f t="shared" ca="1" si="1"/>
        <v>45981.582638888874</v>
      </c>
      <c r="E20" s="16">
        <f ca="1">IF(AND(DAY(A20)=20,COUNTIFS($E$19:E19,"&gt;0",$A$19:A19,"&gt;="&amp;DATE(YEAR(A26),MONTH(A20),1),$A$19:A19,"&lt;"&amp;DATE(YEAR(A20),MONTH(A20)+1,1))=0),'ввод данных'!$B$15,-RANDBETWEEN(51,14999))</f>
        <v>-2179</v>
      </c>
      <c r="F20" s="18">
        <f t="shared" ref="F20:F83" ca="1" si="2">E20</f>
        <v>-2179</v>
      </c>
      <c r="G20" s="11" t="str">
        <f ca="1">IF(E20='ввод данных'!$B$15,"Salary transfer from "&amp;'ввод данных'!$B$11,INDEX(Лист4!$A$1:$A$388,RANDBETWEEN(1,ROWS(Лист4!$A$1:$A$388))))</f>
        <v>WU</v>
      </c>
      <c r="H20" s="11" t="str">
        <f ca="1">H19</f>
        <v>*5328</v>
      </c>
    </row>
    <row r="21" spans="1:8" s="9" customFormat="1" ht="27.6" customHeight="1">
      <c r="A21" s="10">
        <f t="shared" ref="A21:A84" ca="1" si="3">A20-RANDBETWEEN(500,1440)/1440</f>
        <v>46058.54791666667</v>
      </c>
      <c r="B21" s="43">
        <f t="shared" ca="1" si="0"/>
        <v>45982.356944444429</v>
      </c>
      <c r="C21" s="12">
        <f ca="1">A21</f>
        <v>46058.54791666667</v>
      </c>
      <c r="D21" s="19">
        <f t="shared" ca="1" si="1"/>
        <v>45982.356944444429</v>
      </c>
      <c r="E21" s="16">
        <f ca="1">IF(AND(DAY(A21)=20,COUNTIFS($E$19:E20,"&gt;0",$A$19:A20,"&gt;="&amp;DATE(YEAR(A27),MONTH(A21),1),$A$19:A20,"&lt;"&amp;DATE(YEAR(A21),MONTH(A21)+1,1))=0),'ввод данных'!$B$15,-RANDBETWEEN(51,14999))</f>
        <v>-6355</v>
      </c>
      <c r="F21" s="18">
        <f t="shared" ca="1" si="2"/>
        <v>-6355</v>
      </c>
      <c r="G21" s="11" t="str">
        <f ca="1">IF(E21='ввод данных'!$B$15,"Salary transfer from "&amp;'ввод данных'!$B$11,INDEX(Лист4!$A$1:$A$388,RANDBETWEEN(1,ROWS(Лист4!$A$1:$A$388))))</f>
        <v>OOO TD VESTERN</v>
      </c>
      <c r="H21" s="11" t="str">
        <f t="shared" ref="H21:H84" ca="1" si="4">H20</f>
        <v>*5328</v>
      </c>
    </row>
    <row r="22" spans="1:8" s="9" customFormat="1" ht="27.6" customHeight="1">
      <c r="A22" s="10">
        <f t="shared" ca="1" si="3"/>
        <v>46057.969444444447</v>
      </c>
      <c r="B22" s="43">
        <f t="shared" ca="1" si="0"/>
        <v>45983.352777777764</v>
      </c>
      <c r="C22" s="12">
        <f t="shared" ref="C22:C43" ca="1" si="5">A22</f>
        <v>46057.969444444447</v>
      </c>
      <c r="D22" s="19">
        <f t="shared" ca="1" si="1"/>
        <v>45983.352777777764</v>
      </c>
      <c r="E22" s="16">
        <f ca="1">IF(AND(DAY(A22)=20,COUNTIFS($E$19:E21,"&gt;0",$A$19:A21,"&gt;="&amp;DATE(YEAR(A28),MONTH(A22),1),$A$19:A21,"&lt;"&amp;DATE(YEAR(A22),MONTH(A22)+1,1))=0),'ввод данных'!$B$15,-RANDBETWEEN(51,14999))</f>
        <v>-10537</v>
      </c>
      <c r="F22" s="18">
        <f t="shared" ca="1" si="2"/>
        <v>-10537</v>
      </c>
      <c r="G22" s="11" t="str">
        <f ca="1">IF(E22='ввод данных'!$B$15,"Salary transfer from "&amp;'ввод данных'!$B$11,INDEX(Лист4!$A$1:$A$388,RANDBETWEEN(1,ROWS(Лист4!$A$1:$A$388))))</f>
        <v>YM*BETSBC</v>
      </c>
      <c r="H22" s="11" t="str">
        <f t="shared" ca="1" si="4"/>
        <v>*5328</v>
      </c>
    </row>
    <row r="23" spans="1:8" s="9" customFormat="1" ht="27.6" customHeight="1">
      <c r="A23" s="10">
        <f t="shared" ca="1" si="3"/>
        <v>46057.603472222225</v>
      </c>
      <c r="B23" s="43">
        <f t="shared" ca="1" si="0"/>
        <v>45984.106249999983</v>
      </c>
      <c r="C23" s="12">
        <f t="shared" ca="1" si="5"/>
        <v>46057.603472222225</v>
      </c>
      <c r="D23" s="19">
        <f t="shared" ca="1" si="1"/>
        <v>45984.106249999983</v>
      </c>
      <c r="E23" s="16">
        <f ca="1">IF(AND(DAY(A23)=20,COUNTIFS($E$19:E22,"&gt;0",$A$19:A22,"&gt;="&amp;DATE(YEAR(A29),MONTH(A23),1),$A$19:A22,"&lt;"&amp;DATE(YEAR(A23),MONTH(A23)+1,1))=0),'ввод данных'!$B$15,-RANDBETWEEN(51,14999))</f>
        <v>-13967</v>
      </c>
      <c r="F23" s="18">
        <f t="shared" ca="1" si="2"/>
        <v>-13967</v>
      </c>
      <c r="G23" s="11" t="str">
        <f ca="1">IF(E23='ввод данных'!$B$15,"Salary transfer from "&amp;'ввод данных'!$B$11,INDEX(Лист4!$A$1:$A$388,RANDBETWEEN(1,ROWS(Лист4!$A$1:$A$388))))</f>
        <v>SKR*BLOGABET.COM</v>
      </c>
      <c r="H23" s="11" t="str">
        <f t="shared" ca="1" si="4"/>
        <v>*5328</v>
      </c>
    </row>
    <row r="24" spans="1:8" s="9" customFormat="1" ht="27.6" customHeight="1">
      <c r="A24" s="10">
        <f t="shared" ca="1" si="3"/>
        <v>46056.65625</v>
      </c>
      <c r="B24" s="43">
        <f t="shared" ca="1" si="0"/>
        <v>45984.586111111093</v>
      </c>
      <c r="C24" s="12">
        <f t="shared" ca="1" si="5"/>
        <v>46056.65625</v>
      </c>
      <c r="D24" s="19">
        <f t="shared" ca="1" si="1"/>
        <v>45984.586111111093</v>
      </c>
      <c r="E24" s="16">
        <f ca="1">IF(AND(DAY(A24)=20,COUNTIFS($E$19:E23,"&gt;0",$A$19:A23,"&gt;="&amp;DATE(YEAR(A30),MONTH(A24),1),$A$19:A23,"&lt;"&amp;DATE(YEAR(A24),MONTH(A24)+1,1))=0),'ввод данных'!$B$15,-RANDBETWEEN(51,14999))</f>
        <v>-217</v>
      </c>
      <c r="F24" s="18">
        <f t="shared" ca="1" si="2"/>
        <v>-217</v>
      </c>
      <c r="G24" s="11" t="str">
        <f ca="1">IF(E24='ввод данных'!$B$15,"Salary transfer from "&amp;'ввод данных'!$B$11,INDEX(Лист4!$A$1:$A$388,RANDBETWEEN(1,ROWS(Лист4!$A$1:$A$388))))</f>
        <v>COFFEELIKE</v>
      </c>
      <c r="H24" s="11" t="str">
        <f t="shared" ca="1" si="4"/>
        <v>*5328</v>
      </c>
    </row>
    <row r="25" spans="1:8" s="9" customFormat="1" ht="27.6" customHeight="1">
      <c r="A25" s="10">
        <f t="shared" ca="1" si="3"/>
        <v>46055.87777777778</v>
      </c>
      <c r="B25" s="43">
        <f t="shared" ca="1" si="0"/>
        <v>45985.265277777762</v>
      </c>
      <c r="C25" s="12">
        <f t="shared" ca="1" si="5"/>
        <v>46055.87777777778</v>
      </c>
      <c r="D25" s="19">
        <f t="shared" ca="1" si="1"/>
        <v>45985.265277777762</v>
      </c>
      <c r="E25" s="16">
        <f ca="1">IF(AND(DAY(A25)=20,COUNTIFS($E$19:E24,"&gt;0",$A$19:A24,"&gt;="&amp;DATE(YEAR(A31),MONTH(A25),1),$A$19:A24,"&lt;"&amp;DATE(YEAR(A25),MONTH(A25)+1,1))=0),'ввод данных'!$B$15,-RANDBETWEEN(51,14999))</f>
        <v>-9628</v>
      </c>
      <c r="F25" s="18">
        <f t="shared" ca="1" si="2"/>
        <v>-9628</v>
      </c>
      <c r="G25" s="11" t="str">
        <f ca="1">IF(E25='ввод данных'!$B$15,"Salary transfer from "&amp;'ввод данных'!$B$11,INDEX(Лист4!$A$1:$A$388,RANDBETWEEN(1,ROWS(Лист4!$A$1:$A$388))))</f>
        <v>TINKOFF*SERVICES 10 BL</v>
      </c>
      <c r="H25" s="11" t="str">
        <f t="shared" ca="1" si="4"/>
        <v>*5328</v>
      </c>
    </row>
    <row r="26" spans="1:8" s="9" customFormat="1" ht="27.6" customHeight="1">
      <c r="A26" s="10">
        <f t="shared" ca="1" si="3"/>
        <v>46055.524305555555</v>
      </c>
      <c r="B26" s="43">
        <f t="shared" ca="1" si="0"/>
        <v>45985.692361111098</v>
      </c>
      <c r="C26" s="12">
        <f t="shared" ca="1" si="5"/>
        <v>46055.524305555555</v>
      </c>
      <c r="D26" s="19">
        <f t="shared" ca="1" si="1"/>
        <v>45985.692361111098</v>
      </c>
      <c r="E26" s="16">
        <f ca="1">IF(AND(DAY(A26)=20,COUNTIFS($E$19:E25,"&gt;0",$A$19:A25,"&gt;="&amp;DATE(YEAR(A32),MONTH(A26),1),$A$19:A25,"&lt;"&amp;DATE(YEAR(A26),MONTH(A26)+1,1))=0),'ввод данных'!$B$15,-RANDBETWEEN(51,14999))</f>
        <v>-7532</v>
      </c>
      <c r="F26" s="18">
        <f t="shared" ca="1" si="2"/>
        <v>-7532</v>
      </c>
      <c r="G26" s="11" t="str">
        <f ca="1">IF(E26='ввод данных'!$B$15,"Salary transfer from "&amp;'ввод данных'!$B$11,INDEX(Лист4!$A$1:$A$388,RANDBETWEEN(1,ROWS(Лист4!$A$1:$A$388))))</f>
        <v>AZS GEROEV KHASANA 107</v>
      </c>
      <c r="H26" s="11" t="str">
        <f t="shared" ca="1" si="4"/>
        <v>*5328</v>
      </c>
    </row>
    <row r="27" spans="1:8" s="9" customFormat="1" ht="27.6" customHeight="1">
      <c r="A27" s="10">
        <f t="shared" ca="1" si="3"/>
        <v>46055.141666666663</v>
      </c>
      <c r="B27" s="43">
        <f t="shared" ca="1" si="0"/>
        <v>45986.55833333332</v>
      </c>
      <c r="C27" s="12">
        <f t="shared" ca="1" si="5"/>
        <v>46055.141666666663</v>
      </c>
      <c r="D27" s="19">
        <f t="shared" ca="1" si="1"/>
        <v>45986.55833333332</v>
      </c>
      <c r="E27" s="16">
        <f ca="1">IF(AND(DAY(A27)=20,COUNTIFS($E$19:E26,"&gt;0",$A$19:A26,"&gt;="&amp;DATE(YEAR(A33),MONTH(A27),1),$A$19:A26,"&lt;"&amp;DATE(YEAR(A27),MONTH(A27)+1,1))=0),'ввод данных'!$B$15,-RANDBETWEEN(51,14999))</f>
        <v>-14358</v>
      </c>
      <c r="F27" s="18">
        <f t="shared" ca="1" si="2"/>
        <v>-14358</v>
      </c>
      <c r="G27" s="11" t="str">
        <f ca="1">IF(E27='ввод данных'!$B$15,"Salary transfer from "&amp;'ввод данных'!$B$11,INDEX(Лист4!$A$1:$A$388,RANDBETWEEN(1,ROWS(Лист4!$A$1:$A$388))))</f>
        <v>GETZAIM.SU</v>
      </c>
      <c r="H27" s="11" t="str">
        <f t="shared" ca="1" si="4"/>
        <v>*5328</v>
      </c>
    </row>
    <row r="28" spans="1:8" s="9" customFormat="1" ht="27.6" customHeight="1">
      <c r="A28" s="10">
        <f t="shared" ca="1" si="3"/>
        <v>46054.556944444441</v>
      </c>
      <c r="B28" s="43">
        <f t="shared" ca="1" si="0"/>
        <v>45986.960416666654</v>
      </c>
      <c r="C28" s="12">
        <f t="shared" ca="1" si="5"/>
        <v>46054.556944444441</v>
      </c>
      <c r="D28" s="19">
        <f t="shared" ca="1" si="1"/>
        <v>45986.960416666654</v>
      </c>
      <c r="E28" s="16">
        <f ca="1">IF(AND(DAY(A28)=20,COUNTIFS($E$19:E27,"&gt;0",$A$19:A27,"&gt;="&amp;DATE(YEAR(A34),MONTH(A28),1),$A$19:A27,"&lt;"&amp;DATE(YEAR(A28),MONTH(A28)+1,1))=0),'ввод данных'!$B$15,-RANDBETWEEN(51,14999))</f>
        <v>-13109</v>
      </c>
      <c r="F28" s="18">
        <f t="shared" ca="1" si="2"/>
        <v>-13109</v>
      </c>
      <c r="G28" s="11" t="str">
        <f ca="1">IF(E28='ввод данных'!$B$15,"Salary transfer from "&amp;'ввод данных'!$B$11,INDEX(Лист4!$A$1:$A$388,RANDBETWEEN(1,ROWS(Лист4!$A$1:$A$388))))</f>
        <v>LEUPAY.EU  CODE 4192</v>
      </c>
      <c r="H28" s="11" t="str">
        <f t="shared" ca="1" si="4"/>
        <v>*5328</v>
      </c>
    </row>
    <row r="29" spans="1:8" s="9" customFormat="1" ht="27.6" customHeight="1">
      <c r="A29" s="10">
        <f t="shared" ca="1" si="3"/>
        <v>46053.736111111109</v>
      </c>
      <c r="B29" s="43">
        <f t="shared" ca="1" si="0"/>
        <v>45987.765277777762</v>
      </c>
      <c r="C29" s="12">
        <f t="shared" ca="1" si="5"/>
        <v>46053.736111111109</v>
      </c>
      <c r="D29" s="19">
        <f t="shared" ca="1" si="1"/>
        <v>45987.765277777762</v>
      </c>
      <c r="E29" s="16">
        <f ca="1">IF(AND(DAY(A29)=20,COUNTIFS($E$19:E28,"&gt;0",$A$19:A28,"&gt;="&amp;DATE(YEAR(A35),MONTH(A29),1),$A$19:A28,"&lt;"&amp;DATE(YEAR(A29),MONTH(A29)+1,1))=0),'ввод данных'!$B$15,-RANDBETWEEN(51,14999))</f>
        <v>-5799</v>
      </c>
      <c r="F29" s="18">
        <f t="shared" ca="1" si="2"/>
        <v>-5799</v>
      </c>
      <c r="G29" s="11" t="str">
        <f ca="1">IF(E29='ввод данных'!$B$15,"Salary transfer from "&amp;'ввод данных'!$B$11,INDEX(Лист4!$A$1:$A$388,RANDBETWEEN(1,ROWS(Лист4!$A$1:$A$388))))</f>
        <v>VRN*QIWI</v>
      </c>
      <c r="H29" s="11" t="str">
        <f t="shared" ca="1" si="4"/>
        <v>*5328</v>
      </c>
    </row>
    <row r="30" spans="1:8" s="9" customFormat="1" ht="27.6" customHeight="1">
      <c r="A30" s="10">
        <f t="shared" ca="1" si="3"/>
        <v>46053.229861111111</v>
      </c>
      <c r="B30" s="43">
        <f t="shared" ca="1" si="0"/>
        <v>45988.173611111095</v>
      </c>
      <c r="C30" s="12">
        <f t="shared" ca="1" si="5"/>
        <v>46053.229861111111</v>
      </c>
      <c r="D30" s="19">
        <f t="shared" ca="1" si="1"/>
        <v>45988.173611111095</v>
      </c>
      <c r="E30" s="16">
        <f ca="1">IF(AND(DAY(A30)=20,COUNTIFS($E$19:E29,"&gt;0",$A$19:A29,"&gt;="&amp;DATE(YEAR(A36),MONTH(A30),1),$A$19:A29,"&lt;"&amp;DATE(YEAR(A30),MONTH(A30)+1,1))=0),'ввод данных'!$B$15,-RANDBETWEEN(51,14999))</f>
        <v>-1237</v>
      </c>
      <c r="F30" s="18">
        <f t="shared" ca="1" si="2"/>
        <v>-1237</v>
      </c>
      <c r="G30" s="11" t="str">
        <f ca="1">IF(E30='ввод данных'!$B$15,"Salary transfer from "&amp;'ввод данных'!$B$11,INDEX(Лист4!$A$1:$A$388,RANDBETWEEN(1,ROWS(Лист4!$A$1:$A$388))))</f>
        <v>TINKOFF*SERVICES</v>
      </c>
      <c r="H30" s="11" t="str">
        <f t="shared" ca="1" si="4"/>
        <v>*5328</v>
      </c>
    </row>
    <row r="31" spans="1:8" s="9" customFormat="1" ht="27.6" customHeight="1">
      <c r="A31" s="10">
        <f t="shared" ca="1" si="3"/>
        <v>46052.697222222225</v>
      </c>
      <c r="B31" s="43">
        <f t="shared" ca="1" si="0"/>
        <v>45988.793749999983</v>
      </c>
      <c r="C31" s="12">
        <f t="shared" ca="1" si="5"/>
        <v>46052.697222222225</v>
      </c>
      <c r="D31" s="19">
        <f t="shared" ca="1" si="1"/>
        <v>45988.793749999983</v>
      </c>
      <c r="E31" s="16">
        <f ca="1">IF(AND(DAY(A31)=20,COUNTIFS($E$19:E30,"&gt;0",$A$19:A30,"&gt;="&amp;DATE(YEAR(A37),MONTH(A31),1),$A$19:A30,"&lt;"&amp;DATE(YEAR(A31),MONTH(A31)+1,1))=0),'ввод данных'!$B$15,-RANDBETWEEN(51,14999))</f>
        <v>-8283</v>
      </c>
      <c r="F31" s="18">
        <f t="shared" ca="1" si="2"/>
        <v>-8283</v>
      </c>
      <c r="G31" s="11" t="str">
        <f ca="1">IF(E31='ввод данных'!$B$15,"Salary transfer from "&amp;'ввод данных'!$B$11,INDEX(Лист4!$A$1:$A$388,RANDBETWEEN(1,ROWS(Лист4!$A$1:$A$388))))</f>
        <v>AM OTKRITIE FUND BONDS</v>
      </c>
      <c r="H31" s="11" t="str">
        <f t="shared" ca="1" si="4"/>
        <v>*5328</v>
      </c>
    </row>
    <row r="32" spans="1:8" s="9" customFormat="1" ht="27.6" customHeight="1">
      <c r="A32" s="10">
        <f t="shared" ca="1" si="3"/>
        <v>46052.191666666666</v>
      </c>
      <c r="B32" s="43">
        <f t="shared" ca="1" si="0"/>
        <v>45989.359027777762</v>
      </c>
      <c r="C32" s="12">
        <f t="shared" ca="1" si="5"/>
        <v>46052.191666666666</v>
      </c>
      <c r="D32" s="19">
        <f t="shared" ca="1" si="1"/>
        <v>45989.359027777762</v>
      </c>
      <c r="E32" s="16">
        <f ca="1">IF(AND(DAY(A32)=20,COUNTIFS($E$19:E31,"&gt;0",$A$19:A31,"&gt;="&amp;DATE(YEAR(A38),MONTH(A32),1),$A$19:A31,"&lt;"&amp;DATE(YEAR(A32),MONTH(A32)+1,1))=0),'ввод данных'!$B$15,-RANDBETWEEN(51,14999))</f>
        <v>-13451</v>
      </c>
      <c r="F32" s="18">
        <f t="shared" ca="1" si="2"/>
        <v>-13451</v>
      </c>
      <c r="G32" s="11" t="str">
        <f ca="1">IF(E32='ввод данных'!$B$15,"Salary transfer from "&amp;'ввод данных'!$B$11,INDEX(Лист4!$A$1:$A$388,RANDBETWEEN(1,ROWS(Лист4!$A$1:$A$388))))</f>
        <v>BANKA INTESA SANPAOLO</v>
      </c>
      <c r="H32" s="11" t="str">
        <f t="shared" ca="1" si="4"/>
        <v>*5328</v>
      </c>
    </row>
    <row r="33" spans="1:8" s="9" customFormat="1" ht="27.6" customHeight="1">
      <c r="A33" s="10">
        <f t="shared" ca="1" si="3"/>
        <v>46051.521527777775</v>
      </c>
      <c r="B33" s="43">
        <f t="shared" ca="1" si="0"/>
        <v>45990.047916666648</v>
      </c>
      <c r="C33" s="12">
        <f t="shared" ca="1" si="5"/>
        <v>46051.521527777775</v>
      </c>
      <c r="D33" s="19">
        <f t="shared" ca="1" si="1"/>
        <v>45990.047916666648</v>
      </c>
      <c r="E33" s="16">
        <f ca="1">IF(AND(DAY(A33)=20,COUNTIFS($E$19:E32,"&gt;0",$A$19:A32,"&gt;="&amp;DATE(YEAR(A39),MONTH(A33),1),$A$19:A32,"&lt;"&amp;DATE(YEAR(A33),MONTH(A33)+1,1))=0),'ввод данных'!$B$15,-RANDBETWEEN(51,14999))</f>
        <v>-4664</v>
      </c>
      <c r="F33" s="18">
        <f t="shared" ca="1" si="2"/>
        <v>-4664</v>
      </c>
      <c r="G33" s="11" t="str">
        <f ca="1">IF(E33='ввод данных'!$B$15,"Salary transfer from "&amp;'ввод данных'!$B$11,INDEX(Лист4!$A$1:$A$388,RANDBETWEEN(1,ROWS(Лист4!$A$1:$A$388))))</f>
        <v>PAYPAL *RPMAUCTIONS</v>
      </c>
      <c r="H33" s="11" t="str">
        <f t="shared" ca="1" si="4"/>
        <v>*5328</v>
      </c>
    </row>
    <row r="34" spans="1:8" s="9" customFormat="1" ht="27.6" customHeight="1">
      <c r="A34" s="10">
        <f t="shared" ca="1" si="3"/>
        <v>46051.052083333328</v>
      </c>
      <c r="B34" s="43">
        <f t="shared" ca="1" si="0"/>
        <v>45990.644444444428</v>
      </c>
      <c r="C34" s="12">
        <f t="shared" ca="1" si="5"/>
        <v>46051.052083333328</v>
      </c>
      <c r="D34" s="19">
        <f t="shared" ca="1" si="1"/>
        <v>45990.644444444428</v>
      </c>
      <c r="E34" s="16">
        <f ca="1">IF(AND(DAY(A34)=20,COUNTIFS($E$19:E33,"&gt;0",$A$19:A33,"&gt;="&amp;DATE(YEAR(A40),MONTH(A34),1),$A$19:A33,"&lt;"&amp;DATE(YEAR(A34),MONTH(A34)+1,1))=0),'ввод данных'!$B$15,-RANDBETWEEN(51,14999))</f>
        <v>-14564</v>
      </c>
      <c r="F34" s="18">
        <f t="shared" ca="1" si="2"/>
        <v>-14564</v>
      </c>
      <c r="G34" s="11" t="str">
        <f ca="1">IF(E34='ввод данных'!$B$15,"Salary transfer from "&amp;'ввод данных'!$B$11,INDEX(Лист4!$A$1:$A$388,RANDBETWEEN(1,ROWS(Лист4!$A$1:$A$388))))</f>
        <v>DOZARPLATI</v>
      </c>
      <c r="H34" s="11" t="str">
        <f t="shared" ca="1" si="4"/>
        <v>*5328</v>
      </c>
    </row>
    <row r="35" spans="1:8" s="9" customFormat="1" ht="27.6" customHeight="1">
      <c r="A35" s="10">
        <f t="shared" ca="1" si="3"/>
        <v>46050.640972222216</v>
      </c>
      <c r="B35" s="43">
        <f t="shared" ca="1" si="0"/>
        <v>45991.10416666665</v>
      </c>
      <c r="C35" s="12">
        <f t="shared" ca="1" si="5"/>
        <v>46050.640972222216</v>
      </c>
      <c r="D35" s="19">
        <f t="shared" ca="1" si="1"/>
        <v>45991.10416666665</v>
      </c>
      <c r="E35" s="16">
        <f ca="1">IF(AND(DAY(A35)=20,COUNTIFS($E$19:E34,"&gt;0",$A$19:A34,"&gt;="&amp;DATE(YEAR(A41),MONTH(A35),1),$A$19:A34,"&lt;"&amp;DATE(YEAR(A35),MONTH(A35)+1,1))=0),'ввод данных'!$B$15,-RANDBETWEEN(51,14999))</f>
        <v>-1472</v>
      </c>
      <c r="F35" s="18">
        <f t="shared" ca="1" si="2"/>
        <v>-1472</v>
      </c>
      <c r="G35" s="11" t="str">
        <f ca="1">IF(E35='ввод данных'!$B$15,"Salary transfer from "&amp;'ввод данных'!$B$11,INDEX(Лист4!$A$1:$A$388,RANDBETWEEN(1,ROWS(Лист4!$A$1:$A$388))))</f>
        <v>WWW WALLETONE COM</v>
      </c>
      <c r="H35" s="11" t="str">
        <f t="shared" ca="1" si="4"/>
        <v>*5328</v>
      </c>
    </row>
    <row r="36" spans="1:8" s="9" customFormat="1" ht="27.6" customHeight="1">
      <c r="A36" s="10">
        <f t="shared" ca="1" si="3"/>
        <v>46050.193055555552</v>
      </c>
      <c r="B36" s="43">
        <f t="shared" ca="1" si="0"/>
        <v>45991.756249999984</v>
      </c>
      <c r="C36" s="12">
        <f t="shared" ca="1" si="5"/>
        <v>46050.193055555552</v>
      </c>
      <c r="D36" s="19">
        <f t="shared" ca="1" si="1"/>
        <v>45991.756249999984</v>
      </c>
      <c r="E36" s="16">
        <f ca="1">IF(AND(DAY(A36)=20,COUNTIFS($E$19:E35,"&gt;0",$A$19:A35,"&gt;="&amp;DATE(YEAR(A42),MONTH(A36),1),$A$19:A35,"&lt;"&amp;DATE(YEAR(A36),MONTH(A36)+1,1))=0),'ввод данных'!$B$15,-RANDBETWEEN(51,14999))</f>
        <v>-10556</v>
      </c>
      <c r="F36" s="18">
        <f t="shared" ca="1" si="2"/>
        <v>-10556</v>
      </c>
      <c r="G36" s="11" t="str">
        <f ca="1">IF(E36='ввод данных'!$B$15,"Salary transfer from "&amp;'ввод данных'!$B$11,INDEX(Лист4!$A$1:$A$388,RANDBETWEEN(1,ROWS(Лист4!$A$1:$A$388))))</f>
        <v>ECP*ECOMMPAY*BETFAQ</v>
      </c>
      <c r="H36" s="11" t="str">
        <f t="shared" ca="1" si="4"/>
        <v>*5328</v>
      </c>
    </row>
    <row r="37" spans="1:8" s="9" customFormat="1" ht="27.6" customHeight="1">
      <c r="A37" s="10">
        <f t="shared" ca="1" si="3"/>
        <v>46049.749305555553</v>
      </c>
      <c r="B37" s="43">
        <f t="shared" ca="1" si="0"/>
        <v>45992.312499999985</v>
      </c>
      <c r="C37" s="12">
        <f t="shared" ca="1" si="5"/>
        <v>46049.749305555553</v>
      </c>
      <c r="D37" s="19">
        <f t="shared" ca="1" si="1"/>
        <v>45992.312499999985</v>
      </c>
      <c r="E37" s="16">
        <f ca="1">IF(AND(DAY(A37)=20,COUNTIFS($E$19:E36,"&gt;0",$A$19:A36,"&gt;="&amp;DATE(YEAR(A43),MONTH(A37),1),$A$19:A36,"&lt;"&amp;DATE(YEAR(A37),MONTH(A37)+1,1))=0),'ввод данных'!$B$15,-RANDBETWEEN(51,14999))</f>
        <v>-2964</v>
      </c>
      <c r="F37" s="18">
        <f t="shared" ca="1" si="2"/>
        <v>-2964</v>
      </c>
      <c r="G37" s="11" t="str">
        <f ca="1">IF(E37='ввод данных'!$B$15,"Salary transfer from "&amp;'ввод данных'!$B$11,INDEX(Лист4!$A$1:$A$388,RANDBETWEEN(1,ROWS(Лист4!$A$1:$A$388))))</f>
        <v>DENGI SRAZU</v>
      </c>
      <c r="H37" s="11" t="str">
        <f t="shared" ca="1" si="4"/>
        <v>*5328</v>
      </c>
    </row>
    <row r="38" spans="1:8" s="9" customFormat="1" ht="27.6" customHeight="1">
      <c r="A38" s="10">
        <f t="shared" ca="1" si="3"/>
        <v>46049.193055555552</v>
      </c>
      <c r="B38" s="43">
        <f t="shared" ca="1" si="0"/>
        <v>45993.195833333317</v>
      </c>
      <c r="C38" s="12">
        <f t="shared" ca="1" si="5"/>
        <v>46049.193055555552</v>
      </c>
      <c r="D38" s="19">
        <f t="shared" ca="1" si="1"/>
        <v>45993.195833333317</v>
      </c>
      <c r="E38" s="16">
        <f ca="1">IF(AND(DAY(A38)=20,COUNTIFS($E$19:E37,"&gt;0",$A$19:A37,"&gt;="&amp;DATE(YEAR(A44),MONTH(A38),1),$A$19:A37,"&lt;"&amp;DATE(YEAR(A38),MONTH(A38)+1,1))=0),'ввод данных'!$B$15,-RANDBETWEEN(51,14999))</f>
        <v>-11473</v>
      </c>
      <c r="F38" s="18">
        <f t="shared" ca="1" si="2"/>
        <v>-11473</v>
      </c>
      <c r="G38" s="11" t="str">
        <f ca="1">IF(E38='ввод данных'!$B$15,"Salary transfer from "&amp;'ввод данных'!$B$11,INDEX(Лист4!$A$1:$A$388,RANDBETWEEN(1,ROWS(Лист4!$A$1:$A$388))))</f>
        <v>PIF AC TECHNOLOGIES</v>
      </c>
      <c r="H38" s="11" t="str">
        <f t="shared" ca="1" si="4"/>
        <v>*5328</v>
      </c>
    </row>
    <row r="39" spans="1:8" s="9" customFormat="1" ht="27.6" customHeight="1">
      <c r="A39" s="10">
        <f t="shared" ca="1" si="3"/>
        <v>46048.652083333327</v>
      </c>
      <c r="B39" s="43">
        <f t="shared" ca="1" si="0"/>
        <v>45994.124999999985</v>
      </c>
      <c r="C39" s="12">
        <f t="shared" ca="1" si="5"/>
        <v>46048.652083333327</v>
      </c>
      <c r="D39" s="19">
        <f t="shared" ca="1" si="1"/>
        <v>45994.124999999985</v>
      </c>
      <c r="E39" s="16">
        <f ca="1">IF(AND(DAY(A39)=20,COUNTIFS($E$19:E38,"&gt;0",$A$19:A38,"&gt;="&amp;DATE(YEAR(A45),MONTH(A39),1),$A$19:A38,"&lt;"&amp;DATE(YEAR(A39),MONTH(A39)+1,1))=0),'ввод данных'!$B$15,-RANDBETWEEN(51,14999))</f>
        <v>-9122</v>
      </c>
      <c r="F39" s="18">
        <f t="shared" ca="1" si="2"/>
        <v>-9122</v>
      </c>
      <c r="G39" s="11" t="str">
        <f ca="1">IF(E39='ввод данных'!$B$15,"Salary transfer from "&amp;'ввод данных'!$B$11,INDEX(Лист4!$A$1:$A$388,RANDBETWEEN(1,ROWS(Лист4!$A$1:$A$388))))</f>
        <v>YM*ZUCOFFEE</v>
      </c>
      <c r="H39" s="11" t="str">
        <f t="shared" ca="1" si="4"/>
        <v>*5328</v>
      </c>
    </row>
    <row r="40" spans="1:8" s="9" customFormat="1" ht="36" customHeight="1">
      <c r="A40" s="10">
        <f t="shared" ca="1" si="3"/>
        <v>46047.832638888882</v>
      </c>
      <c r="B40" s="43">
        <f t="shared" ca="1" si="0"/>
        <v>45994.779861111099</v>
      </c>
      <c r="C40" s="12">
        <f t="shared" ca="1" si="5"/>
        <v>46047.832638888882</v>
      </c>
      <c r="D40" s="19">
        <f t="shared" ca="1" si="1"/>
        <v>45994.779861111099</v>
      </c>
      <c r="E40" s="16">
        <f ca="1">IF(AND(DAY(A40)=20,COUNTIFS($E$19:E39,"&gt;0",$A$19:A39,"&gt;="&amp;DATE(YEAR(A46),MONTH(A40),1),$A$19:A39,"&lt;"&amp;DATE(YEAR(A40),MONTH(A40)+1,1))=0),'ввод данных'!$B$15,-RANDBETWEEN(51,14999))</f>
        <v>-8142</v>
      </c>
      <c r="F40" s="18">
        <f t="shared" ca="1" si="2"/>
        <v>-8142</v>
      </c>
      <c r="G40" s="11" t="str">
        <f ca="1">IF(E40='ввод данных'!$B$15,"Salary transfer from "&amp;'ввод данных'!$B$11,INDEX(Лист4!$A$1:$A$388,RANDBETWEEN(1,ROWS(Лист4!$A$1:$A$388))))</f>
        <v>COFFEE FINANSIST L</v>
      </c>
      <c r="H40" s="11" t="str">
        <f t="shared" ca="1" si="4"/>
        <v>*5328</v>
      </c>
    </row>
    <row r="41" spans="1:8" s="9" customFormat="1" ht="27.6" customHeight="1">
      <c r="A41" s="10">
        <f t="shared" ca="1" si="3"/>
        <v>46047.479166666657</v>
      </c>
      <c r="B41" s="43">
        <f t="shared" ca="1" si="0"/>
        <v>45995.702083333323</v>
      </c>
      <c r="C41" s="12">
        <f t="shared" ca="1" si="5"/>
        <v>46047.479166666657</v>
      </c>
      <c r="D41" s="19">
        <f t="shared" ca="1" si="1"/>
        <v>45995.702083333323</v>
      </c>
      <c r="E41" s="16">
        <f ca="1">IF(AND(DAY(A41)=20,COUNTIFS($E$19:E40,"&gt;0",$A$19:A40,"&gt;="&amp;DATE(YEAR(A47),MONTH(A41),1),$A$19:A40,"&lt;"&amp;DATE(YEAR(A41),MONTH(A41)+1,1))=0),'ввод данных'!$B$15,-RANDBETWEEN(51,14999))</f>
        <v>-14221</v>
      </c>
      <c r="F41" s="18">
        <f t="shared" ca="1" si="2"/>
        <v>-14221</v>
      </c>
      <c r="G41" s="11" t="str">
        <f ca="1">IF(E41='ввод данных'!$B$15,"Salary transfer from "&amp;'ввод данных'!$B$11,INDEX(Лист4!$A$1:$A$388,RANDBETWEEN(1,ROWS(Лист4!$A$1:$A$388))))</f>
        <v>HTTPS://ESERVICE.CSLOX</v>
      </c>
      <c r="H41" s="11" t="str">
        <f t="shared" ca="1" si="4"/>
        <v>*5328</v>
      </c>
    </row>
    <row r="42" spans="1:8" s="9" customFormat="1" ht="27.6" customHeight="1">
      <c r="A42" s="10">
        <f t="shared" ca="1" si="3"/>
        <v>46046.492361111101</v>
      </c>
      <c r="B42" s="43">
        <f t="shared" ca="1" si="0"/>
        <v>45996.111111111102</v>
      </c>
      <c r="C42" s="12">
        <f t="shared" ca="1" si="5"/>
        <v>46046.492361111101</v>
      </c>
      <c r="D42" s="19">
        <f t="shared" ca="1" si="1"/>
        <v>45996.111111111102</v>
      </c>
      <c r="E42" s="16">
        <f ca="1">IF(AND(DAY(A42)=20,COUNTIFS($E$19:E41,"&gt;0",$A$19:A41,"&gt;="&amp;DATE(YEAR(A48),MONTH(A42),1),$A$19:A41,"&lt;"&amp;DATE(YEAR(A42),MONTH(A42)+1,1))=0),'ввод данных'!$B$15,-RANDBETWEEN(51,14999))</f>
        <v>-3545</v>
      </c>
      <c r="F42" s="18">
        <f t="shared" ca="1" si="2"/>
        <v>-3545</v>
      </c>
      <c r="G42" s="11" t="str">
        <f ca="1">IF(E42='ввод данных'!$B$15,"Salary transfer from "&amp;'ввод данных'!$B$11,INDEX(Лист4!$A$1:$A$388,RANDBETWEEN(1,ROWS(Лист4!$A$1:$A$388))))</f>
        <v>GRIN MARKET 2</v>
      </c>
      <c r="H42" s="11" t="str">
        <f t="shared" ca="1" si="4"/>
        <v>*5328</v>
      </c>
    </row>
    <row r="43" spans="1:8" s="9" customFormat="1" ht="27.6" customHeight="1">
      <c r="A43" s="10">
        <f t="shared" ca="1" si="3"/>
        <v>46045.905555555546</v>
      </c>
      <c r="B43" s="43">
        <f t="shared" ca="1" si="0"/>
        <v>45996.94999999999</v>
      </c>
      <c r="C43" s="12">
        <f t="shared" ca="1" si="5"/>
        <v>46045.905555555546</v>
      </c>
      <c r="D43" s="19">
        <f t="shared" ca="1" si="1"/>
        <v>45996.94999999999</v>
      </c>
      <c r="E43" s="16">
        <f ca="1">IF(AND(DAY(A43)=20,COUNTIFS($E$19:E42,"&gt;0",$A$19:A42,"&gt;="&amp;DATE(YEAR(A49),MONTH(A43),1),$A$19:A42,"&lt;"&amp;DATE(YEAR(A43),MONTH(A43)+1,1))=0),'ввод данных'!$B$15,-RANDBETWEEN(51,14999))</f>
        <v>-13393</v>
      </c>
      <c r="F43" s="18">
        <f t="shared" ca="1" si="2"/>
        <v>-13393</v>
      </c>
      <c r="G43" s="11" t="str">
        <f ca="1">IF(E43='ввод данных'!$B$15,"Salary transfer from "&amp;'ввод данных'!$B$11,INDEX(Лист4!$A$1:$A$388,RANDBETWEEN(1,ROWS(Лист4!$A$1:$A$388))))</f>
        <v>BEELINE MOBILE TOP-UP</v>
      </c>
      <c r="H43" s="11" t="str">
        <f t="shared" ca="1" si="4"/>
        <v>*5328</v>
      </c>
    </row>
    <row r="44" spans="1:8" s="9" customFormat="1" ht="27.6" customHeight="1">
      <c r="A44" s="10">
        <f t="shared" ca="1" si="3"/>
        <v>46045.311805555546</v>
      </c>
      <c r="B44" s="43">
        <f t="shared" ca="1" si="0"/>
        <v>45997.420138888876</v>
      </c>
      <c r="C44" s="12">
        <f ca="1">A44</f>
        <v>46045.311805555546</v>
      </c>
      <c r="D44" s="19">
        <f t="shared" ref="D44:D107" ca="1" si="6">B44</f>
        <v>45997.420138888876</v>
      </c>
      <c r="E44" s="16">
        <f ca="1">IF(AND(DAY(A44)=20,COUNTIFS($E$19:E43,"&gt;0",$A$19:A43,"&gt;="&amp;DATE(YEAR(A50),MONTH(A44),1),$A$19:A43,"&lt;"&amp;DATE(YEAR(A44),MONTH(A44)+1,1))=0),'ввод данных'!$B$15,-RANDBETWEEN(51,14999))</f>
        <v>-3864</v>
      </c>
      <c r="F44" s="18">
        <f t="shared" ca="1" si="2"/>
        <v>-3864</v>
      </c>
      <c r="G44" s="11" t="str">
        <f ca="1">IF(E44='ввод данных'!$B$15,"Salary transfer from "&amp;'ввод данных'!$B$11,INDEX(Лист4!$A$1:$A$388,RANDBETWEEN(1,ROWS(Лист4!$A$1:$A$388))))</f>
        <v>PAYU*PAYQR, PAYQR.RU</v>
      </c>
      <c r="H44" s="11" t="str">
        <f t="shared" ca="1" si="4"/>
        <v>*5328</v>
      </c>
    </row>
    <row r="45" spans="1:8" s="9" customFormat="1" ht="27.6" customHeight="1">
      <c r="A45" s="10">
        <f t="shared" ca="1" si="3"/>
        <v>46044.741666666654</v>
      </c>
      <c r="B45" s="43">
        <f t="shared" ca="1" si="0"/>
        <v>45998.216666666653</v>
      </c>
      <c r="C45" s="12">
        <f t="shared" ref="C45:C47" ca="1" si="7">A45</f>
        <v>46044.741666666654</v>
      </c>
      <c r="D45" s="19">
        <f t="shared" ca="1" si="6"/>
        <v>45998.216666666653</v>
      </c>
      <c r="E45" s="16">
        <f ca="1">IF(AND(DAY(A45)=20,COUNTIFS($E$19:E44,"&gt;0",$A$19:A44,"&gt;="&amp;DATE(YEAR(A51),MONTH(A45),1),$A$19:A44,"&lt;"&amp;DATE(YEAR(A45),MONTH(A45)+1,1))=0),'ввод данных'!$B$15,-RANDBETWEEN(51,14999))</f>
        <v>-6872</v>
      </c>
      <c r="F45" s="18">
        <f t="shared" ca="1" si="2"/>
        <v>-6872</v>
      </c>
      <c r="G45" s="11" t="str">
        <f ca="1">IF(E45='ввод данных'!$B$15,"Salary transfer from "&amp;'ввод данных'!$B$11,INDEX(Лист4!$A$1:$A$388,RANDBETWEEN(1,ROWS(Лист4!$A$1:$A$388))))</f>
        <v>ZAIM365.RU</v>
      </c>
      <c r="H45" s="11" t="str">
        <f t="shared" ca="1" si="4"/>
        <v>*5328</v>
      </c>
    </row>
    <row r="46" spans="1:8" s="9" customFormat="1" ht="27.6" customHeight="1">
      <c r="A46" s="10">
        <f t="shared" ca="1" si="3"/>
        <v>46044.303472222207</v>
      </c>
      <c r="B46" s="43">
        <f t="shared" ca="1" si="0"/>
        <v>45998.874999999985</v>
      </c>
      <c r="C46" s="12">
        <f t="shared" ca="1" si="7"/>
        <v>46044.303472222207</v>
      </c>
      <c r="D46" s="19">
        <f t="shared" ca="1" si="6"/>
        <v>45998.874999999985</v>
      </c>
      <c r="E46" s="16">
        <f ca="1">IF(AND(DAY(A46)=20,COUNTIFS($E$19:E45,"&gt;0",$A$19:A45,"&gt;="&amp;DATE(YEAR(A52),MONTH(A46),1),$A$19:A45,"&lt;"&amp;DATE(YEAR(A46),MONTH(A46)+1,1))=0),'ввод данных'!$B$15,-RANDBETWEEN(51,14999))</f>
        <v>-10095</v>
      </c>
      <c r="F46" s="18">
        <f t="shared" ca="1" si="2"/>
        <v>-10095</v>
      </c>
      <c r="G46" s="11" t="str">
        <f ca="1">IF(E46='ввод данных'!$B$15,"Salary transfer from "&amp;'ввод данных'!$B$11,INDEX(Лист4!$A$1:$A$388,RANDBETWEEN(1,ROWS(Лист4!$A$1:$A$388))))</f>
        <v>BITPANDA.COM</v>
      </c>
      <c r="H46" s="11" t="str">
        <f t="shared" ca="1" si="4"/>
        <v>*5328</v>
      </c>
    </row>
    <row r="47" spans="1:8" s="9" customFormat="1" ht="27.6" customHeight="1">
      <c r="A47" s="10">
        <f t="shared" ca="1" si="3"/>
        <v>46043.945138888877</v>
      </c>
      <c r="B47" s="43">
        <f t="shared" ca="1" si="0"/>
        <v>45999.559722222206</v>
      </c>
      <c r="C47" s="12">
        <f t="shared" ca="1" si="7"/>
        <v>46043.945138888877</v>
      </c>
      <c r="D47" s="19">
        <f t="shared" ca="1" si="6"/>
        <v>45999.559722222206</v>
      </c>
      <c r="E47" s="16">
        <f ca="1">IF(AND(DAY(A47)=20,COUNTIFS($E$19:E46,"&gt;0",$A$19:A46,"&gt;="&amp;DATE(YEAR(A53),MONTH(A47),1),$A$19:A46,"&lt;"&amp;DATE(YEAR(A47),MONTH(A47)+1,1))=0),'ввод данных'!$B$15,-RANDBETWEEN(51,14999))</f>
        <v>-496</v>
      </c>
      <c r="F47" s="18">
        <f t="shared" ca="1" si="2"/>
        <v>-496</v>
      </c>
      <c r="G47" s="11" t="str">
        <f ca="1">IF(E47='ввод данных'!$B$15,"Salary transfer from "&amp;'ввод данных'!$B$11,INDEX(Лист4!$A$1:$A$388,RANDBETWEEN(1,ROWS(Лист4!$A$1:$A$388))))</f>
        <v>COFFEE HOUSE 96</v>
      </c>
      <c r="H47" s="11" t="str">
        <f t="shared" ca="1" si="4"/>
        <v>*5328</v>
      </c>
    </row>
    <row r="48" spans="1:8" s="9" customFormat="1" ht="27.6" customHeight="1">
      <c r="A48" s="10">
        <f t="shared" ca="1" si="3"/>
        <v>46043.084722222207</v>
      </c>
      <c r="B48" s="43">
        <f t="shared" ca="1" si="0"/>
        <v>46000.552777777761</v>
      </c>
      <c r="C48" s="12">
        <f ca="1">A48</f>
        <v>46043.084722222207</v>
      </c>
      <c r="D48" s="19">
        <f t="shared" ca="1" si="6"/>
        <v>46000.552777777761</v>
      </c>
      <c r="E48" s="16">
        <f ca="1">IF(AND(DAY(A48)=20,COUNTIFS($E$19:E47,"&gt;0",$A$19:A47,"&gt;="&amp;DATE(YEAR(A54),MONTH(A48),1),$A$19:A47,"&lt;"&amp;DATE(YEAR(A48),MONTH(A48)+1,1))=0),'ввод данных'!$B$15,-RANDBETWEEN(51,14999))</f>
        <v>-11708</v>
      </c>
      <c r="F48" s="18">
        <f t="shared" ca="1" si="2"/>
        <v>-11708</v>
      </c>
      <c r="G48" s="11" t="str">
        <f ca="1">IF(E48='ввод данных'!$B$15,"Salary transfer from "&amp;'ввод данных'!$B$11,INDEX(Лист4!$A$1:$A$388,RANDBETWEEN(1,ROWS(Лист4!$A$1:$A$388))))</f>
        <v>YANDEX.MONEY YANDEX.MO</v>
      </c>
      <c r="H48" s="11" t="str">
        <f t="shared" ca="1" si="4"/>
        <v>*5328</v>
      </c>
    </row>
    <row r="49" spans="1:8" s="9" customFormat="1" ht="27.6" customHeight="1">
      <c r="A49" s="10">
        <f t="shared" ca="1" si="3"/>
        <v>46042.392361111095</v>
      </c>
      <c r="B49" s="43">
        <f t="shared" ca="1" si="0"/>
        <v>46001.443055555537</v>
      </c>
      <c r="C49" s="12">
        <f ca="1">A49</f>
        <v>46042.392361111095</v>
      </c>
      <c r="D49" s="19">
        <f t="shared" ca="1" si="6"/>
        <v>46001.443055555537</v>
      </c>
      <c r="E49" s="16">
        <f ca="1">IF(AND(DAY(A49)=20,COUNTIFS($E$19:E48,"&gt;0",$A$19:A48,"&gt;="&amp;DATE(YEAR(A55),MONTH(A49),1),$A$19:A48,"&lt;"&amp;DATE(YEAR(A49),MONTH(A49)+1,1))=0),'ввод данных'!$B$15,-RANDBETWEEN(51,14999))</f>
        <v>840000</v>
      </c>
      <c r="F49" s="18">
        <f t="shared" ca="1" si="2"/>
        <v>840000</v>
      </c>
      <c r="G49" s="11" t="str">
        <f ca="1">IF(E49='ввод данных'!$B$15,"Salary transfer from "&amp;'ввод данных'!$B$11,INDEX(Лист4!$A$1:$A$388,RANDBETWEEN(1,ROWS(Лист4!$A$1:$A$388))))</f>
        <v>Salary transfer from STARLINK LLC</v>
      </c>
      <c r="H49" s="11" t="str">
        <f t="shared" ca="1" si="4"/>
        <v>*5328</v>
      </c>
    </row>
    <row r="50" spans="1:8" s="9" customFormat="1" ht="27.6" customHeight="1">
      <c r="A50" s="10">
        <f t="shared" ca="1" si="3"/>
        <v>46041.720833333318</v>
      </c>
      <c r="B50" s="43">
        <f t="shared" ca="1" si="0"/>
        <v>46002.012499999983</v>
      </c>
      <c r="C50" s="12">
        <f t="shared" ref="C50:D113" ca="1" si="8">A50</f>
        <v>46041.720833333318</v>
      </c>
      <c r="D50" s="19">
        <f t="shared" ca="1" si="6"/>
        <v>46002.012499999983</v>
      </c>
      <c r="E50" s="16">
        <f ca="1">IF(AND(DAY(A50)=20,COUNTIFS($E$19:E49,"&gt;0",$A$19:A49,"&gt;="&amp;DATE(YEAR(A56),MONTH(A50),1),$A$19:A49,"&lt;"&amp;DATE(YEAR(A50),MONTH(A50)+1,1))=0),'ввод данных'!$B$15,-RANDBETWEEN(51,14999))</f>
        <v>-5659</v>
      </c>
      <c r="F50" s="18">
        <f t="shared" ca="1" si="2"/>
        <v>-5659</v>
      </c>
      <c r="G50" s="11" t="str">
        <f ca="1">IF(E50='ввод данных'!$B$15,"Salary transfer from "&amp;'ввод данных'!$B$11,INDEX(Лист4!$A$1:$A$388,RANDBETWEEN(1,ROWS(Лист4!$A$1:$A$388))))</f>
        <v>COFFEE ZOLOTAYA UNTSI</v>
      </c>
      <c r="H50" s="11" t="str">
        <f t="shared" ca="1" si="4"/>
        <v>*5328</v>
      </c>
    </row>
    <row r="51" spans="1:8" s="9" customFormat="1" ht="27.6" customHeight="1">
      <c r="A51" s="10">
        <f t="shared" ca="1" si="3"/>
        <v>46040.874305555539</v>
      </c>
      <c r="B51" s="43">
        <f t="shared" ca="1" si="0"/>
        <v>46002.393055555542</v>
      </c>
      <c r="C51" s="12">
        <f t="shared" ca="1" si="8"/>
        <v>46040.874305555539</v>
      </c>
      <c r="D51" s="19">
        <f t="shared" ca="1" si="6"/>
        <v>46002.393055555542</v>
      </c>
      <c r="E51" s="16">
        <f ca="1">IF(AND(DAY(A51)=20,COUNTIFS($E$19:E50,"&gt;0",$A$19:A50,"&gt;="&amp;DATE(YEAR(A57),MONTH(A51),1),$A$19:A50,"&lt;"&amp;DATE(YEAR(A51),MONTH(A51)+1,1))=0),'ввод данных'!$B$15,-RANDBETWEEN(51,14999))</f>
        <v>-12018</v>
      </c>
      <c r="F51" s="18">
        <f t="shared" ca="1" si="2"/>
        <v>-12018</v>
      </c>
      <c r="G51" s="11" t="str">
        <f ca="1">IF(E51='ввод данных'!$B$15,"Salary transfer from "&amp;'ввод данных'!$B$11,INDEX(Лист4!$A$1:$A$388,RANDBETWEEN(1,ROWS(Лист4!$A$1:$A$388))))</f>
        <v>PIF ALFACAPITAL BRANDS</v>
      </c>
      <c r="H51" s="11" t="str">
        <f t="shared" ca="1" si="4"/>
        <v>*5328</v>
      </c>
    </row>
    <row r="52" spans="1:8" s="9" customFormat="1" ht="27.6" customHeight="1">
      <c r="A52" s="10">
        <f t="shared" ca="1" si="3"/>
        <v>46040.190972222204</v>
      </c>
      <c r="B52" s="43">
        <f t="shared" ca="1" si="0"/>
        <v>46002.827083333323</v>
      </c>
      <c r="C52" s="12">
        <f t="shared" ca="1" si="8"/>
        <v>46040.190972222204</v>
      </c>
      <c r="D52" s="19">
        <f t="shared" ca="1" si="6"/>
        <v>46002.827083333323</v>
      </c>
      <c r="E52" s="16">
        <f ca="1">IF(AND(DAY(A52)=20,COUNTIFS($E$19:E51,"&gt;0",$A$19:A51,"&gt;="&amp;DATE(YEAR(A58),MONTH(A52),1),$A$19:A51,"&lt;"&amp;DATE(YEAR(A52),MONTH(A52)+1,1))=0),'ввод данных'!$B$15,-RANDBETWEEN(51,14999))</f>
        <v>-7009</v>
      </c>
      <c r="F52" s="18">
        <f t="shared" ca="1" si="2"/>
        <v>-7009</v>
      </c>
      <c r="G52" s="11" t="str">
        <f ca="1">IF(E52='ввод данных'!$B$15,"Salary transfer from "&amp;'ввод данных'!$B$11,INDEX(Лист4!$A$1:$A$388,RANDBETWEEN(1,ROWS(Лист4!$A$1:$A$388))))</f>
        <v>YM*YM.FIN</v>
      </c>
      <c r="H52" s="11" t="str">
        <f t="shared" ca="1" si="4"/>
        <v>*5328</v>
      </c>
    </row>
    <row r="53" spans="1:8" s="9" customFormat="1" ht="27.6" customHeight="1">
      <c r="A53" s="10">
        <f t="shared" ca="1" si="3"/>
        <v>46039.522222222207</v>
      </c>
      <c r="B53" s="43">
        <f t="shared" ca="1" si="0"/>
        <v>46003.768055555542</v>
      </c>
      <c r="C53" s="12">
        <f t="shared" ca="1" si="8"/>
        <v>46039.522222222207</v>
      </c>
      <c r="D53" s="19">
        <f t="shared" ca="1" si="6"/>
        <v>46003.768055555542</v>
      </c>
      <c r="E53" s="16">
        <f ca="1">IF(AND(DAY(A53)=20,COUNTIFS($E$19:E52,"&gt;0",$A$19:A52,"&gt;="&amp;DATE(YEAR(A59),MONTH(A53),1),$A$19:A52,"&lt;"&amp;DATE(YEAR(A53),MONTH(A53)+1,1))=0),'ввод данных'!$B$15,-RANDBETWEEN(51,14999))</f>
        <v>-9570</v>
      </c>
      <c r="F53" s="18">
        <f t="shared" ca="1" si="2"/>
        <v>-9570</v>
      </c>
      <c r="G53" s="11" t="str">
        <f ca="1">IF(E53='ввод данных'!$B$15,"Salary transfer from "&amp;'ввод данных'!$B$11,INDEX(Лист4!$A$1:$A$388,RANDBETWEEN(1,ROWS(Лист4!$A$1:$A$388))))</f>
        <v>PEREKRESTOK STROGINSK</v>
      </c>
      <c r="H53" s="11" t="str">
        <f t="shared" ca="1" si="4"/>
        <v>*5328</v>
      </c>
    </row>
    <row r="54" spans="1:8" s="9" customFormat="1" ht="27.6" customHeight="1">
      <c r="A54" s="10">
        <f t="shared" ca="1" si="3"/>
        <v>46038.561805555539</v>
      </c>
      <c r="B54" s="43">
        <f t="shared" ca="1" si="0"/>
        <v>46004.707638888874</v>
      </c>
      <c r="C54" s="12">
        <f t="shared" ca="1" si="8"/>
        <v>46038.561805555539</v>
      </c>
      <c r="D54" s="19">
        <f t="shared" ca="1" si="6"/>
        <v>46004.707638888874</v>
      </c>
      <c r="E54" s="16">
        <f ca="1">IF(AND(DAY(A54)=20,COUNTIFS($E$19:E53,"&gt;0",$A$19:A53,"&gt;="&amp;DATE(YEAR(A60),MONTH(A54),1),$A$19:A53,"&lt;"&amp;DATE(YEAR(A54),MONTH(A54)+1,1))=0),'ввод данных'!$B$15,-RANDBETWEEN(51,14999))</f>
        <v>-13866</v>
      </c>
      <c r="F54" s="18">
        <f t="shared" ca="1" si="2"/>
        <v>-13866</v>
      </c>
      <c r="G54" s="11" t="str">
        <f ca="1">IF(E54='ввод данных'!$B$15,"Salary transfer from "&amp;'ввод данных'!$B$11,INDEX(Лист4!$A$1:$A$388,RANDBETWEEN(1,ROWS(Лист4!$A$1:$A$388))))</f>
        <v>FOTOSTRANA.RU</v>
      </c>
      <c r="H54" s="11" t="str">
        <f t="shared" ca="1" si="4"/>
        <v>*5328</v>
      </c>
    </row>
    <row r="55" spans="1:8" s="9" customFormat="1" ht="27.6" customHeight="1">
      <c r="A55" s="10">
        <f t="shared" ca="1" si="3"/>
        <v>46037.611805555542</v>
      </c>
      <c r="B55" s="43">
        <f t="shared" ca="1" si="0"/>
        <v>46005.105555555543</v>
      </c>
      <c r="C55" s="12">
        <f t="shared" ca="1" si="8"/>
        <v>46037.611805555542</v>
      </c>
      <c r="D55" s="19">
        <f t="shared" ca="1" si="6"/>
        <v>46005.105555555543</v>
      </c>
      <c r="E55" s="16">
        <f ca="1">IF(AND(DAY(A55)=20,COUNTIFS($E$19:E54,"&gt;0",$A$19:A54,"&gt;="&amp;DATE(YEAR(A61),MONTH(A55),1),$A$19:A54,"&lt;"&amp;DATE(YEAR(A55),MONTH(A55)+1,1))=0),'ввод данных'!$B$15,-RANDBETWEEN(51,14999))</f>
        <v>-2731</v>
      </c>
      <c r="F55" s="18">
        <f t="shared" ca="1" si="2"/>
        <v>-2731</v>
      </c>
      <c r="G55" s="11" t="str">
        <f ca="1">IF(E55='ввод данных'!$B$15,"Salary transfer from "&amp;'ввод данных'!$B$11,INDEX(Лист4!$A$1:$A$388,RANDBETWEEN(1,ROWS(Лист4!$A$1:$A$388))))</f>
        <v>COFFEE FINANSIST L</v>
      </c>
      <c r="H55" s="11" t="str">
        <f t="shared" ca="1" si="4"/>
        <v>*5328</v>
      </c>
    </row>
    <row r="56" spans="1:8" s="9" customFormat="1" ht="27.6" customHeight="1">
      <c r="A56" s="10">
        <f t="shared" ca="1" si="3"/>
        <v>46037.209722222207</v>
      </c>
      <c r="B56" s="43">
        <f t="shared" ca="1" si="0"/>
        <v>46006.030555555546</v>
      </c>
      <c r="C56" s="12">
        <f t="shared" ca="1" si="8"/>
        <v>46037.209722222207</v>
      </c>
      <c r="D56" s="19">
        <f t="shared" ca="1" si="6"/>
        <v>46006.030555555546</v>
      </c>
      <c r="E56" s="16">
        <f ca="1">IF(AND(DAY(A56)=20,COUNTIFS($E$19:E55,"&gt;0",$A$19:A55,"&gt;="&amp;DATE(YEAR(A62),MONTH(A56),1),$A$19:A55,"&lt;"&amp;DATE(YEAR(A56),MONTH(A56)+1,1))=0),'ввод данных'!$B$15,-RANDBETWEEN(51,14999))</f>
        <v>-5482</v>
      </c>
      <c r="F56" s="18">
        <f t="shared" ca="1" si="2"/>
        <v>-5482</v>
      </c>
      <c r="G56" s="11" t="str">
        <f ca="1">IF(E56='ввод данных'!$B$15,"Salary transfer from "&amp;'ввод данных'!$B$11,INDEX(Лист4!$A$1:$A$388,RANDBETWEEN(1,ROWS(Лист4!$A$1:$A$388))))</f>
        <v>PAYPAL *PAYPALGIFTS</v>
      </c>
      <c r="H56" s="11" t="str">
        <f t="shared" ca="1" si="4"/>
        <v>*5328</v>
      </c>
    </row>
    <row r="57" spans="1:8" s="9" customFormat="1" ht="27.6" customHeight="1">
      <c r="A57" s="10">
        <f t="shared" ca="1" si="3"/>
        <v>46036.361805555542</v>
      </c>
      <c r="B57" s="43">
        <f t="shared" ca="1" si="0"/>
        <v>46006.858333333323</v>
      </c>
      <c r="C57" s="12">
        <f t="shared" ca="1" si="8"/>
        <v>46036.361805555542</v>
      </c>
      <c r="D57" s="19">
        <f t="shared" ca="1" si="6"/>
        <v>46006.858333333323</v>
      </c>
      <c r="E57" s="16">
        <f ca="1">IF(AND(DAY(A57)=20,COUNTIFS($E$19:E56,"&gt;0",$A$19:A56,"&gt;="&amp;DATE(YEAR(A63),MONTH(A57),1),$A$19:A56,"&lt;"&amp;DATE(YEAR(A57),MONTH(A57)+1,1))=0),'ввод данных'!$B$15,-RANDBETWEEN(51,14999))</f>
        <v>-6855</v>
      </c>
      <c r="F57" s="18">
        <f t="shared" ca="1" si="2"/>
        <v>-6855</v>
      </c>
      <c r="G57" s="11" t="str">
        <f ca="1">IF(E57='ввод данных'!$B$15,"Salary transfer from "&amp;'ввод данных'!$B$11,INDEX(Лист4!$A$1:$A$388,RANDBETWEEN(1,ROWS(Лист4!$A$1:$A$388))))</f>
        <v>PAYPAL *FOREXADMIN</v>
      </c>
      <c r="H57" s="11" t="str">
        <f t="shared" ca="1" si="4"/>
        <v>*5328</v>
      </c>
    </row>
    <row r="58" spans="1:8" s="9" customFormat="1" ht="27.6" customHeight="1">
      <c r="A58" s="10">
        <f t="shared" ca="1" si="3"/>
        <v>46035.88541666665</v>
      </c>
      <c r="B58" s="43">
        <f t="shared" ca="1" si="0"/>
        <v>46007.821527777764</v>
      </c>
      <c r="C58" s="12">
        <f t="shared" ca="1" si="8"/>
        <v>46035.88541666665</v>
      </c>
      <c r="D58" s="19">
        <f t="shared" ca="1" si="6"/>
        <v>46007.821527777764</v>
      </c>
      <c r="E58" s="16">
        <f ca="1">IF(AND(DAY(A58)=20,COUNTIFS($E$19:E57,"&gt;0",$A$19:A57,"&gt;="&amp;DATE(YEAR(A64),MONTH(A58),1),$A$19:A57,"&lt;"&amp;DATE(YEAR(A58),MONTH(A58)+1,1))=0),'ввод данных'!$B$15,-RANDBETWEEN(51,14999))</f>
        <v>-1113</v>
      </c>
      <c r="F58" s="18">
        <f t="shared" ca="1" si="2"/>
        <v>-1113</v>
      </c>
      <c r="G58" s="11" t="str">
        <f ca="1">IF(E58='ввод данных'!$B$15,"Salary transfer from "&amp;'ввод данных'!$B$11,INDEX(Лист4!$A$1:$A$388,RANDBETWEEN(1,ROWS(Лист4!$A$1:$A$388))))</f>
        <v>RBK*CREDITEX*CREDITEXP</v>
      </c>
      <c r="H58" s="11" t="str">
        <f t="shared" ca="1" si="4"/>
        <v>*5328</v>
      </c>
    </row>
    <row r="59" spans="1:8" s="9" customFormat="1" ht="27.6" customHeight="1">
      <c r="A59" s="10">
        <f t="shared" ca="1" si="3"/>
        <v>46035.370138888873</v>
      </c>
      <c r="B59" s="43">
        <f t="shared" ca="1" si="0"/>
        <v>46008.395138888874</v>
      </c>
      <c r="C59" s="12">
        <f t="shared" ca="1" si="8"/>
        <v>46035.370138888873</v>
      </c>
      <c r="D59" s="19">
        <f t="shared" ca="1" si="6"/>
        <v>46008.395138888874</v>
      </c>
      <c r="E59" s="16">
        <f ca="1">IF(AND(DAY(A59)=20,COUNTIFS($E$19:E58,"&gt;0",$A$19:A58,"&gt;="&amp;DATE(YEAR(A65),MONTH(A59),1),$A$19:A58,"&lt;"&amp;DATE(YEAR(A59),MONTH(A59)+1,1))=0),'ввод данных'!$B$15,-RANDBETWEEN(51,14999))</f>
        <v>-7263</v>
      </c>
      <c r="F59" s="18">
        <f t="shared" ca="1" si="2"/>
        <v>-7263</v>
      </c>
      <c r="G59" s="11" t="str">
        <f ca="1">IF(E59='ввод данных'!$B$15,"Salary transfer from "&amp;'ввод данных'!$B$11,INDEX(Лист4!$A$1:$A$388,RANDBETWEEN(1,ROWS(Лист4!$A$1:$A$388))))</f>
        <v>PAYPAL *STCORP</v>
      </c>
      <c r="H59" s="11" t="str">
        <f t="shared" ca="1" si="4"/>
        <v>*5328</v>
      </c>
    </row>
    <row r="60" spans="1:8" s="9" customFormat="1" ht="27.6" customHeight="1">
      <c r="A60" s="10">
        <f t="shared" ca="1" si="3"/>
        <v>46034.93333333332</v>
      </c>
      <c r="B60" s="43">
        <f t="shared" ca="1" si="0"/>
        <v>46008.859027777762</v>
      </c>
      <c r="C60" s="12">
        <f t="shared" ca="1" si="8"/>
        <v>46034.93333333332</v>
      </c>
      <c r="D60" s="19">
        <f t="shared" ca="1" si="6"/>
        <v>46008.859027777762</v>
      </c>
      <c r="E60" s="16">
        <f ca="1">IF(AND(DAY(A60)=20,COUNTIFS($E$19:E59,"&gt;0",$A$19:A59,"&gt;="&amp;DATE(YEAR(A66),MONTH(A60),1),$A$19:A59,"&lt;"&amp;DATE(YEAR(A60),MONTH(A60)+1,1))=0),'ввод данных'!$B$15,-RANDBETWEEN(51,14999))</f>
        <v>-7319</v>
      </c>
      <c r="F60" s="18">
        <f t="shared" ca="1" si="2"/>
        <v>-7319</v>
      </c>
      <c r="G60" s="11" t="str">
        <f ca="1">IF(E60='ввод данных'!$B$15,"Salary transfer from "&amp;'ввод данных'!$B$11,INDEX(Лист4!$A$1:$A$388,RANDBETWEEN(1,ROWS(Лист4!$A$1:$A$388))))</f>
        <v>UNIVERSAM ABRIKOS</v>
      </c>
      <c r="H60" s="11" t="str">
        <f t="shared" ca="1" si="4"/>
        <v>*5328</v>
      </c>
    </row>
    <row r="61" spans="1:8" ht="27.6" customHeight="1">
      <c r="A61" s="10">
        <f t="shared" ca="1" si="3"/>
        <v>46034.37083333332</v>
      </c>
      <c r="B61" s="43">
        <f t="shared" ca="1" si="0"/>
        <v>46009.824999999983</v>
      </c>
      <c r="C61" s="12">
        <f t="shared" ca="1" si="8"/>
        <v>46034.37083333332</v>
      </c>
      <c r="D61" s="19">
        <f t="shared" ca="1" si="6"/>
        <v>46009.824999999983</v>
      </c>
      <c r="E61" s="16">
        <f ca="1">IF(AND(DAY(A61)=20,COUNTIFS($E$19:E60,"&gt;0",$A$19:A60,"&gt;="&amp;DATE(YEAR(A67),MONTH(A61),1),$A$19:A60,"&lt;"&amp;DATE(YEAR(A61),MONTH(A61)+1,1))=0),'ввод данных'!$B$15,-RANDBETWEEN(51,14999))</f>
        <v>-4878</v>
      </c>
      <c r="F61" s="18">
        <f t="shared" ca="1" si="2"/>
        <v>-4878</v>
      </c>
      <c r="G61" s="11" t="str">
        <f ca="1">IF(E61='ввод данных'!$B$15,"Salary transfer from "&amp;'ввод данных'!$B$11,INDEX(Лист4!$A$1:$A$388,RANDBETWEEN(1,ROWS(Лист4!$A$1:$A$388))))</f>
        <v>TINKOFF*SERVICES 10 BL</v>
      </c>
      <c r="H61" s="11" t="str">
        <f t="shared" ca="1" si="4"/>
        <v>*5328</v>
      </c>
    </row>
    <row r="62" spans="1:8" ht="27.6" customHeight="1">
      <c r="A62" s="10">
        <f t="shared" ca="1" si="3"/>
        <v>46033.561111111099</v>
      </c>
      <c r="B62" s="43">
        <f t="shared" ca="1" si="0"/>
        <v>46010.815972222204</v>
      </c>
      <c r="C62" s="12">
        <f t="shared" ca="1" si="8"/>
        <v>46033.561111111099</v>
      </c>
      <c r="D62" s="19">
        <f t="shared" ca="1" si="6"/>
        <v>46010.815972222204</v>
      </c>
      <c r="E62" s="16">
        <f ca="1">IF(AND(DAY(A62)=20,COUNTIFS($E$19:E61,"&gt;0",$A$19:A61,"&gt;="&amp;DATE(YEAR(A68),MONTH(A62),1),$A$19:A61,"&lt;"&amp;DATE(YEAR(A62),MONTH(A62)+1,1))=0),'ввод данных'!$B$15,-RANDBETWEEN(51,14999))</f>
        <v>-3307</v>
      </c>
      <c r="F62" s="18">
        <f t="shared" ca="1" si="2"/>
        <v>-3307</v>
      </c>
      <c r="G62" s="11" t="str">
        <f ca="1">IF(E62='ввод данных'!$B$15,"Salary transfer from "&amp;'ввод данных'!$B$11,INDEX(Лист4!$A$1:$A$388,RANDBETWEEN(1,ROWS(Лист4!$A$1:$A$388))))</f>
        <v>BHN*GIFTCARDLAB</v>
      </c>
      <c r="H62" s="11" t="str">
        <f t="shared" ca="1" si="4"/>
        <v>*5328</v>
      </c>
    </row>
    <row r="63" spans="1:8" ht="27.6" customHeight="1">
      <c r="A63" s="10">
        <f t="shared" ca="1" si="3"/>
        <v>46032.624999999985</v>
      </c>
      <c r="B63" s="43">
        <f t="shared" ca="1" si="0"/>
        <v>46011.484722222202</v>
      </c>
      <c r="C63" s="12">
        <f t="shared" ca="1" si="8"/>
        <v>46032.624999999985</v>
      </c>
      <c r="D63" s="19">
        <f t="shared" ca="1" si="6"/>
        <v>46011.484722222202</v>
      </c>
      <c r="E63" s="16">
        <f ca="1">IF(AND(DAY(A63)=20,COUNTIFS($E$19:E62,"&gt;0",$A$19:A62,"&gt;="&amp;DATE(YEAR(A69),MONTH(A63),1),$A$19:A62,"&lt;"&amp;DATE(YEAR(A63),MONTH(A63)+1,1))=0),'ввод данных'!$B$15,-RANDBETWEEN(51,14999))</f>
        <v>-12319</v>
      </c>
      <c r="F63" s="18">
        <f t="shared" ca="1" si="2"/>
        <v>-12319</v>
      </c>
      <c r="G63" s="11" t="str">
        <f ca="1">IF(E63='ввод данных'!$B$15,"Salary transfer from "&amp;'ввод данных'!$B$11,INDEX(Лист4!$A$1:$A$388,RANDBETWEEN(1,ROWS(Лист4!$A$1:$A$388))))</f>
        <v>IZETTLE - 4829 UK POS</v>
      </c>
      <c r="H63" s="11" t="str">
        <f t="shared" ca="1" si="4"/>
        <v>*5328</v>
      </c>
    </row>
    <row r="64" spans="1:8" ht="27.6" customHeight="1">
      <c r="A64" s="10">
        <f t="shared" ca="1" si="3"/>
        <v>46032.086111111093</v>
      </c>
      <c r="B64" s="43">
        <f t="shared" ca="1" si="0"/>
        <v>46012.006944444423</v>
      </c>
      <c r="C64" s="12">
        <f t="shared" ca="1" si="8"/>
        <v>46032.086111111093</v>
      </c>
      <c r="D64" s="19">
        <f t="shared" ca="1" si="6"/>
        <v>46012.006944444423</v>
      </c>
      <c r="E64" s="16">
        <f ca="1">IF(AND(DAY(A64)=20,COUNTIFS($E$19:E63,"&gt;0",$A$19:A63,"&gt;="&amp;DATE(YEAR(A70),MONTH(A64),1),$A$19:A63,"&lt;"&amp;DATE(YEAR(A64),MONTH(A64)+1,1))=0),'ввод данных'!$B$15,-RANDBETWEEN(51,14999))</f>
        <v>-6873</v>
      </c>
      <c r="F64" s="18">
        <f t="shared" ca="1" si="2"/>
        <v>-6873</v>
      </c>
      <c r="G64" s="11" t="str">
        <f ca="1">IF(E64='ввод данных'!$B$15,"Salary transfer from "&amp;'ввод данных'!$B$11,INDEX(Лист4!$A$1:$A$388,RANDBETWEEN(1,ROWS(Лист4!$A$1:$A$388))))</f>
        <v>CLOUD*CREDITSCORESE</v>
      </c>
      <c r="H64" s="11" t="str">
        <f t="shared" ca="1" si="4"/>
        <v>*5328</v>
      </c>
    </row>
    <row r="65" spans="1:8" ht="27.6" customHeight="1">
      <c r="A65" s="10">
        <f t="shared" ca="1" si="3"/>
        <v>46031.722916666651</v>
      </c>
      <c r="B65" s="43">
        <f t="shared" ca="1" si="0"/>
        <v>46012.772916666647</v>
      </c>
      <c r="C65" s="12">
        <f t="shared" ca="1" si="8"/>
        <v>46031.722916666651</v>
      </c>
      <c r="D65" s="19">
        <f t="shared" ca="1" si="6"/>
        <v>46012.772916666647</v>
      </c>
      <c r="E65" s="16">
        <f ca="1">IF(AND(DAY(A65)=20,COUNTIFS($E$19:E64,"&gt;0",$A$19:A64,"&gt;="&amp;DATE(YEAR(A71),MONTH(A65),1),$A$19:A64,"&lt;"&amp;DATE(YEAR(A65),MONTH(A65)+1,1))=0),'ввод данных'!$B$15,-RANDBETWEEN(51,14999))</f>
        <v>-10071</v>
      </c>
      <c r="F65" s="18">
        <f t="shared" ca="1" si="2"/>
        <v>-10071</v>
      </c>
      <c r="G65" s="11" t="str">
        <f ca="1">IF(E65='ввод данных'!$B$15,"Salary transfer from "&amp;'ввод данных'!$B$11,INDEX(Лист4!$A$1:$A$388,RANDBETWEEN(1,ROWS(Лист4!$A$1:$A$388))))</f>
        <v>POMIDOR</v>
      </c>
      <c r="H65" s="11" t="str">
        <f t="shared" ca="1" si="4"/>
        <v>*5328</v>
      </c>
    </row>
    <row r="66" spans="1:8" ht="27.6" customHeight="1">
      <c r="A66" s="10">
        <f t="shared" ca="1" si="3"/>
        <v>46031.102083333317</v>
      </c>
      <c r="B66" s="43">
        <f t="shared" ca="1" si="0"/>
        <v>46013.154166666645</v>
      </c>
      <c r="C66" s="12">
        <f t="shared" ca="1" si="8"/>
        <v>46031.102083333317</v>
      </c>
      <c r="D66" s="19">
        <f t="shared" ca="1" si="6"/>
        <v>46013.154166666645</v>
      </c>
      <c r="E66" s="16">
        <f ca="1">IF(AND(DAY(A66)=20,COUNTIFS($E$19:E65,"&gt;0",$A$19:A65,"&gt;="&amp;DATE(YEAR(A72),MONTH(A66),1),$A$19:A65,"&lt;"&amp;DATE(YEAR(A66),MONTH(A66)+1,1))=0),'ввод данных'!$B$15,-RANDBETWEEN(51,14999))</f>
        <v>-12595</v>
      </c>
      <c r="F66" s="18">
        <f t="shared" ca="1" si="2"/>
        <v>-12595</v>
      </c>
      <c r="G66" s="11" t="str">
        <f ca="1">IF(E66='ввод данных'!$B$15,"Salary transfer from "&amp;'ввод данных'!$B$11,INDEX(Лист4!$A$1:$A$388,RANDBETWEEN(1,ROWS(Лист4!$A$1:$A$388))))</f>
        <v>NASH COFFEE</v>
      </c>
      <c r="H66" s="11" t="str">
        <f t="shared" ca="1" si="4"/>
        <v>*5328</v>
      </c>
    </row>
    <row r="67" spans="1:8" ht="27.6" customHeight="1">
      <c r="A67" s="10">
        <f t="shared" ca="1" si="3"/>
        <v>46030.144444444428</v>
      </c>
      <c r="B67" s="43">
        <f t="shared" ca="1" si="0"/>
        <v>46014.009722222203</v>
      </c>
      <c r="C67" s="12">
        <f t="shared" ca="1" si="8"/>
        <v>46030.144444444428</v>
      </c>
      <c r="D67" s="19">
        <f t="shared" ca="1" si="6"/>
        <v>46014.009722222203</v>
      </c>
      <c r="E67" s="16">
        <f ca="1">IF(AND(DAY(A67)=20,COUNTIFS($E$19:E66,"&gt;0",$A$19:A66,"&gt;="&amp;DATE(YEAR(A73),MONTH(A67),1),$A$19:A66,"&lt;"&amp;DATE(YEAR(A67),MONTH(A67)+1,1))=0),'ввод данных'!$B$15,-RANDBETWEEN(51,14999))</f>
        <v>-3470</v>
      </c>
      <c r="F67" s="18">
        <f t="shared" ca="1" si="2"/>
        <v>-3470</v>
      </c>
      <c r="G67" s="11" t="str">
        <f ca="1">IF(E67='ввод данных'!$B$15,"Salary transfer from "&amp;'ввод данных'!$B$11,INDEX(Лист4!$A$1:$A$388,RANDBETWEEN(1,ROWS(Лист4!$A$1:$A$388))))</f>
        <v>COFFEE FINANSIST L</v>
      </c>
      <c r="H67" s="11" t="str">
        <f t="shared" ca="1" si="4"/>
        <v>*5328</v>
      </c>
    </row>
    <row r="68" spans="1:8" ht="27.6" customHeight="1">
      <c r="A68" s="10">
        <f t="shared" ca="1" si="3"/>
        <v>46029.772916666647</v>
      </c>
      <c r="B68" s="43">
        <f t="shared" ca="1" si="0"/>
        <v>46014.47638888887</v>
      </c>
      <c r="C68" s="12">
        <f t="shared" ca="1" si="8"/>
        <v>46029.772916666647</v>
      </c>
      <c r="D68" s="19">
        <f t="shared" ca="1" si="6"/>
        <v>46014.47638888887</v>
      </c>
      <c r="E68" s="16">
        <f ca="1">IF(AND(DAY(A68)=20,COUNTIFS($E$19:E67,"&gt;0",$A$19:A67,"&gt;="&amp;DATE(YEAR(A74),MONTH(A68),1),$A$19:A67,"&lt;"&amp;DATE(YEAR(A68),MONTH(A68)+1,1))=0),'ввод данных'!$B$15,-RANDBETWEEN(51,14999))</f>
        <v>-1829</v>
      </c>
      <c r="F68" s="18">
        <f t="shared" ca="1" si="2"/>
        <v>-1829</v>
      </c>
      <c r="G68" s="11" t="str">
        <f ca="1">IF(E68='ввод данных'!$B$15,"Salary transfer from "&amp;'ввод данных'!$B$11,INDEX(Лист4!$A$1:$A$388,RANDBETWEEN(1,ROWS(Лист4!$A$1:$A$388))))</f>
        <v>MARMALATO</v>
      </c>
      <c r="H68" s="11" t="str">
        <f t="shared" ca="1" si="4"/>
        <v>*5328</v>
      </c>
    </row>
    <row r="69" spans="1:8" ht="27.6" customHeight="1">
      <c r="A69" s="10">
        <f t="shared" ca="1" si="3"/>
        <v>46029.123611111092</v>
      </c>
      <c r="B69" s="43">
        <f t="shared" ca="1" si="0"/>
        <v>46015.113194444428</v>
      </c>
      <c r="C69" s="12">
        <f t="shared" ca="1" si="8"/>
        <v>46029.123611111092</v>
      </c>
      <c r="D69" s="19">
        <f t="shared" ca="1" si="6"/>
        <v>46015.113194444428</v>
      </c>
      <c r="E69" s="16">
        <f ca="1">IF(AND(DAY(A69)=20,COUNTIFS($E$19:E68,"&gt;0",$A$19:A68,"&gt;="&amp;DATE(YEAR(A75),MONTH(A69),1),$A$19:A68,"&lt;"&amp;DATE(YEAR(A69),MONTH(A69)+1,1))=0),'ввод данных'!$B$15,-RANDBETWEEN(51,14999))</f>
        <v>-7350</v>
      </c>
      <c r="F69" s="18">
        <f t="shared" ca="1" si="2"/>
        <v>-7350</v>
      </c>
      <c r="G69" s="11" t="str">
        <f ca="1">IF(E69='ввод данных'!$B$15,"Salary transfer from "&amp;'ввод данных'!$B$11,INDEX(Лист4!$A$1:$A$388,RANDBETWEEN(1,ROWS(Лист4!$A$1:$A$388))))</f>
        <v>COFFEE ZLATOS</v>
      </c>
      <c r="H69" s="11" t="str">
        <f t="shared" ca="1" si="4"/>
        <v>*5328</v>
      </c>
    </row>
    <row r="70" spans="1:8" ht="27.6" customHeight="1">
      <c r="A70" s="10">
        <f t="shared" ca="1" si="3"/>
        <v>46028.687499999978</v>
      </c>
      <c r="B70" s="43">
        <f t="shared" ca="1" si="0"/>
        <v>46016.002083333318</v>
      </c>
      <c r="C70" s="12">
        <f t="shared" ca="1" si="8"/>
        <v>46028.687499999978</v>
      </c>
      <c r="D70" s="19">
        <f t="shared" ca="1" si="6"/>
        <v>46016.002083333318</v>
      </c>
      <c r="E70" s="16">
        <f ca="1">IF(AND(DAY(A70)=20,COUNTIFS($E$19:E69,"&gt;0",$A$19:A69,"&gt;="&amp;DATE(YEAR(A76),MONTH(A70),1),$A$19:A69,"&lt;"&amp;DATE(YEAR(A70),MONTH(A70)+1,1))=0),'ввод данных'!$B$15,-RANDBETWEEN(51,14999))</f>
        <v>-14502</v>
      </c>
      <c r="F70" s="18">
        <f t="shared" ca="1" si="2"/>
        <v>-14502</v>
      </c>
      <c r="G70" s="11" t="str">
        <f ca="1">IF(E70='ввод данных'!$B$15,"Salary transfer from "&amp;'ввод данных'!$B$11,INDEX(Лист4!$A$1:$A$388,RANDBETWEEN(1,ROWS(Лист4!$A$1:$A$388))))</f>
        <v>GAZPROMNEFT AZS 106</v>
      </c>
      <c r="H70" s="11" t="str">
        <f t="shared" ca="1" si="4"/>
        <v>*5328</v>
      </c>
    </row>
    <row r="71" spans="1:8" ht="27.6" customHeight="1">
      <c r="A71" s="10">
        <f t="shared" ca="1" si="3"/>
        <v>46027.836805555533</v>
      </c>
      <c r="B71" s="43">
        <f t="shared" ca="1" si="0"/>
        <v>46016.768055555542</v>
      </c>
      <c r="C71" s="12">
        <f t="shared" ca="1" si="8"/>
        <v>46027.836805555533</v>
      </c>
      <c r="D71" s="19">
        <f t="shared" ca="1" si="6"/>
        <v>46016.768055555542</v>
      </c>
      <c r="E71" s="16">
        <f ca="1">IF(AND(DAY(A71)=20,COUNTIFS($E$19:E70,"&gt;0",$A$19:A70,"&gt;="&amp;DATE(YEAR(A77),MONTH(A71),1),$A$19:A70,"&lt;"&amp;DATE(YEAR(A71),MONTH(A71)+1,1))=0),'ввод данных'!$B$15,-RANDBETWEEN(51,14999))</f>
        <v>-5192</v>
      </c>
      <c r="F71" s="18">
        <f t="shared" ca="1" si="2"/>
        <v>-5192</v>
      </c>
      <c r="G71" s="11" t="str">
        <f ca="1">IF(E71='ввод данных'!$B$15,"Salary transfer from "&amp;'ввод данных'!$B$11,INDEX(Лист4!$A$1:$A$388,RANDBETWEEN(1,ROWS(Лист4!$A$1:$A$388))))</f>
        <v>PLASTIQ TUITION</v>
      </c>
      <c r="H71" s="11" t="str">
        <f t="shared" ca="1" si="4"/>
        <v>*5328</v>
      </c>
    </row>
    <row r="72" spans="1:8" ht="27.6" customHeight="1">
      <c r="A72" s="10">
        <f t="shared" ca="1" si="3"/>
        <v>46027.478472222203</v>
      </c>
      <c r="B72" s="43">
        <f t="shared" ca="1" si="0"/>
        <v>46017.239583333321</v>
      </c>
      <c r="C72" s="12">
        <f t="shared" ca="1" si="8"/>
        <v>46027.478472222203</v>
      </c>
      <c r="D72" s="19">
        <f t="shared" ca="1" si="6"/>
        <v>46017.239583333321</v>
      </c>
      <c r="E72" s="16">
        <f ca="1">IF(AND(DAY(A72)=20,COUNTIFS($E$19:E71,"&gt;0",$A$19:A71,"&gt;="&amp;DATE(YEAR(A78),MONTH(A72),1),$A$19:A71,"&lt;"&amp;DATE(YEAR(A72),MONTH(A72)+1,1))=0),'ввод данных'!$B$15,-RANDBETWEEN(51,14999))</f>
        <v>-10362</v>
      </c>
      <c r="F72" s="18">
        <f t="shared" ca="1" si="2"/>
        <v>-10362</v>
      </c>
      <c r="G72" s="11" t="str">
        <f ca="1">IF(E72='ввод данных'!$B$15,"Salary transfer from "&amp;'ввод данных'!$B$11,INDEX(Лист4!$A$1:$A$388,RANDBETWEEN(1,ROWS(Лист4!$A$1:$A$388))))</f>
        <v>ZAKUSOCHNAYA TITOVA</v>
      </c>
      <c r="H72" s="11" t="str">
        <f t="shared" ca="1" si="4"/>
        <v>*5328</v>
      </c>
    </row>
    <row r="73" spans="1:8" ht="27.6" customHeight="1">
      <c r="A73" s="10">
        <f t="shared" ca="1" si="3"/>
        <v>46026.493055555533</v>
      </c>
      <c r="B73" s="43">
        <f t="shared" ca="1" si="0"/>
        <v>46017.820833333324</v>
      </c>
      <c r="C73" s="12">
        <f t="shared" ca="1" si="8"/>
        <v>46026.493055555533</v>
      </c>
      <c r="D73" s="19">
        <f t="shared" ca="1" si="6"/>
        <v>46017.820833333324</v>
      </c>
      <c r="E73" s="16">
        <f ca="1">IF(AND(DAY(A73)=20,COUNTIFS($E$19:E72,"&gt;0",$A$19:A72,"&gt;="&amp;DATE(YEAR(A79),MONTH(A73),1),$A$19:A72,"&lt;"&amp;DATE(YEAR(A73),MONTH(A73)+1,1))=0),'ввод данных'!$B$15,-RANDBETWEEN(51,14999))</f>
        <v>-5511</v>
      </c>
      <c r="F73" s="18">
        <f t="shared" ca="1" si="2"/>
        <v>-5511</v>
      </c>
      <c r="G73" s="11" t="str">
        <f ca="1">IF(E73='ввод данных'!$B$15,"Salary transfer from "&amp;'ввод данных'!$B$11,INDEX(Лист4!$A$1:$A$388,RANDBETWEEN(1,ROWS(Лист4!$A$1:$A$388))))</f>
        <v>B2P*VOSTBANK PER. SVYA</v>
      </c>
      <c r="H73" s="11" t="str">
        <f t="shared" ca="1" si="4"/>
        <v>*5328</v>
      </c>
    </row>
    <row r="74" spans="1:8" ht="27.6" customHeight="1">
      <c r="A74" s="10">
        <f t="shared" ca="1" si="3"/>
        <v>46025.608333333308</v>
      </c>
      <c r="B74" s="43">
        <f t="shared" ca="1" si="0"/>
        <v>46018.260416666657</v>
      </c>
      <c r="C74" s="12">
        <f t="shared" ca="1" si="8"/>
        <v>46025.608333333308</v>
      </c>
      <c r="D74" s="19">
        <f t="shared" ca="1" si="6"/>
        <v>46018.260416666657</v>
      </c>
      <c r="E74" s="16">
        <f ca="1">IF(AND(DAY(A74)=20,COUNTIFS($E$19:E73,"&gt;0",$A$19:A73,"&gt;="&amp;DATE(YEAR(A80),MONTH(A74),1),$A$19:A73,"&lt;"&amp;DATE(YEAR(A74),MONTH(A74)+1,1))=0),'ввод данных'!$B$15,-RANDBETWEEN(51,14999))</f>
        <v>-6080</v>
      </c>
      <c r="F74" s="18">
        <f t="shared" ca="1" si="2"/>
        <v>-6080</v>
      </c>
      <c r="G74" s="11" t="str">
        <f ca="1">IF(E74='ввод данных'!$B$15,"Salary transfer from "&amp;'ввод данных'!$B$11,INDEX(Лист4!$A$1:$A$388,RANDBETWEEN(1,ROWS(Лист4!$A$1:$A$388))))</f>
        <v>YM YANDEX.MONEY</v>
      </c>
      <c r="H74" s="11" t="str">
        <f t="shared" ca="1" si="4"/>
        <v>*5328</v>
      </c>
    </row>
    <row r="75" spans="1:8" ht="27.6" customHeight="1">
      <c r="A75" s="10">
        <f t="shared" ca="1" si="3"/>
        <v>46025.07083333331</v>
      </c>
      <c r="B75" s="43">
        <f t="shared" ca="1" si="0"/>
        <v>46019.163888888877</v>
      </c>
      <c r="C75" s="12">
        <f t="shared" ca="1" si="8"/>
        <v>46025.07083333331</v>
      </c>
      <c r="D75" s="19">
        <f t="shared" ca="1" si="6"/>
        <v>46019.163888888877</v>
      </c>
      <c r="E75" s="16">
        <f ca="1">IF(AND(DAY(A75)=20,COUNTIFS($E$19:E74,"&gt;0",$A$19:A74,"&gt;="&amp;DATE(YEAR(A81),MONTH(A75),1),$A$19:A74,"&lt;"&amp;DATE(YEAR(A75),MONTH(A75)+1,1))=0),'ввод данных'!$B$15,-RANDBETWEEN(51,14999))</f>
        <v>-7925</v>
      </c>
      <c r="F75" s="18">
        <f t="shared" ca="1" si="2"/>
        <v>-7925</v>
      </c>
      <c r="G75" s="11" t="str">
        <f ca="1">IF(E75='ввод данных'!$B$15,"Salary transfer from "&amp;'ввод данных'!$B$11,INDEX(Лист4!$A$1:$A$388,RANDBETWEEN(1,ROWS(Лист4!$A$1:$A$388))))</f>
        <v>YANDEX.MONEY</v>
      </c>
      <c r="H75" s="11" t="str">
        <f t="shared" ca="1" si="4"/>
        <v>*5328</v>
      </c>
    </row>
    <row r="76" spans="1:8" ht="27.6" customHeight="1">
      <c r="A76" s="10">
        <f t="shared" ca="1" si="3"/>
        <v>46024.662499999977</v>
      </c>
      <c r="B76" s="43">
        <f t="shared" ca="1" si="0"/>
        <v>46019.713194444434</v>
      </c>
      <c r="C76" s="12">
        <f t="shared" ca="1" si="8"/>
        <v>46024.662499999977</v>
      </c>
      <c r="D76" s="19">
        <f t="shared" ca="1" si="6"/>
        <v>46019.713194444434</v>
      </c>
      <c r="E76" s="16">
        <f ca="1">IF(AND(DAY(A76)=20,COUNTIFS($E$19:E75,"&gt;0",$A$19:A75,"&gt;="&amp;DATE(YEAR(A82),MONTH(A76),1),$A$19:A75,"&lt;"&amp;DATE(YEAR(A76),MONTH(A76)+1,1))=0),'ввод данных'!$B$15,-RANDBETWEEN(51,14999))</f>
        <v>-10840</v>
      </c>
      <c r="F76" s="18">
        <f t="shared" ca="1" si="2"/>
        <v>-10840</v>
      </c>
      <c r="G76" s="11" t="str">
        <f ca="1">IF(E76='ввод данных'!$B$15,"Salary transfer from "&amp;'ввод данных'!$B$11,INDEX(Лист4!$A$1:$A$388,RANDBETWEEN(1,ROWS(Лист4!$A$1:$A$388))))</f>
        <v>FOTOSTRANA.RU</v>
      </c>
      <c r="H76" s="11" t="str">
        <f t="shared" ca="1" si="4"/>
        <v>*5328</v>
      </c>
    </row>
    <row r="77" spans="1:8" ht="27.6" customHeight="1">
      <c r="A77" s="10">
        <f t="shared" ca="1" si="3"/>
        <v>46023.72708333331</v>
      </c>
      <c r="B77" s="43">
        <f t="shared" ca="1" si="0"/>
        <v>46020.559722222213</v>
      </c>
      <c r="C77" s="12">
        <f t="shared" ca="1" si="8"/>
        <v>46023.72708333331</v>
      </c>
      <c r="D77" s="19">
        <f t="shared" ca="1" si="6"/>
        <v>46020.559722222213</v>
      </c>
      <c r="E77" s="16">
        <f ca="1">IF(AND(DAY(A77)=20,COUNTIFS($E$19:E76,"&gt;0",$A$19:A76,"&gt;="&amp;DATE(YEAR(A83),MONTH(A77),1),$A$19:A76,"&lt;"&amp;DATE(YEAR(A77),MONTH(A77)+1,1))=0),'ввод данных'!$B$15,-RANDBETWEEN(51,14999))</f>
        <v>-10735</v>
      </c>
      <c r="F77" s="18">
        <f t="shared" ca="1" si="2"/>
        <v>-10735</v>
      </c>
      <c r="G77" s="11" t="str">
        <f ca="1">IF(E77='ввод данных'!$B$15,"Salary transfer from "&amp;'ввод данных'!$B$11,INDEX(Лист4!$A$1:$A$388,RANDBETWEEN(1,ROWS(Лист4!$A$1:$A$388))))</f>
        <v>LUKOIL.AZS 74415 74U</v>
      </c>
      <c r="H77" s="11" t="str">
        <f t="shared" ca="1" si="4"/>
        <v>*5328</v>
      </c>
    </row>
    <row r="78" spans="1:8" ht="27.6" customHeight="1">
      <c r="A78" s="10">
        <f t="shared" ca="1" si="3"/>
        <v>46023.064583333311</v>
      </c>
      <c r="B78" s="43">
        <f t="shared" ca="1" si="0"/>
        <v>46021.47847222221</v>
      </c>
      <c r="C78" s="12">
        <f t="shared" ca="1" si="8"/>
        <v>46023.064583333311</v>
      </c>
      <c r="D78" s="19">
        <f t="shared" ca="1" si="6"/>
        <v>46021.47847222221</v>
      </c>
      <c r="E78" s="16">
        <f ca="1">IF(AND(DAY(A78)=20,COUNTIFS($E$19:E77,"&gt;0",$A$19:A77,"&gt;="&amp;DATE(YEAR(A84),MONTH(A78),1),$A$19:A77,"&lt;"&amp;DATE(YEAR(A78),MONTH(A78)+1,1))=0),'ввод данных'!$B$15,-RANDBETWEEN(51,14999))</f>
        <v>-5341</v>
      </c>
      <c r="F78" s="18">
        <f t="shared" ca="1" si="2"/>
        <v>-5341</v>
      </c>
      <c r="G78" s="11" t="str">
        <f ca="1">IF(E78='ввод данных'!$B$15,"Salary transfer from "&amp;'ввод данных'!$B$11,INDEX(Лист4!$A$1:$A$388,RANDBETWEEN(1,ROWS(Лист4!$A$1:$A$388))))</f>
        <v>TRADER ASSIST</v>
      </c>
      <c r="H78" s="11" t="str">
        <f t="shared" ca="1" si="4"/>
        <v>*5328</v>
      </c>
    </row>
    <row r="79" spans="1:8" ht="27.6" customHeight="1">
      <c r="A79" s="10">
        <f t="shared" ca="1" si="3"/>
        <v>46022.333333333314</v>
      </c>
      <c r="B79" s="43">
        <f t="shared" ca="1" si="0"/>
        <v>46022.452777777769</v>
      </c>
      <c r="C79" s="12">
        <f t="shared" ca="1" si="8"/>
        <v>46022.333333333314</v>
      </c>
      <c r="D79" s="19">
        <f t="shared" ca="1" si="6"/>
        <v>46022.452777777769</v>
      </c>
      <c r="E79" s="16">
        <f ca="1">IF(AND(DAY(A79)=20,COUNTIFS($E$19:E78,"&gt;0",$A$19:A78,"&gt;="&amp;DATE(YEAR(A85),MONTH(A79),1),$A$19:A78,"&lt;"&amp;DATE(YEAR(A79),MONTH(A79)+1,1))=0),'ввод данных'!$B$15,-RANDBETWEEN(51,14999))</f>
        <v>-5567</v>
      </c>
      <c r="F79" s="18">
        <f t="shared" ca="1" si="2"/>
        <v>-5567</v>
      </c>
      <c r="G79" s="11" t="str">
        <f ca="1">IF(E79='ввод данных'!$B$15,"Salary transfer from "&amp;'ввод данных'!$B$11,INDEX(Лист4!$A$1:$A$388,RANDBETWEEN(1,ROWS(Лист4!$A$1:$A$388))))</f>
        <v>GUTFIN.RU</v>
      </c>
      <c r="H79" s="11" t="str">
        <f t="shared" ca="1" si="4"/>
        <v>*5328</v>
      </c>
    </row>
    <row r="80" spans="1:8" ht="27.6" customHeight="1">
      <c r="A80" s="10">
        <f t="shared" ca="1" si="3"/>
        <v>46021.370138888873</v>
      </c>
      <c r="B80" s="43">
        <f t="shared" ca="1" si="0"/>
        <v>46023.374999999993</v>
      </c>
      <c r="C80" s="12">
        <f t="shared" ca="1" si="8"/>
        <v>46021.370138888873</v>
      </c>
      <c r="D80" s="19">
        <f t="shared" ca="1" si="6"/>
        <v>46023.374999999993</v>
      </c>
      <c r="E80" s="16">
        <f ca="1">IF(AND(DAY(A80)=20,COUNTIFS($E$19:E79,"&gt;0",$A$19:A79,"&gt;="&amp;DATE(YEAR(A86),MONTH(A80),1),$A$19:A79,"&lt;"&amp;DATE(YEAR(A80),MONTH(A80)+1,1))=0),'ввод данных'!$B$15,-RANDBETWEEN(51,14999))</f>
        <v>-12303</v>
      </c>
      <c r="F80" s="18">
        <f t="shared" ca="1" si="2"/>
        <v>-12303</v>
      </c>
      <c r="G80" s="11" t="str">
        <f ca="1">IF(E80='ввод данных'!$B$15,"Salary transfer from "&amp;'ввод данных'!$B$11,INDEX(Лист4!$A$1:$A$388,RANDBETWEEN(1,ROWS(Лист4!$A$1:$A$388))))</f>
        <v>YM*MONEY.YANDEX</v>
      </c>
      <c r="H80" s="11" t="str">
        <f t="shared" ca="1" si="4"/>
        <v>*5328</v>
      </c>
    </row>
    <row r="81" spans="1:8" ht="27.6" customHeight="1">
      <c r="A81" s="10">
        <f t="shared" ca="1" si="3"/>
        <v>46021.015972222209</v>
      </c>
      <c r="B81" s="43">
        <f t="shared" ca="1" si="0"/>
        <v>46024.175694444435</v>
      </c>
      <c r="C81" s="12">
        <f t="shared" ca="1" si="8"/>
        <v>46021.015972222209</v>
      </c>
      <c r="D81" s="19">
        <f t="shared" ca="1" si="6"/>
        <v>46024.175694444435</v>
      </c>
      <c r="E81" s="16">
        <f ca="1">IF(AND(DAY(A81)=20,COUNTIFS($E$19:E80,"&gt;0",$A$19:A80,"&gt;="&amp;DATE(YEAR(A87),MONTH(A81),1),$A$19:A80,"&lt;"&amp;DATE(YEAR(A81),MONTH(A81)+1,1))=0),'ввод данных'!$B$15,-RANDBETWEEN(51,14999))</f>
        <v>-9221</v>
      </c>
      <c r="F81" s="18">
        <f t="shared" ca="1" si="2"/>
        <v>-9221</v>
      </c>
      <c r="G81" s="11" t="str">
        <f ca="1">IF(E81='ввод данных'!$B$15,"Salary transfer from "&amp;'ввод данных'!$B$11,INDEX(Лист4!$A$1:$A$388,RANDBETWEEN(1,ROWS(Лист4!$A$1:$A$388))))</f>
        <v>RBK*7MONEY</v>
      </c>
      <c r="H81" s="11" t="str">
        <f t="shared" ca="1" si="4"/>
        <v>*5328</v>
      </c>
    </row>
    <row r="82" spans="1:8" ht="27.6" customHeight="1">
      <c r="A82" s="10">
        <f t="shared" ca="1" si="3"/>
        <v>46020.628472222212</v>
      </c>
      <c r="B82" s="43">
        <f t="shared" ca="1" si="0"/>
        <v>46024.681944444434</v>
      </c>
      <c r="C82" s="12">
        <f t="shared" ca="1" si="8"/>
        <v>46020.628472222212</v>
      </c>
      <c r="D82" s="19">
        <f t="shared" ca="1" si="6"/>
        <v>46024.681944444434</v>
      </c>
      <c r="E82" s="16">
        <f ca="1">IF(AND(DAY(A82)=20,COUNTIFS($E$19:E81,"&gt;0",$A$19:A81,"&gt;="&amp;DATE(YEAR(A88),MONTH(A82),1),$A$19:A81,"&lt;"&amp;DATE(YEAR(A82),MONTH(A82)+1,1))=0),'ввод данных'!$B$15,-RANDBETWEEN(51,14999))</f>
        <v>-9123</v>
      </c>
      <c r="F82" s="18">
        <f t="shared" ca="1" si="2"/>
        <v>-9123</v>
      </c>
      <c r="G82" s="11" t="str">
        <f ca="1">IF(E82='ввод данных'!$B$15,"Salary transfer from "&amp;'ввод данных'!$B$11,INDEX(Лист4!$A$1:$A$388,RANDBETWEEN(1,ROWS(Лист4!$A$1:$A$388))))</f>
        <v>COFFEE HOUSE 96</v>
      </c>
      <c r="H82" s="11" t="str">
        <f t="shared" ca="1" si="4"/>
        <v>*5328</v>
      </c>
    </row>
    <row r="83" spans="1:8" ht="27.6" customHeight="1">
      <c r="A83" s="10">
        <f t="shared" ca="1" si="3"/>
        <v>46020.206249999988</v>
      </c>
      <c r="B83" s="43">
        <f t="shared" ref="B83:B136" ca="1" si="9">B84-RANDBETWEEN(500,1440)/1440</f>
        <v>46025.659722222212</v>
      </c>
      <c r="C83" s="12">
        <f t="shared" ca="1" si="8"/>
        <v>46020.206249999988</v>
      </c>
      <c r="D83" s="19">
        <f t="shared" ca="1" si="6"/>
        <v>46025.659722222212</v>
      </c>
      <c r="E83" s="16">
        <f ca="1">IF(AND(DAY(A83)=20,COUNTIFS($E$19:E82,"&gt;0",$A$19:A82,"&gt;="&amp;DATE(YEAR(A89),MONTH(A83),1),$A$19:A82,"&lt;"&amp;DATE(YEAR(A83),MONTH(A83)+1,1))=0),'ввод данных'!$B$15,-RANDBETWEEN(51,14999))</f>
        <v>-13723</v>
      </c>
      <c r="F83" s="18">
        <f t="shared" ca="1" si="2"/>
        <v>-13723</v>
      </c>
      <c r="G83" s="11" t="str">
        <f ca="1">IF(E83='ввод данных'!$B$15,"Salary transfer from "&amp;'ввод данных'!$B$11,INDEX(Лист4!$A$1:$A$388,RANDBETWEEN(1,ROWS(Лист4!$A$1:$A$388))))</f>
        <v>PAYU*PAYQR, PAYQR.RU</v>
      </c>
      <c r="H83" s="11" t="str">
        <f t="shared" ca="1" si="4"/>
        <v>*5328</v>
      </c>
    </row>
    <row r="84" spans="1:8" ht="27.6" customHeight="1">
      <c r="A84" s="10">
        <f t="shared" ca="1" si="3"/>
        <v>46019.699305555543</v>
      </c>
      <c r="B84" s="43">
        <f t="shared" ca="1" si="9"/>
        <v>46026.399999999987</v>
      </c>
      <c r="C84" s="12">
        <f t="shared" ca="1" si="8"/>
        <v>46019.699305555543</v>
      </c>
      <c r="D84" s="19">
        <f t="shared" ca="1" si="6"/>
        <v>46026.399999999987</v>
      </c>
      <c r="E84" s="16">
        <f ca="1">IF(AND(DAY(A84)=20,COUNTIFS($E$19:E83,"&gt;0",$A$19:A83,"&gt;="&amp;DATE(YEAR(A90),MONTH(A84),1),$A$19:A83,"&lt;"&amp;DATE(YEAR(A84),MONTH(A84)+1,1))=0),'ввод данных'!$B$15,-RANDBETWEEN(51,14999))</f>
        <v>-9651</v>
      </c>
      <c r="F84" s="18">
        <f t="shared" ref="F84:F138" ca="1" si="10">E84</f>
        <v>-9651</v>
      </c>
      <c r="G84" s="11" t="str">
        <f ca="1">IF(E84='ввод данных'!$B$15,"Salary transfer from "&amp;'ввод данных'!$B$11,INDEX(Лист4!$A$1:$A$388,RANDBETWEEN(1,ROWS(Лист4!$A$1:$A$388))))</f>
        <v>WWW WALLETONE COM</v>
      </c>
      <c r="H84" s="11" t="str">
        <f t="shared" ca="1" si="4"/>
        <v>*5328</v>
      </c>
    </row>
    <row r="85" spans="1:8" ht="39" customHeight="1">
      <c r="A85" s="10">
        <f t="shared" ref="A85:A138" ca="1" si="11">A84-RANDBETWEEN(500,1440)/1440</f>
        <v>46018.730555555543</v>
      </c>
      <c r="B85" s="43">
        <f t="shared" ca="1" si="9"/>
        <v>46026.93055555554</v>
      </c>
      <c r="C85" s="12">
        <f t="shared" ca="1" si="8"/>
        <v>46018.730555555543</v>
      </c>
      <c r="D85" s="19">
        <f t="shared" ca="1" si="6"/>
        <v>46026.93055555554</v>
      </c>
      <c r="E85" s="16">
        <f ca="1">IF(AND(DAY(A85)=20,COUNTIFS($E$19:E84,"&gt;0",$A$19:A84,"&gt;="&amp;DATE(YEAR(A91),MONTH(A85),1),$A$19:A84,"&lt;"&amp;DATE(YEAR(A85),MONTH(A85)+1,1))=0),'ввод данных'!$B$15,-RANDBETWEEN(51,14999))</f>
        <v>-8294</v>
      </c>
      <c r="F85" s="18">
        <f t="shared" ca="1" si="10"/>
        <v>-8294</v>
      </c>
      <c r="G85" s="11" t="str">
        <f ca="1">IF(E85='ввод данных'!$B$15,"Salary transfer from "&amp;'ввод данных'!$B$11,INDEX(Лист4!$A$1:$A$388,RANDBETWEEN(1,ROWS(Лист4!$A$1:$A$388))))</f>
        <v>BEER&amp;SUSHI SHOP</v>
      </c>
      <c r="H85" s="11" t="str">
        <f t="shared" ref="H85:H137" ca="1" si="12">H84</f>
        <v>*5328</v>
      </c>
    </row>
    <row r="86" spans="1:8" ht="27.6" customHeight="1">
      <c r="A86" s="10">
        <f t="shared" ca="1" si="11"/>
        <v>46017.79097222221</v>
      </c>
      <c r="B86" s="43">
        <f t="shared" ca="1" si="9"/>
        <v>46027.656944444432</v>
      </c>
      <c r="C86" s="12">
        <f t="shared" ca="1" si="8"/>
        <v>46017.79097222221</v>
      </c>
      <c r="D86" s="19">
        <f t="shared" ca="1" si="6"/>
        <v>46027.656944444432</v>
      </c>
      <c r="E86" s="16">
        <f ca="1">IF(AND(DAY(A86)=20,COUNTIFS($E$19:E85,"&gt;0",$A$19:A85,"&gt;="&amp;DATE(YEAR(A92),MONTH(A86),1),$A$19:A85,"&lt;"&amp;DATE(YEAR(A86),MONTH(A86)+1,1))=0),'ввод данных'!$B$15,-RANDBETWEEN(51,14999))</f>
        <v>-9219</v>
      </c>
      <c r="F86" s="18">
        <f t="shared" ca="1" si="10"/>
        <v>-9219</v>
      </c>
      <c r="G86" s="11" t="str">
        <f ca="1">IF(E86='ввод данных'!$B$15,"Salary transfer from "&amp;'ввод данных'!$B$11,INDEX(Лист4!$A$1:$A$388,RANDBETWEEN(1,ROWS(Лист4!$A$1:$A$388))))</f>
        <v>AGZS 18</v>
      </c>
      <c r="H86" s="11" t="str">
        <f t="shared" ca="1" si="12"/>
        <v>*5328</v>
      </c>
    </row>
    <row r="87" spans="1:8" ht="27.6" customHeight="1">
      <c r="A87" s="10">
        <f t="shared" ca="1" si="11"/>
        <v>46017.199305555543</v>
      </c>
      <c r="B87" s="43">
        <f t="shared" ca="1" si="9"/>
        <v>46028.439583333318</v>
      </c>
      <c r="C87" s="12">
        <f t="shared" ca="1" si="8"/>
        <v>46017.199305555543</v>
      </c>
      <c r="D87" s="19">
        <f t="shared" ca="1" si="6"/>
        <v>46028.439583333318</v>
      </c>
      <c r="E87" s="16">
        <f ca="1">IF(AND(DAY(A87)=20,COUNTIFS($E$19:E86,"&gt;0",$A$19:A86,"&gt;="&amp;DATE(YEAR(A93),MONTH(A87),1),$A$19:A86,"&lt;"&amp;DATE(YEAR(A87),MONTH(A87)+1,1))=0),'ввод данных'!$B$15,-RANDBETWEEN(51,14999))</f>
        <v>-10979</v>
      </c>
      <c r="F87" s="18">
        <f t="shared" ca="1" si="10"/>
        <v>-10979</v>
      </c>
      <c r="G87" s="11" t="str">
        <f ca="1">IF(E87='ввод данных'!$B$15,"Salary transfer from "&amp;'ввод данных'!$B$11,INDEX(Лист4!$A$1:$A$388,RANDBETWEEN(1,ROWS(Лист4!$A$1:$A$388))))</f>
        <v>ZAIMY643.RU</v>
      </c>
      <c r="H87" s="11" t="str">
        <f t="shared" ca="1" si="12"/>
        <v>*5328</v>
      </c>
    </row>
    <row r="88" spans="1:8" ht="27.6" customHeight="1">
      <c r="A88" s="10">
        <f t="shared" ca="1" si="11"/>
        <v>46016.834722222207</v>
      </c>
      <c r="B88" s="43">
        <f t="shared" ca="1" si="9"/>
        <v>46028.922916666648</v>
      </c>
      <c r="C88" s="12">
        <f t="shared" ca="1" si="8"/>
        <v>46016.834722222207</v>
      </c>
      <c r="D88" s="19">
        <f t="shared" ca="1" si="6"/>
        <v>46028.922916666648</v>
      </c>
      <c r="E88" s="16">
        <f ca="1">IF(AND(DAY(A88)=20,COUNTIFS($E$19:E87,"&gt;0",$A$19:A87,"&gt;="&amp;DATE(YEAR(A94),MONTH(A88),1),$A$19:A87,"&lt;"&amp;DATE(YEAR(A88),MONTH(A88)+1,1))=0),'ввод данных'!$B$15,-RANDBETWEEN(51,14999))</f>
        <v>-4867</v>
      </c>
      <c r="F88" s="18">
        <f t="shared" ca="1" si="10"/>
        <v>-4867</v>
      </c>
      <c r="G88" s="11" t="str">
        <f ca="1">IF(E88='ввод данных'!$B$15,"Salary transfer from "&amp;'ввод данных'!$B$11,INDEX(Лист4!$A$1:$A$388,RANDBETWEEN(1,ROWS(Лист4!$A$1:$A$388))))</f>
        <v>VRB*QIWI</v>
      </c>
      <c r="H88" s="11" t="str">
        <f t="shared" ca="1" si="12"/>
        <v>*5328</v>
      </c>
    </row>
    <row r="89" spans="1:8" ht="27.6" customHeight="1">
      <c r="A89" s="10">
        <f t="shared" ca="1" si="11"/>
        <v>46016.004166666651</v>
      </c>
      <c r="B89" s="43">
        <f t="shared" ca="1" si="9"/>
        <v>46029.378472222204</v>
      </c>
      <c r="C89" s="12">
        <f t="shared" ca="1" si="8"/>
        <v>46016.004166666651</v>
      </c>
      <c r="D89" s="19">
        <f t="shared" ca="1" si="6"/>
        <v>46029.378472222204</v>
      </c>
      <c r="E89" s="16">
        <f ca="1">IF(AND(DAY(A89)=20,COUNTIFS($E$19:E88,"&gt;0",$A$19:A88,"&gt;="&amp;DATE(YEAR(A95),MONTH(A89),1),$A$19:A88,"&lt;"&amp;DATE(YEAR(A89),MONTH(A89)+1,1))=0),'ввод данных'!$B$15,-RANDBETWEEN(51,14999))</f>
        <v>-1971</v>
      </c>
      <c r="F89" s="18">
        <f t="shared" ca="1" si="10"/>
        <v>-1971</v>
      </c>
      <c r="G89" s="11" t="str">
        <f ca="1">IF(E89='ввод данных'!$B$15,"Salary transfer from "&amp;'ввод данных'!$B$11,INDEX(Лист4!$A$1:$A$388,RANDBETWEEN(1,ROWS(Лист4!$A$1:$A$388))))</f>
        <v>OPENTABLE REST GIFT</v>
      </c>
      <c r="H89" s="11" t="str">
        <f t="shared" ca="1" si="12"/>
        <v>*5328</v>
      </c>
    </row>
    <row r="90" spans="1:8" ht="27.6" customHeight="1">
      <c r="A90" s="10">
        <f t="shared" ca="1" si="11"/>
        <v>46015.181249999987</v>
      </c>
      <c r="B90" s="43">
        <f t="shared" ca="1" si="9"/>
        <v>46030.270138888874</v>
      </c>
      <c r="C90" s="12">
        <f t="shared" ca="1" si="8"/>
        <v>46015.181249999987</v>
      </c>
      <c r="D90" s="19">
        <f t="shared" ca="1" si="6"/>
        <v>46030.270138888874</v>
      </c>
      <c r="E90" s="16">
        <f ca="1">IF(AND(DAY(A90)=20,COUNTIFS($E$19:E89,"&gt;0",$A$19:A89,"&gt;="&amp;DATE(YEAR(A96),MONTH(A90),1),$A$19:A89,"&lt;"&amp;DATE(YEAR(A90),MONTH(A90)+1,1))=0),'ввод данных'!$B$15,-RANDBETWEEN(51,14999))</f>
        <v>-8770</v>
      </c>
      <c r="F90" s="18">
        <f t="shared" ca="1" si="10"/>
        <v>-8770</v>
      </c>
      <c r="G90" s="11" t="str">
        <f ca="1">IF(E90='ввод данных'!$B$15,"Salary transfer from "&amp;'ввод данных'!$B$11,INDEX(Лист4!$A$1:$A$388,RANDBETWEEN(1,ROWS(Лист4!$A$1:$A$388))))</f>
        <v>IZETTLE - 4829 UK POS</v>
      </c>
      <c r="H90" s="11" t="str">
        <f t="shared" ca="1" si="12"/>
        <v>*5328</v>
      </c>
    </row>
    <row r="91" spans="1:8" ht="27.6" customHeight="1">
      <c r="A91" s="10">
        <f t="shared" ca="1" si="11"/>
        <v>46014.669444444429</v>
      </c>
      <c r="B91" s="43">
        <f t="shared" ca="1" si="9"/>
        <v>46031.011111111096</v>
      </c>
      <c r="C91" s="12">
        <f t="shared" ca="1" si="8"/>
        <v>46014.669444444429</v>
      </c>
      <c r="D91" s="19">
        <f t="shared" ca="1" si="6"/>
        <v>46031.011111111096</v>
      </c>
      <c r="E91" s="16">
        <f ca="1">IF(AND(DAY(A91)=20,COUNTIFS($E$19:E90,"&gt;0",$A$19:A90,"&gt;="&amp;DATE(YEAR(A97),MONTH(A91),1),$A$19:A90,"&lt;"&amp;DATE(YEAR(A91),MONTH(A91)+1,1))=0),'ввод данных'!$B$15,-RANDBETWEEN(51,14999))</f>
        <v>-9669</v>
      </c>
      <c r="F91" s="18">
        <f t="shared" ca="1" si="10"/>
        <v>-9669</v>
      </c>
      <c r="G91" s="11" t="str">
        <f ca="1">IF(E91='ввод данных'!$B$15,"Salary transfer from "&amp;'ввод данных'!$B$11,INDEX(Лист4!$A$1:$A$388,RANDBETWEEN(1,ROWS(Лист4!$A$1:$A$388))))</f>
        <v>PLASTIQ TUITION</v>
      </c>
      <c r="H91" s="11" t="str">
        <f t="shared" ca="1" si="12"/>
        <v>*5328</v>
      </c>
    </row>
    <row r="92" spans="1:8" ht="27.6" customHeight="1">
      <c r="A92" s="10">
        <f t="shared" ca="1" si="11"/>
        <v>46014.004166666651</v>
      </c>
      <c r="B92" s="43">
        <f t="shared" ca="1" si="9"/>
        <v>46032.003472222204</v>
      </c>
      <c r="C92" s="12">
        <f t="shared" ca="1" si="8"/>
        <v>46014.004166666651</v>
      </c>
      <c r="D92" s="19">
        <f t="shared" ca="1" si="6"/>
        <v>46032.003472222204</v>
      </c>
      <c r="E92" s="16">
        <f ca="1">IF(AND(DAY(A92)=20,COUNTIFS($E$19:E91,"&gt;0",$A$19:A91,"&gt;="&amp;DATE(YEAR(A98),MONTH(A92),1),$A$19:A91,"&lt;"&amp;DATE(YEAR(A92),MONTH(A92)+1,1))=0),'ввод данных'!$B$15,-RANDBETWEEN(51,14999))</f>
        <v>-10338</v>
      </c>
      <c r="F92" s="18">
        <f t="shared" ca="1" si="10"/>
        <v>-10338</v>
      </c>
      <c r="G92" s="11" t="str">
        <f ca="1">IF(E92='ввод данных'!$B$15,"Salary transfer from "&amp;'ввод данных'!$B$11,INDEX(Лист4!$A$1:$A$388,RANDBETWEEN(1,ROWS(Лист4!$A$1:$A$388))))</f>
        <v>IP DOZORTSEV O.E.</v>
      </c>
      <c r="H92" s="11" t="str">
        <f t="shared" ca="1" si="12"/>
        <v>*5328</v>
      </c>
    </row>
    <row r="93" spans="1:8" ht="27.6" customHeight="1">
      <c r="A93" s="10">
        <f t="shared" ca="1" si="11"/>
        <v>46013.624999999985</v>
      </c>
      <c r="B93" s="43">
        <f t="shared" ca="1" si="9"/>
        <v>46032.415277777764</v>
      </c>
      <c r="C93" s="12">
        <f t="shared" ca="1" si="8"/>
        <v>46013.624999999985</v>
      </c>
      <c r="D93" s="19">
        <f t="shared" ca="1" si="6"/>
        <v>46032.415277777764</v>
      </c>
      <c r="E93" s="16">
        <f ca="1">IF(AND(DAY(A93)=20,COUNTIFS($E$19:E92,"&gt;0",$A$19:A92,"&gt;="&amp;DATE(YEAR(A99),MONTH(A93),1),$A$19:A92,"&lt;"&amp;DATE(YEAR(A93),MONTH(A93)+1,1))=0),'ввод данных'!$B$15,-RANDBETWEEN(51,14999))</f>
        <v>-5557</v>
      </c>
      <c r="F93" s="18">
        <f t="shared" ca="1" si="10"/>
        <v>-5557</v>
      </c>
      <c r="G93" s="11" t="str">
        <f ca="1">IF(E93='ввод данных'!$B$15,"Salary transfer from "&amp;'ввод данных'!$B$11,INDEX(Лист4!$A$1:$A$388,RANDBETWEEN(1,ROWS(Лист4!$A$1:$A$388))))</f>
        <v>LEROY MERLIN KRASNOGOR</v>
      </c>
      <c r="H93" s="11" t="str">
        <f t="shared" ca="1" si="12"/>
        <v>*5328</v>
      </c>
    </row>
    <row r="94" spans="1:8" ht="27.6" customHeight="1">
      <c r="A94" s="10">
        <f t="shared" ca="1" si="11"/>
        <v>46013.045138888876</v>
      </c>
      <c r="B94" s="43">
        <f t="shared" ca="1" si="9"/>
        <v>46032.852083333317</v>
      </c>
      <c r="C94" s="12">
        <f t="shared" ca="1" si="8"/>
        <v>46013.045138888876</v>
      </c>
      <c r="D94" s="19">
        <f t="shared" ca="1" si="6"/>
        <v>46032.852083333317</v>
      </c>
      <c r="E94" s="16">
        <f ca="1">IF(AND(DAY(A94)=20,COUNTIFS($E$19:E93,"&gt;0",$A$19:A93,"&gt;="&amp;DATE(YEAR(A100),MONTH(A94),1),$A$19:A93,"&lt;"&amp;DATE(YEAR(A94),MONTH(A94)+1,1))=0),'ввод данных'!$B$15,-RANDBETWEEN(51,14999))</f>
        <v>-1684</v>
      </c>
      <c r="F94" s="18">
        <f t="shared" ca="1" si="10"/>
        <v>-1684</v>
      </c>
      <c r="G94" s="11" t="str">
        <f ca="1">IF(E94='ввод данных'!$B$15,"Salary transfer from "&amp;'ввод данных'!$B$11,INDEX(Лист4!$A$1:$A$388,RANDBETWEEN(1,ROWS(Лист4!$A$1:$A$388))))</f>
        <v>SCOTCH WHISKY AUCTIONS</v>
      </c>
      <c r="H94" s="11" t="str">
        <f t="shared" ca="1" si="12"/>
        <v>*5328</v>
      </c>
    </row>
    <row r="95" spans="1:8" ht="27.6" customHeight="1">
      <c r="A95" s="10">
        <f t="shared" ca="1" si="11"/>
        <v>46012.38472222221</v>
      </c>
      <c r="B95" s="43">
        <f t="shared" ca="1" si="9"/>
        <v>46033.292361111096</v>
      </c>
      <c r="C95" s="12">
        <f t="shared" ca="1" si="8"/>
        <v>46012.38472222221</v>
      </c>
      <c r="D95" s="19">
        <f t="shared" ca="1" si="6"/>
        <v>46033.292361111096</v>
      </c>
      <c r="E95" s="16">
        <f ca="1">IF(AND(DAY(A95)=20,COUNTIFS($E$19:E94,"&gt;0",$A$19:A94,"&gt;="&amp;DATE(YEAR(A101),MONTH(A95),1),$A$19:A94,"&lt;"&amp;DATE(YEAR(A95),MONTH(A95)+1,1))=0),'ввод данных'!$B$15,-RANDBETWEEN(51,14999))</f>
        <v>-8686</v>
      </c>
      <c r="F95" s="18">
        <f t="shared" ca="1" si="10"/>
        <v>-8686</v>
      </c>
      <c r="G95" s="11" t="str">
        <f ca="1">IF(E95='ввод данных'!$B$15,"Salary transfer from "&amp;'ввод данных'!$B$11,INDEX(Лист4!$A$1:$A$388,RANDBETWEEN(1,ROWS(Лист4!$A$1:$A$388))))</f>
        <v>COFFEE SAMORODOK</v>
      </c>
      <c r="H95" s="11" t="str">
        <f t="shared" ca="1" si="12"/>
        <v>*5328</v>
      </c>
    </row>
    <row r="96" spans="1:8" ht="27.6" customHeight="1">
      <c r="A96" s="10">
        <f t="shared" ca="1" si="11"/>
        <v>46011.903472222213</v>
      </c>
      <c r="B96" s="43">
        <f t="shared" ca="1" si="9"/>
        <v>46033.813888888872</v>
      </c>
      <c r="C96" s="12">
        <f t="shared" ca="1" si="8"/>
        <v>46011.903472222213</v>
      </c>
      <c r="D96" s="19">
        <f t="shared" ca="1" si="6"/>
        <v>46033.813888888872</v>
      </c>
      <c r="E96" s="16">
        <f ca="1">IF(AND(DAY(A96)=20,COUNTIFS($E$19:E95,"&gt;0",$A$19:A95,"&gt;="&amp;DATE(YEAR(A102),MONTH(A96),1),$A$19:A95,"&lt;"&amp;DATE(YEAR(A96),MONTH(A96)+1,1))=0),'ввод данных'!$B$15,-RANDBETWEEN(51,14999))</f>
        <v>840000</v>
      </c>
      <c r="F96" s="18">
        <f t="shared" ca="1" si="10"/>
        <v>840000</v>
      </c>
      <c r="G96" s="11" t="str">
        <f ca="1">IF(E96='ввод данных'!$B$15,"Salary transfer from "&amp;'ввод данных'!$B$11,INDEX(Лист4!$A$1:$A$388,RANDBETWEEN(1,ROWS(Лист4!$A$1:$A$388))))</f>
        <v>Salary transfer from STARLINK LLC</v>
      </c>
      <c r="H96" s="11" t="str">
        <f t="shared" ca="1" si="12"/>
        <v>*5328</v>
      </c>
    </row>
    <row r="97" spans="1:8" ht="27.6" customHeight="1">
      <c r="A97" s="10">
        <f t="shared" ca="1" si="11"/>
        <v>46011.499999999993</v>
      </c>
      <c r="B97" s="43">
        <f t="shared" ca="1" si="9"/>
        <v>46034.188194444425</v>
      </c>
      <c r="C97" s="12">
        <f t="shared" ca="1" si="8"/>
        <v>46011.499999999993</v>
      </c>
      <c r="D97" s="19">
        <f t="shared" ca="1" si="6"/>
        <v>46034.188194444425</v>
      </c>
      <c r="E97" s="16">
        <f ca="1">IF(AND(DAY(A97)=20,COUNTIFS($E$19:E96,"&gt;0",$A$19:A96,"&gt;="&amp;DATE(YEAR(A103),MONTH(A97),1),$A$19:A96,"&lt;"&amp;DATE(YEAR(A97),MONTH(A97)+1,1))=0),'ввод данных'!$B$15,-RANDBETWEEN(51,14999))</f>
        <v>-12396</v>
      </c>
      <c r="F97" s="18">
        <f t="shared" ca="1" si="10"/>
        <v>-12396</v>
      </c>
      <c r="G97" s="11" t="str">
        <f ca="1">IF(E97='ввод данных'!$B$15,"Salary transfer from "&amp;'ввод данных'!$B$11,INDEX(Лист4!$A$1:$A$388,RANDBETWEEN(1,ROWS(Лист4!$A$1:$A$388))))</f>
        <v>ZAIM-365-ON.RU</v>
      </c>
      <c r="H97" s="11" t="str">
        <f t="shared" ca="1" si="12"/>
        <v>*5328</v>
      </c>
    </row>
    <row r="98" spans="1:8" ht="27.6" customHeight="1">
      <c r="A98" s="10">
        <f t="shared" ca="1" si="11"/>
        <v>46010.892361111102</v>
      </c>
      <c r="B98" s="43">
        <f t="shared" ca="1" si="9"/>
        <v>46034.702083333315</v>
      </c>
      <c r="C98" s="12">
        <f t="shared" ca="1" si="8"/>
        <v>46010.892361111102</v>
      </c>
      <c r="D98" s="19">
        <f t="shared" ca="1" si="6"/>
        <v>46034.702083333315</v>
      </c>
      <c r="E98" s="16">
        <f ca="1">IF(AND(DAY(A98)=20,COUNTIFS($E$19:E97,"&gt;0",$A$19:A97,"&gt;="&amp;DATE(YEAR(A104),MONTH(A98),1),$A$19:A97,"&lt;"&amp;DATE(YEAR(A98),MONTH(A98)+1,1))=0),'ввод данных'!$B$15,-RANDBETWEEN(51,14999))</f>
        <v>-14479</v>
      </c>
      <c r="F98" s="18">
        <f t="shared" ca="1" si="10"/>
        <v>-14479</v>
      </c>
      <c r="G98" s="11" t="str">
        <f ca="1">IF(E98='ввод данных'!$B$15,"Salary transfer from "&amp;'ввод данных'!$B$11,INDEX(Лист4!$A$1:$A$388,RANDBETWEEN(1,ROWS(Лист4!$A$1:$A$388))))</f>
        <v>OOO GUDFUD</v>
      </c>
      <c r="H98" s="11" t="str">
        <f t="shared" ca="1" si="12"/>
        <v>*5328</v>
      </c>
    </row>
    <row r="99" spans="1:8" ht="27.6" customHeight="1">
      <c r="A99" s="10">
        <f t="shared" ca="1" si="11"/>
        <v>46009.928472222215</v>
      </c>
      <c r="B99" s="43">
        <f t="shared" ca="1" si="9"/>
        <v>46035.263888888869</v>
      </c>
      <c r="C99" s="12">
        <f t="shared" ca="1" si="8"/>
        <v>46009.928472222215</v>
      </c>
      <c r="D99" s="19">
        <f t="shared" ca="1" si="6"/>
        <v>46035.263888888869</v>
      </c>
      <c r="E99" s="16">
        <f ca="1">IF(AND(DAY(A99)=20,COUNTIFS($E$19:E98,"&gt;0",$A$19:A98,"&gt;="&amp;DATE(YEAR(A105),MONTH(A99),1),$A$19:A98,"&lt;"&amp;DATE(YEAR(A99),MONTH(A99)+1,1))=0),'ввод данных'!$B$15,-RANDBETWEEN(51,14999))</f>
        <v>-12664</v>
      </c>
      <c r="F99" s="18">
        <f t="shared" ca="1" si="10"/>
        <v>-12664</v>
      </c>
      <c r="G99" s="11" t="str">
        <f ca="1">IF(E99='ввод данных'!$B$15,"Salary transfer from "&amp;'ввод данных'!$B$11,INDEX(Лист4!$A$1:$A$388,RANDBETWEEN(1,ROWS(Лист4!$A$1:$A$388))))</f>
        <v>YM*MONEY.YANDEX</v>
      </c>
      <c r="H99" s="11" t="str">
        <f t="shared" ca="1" si="12"/>
        <v>*5328</v>
      </c>
    </row>
    <row r="100" spans="1:8" ht="27.6" customHeight="1">
      <c r="A100" s="10">
        <f t="shared" ca="1" si="11"/>
        <v>46009.162499999991</v>
      </c>
      <c r="B100" s="43">
        <f t="shared" ca="1" si="9"/>
        <v>46035.811111111092</v>
      </c>
      <c r="C100" s="12">
        <f t="shared" ca="1" si="8"/>
        <v>46009.162499999991</v>
      </c>
      <c r="D100" s="19">
        <f t="shared" ca="1" si="6"/>
        <v>46035.811111111092</v>
      </c>
      <c r="E100" s="16">
        <f ca="1">IF(AND(DAY(A100)=20,COUNTIFS($E$19:E99,"&gt;0",$A$19:A99,"&gt;="&amp;DATE(YEAR(A106),MONTH(A100),1),$A$19:A99,"&lt;"&amp;DATE(YEAR(A100),MONTH(A100)+1,1))=0),'ввод данных'!$B$15,-RANDBETWEEN(51,14999))</f>
        <v>-342</v>
      </c>
      <c r="F100" s="18">
        <f t="shared" ca="1" si="10"/>
        <v>-342</v>
      </c>
      <c r="G100" s="11" t="str">
        <f ca="1">IF(E100='ввод данных'!$B$15,"Salary transfer from "&amp;'ввод данных'!$B$11,INDEX(Лист4!$A$1:$A$388,RANDBETWEEN(1,ROWS(Лист4!$A$1:$A$388))))</f>
        <v>QUICKZAIM.COM</v>
      </c>
      <c r="H100" s="11" t="str">
        <f t="shared" ca="1" si="12"/>
        <v>*5328</v>
      </c>
    </row>
    <row r="101" spans="1:8" ht="27.6" customHeight="1">
      <c r="A101" s="10">
        <f t="shared" ca="1" si="11"/>
        <v>46008.612499999988</v>
      </c>
      <c r="B101" s="43">
        <f t="shared" ca="1" si="9"/>
        <v>46036.619444444426</v>
      </c>
      <c r="C101" s="12">
        <f t="shared" ca="1" si="8"/>
        <v>46008.612499999988</v>
      </c>
      <c r="D101" s="19">
        <f t="shared" ca="1" si="6"/>
        <v>46036.619444444426</v>
      </c>
      <c r="E101" s="16">
        <f ca="1">IF(AND(DAY(A101)=20,COUNTIFS($E$19:E100,"&gt;0",$A$19:A100,"&gt;="&amp;DATE(YEAR(A107),MONTH(A101),1),$A$19:A100,"&lt;"&amp;DATE(YEAR(A101),MONTH(A101)+1,1))=0),'ввод данных'!$B$15,-RANDBETWEEN(51,14999))</f>
        <v>-623</v>
      </c>
      <c r="F101" s="18">
        <f t="shared" ca="1" si="10"/>
        <v>-623</v>
      </c>
      <c r="G101" s="11" t="str">
        <f ca="1">IF(E101='ввод данных'!$B$15,"Salary transfer from "&amp;'ввод данных'!$B$11,INDEX(Лист4!$A$1:$A$388,RANDBETWEEN(1,ROWS(Лист4!$A$1:$A$388))))</f>
        <v>LOBBY BAR</v>
      </c>
      <c r="H101" s="11" t="str">
        <f t="shared" ca="1" si="12"/>
        <v>*5328</v>
      </c>
    </row>
    <row r="102" spans="1:8" ht="27.6" customHeight="1">
      <c r="A102" s="10">
        <f t="shared" ca="1" si="11"/>
        <v>46007.94722222221</v>
      </c>
      <c r="B102" s="43">
        <f t="shared" ca="1" si="9"/>
        <v>46037.238194444428</v>
      </c>
      <c r="C102" s="12">
        <f t="shared" ca="1" si="8"/>
        <v>46007.94722222221</v>
      </c>
      <c r="D102" s="19">
        <f t="shared" ca="1" si="6"/>
        <v>46037.238194444428</v>
      </c>
      <c r="E102" s="16">
        <f ca="1">IF(AND(DAY(A102)=20,COUNTIFS($E$19:E101,"&gt;0",$A$19:A101,"&gt;="&amp;DATE(YEAR(A108),MONTH(A102),1),$A$19:A101,"&lt;"&amp;DATE(YEAR(A102),MONTH(A102)+1,1))=0),'ввод данных'!$B$15,-RANDBETWEEN(51,14999))</f>
        <v>-14658</v>
      </c>
      <c r="F102" s="18">
        <f t="shared" ca="1" si="10"/>
        <v>-14658</v>
      </c>
      <c r="G102" s="11" t="str">
        <f ca="1">IF(E102='ввод данных'!$B$15,"Salary transfer from "&amp;'ввод данных'!$B$11,INDEX(Лист4!$A$1:$A$388,RANDBETWEEN(1,ROWS(Лист4!$A$1:$A$388))))</f>
        <v>YM*COFFEE</v>
      </c>
      <c r="H102" s="11" t="str">
        <f t="shared" ca="1" si="12"/>
        <v>*5328</v>
      </c>
    </row>
    <row r="103" spans="1:8" ht="27.6" customHeight="1">
      <c r="A103" s="10">
        <f t="shared" ca="1" si="11"/>
        <v>46007.056944444434</v>
      </c>
      <c r="B103" s="43">
        <f t="shared" ca="1" si="9"/>
        <v>46037.596527777758</v>
      </c>
      <c r="C103" s="12">
        <f t="shared" ca="1" si="8"/>
        <v>46007.056944444434</v>
      </c>
      <c r="D103" s="19">
        <f t="shared" ca="1" si="6"/>
        <v>46037.596527777758</v>
      </c>
      <c r="E103" s="16">
        <f ca="1">IF(AND(DAY(A103)=20,COUNTIFS($E$19:E102,"&gt;0",$A$19:A102,"&gt;="&amp;DATE(YEAR(A109),MONTH(A103),1),$A$19:A102,"&lt;"&amp;DATE(YEAR(A103),MONTH(A103)+1,1))=0),'ввод данных'!$B$15,-RANDBETWEEN(51,14999))</f>
        <v>-11527</v>
      </c>
      <c r="F103" s="18">
        <f t="shared" ca="1" si="10"/>
        <v>-11527</v>
      </c>
      <c r="G103" s="11" t="str">
        <f ca="1">IF(E103='ввод данных'!$B$15,"Salary transfer from "&amp;'ввод данных'!$B$11,INDEX(Лист4!$A$1:$A$388,RANDBETWEEN(1,ROWS(Лист4!$A$1:$A$388))))</f>
        <v>YANDEX.MONEY MOSKVA G</v>
      </c>
      <c r="H103" s="11" t="str">
        <f t="shared" ca="1" si="12"/>
        <v>*5328</v>
      </c>
    </row>
    <row r="104" spans="1:8" ht="27.6" customHeight="1">
      <c r="A104" s="10">
        <f t="shared" ca="1" si="11"/>
        <v>46006.675694444435</v>
      </c>
      <c r="B104" s="43">
        <f t="shared" ca="1" si="9"/>
        <v>46038.409027777758</v>
      </c>
      <c r="C104" s="12">
        <f t="shared" ca="1" si="8"/>
        <v>46006.675694444435</v>
      </c>
      <c r="D104" s="19">
        <f t="shared" ca="1" si="6"/>
        <v>46038.409027777758</v>
      </c>
      <c r="E104" s="16">
        <f ca="1">IF(AND(DAY(A104)=20,COUNTIFS($E$19:E103,"&gt;0",$A$19:A103,"&gt;="&amp;DATE(YEAR(A110),MONTH(A104),1),$A$19:A103,"&lt;"&amp;DATE(YEAR(A104),MONTH(A104)+1,1))=0),'ввод данных'!$B$15,-RANDBETWEEN(51,14999))</f>
        <v>-2999</v>
      </c>
      <c r="F104" s="18">
        <f t="shared" ca="1" si="10"/>
        <v>-2999</v>
      </c>
      <c r="G104" s="11" t="str">
        <f ca="1">IF(E104='ввод данных'!$B$15,"Salary transfer from "&amp;'ввод данных'!$B$11,INDEX(Лист4!$A$1:$A$388,RANDBETWEEN(1,ROWS(Лист4!$A$1:$A$388))))</f>
        <v>TISP.RU</v>
      </c>
      <c r="H104" s="11" t="str">
        <f t="shared" ca="1" si="12"/>
        <v>*5328</v>
      </c>
    </row>
    <row r="105" spans="1:8" ht="27.6" customHeight="1">
      <c r="A105" s="10">
        <f t="shared" ca="1" si="11"/>
        <v>46006.166666666657</v>
      </c>
      <c r="B105" s="43">
        <f t="shared" ca="1" si="9"/>
        <v>46038.886111111089</v>
      </c>
      <c r="C105" s="12">
        <f t="shared" ca="1" si="8"/>
        <v>46006.166666666657</v>
      </c>
      <c r="D105" s="19">
        <f t="shared" ca="1" si="6"/>
        <v>46038.886111111089</v>
      </c>
      <c r="E105" s="16">
        <f ca="1">IF(AND(DAY(A105)=20,COUNTIFS($E$19:E104,"&gt;0",$A$19:A104,"&gt;="&amp;DATE(YEAR(A111),MONTH(A105),1),$A$19:A104,"&lt;"&amp;DATE(YEAR(A105),MONTH(A105)+1,1))=0),'ввод данных'!$B$15,-RANDBETWEEN(51,14999))</f>
        <v>-3822</v>
      </c>
      <c r="F105" s="18">
        <f t="shared" ca="1" si="10"/>
        <v>-3822</v>
      </c>
      <c r="G105" s="11" t="str">
        <f ca="1">IF(E105='ввод данных'!$B$15,"Salary transfer from "&amp;'ввод данных'!$B$11,INDEX(Лист4!$A$1:$A$388,RANDBETWEEN(1,ROWS(Лист4!$A$1:$A$388))))</f>
        <v>POLAR CHIKEN</v>
      </c>
      <c r="H105" s="11" t="str">
        <f t="shared" ca="1" si="12"/>
        <v>*5328</v>
      </c>
    </row>
    <row r="106" spans="1:8" ht="27.6" customHeight="1">
      <c r="A106" s="10">
        <f t="shared" ca="1" si="11"/>
        <v>46005.546527777769</v>
      </c>
      <c r="B106" s="43">
        <f t="shared" ca="1" si="9"/>
        <v>46039.432638888866</v>
      </c>
      <c r="C106" s="12">
        <f t="shared" ca="1" si="8"/>
        <v>46005.546527777769</v>
      </c>
      <c r="D106" s="19">
        <f t="shared" ca="1" si="6"/>
        <v>46039.432638888866</v>
      </c>
      <c r="E106" s="16">
        <f ca="1">IF(AND(DAY(A106)=20,COUNTIFS($E$19:E105,"&gt;0",$A$19:A105,"&gt;="&amp;DATE(YEAR(A112),MONTH(A106),1),$A$19:A105,"&lt;"&amp;DATE(YEAR(A106),MONTH(A106)+1,1))=0),'ввод данных'!$B$15,-RANDBETWEEN(51,14999))</f>
        <v>-5503</v>
      </c>
      <c r="F106" s="18">
        <f t="shared" ca="1" si="10"/>
        <v>-5503</v>
      </c>
      <c r="G106" s="11" t="str">
        <f ca="1">IF(E106='ввод данных'!$B$15,"Salary transfer from "&amp;'ввод данных'!$B$11,INDEX(Лист4!$A$1:$A$388,RANDBETWEEN(1,ROWS(Лист4!$A$1:$A$388))))</f>
        <v>TRM 4814 E UL. NOVOKOS</v>
      </c>
      <c r="H106" s="11" t="str">
        <f t="shared" ca="1" si="12"/>
        <v>*5328</v>
      </c>
    </row>
    <row r="107" spans="1:8" ht="27.6" customHeight="1">
      <c r="A107" s="10">
        <f t="shared" ca="1" si="11"/>
        <v>46004.599305555545</v>
      </c>
      <c r="B107" s="43">
        <f t="shared" ca="1" si="9"/>
        <v>46040.177083333307</v>
      </c>
      <c r="C107" s="12">
        <f t="shared" ca="1" si="8"/>
        <v>46004.599305555545</v>
      </c>
      <c r="D107" s="19">
        <f t="shared" ca="1" si="6"/>
        <v>46040.177083333307</v>
      </c>
      <c r="E107" s="16">
        <f ca="1">IF(AND(DAY(A107)=20,COUNTIFS($E$19:E106,"&gt;0",$A$19:A106,"&gt;="&amp;DATE(YEAR(A113),MONTH(A107),1),$A$19:A106,"&lt;"&amp;DATE(YEAR(A107),MONTH(A107)+1,1))=0),'ввод данных'!$B$15,-RANDBETWEEN(51,14999))</f>
        <v>-9839</v>
      </c>
      <c r="F107" s="18">
        <f t="shared" ca="1" si="10"/>
        <v>-9839</v>
      </c>
      <c r="G107" s="11" t="str">
        <f ca="1">IF(E107='ввод данных'!$B$15,"Salary transfer from "&amp;'ввод данных'!$B$11,INDEX(Лист4!$A$1:$A$388,RANDBETWEEN(1,ROWS(Лист4!$A$1:$A$388))))</f>
        <v>IZETTLE - 4829 UK POS</v>
      </c>
      <c r="H107" s="11" t="str">
        <f t="shared" ca="1" si="12"/>
        <v>*5328</v>
      </c>
    </row>
    <row r="108" spans="1:8" ht="27.6" customHeight="1">
      <c r="A108" s="10">
        <f t="shared" ca="1" si="11"/>
        <v>46003.719444444432</v>
      </c>
      <c r="B108" s="43">
        <f t="shared" ca="1" si="9"/>
        <v>46040.598611111083</v>
      </c>
      <c r="C108" s="12">
        <f t="shared" ca="1" si="8"/>
        <v>46003.719444444432</v>
      </c>
      <c r="D108" s="19">
        <f t="shared" ca="1" si="8"/>
        <v>46040.598611111083</v>
      </c>
      <c r="E108" s="16">
        <f ca="1">IF(AND(DAY(A108)=20,COUNTIFS($E$19:E107,"&gt;0",$A$19:A107,"&gt;="&amp;DATE(YEAR(A114),MONTH(A108),1),$A$19:A107,"&lt;"&amp;DATE(YEAR(A108),MONTH(A108)+1,1))=0),'ввод данных'!$B$15,-RANDBETWEEN(51,14999))</f>
        <v>-9938</v>
      </c>
      <c r="F108" s="18">
        <f t="shared" ca="1" si="10"/>
        <v>-9938</v>
      </c>
      <c r="G108" s="11" t="str">
        <f ca="1">IF(E108='ввод данных'!$B$15,"Salary transfer from "&amp;'ввод данных'!$B$11,INDEX(Лист4!$A$1:$A$388,RANDBETWEEN(1,ROWS(Лист4!$A$1:$A$388))))</f>
        <v>LOTS ROAD AUCTIONS</v>
      </c>
      <c r="H108" s="11" t="str">
        <f t="shared" ca="1" si="12"/>
        <v>*5328</v>
      </c>
    </row>
    <row r="109" spans="1:8" ht="27.6" customHeight="1">
      <c r="A109" s="10">
        <f t="shared" ca="1" si="11"/>
        <v>46003.206249999988</v>
      </c>
      <c r="B109" s="43">
        <f t="shared" ca="1" si="9"/>
        <v>46040.992361111086</v>
      </c>
      <c r="C109" s="12">
        <f t="shared" ca="1" si="8"/>
        <v>46003.206249999988</v>
      </c>
      <c r="D109" s="19">
        <f t="shared" ca="1" si="8"/>
        <v>46040.992361111086</v>
      </c>
      <c r="E109" s="16">
        <f ca="1">IF(AND(DAY(A109)=20,COUNTIFS($E$19:E108,"&gt;0",$A$19:A108,"&gt;="&amp;DATE(YEAR(A115),MONTH(A109),1),$A$19:A108,"&lt;"&amp;DATE(YEAR(A109),MONTH(A109)+1,1))=0),'ввод данных'!$B$15,-RANDBETWEEN(51,14999))</f>
        <v>-3394</v>
      </c>
      <c r="F109" s="18">
        <f t="shared" ca="1" si="10"/>
        <v>-3394</v>
      </c>
      <c r="G109" s="11" t="str">
        <f ca="1">IF(E109='ввод данных'!$B$15,"Salary transfer from "&amp;'ввод данных'!$B$11,INDEX(Лист4!$A$1:$A$388,RANDBETWEEN(1,ROWS(Лист4!$A$1:$A$388))))</f>
        <v>GAZPROMNEFT AZS 163</v>
      </c>
      <c r="H109" s="11" t="str">
        <f t="shared" ca="1" si="12"/>
        <v>*5328</v>
      </c>
    </row>
    <row r="110" spans="1:8" ht="27.6" customHeight="1">
      <c r="A110" s="10">
        <f t="shared" ca="1" si="11"/>
        <v>46002.759027777764</v>
      </c>
      <c r="B110" s="43">
        <f t="shared" ca="1" si="9"/>
        <v>46041.348611111083</v>
      </c>
      <c r="C110" s="12">
        <f t="shared" ca="1" si="8"/>
        <v>46002.759027777764</v>
      </c>
      <c r="D110" s="19">
        <f t="shared" ca="1" si="8"/>
        <v>46041.348611111083</v>
      </c>
      <c r="E110" s="16">
        <f ca="1">IF(AND(DAY(A110)=20,COUNTIFS($E$19:E109,"&gt;0",$A$19:A109,"&gt;="&amp;DATE(YEAR(A116),MONTH(A110),1),$A$19:A109,"&lt;"&amp;DATE(YEAR(A110),MONTH(A110)+1,1))=0),'ввод данных'!$B$15,-RANDBETWEEN(51,14999))</f>
        <v>-57</v>
      </c>
      <c r="F110" s="18">
        <f t="shared" ca="1" si="10"/>
        <v>-57</v>
      </c>
      <c r="G110" s="11" t="str">
        <f ca="1">IF(E110='ввод данных'!$B$15,"Salary transfer from "&amp;'ввод данных'!$B$11,INDEX(Лист4!$A$1:$A$388,RANDBETWEEN(1,ROWS(Лист4!$A$1:$A$388))))</f>
        <v>ZEMLYANOY VAL</v>
      </c>
      <c r="H110" s="11" t="str">
        <f t="shared" ca="1" si="12"/>
        <v>*5328</v>
      </c>
    </row>
    <row r="111" spans="1:8" ht="27.6" customHeight="1">
      <c r="A111" s="10">
        <f t="shared" ca="1" si="11"/>
        <v>46002.127083333318</v>
      </c>
      <c r="B111" s="43">
        <f t="shared" ca="1" si="9"/>
        <v>46042.135416666642</v>
      </c>
      <c r="C111" s="12">
        <f t="shared" ca="1" si="8"/>
        <v>46002.127083333318</v>
      </c>
      <c r="D111" s="19">
        <f t="shared" ca="1" si="8"/>
        <v>46042.135416666642</v>
      </c>
      <c r="E111" s="16">
        <f ca="1">IF(AND(DAY(A111)=20,COUNTIFS($E$19:E110,"&gt;0",$A$19:A110,"&gt;="&amp;DATE(YEAR(A117),MONTH(A111),1),$A$19:A110,"&lt;"&amp;DATE(YEAR(A111),MONTH(A111)+1,1))=0),'ввод данных'!$B$15,-RANDBETWEEN(51,14999))</f>
        <v>-3489</v>
      </c>
      <c r="F111" s="18">
        <f t="shared" ca="1" si="10"/>
        <v>-3489</v>
      </c>
      <c r="G111" s="11" t="str">
        <f ca="1">IF(E111='ввод данных'!$B$15,"Salary transfer from "&amp;'ввод данных'!$B$11,INDEX(Лист4!$A$1:$A$388,RANDBETWEEN(1,ROWS(Лист4!$A$1:$A$388))))</f>
        <v>TRAMLINE TRADERS</v>
      </c>
      <c r="H111" s="11" t="str">
        <f t="shared" ca="1" si="12"/>
        <v>*5328</v>
      </c>
    </row>
    <row r="112" spans="1:8" ht="27.6" customHeight="1">
      <c r="A112" s="10">
        <f t="shared" ca="1" si="11"/>
        <v>46001.312499999985</v>
      </c>
      <c r="B112" s="43">
        <f t="shared" ca="1" si="9"/>
        <v>46042.854861111089</v>
      </c>
      <c r="C112" s="12">
        <f t="shared" ca="1" si="8"/>
        <v>46001.312499999985</v>
      </c>
      <c r="D112" s="19">
        <f t="shared" ca="1" si="8"/>
        <v>46042.854861111089</v>
      </c>
      <c r="E112" s="16">
        <f ca="1">IF(AND(DAY(A112)=20,COUNTIFS($E$19:E111,"&gt;0",$A$19:A111,"&gt;="&amp;DATE(YEAR(A118),MONTH(A112),1),$A$19:A111,"&lt;"&amp;DATE(YEAR(A112),MONTH(A112)+1,1))=0),'ввод данных'!$B$15,-RANDBETWEEN(51,14999))</f>
        <v>-10930</v>
      </c>
      <c r="F112" s="18">
        <f t="shared" ca="1" si="10"/>
        <v>-10930</v>
      </c>
      <c r="G112" s="11" t="str">
        <f ca="1">IF(E112='ввод данных'!$B$15,"Salary transfer from "&amp;'ввод данных'!$B$11,INDEX(Лист4!$A$1:$A$388,RANDBETWEEN(1,ROWS(Лист4!$A$1:$A$388))))</f>
        <v>CREDITSERVICE</v>
      </c>
      <c r="H112" s="11" t="str">
        <f t="shared" ca="1" si="12"/>
        <v>*5328</v>
      </c>
    </row>
    <row r="113" spans="1:8" ht="27.6" customHeight="1">
      <c r="A113" s="10">
        <f t="shared" ca="1" si="11"/>
        <v>46000.770833333321</v>
      </c>
      <c r="B113" s="43">
        <f t="shared" ca="1" si="9"/>
        <v>46043.363888888867</v>
      </c>
      <c r="C113" s="12">
        <f t="shared" ca="1" si="8"/>
        <v>46000.770833333321</v>
      </c>
      <c r="D113" s="19">
        <f t="shared" ca="1" si="8"/>
        <v>46043.363888888867</v>
      </c>
      <c r="E113" s="16">
        <f ca="1">IF(AND(DAY(A113)=20,COUNTIFS($E$19:E112,"&gt;0",$A$19:A112,"&gt;="&amp;DATE(YEAR(A119),MONTH(A113),1),$A$19:A112,"&lt;"&amp;DATE(YEAR(A113),MONTH(A113)+1,1))=0),'ввод данных'!$B$15,-RANDBETWEEN(51,14999))</f>
        <v>-14529</v>
      </c>
      <c r="F113" s="18">
        <f t="shared" ca="1" si="10"/>
        <v>-14529</v>
      </c>
      <c r="G113" s="11" t="str">
        <f ca="1">IF(E113='ввод данных'!$B$15,"Salary transfer from "&amp;'ввод данных'!$B$11,INDEX(Лист4!$A$1:$A$388,RANDBETWEEN(1,ROWS(Лист4!$A$1:$A$388))))</f>
        <v>LEADERDIGITAL</v>
      </c>
      <c r="H113" s="11" t="str">
        <f t="shared" ca="1" si="12"/>
        <v>*5328</v>
      </c>
    </row>
    <row r="114" spans="1:8" ht="27.6" customHeight="1">
      <c r="A114" s="10">
        <f t="shared" ca="1" si="11"/>
        <v>45999.774999999987</v>
      </c>
      <c r="B114" s="43">
        <f t="shared" ca="1" si="9"/>
        <v>46043.763194444422</v>
      </c>
      <c r="C114" s="12">
        <f t="shared" ref="C114:D138" ca="1" si="13">A114</f>
        <v>45999.774999999987</v>
      </c>
      <c r="D114" s="19">
        <f t="shared" ca="1" si="13"/>
        <v>46043.763194444422</v>
      </c>
      <c r="E114" s="16">
        <f ca="1">IF(AND(DAY(A114)=20,COUNTIFS($E$19:E113,"&gt;0",$A$19:A113,"&gt;="&amp;DATE(YEAR(A120),MONTH(A114),1),$A$19:A113,"&lt;"&amp;DATE(YEAR(A114),MONTH(A114)+1,1))=0),'ввод данных'!$B$15,-RANDBETWEEN(51,14999))</f>
        <v>-5368</v>
      </c>
      <c r="F114" s="18">
        <f t="shared" ca="1" si="10"/>
        <v>-5368</v>
      </c>
      <c r="G114" s="11" t="str">
        <f ca="1">IF(E114='ввод данных'!$B$15,"Salary transfer from "&amp;'ввод данных'!$B$11,INDEX(Лист4!$A$1:$A$388,RANDBETWEEN(1,ROWS(Лист4!$A$1:$A$388))))</f>
        <v>LOTS ROAD AUCTIONS</v>
      </c>
      <c r="H114" s="11" t="str">
        <f t="shared" ca="1" si="12"/>
        <v>*5328</v>
      </c>
    </row>
    <row r="115" spans="1:8" ht="27.6" customHeight="1">
      <c r="A115" s="10">
        <f t="shared" ca="1" si="11"/>
        <v>45999.338194444434</v>
      </c>
      <c r="B115" s="43">
        <f t="shared" ca="1" si="9"/>
        <v>46044.64999999998</v>
      </c>
      <c r="C115" s="12">
        <f t="shared" ca="1" si="13"/>
        <v>45999.338194444434</v>
      </c>
      <c r="D115" s="19">
        <f t="shared" ca="1" si="13"/>
        <v>46044.64999999998</v>
      </c>
      <c r="E115" s="16">
        <f ca="1">IF(AND(DAY(A115)=20,COUNTIFS($E$19:E114,"&gt;0",$A$19:A114,"&gt;="&amp;DATE(YEAR(A121),MONTH(A115),1),$A$19:A114,"&lt;"&amp;DATE(YEAR(A115),MONTH(A115)+1,1))=0),'ввод данных'!$B$15,-RANDBETWEEN(51,14999))</f>
        <v>-8445</v>
      </c>
      <c r="F115" s="18">
        <f t="shared" ca="1" si="10"/>
        <v>-8445</v>
      </c>
      <c r="G115" s="11" t="str">
        <f ca="1">IF(E115='ввод данных'!$B$15,"Salary transfer from "&amp;'ввод данных'!$B$11,INDEX(Лист4!$A$1:$A$388,RANDBETWEEN(1,ROWS(Лист4!$A$1:$A$388))))</f>
        <v>IP ILINYH IRINA YUREVN</v>
      </c>
      <c r="H115" s="11" t="str">
        <f t="shared" ca="1" si="12"/>
        <v>*5328</v>
      </c>
    </row>
    <row r="116" spans="1:8" ht="27.6" customHeight="1">
      <c r="A116" s="10">
        <f t="shared" ca="1" si="11"/>
        <v>45998.602083333324</v>
      </c>
      <c r="B116" s="43">
        <f t="shared" ca="1" si="9"/>
        <v>46045.577083333315</v>
      </c>
      <c r="C116" s="12">
        <f t="shared" ca="1" si="13"/>
        <v>45998.602083333324</v>
      </c>
      <c r="D116" s="19">
        <f t="shared" ca="1" si="13"/>
        <v>46045.577083333315</v>
      </c>
      <c r="E116" s="16">
        <f ca="1">IF(AND(DAY(A116)=20,COUNTIFS($E$19:E115,"&gt;0",$A$19:A115,"&gt;="&amp;DATE(YEAR(A122),MONTH(A116),1),$A$19:A115,"&lt;"&amp;DATE(YEAR(A116),MONTH(A116)+1,1))=0),'ввод данных'!$B$15,-RANDBETWEEN(51,14999))</f>
        <v>-1250</v>
      </c>
      <c r="F116" s="18">
        <f t="shared" ca="1" si="10"/>
        <v>-1250</v>
      </c>
      <c r="G116" s="11" t="str">
        <f ca="1">IF(E116='ввод данных'!$B$15,"Salary transfer from "&amp;'ввод данных'!$B$11,INDEX(Лист4!$A$1:$A$388,RANDBETWEEN(1,ROWS(Лист4!$A$1:$A$388))))</f>
        <v>NETELLER 4063</v>
      </c>
      <c r="H116" s="11" t="str">
        <f t="shared" ca="1" si="12"/>
        <v>*5328</v>
      </c>
    </row>
    <row r="117" spans="1:8" ht="27.6" customHeight="1">
      <c r="A117" s="10">
        <f t="shared" ca="1" si="11"/>
        <v>45998.02638888888</v>
      </c>
      <c r="B117" s="43">
        <f t="shared" ca="1" si="9"/>
        <v>46046.203472222202</v>
      </c>
      <c r="C117" s="12">
        <f t="shared" ca="1" si="13"/>
        <v>45998.02638888888</v>
      </c>
      <c r="D117" s="19">
        <f t="shared" ca="1" si="13"/>
        <v>46046.203472222202</v>
      </c>
      <c r="E117" s="16">
        <f ca="1">IF(AND(DAY(A117)=20,COUNTIFS($E$19:E116,"&gt;0",$A$19:A116,"&gt;="&amp;DATE(YEAR(A123),MONTH(A117),1),$A$19:A116,"&lt;"&amp;DATE(YEAR(A117),MONTH(A117)+1,1))=0),'ввод данных'!$B$15,-RANDBETWEEN(51,14999))</f>
        <v>-12898</v>
      </c>
      <c r="F117" s="18">
        <f t="shared" ca="1" si="10"/>
        <v>-12898</v>
      </c>
      <c r="G117" s="11" t="str">
        <f ca="1">IF(E117='ввод данных'!$B$15,"Salary transfer from "&amp;'ввод данных'!$B$11,INDEX(Лист4!$A$1:$A$388,RANDBETWEEN(1,ROWS(Лист4!$A$1:$A$388))))</f>
        <v>YM*YAMONEY</v>
      </c>
      <c r="H117" s="11" t="str">
        <f t="shared" ca="1" si="12"/>
        <v>*5328</v>
      </c>
    </row>
    <row r="118" spans="1:8" ht="27.6" customHeight="1">
      <c r="A118" s="10">
        <f t="shared" ca="1" si="11"/>
        <v>45997.256249999991</v>
      </c>
      <c r="B118" s="43">
        <f t="shared" ca="1" si="9"/>
        <v>46046.856249999983</v>
      </c>
      <c r="C118" s="12">
        <f t="shared" ca="1" si="13"/>
        <v>45997.256249999991</v>
      </c>
      <c r="D118" s="19">
        <f t="shared" ca="1" si="13"/>
        <v>46046.856249999983</v>
      </c>
      <c r="E118" s="16">
        <f ca="1">IF(AND(DAY(A118)=20,COUNTIFS($E$19:E117,"&gt;0",$A$19:A117,"&gt;="&amp;DATE(YEAR(A124),MONTH(A118),1),$A$19:A117,"&lt;"&amp;DATE(YEAR(A118),MONTH(A118)+1,1))=0),'ввод данных'!$B$15,-RANDBETWEEN(51,14999))</f>
        <v>-13978</v>
      </c>
      <c r="F118" s="18">
        <f t="shared" ca="1" si="10"/>
        <v>-13978</v>
      </c>
      <c r="G118" s="11" t="str">
        <f ca="1">IF(E118='ввод данных'!$B$15,"Salary transfer from "&amp;'ввод данных'!$B$11,INDEX(Лист4!$A$1:$A$388,RANDBETWEEN(1,ROWS(Лист4!$A$1:$A$388))))</f>
        <v>YM*BETTPRO</v>
      </c>
      <c r="H118" s="11" t="str">
        <f t="shared" ca="1" si="12"/>
        <v>*5328</v>
      </c>
    </row>
    <row r="119" spans="1:8" ht="27.6" customHeight="1">
      <c r="A119" s="10">
        <f t="shared" ca="1" si="11"/>
        <v>45996.429861111101</v>
      </c>
      <c r="B119" s="43">
        <f t="shared" ca="1" si="9"/>
        <v>46047.768055555542</v>
      </c>
      <c r="C119" s="12">
        <f t="shared" ca="1" si="13"/>
        <v>45996.429861111101</v>
      </c>
      <c r="D119" s="19">
        <f t="shared" ca="1" si="13"/>
        <v>46047.768055555542</v>
      </c>
      <c r="E119" s="16">
        <f ca="1">IF(AND(DAY(A119)=20,COUNTIFS($E$19:E118,"&gt;0",$A$19:A118,"&gt;="&amp;DATE(YEAR(A125),MONTH(A119),1),$A$19:A118,"&lt;"&amp;DATE(YEAR(A119),MONTH(A119)+1,1))=0),'ввод данных'!$B$15,-RANDBETWEEN(51,14999))</f>
        <v>-3570</v>
      </c>
      <c r="F119" s="18">
        <f t="shared" ca="1" si="10"/>
        <v>-3570</v>
      </c>
      <c r="G119" s="11" t="str">
        <f ca="1">IF(E119='ввод данных'!$B$15,"Salary transfer from "&amp;'ввод данных'!$B$11,INDEX(Лист4!$A$1:$A$388,RANDBETWEEN(1,ROWS(Лист4!$A$1:$A$388))))</f>
        <v>PSCB.RU</v>
      </c>
      <c r="H119" s="11" t="str">
        <f t="shared" ca="1" si="12"/>
        <v>*5328</v>
      </c>
    </row>
    <row r="120" spans="1:8" ht="27.6" customHeight="1">
      <c r="A120" s="10">
        <f t="shared" ca="1" si="11"/>
        <v>45995.640972222209</v>
      </c>
      <c r="B120" s="43">
        <f t="shared" ca="1" si="9"/>
        <v>46048.496527777766</v>
      </c>
      <c r="C120" s="12">
        <f t="shared" ca="1" si="13"/>
        <v>45995.640972222209</v>
      </c>
      <c r="D120" s="19">
        <f t="shared" ca="1" si="13"/>
        <v>46048.496527777766</v>
      </c>
      <c r="E120" s="16">
        <f ca="1">IF(AND(DAY(A120)=20,COUNTIFS($E$19:E119,"&gt;0",$A$19:A119,"&gt;="&amp;DATE(YEAR(A138),MONTH(A120),1),$A$19:A119,"&lt;"&amp;DATE(YEAR(A120),MONTH(A120)+1,1))=0),'ввод данных'!$B$15,-RANDBETWEEN(51,14999))</f>
        <v>-7844</v>
      </c>
      <c r="F120" s="18">
        <f t="shared" ca="1" si="10"/>
        <v>-7844</v>
      </c>
      <c r="G120" s="11" t="str">
        <f ca="1">IF(E120='ввод данных'!$B$15,"Salary transfer from "&amp;'ввод данных'!$B$11,INDEX(Лист4!$A$1:$A$388,RANDBETWEEN(1,ROWS(Лист4!$A$1:$A$388))))</f>
        <v>LEUPAY.EU  CODE 9022</v>
      </c>
      <c r="H120" s="11" t="str">
        <f t="shared" ca="1" si="12"/>
        <v>*5328</v>
      </c>
    </row>
    <row r="121" spans="1:8" ht="27.6" customHeight="1">
      <c r="A121" s="10">
        <f t="shared" ca="1" si="11"/>
        <v>45995.036111111098</v>
      </c>
      <c r="B121" s="43">
        <f t="shared" ca="1" si="9"/>
        <v>46049.15138888888</v>
      </c>
      <c r="C121" s="12">
        <f t="shared" ca="1" si="13"/>
        <v>45995.036111111098</v>
      </c>
      <c r="D121" s="19">
        <f t="shared" ca="1" si="13"/>
        <v>46049.15138888888</v>
      </c>
      <c r="E121" s="16">
        <f ca="1">IF(AND(DAY(A121)=20,COUNTIFS($E$19:E120,"&gt;0",$A$19:A120,"&gt;="&amp;DATE(YEAR(A139),MONTH(A121),1),$A$19:A120,"&lt;"&amp;DATE(YEAR(A121),MONTH(A121)+1,1))=0),'ввод данных'!$B$15,-RANDBETWEEN(51,14999))</f>
        <v>-14620</v>
      </c>
      <c r="F121" s="18">
        <f t="shared" ca="1" si="10"/>
        <v>-14620</v>
      </c>
      <c r="G121" s="11" t="str">
        <f ca="1">IF(E121='ввод данных'!$B$15,"Salary transfer from "&amp;'ввод данных'!$B$11,INDEX(Лист4!$A$1:$A$388,RANDBETWEEN(1,ROWS(Лист4!$A$1:$A$388))))</f>
        <v>COFFEE FINANSIST L</v>
      </c>
      <c r="H121" s="11" t="str">
        <f t="shared" ca="1" si="12"/>
        <v>*5328</v>
      </c>
    </row>
    <row r="122" spans="1:8" ht="27.6" customHeight="1">
      <c r="A122" s="10">
        <f t="shared" ca="1" si="11"/>
        <v>45994.104861111096</v>
      </c>
      <c r="B122" s="43">
        <f t="shared" ca="1" si="9"/>
        <v>46049.808333333327</v>
      </c>
      <c r="C122" s="12">
        <f t="shared" ca="1" si="13"/>
        <v>45994.104861111096</v>
      </c>
      <c r="D122" s="19">
        <f t="shared" ca="1" si="13"/>
        <v>46049.808333333327</v>
      </c>
      <c r="E122" s="16">
        <f ca="1">IF(AND(DAY(A122)=20,COUNTIFS($E$19:E121,"&gt;0",$A$19:A121,"&gt;="&amp;DATE(YEAR(A140),MONTH(A122),1),$A$19:A121,"&lt;"&amp;DATE(YEAR(A122),MONTH(A122)+1,1))=0),'ввод данных'!$B$15,-RANDBETWEEN(51,14999))</f>
        <v>-8101</v>
      </c>
      <c r="F122" s="18">
        <f t="shared" ca="1" si="10"/>
        <v>-8101</v>
      </c>
      <c r="G122" s="11" t="str">
        <f ca="1">IF(E122='ввод данных'!$B$15,"Salary transfer from "&amp;'ввод данных'!$B$11,INDEX(Лист4!$A$1:$A$388,RANDBETWEEN(1,ROWS(Лист4!$A$1:$A$388))))</f>
        <v>HASHCOINS</v>
      </c>
      <c r="H122" s="11" t="str">
        <f t="shared" ca="1" si="12"/>
        <v>*5328</v>
      </c>
    </row>
    <row r="123" spans="1:8" ht="27.6" customHeight="1">
      <c r="A123" s="10">
        <f t="shared" ca="1" si="11"/>
        <v>45993.281249999985</v>
      </c>
      <c r="B123" s="43">
        <f t="shared" ca="1" si="9"/>
        <v>46050.44930555555</v>
      </c>
      <c r="C123" s="12">
        <f t="shared" ca="1" si="13"/>
        <v>45993.281249999985</v>
      </c>
      <c r="D123" s="19">
        <f t="shared" ca="1" si="13"/>
        <v>46050.44930555555</v>
      </c>
      <c r="E123" s="16">
        <f ca="1">IF(AND(DAY(A123)=20,COUNTIFS($E$19:E122,"&gt;0",$A$19:A122,"&gt;="&amp;DATE(YEAR(A141),MONTH(A123),1),$A$19:A122,"&lt;"&amp;DATE(YEAR(A123),MONTH(A123)+1,1))=0),'ввод данных'!$B$15,-RANDBETWEEN(51,14999))</f>
        <v>-2386</v>
      </c>
      <c r="F123" s="18">
        <f t="shared" ca="1" si="10"/>
        <v>-2386</v>
      </c>
      <c r="G123" s="11" t="str">
        <f ca="1">IF(E123='ввод данных'!$B$15,"Salary transfer from "&amp;'ввод данных'!$B$11,INDEX(Лист4!$A$1:$A$388,RANDBETWEEN(1,ROWS(Лист4!$A$1:$A$388))))</f>
        <v>ALFA ISS</v>
      </c>
      <c r="H123" s="11" t="str">
        <f t="shared" ca="1" si="12"/>
        <v>*5328</v>
      </c>
    </row>
    <row r="124" spans="1:8" ht="27.6" customHeight="1">
      <c r="A124" s="10">
        <f t="shared" ca="1" si="11"/>
        <v>45992.658333333318</v>
      </c>
      <c r="B124" s="43">
        <f t="shared" ca="1" si="9"/>
        <v>46051.072222222218</v>
      </c>
      <c r="C124" s="12">
        <f t="shared" ca="1" si="13"/>
        <v>45992.658333333318</v>
      </c>
      <c r="D124" s="19">
        <f t="shared" ca="1" si="13"/>
        <v>46051.072222222218</v>
      </c>
      <c r="E124" s="16">
        <f ca="1">IF(AND(DAY(A124)=20,COUNTIFS($E$19:E123,"&gt;0",$A$19:A123,"&gt;="&amp;DATE(YEAR(A142),MONTH(A124),1),$A$19:A123,"&lt;"&amp;DATE(YEAR(A124),MONTH(A124)+1,1))=0),'ввод данных'!$B$15,-RANDBETWEEN(51,14999))</f>
        <v>-871</v>
      </c>
      <c r="F124" s="18">
        <f t="shared" ca="1" si="10"/>
        <v>-871</v>
      </c>
      <c r="G124" s="11" t="str">
        <f ca="1">IF(E124='ввод данных'!$B$15,"Salary transfer from "&amp;'ввод данных'!$B$11,INDEX(Лист4!$A$1:$A$388,RANDBETWEEN(1,ROWS(Лист4!$A$1:$A$388))))</f>
        <v>GOOD-ZAIM.COM</v>
      </c>
      <c r="H124" s="11" t="str">
        <f t="shared" ca="1" si="12"/>
        <v>*5328</v>
      </c>
    </row>
    <row r="125" spans="1:8" ht="27.6" customHeight="1">
      <c r="A125" s="10">
        <f t="shared" ca="1" si="11"/>
        <v>45992.090277777759</v>
      </c>
      <c r="B125" s="43">
        <f t="shared" ca="1" si="9"/>
        <v>46051.784027777772</v>
      </c>
      <c r="C125" s="12">
        <f t="shared" ca="1" si="13"/>
        <v>45992.090277777759</v>
      </c>
      <c r="D125" s="19">
        <f ca="1">B125</f>
        <v>46051.784027777772</v>
      </c>
      <c r="E125" s="16">
        <f ca="1">IF(AND(DAY(A125)=20,COUNTIFS($E$19:E124,"&gt;0",$A$19:A124,"&gt;="&amp;DATE(YEAR(A143),MONTH(A125),1),$A$19:A124,"&lt;"&amp;DATE(YEAR(A125),MONTH(A125)+1,1))=0),'ввод данных'!$B$15,-RANDBETWEEN(51,14999))</f>
        <v>-8575</v>
      </c>
      <c r="F125" s="18">
        <f t="shared" ca="1" si="10"/>
        <v>-8575</v>
      </c>
      <c r="G125" s="11" t="str">
        <f ca="1">IF(E125='ввод данных'!$B$15,"Salary transfer from "&amp;'ввод данных'!$B$11,INDEX(Лист4!$A$1:$A$388,RANDBETWEEN(1,ROWS(Лист4!$A$1:$A$388))))</f>
        <v>SCOTCH WHISKY AUCTIONS</v>
      </c>
      <c r="H125" s="11" t="str">
        <f t="shared" ca="1" si="12"/>
        <v>*5328</v>
      </c>
    </row>
    <row r="126" spans="1:8" ht="27.6" customHeight="1">
      <c r="A126" s="10">
        <f t="shared" ca="1" si="11"/>
        <v>45991.696527777756</v>
      </c>
      <c r="B126" s="43">
        <f t="shared" ca="1" si="9"/>
        <v>46052.603472222218</v>
      </c>
      <c r="C126" s="12">
        <f t="shared" ref="C126:C137" ca="1" si="14">A126</f>
        <v>45991.696527777756</v>
      </c>
      <c r="D126" s="19">
        <f t="shared" ref="D126:D136" ca="1" si="15">B126</f>
        <v>46052.603472222218</v>
      </c>
      <c r="E126" s="16">
        <f ca="1">IF(AND(DAY(A126)=20,COUNTIFS($E$19:E125,"&gt;0",$A$19:A125,"&gt;="&amp;DATE(YEAR(A132),MONTH(A126),1),$A$19:A125,"&lt;"&amp;DATE(YEAR(A126),MONTH(A126)+1,1))=0),'ввод данных'!$B$15,-RANDBETWEEN(51,14999))</f>
        <v>-8865</v>
      </c>
      <c r="F126" s="18">
        <f t="shared" ref="F126:F137" ca="1" si="16">E126</f>
        <v>-8865</v>
      </c>
      <c r="G126" s="11" t="str">
        <f ca="1">IF(E126='ввод данных'!$B$15,"Salary transfer from "&amp;'ввод данных'!$B$11,INDEX(Лист4!$A$1:$A$388,RANDBETWEEN(1,ROWS(Лист4!$A$1:$A$388))))</f>
        <v>NETELLER 4063</v>
      </c>
      <c r="H126" s="11" t="str">
        <f t="shared" ca="1" si="12"/>
        <v>*5328</v>
      </c>
    </row>
    <row r="127" spans="1:8" ht="27.6" customHeight="1">
      <c r="A127" s="10">
        <f t="shared" ca="1" si="11"/>
        <v>45990.949999999975</v>
      </c>
      <c r="B127" s="43">
        <f t="shared" ca="1" si="9"/>
        <v>46053.386111111104</v>
      </c>
      <c r="C127" s="12">
        <f t="shared" ca="1" si="14"/>
        <v>45990.949999999975</v>
      </c>
      <c r="D127" s="19">
        <f t="shared" ca="1" si="15"/>
        <v>46053.386111111104</v>
      </c>
      <c r="E127" s="16">
        <f ca="1">IF(AND(DAY(A127)=20,COUNTIFS($E$19:E126,"&gt;0",$A$19:A126,"&gt;="&amp;DATE(YEAR(A133),MONTH(A127),1),$A$19:A126,"&lt;"&amp;DATE(YEAR(A127),MONTH(A127)+1,1))=0),'ввод данных'!$B$15,-RANDBETWEEN(51,14999))</f>
        <v>-5672</v>
      </c>
      <c r="F127" s="18">
        <f t="shared" ca="1" si="16"/>
        <v>-5672</v>
      </c>
      <c r="G127" s="11" t="str">
        <f ca="1">IF(E127='ввод данных'!$B$15,"Salary transfer from "&amp;'ввод данных'!$B$11,INDEX(Лист4!$A$1:$A$388,RANDBETWEEN(1,ROWS(Лист4!$A$1:$A$388))))</f>
        <v>GRAND-COFFEE</v>
      </c>
      <c r="H127" s="11" t="str">
        <f t="shared" ca="1" si="12"/>
        <v>*5328</v>
      </c>
    </row>
    <row r="128" spans="1:8" ht="27.6" customHeight="1">
      <c r="A128" s="10">
        <f t="shared" ca="1" si="11"/>
        <v>45989.977777777756</v>
      </c>
      <c r="B128" s="43">
        <f t="shared" ca="1" si="9"/>
        <v>46054.304861111101</v>
      </c>
      <c r="C128" s="12">
        <f t="shared" ca="1" si="14"/>
        <v>45989.977777777756</v>
      </c>
      <c r="D128" s="19">
        <f t="shared" ca="1" si="15"/>
        <v>46054.304861111101</v>
      </c>
      <c r="E128" s="16">
        <f ca="1">IF(AND(DAY(A128)=20,COUNTIFS($E$19:E127,"&gt;0",$A$19:A127,"&gt;="&amp;DATE(YEAR(A134),MONTH(A128),1),$A$19:A127,"&lt;"&amp;DATE(YEAR(A128),MONTH(A128)+1,1))=0),'ввод данных'!$B$15,-RANDBETWEEN(51,14999))</f>
        <v>-13887</v>
      </c>
      <c r="F128" s="18">
        <f t="shared" ca="1" si="16"/>
        <v>-13887</v>
      </c>
      <c r="G128" s="11" t="str">
        <f ca="1">IF(E128='ввод данных'!$B$15,"Salary transfer from "&amp;'ввод данных'!$B$11,INDEX(Лист4!$A$1:$A$388,RANDBETWEEN(1,ROWS(Лист4!$A$1:$A$388))))</f>
        <v>AM OTKRITIE FUND BONDS</v>
      </c>
      <c r="H128" s="11" t="str">
        <f t="shared" ca="1" si="12"/>
        <v>*5328</v>
      </c>
    </row>
    <row r="129" spans="1:9" ht="27.6" customHeight="1">
      <c r="A129" s="10">
        <f t="shared" ca="1" si="11"/>
        <v>45989.202083333315</v>
      </c>
      <c r="B129" s="43">
        <f t="shared" ca="1" si="9"/>
        <v>46054.767361111102</v>
      </c>
      <c r="C129" s="12">
        <f t="shared" ca="1" si="14"/>
        <v>45989.202083333315</v>
      </c>
      <c r="D129" s="19">
        <f t="shared" ca="1" si="15"/>
        <v>46054.767361111102</v>
      </c>
      <c r="E129" s="16">
        <f ca="1">IF(AND(DAY(A129)=20,COUNTIFS($E$19:E128,"&gt;0",$A$19:A128,"&gt;="&amp;DATE(YEAR(A135),MONTH(A129),1),$A$19:A128,"&lt;"&amp;DATE(YEAR(A129),MONTH(A129)+1,1))=0),'ввод данных'!$B$15,-RANDBETWEEN(51,14999))</f>
        <v>-555</v>
      </c>
      <c r="F129" s="18">
        <f t="shared" ca="1" si="16"/>
        <v>-555</v>
      </c>
      <c r="G129" s="11" t="str">
        <f ca="1">IF(E129='ввод данных'!$B$15,"Salary transfer from "&amp;'ввод данных'!$B$11,INDEX(Лист4!$A$1:$A$388,RANDBETWEEN(1,ROWS(Лист4!$A$1:$A$388))))</f>
        <v>YM*YANDEX.MONEY</v>
      </c>
      <c r="H129" s="11" t="str">
        <f t="shared" ca="1" si="12"/>
        <v>*5328</v>
      </c>
    </row>
    <row r="130" spans="1:9" ht="31.8" customHeight="1">
      <c r="A130" s="10">
        <f t="shared" ca="1" si="11"/>
        <v>45988.77430555554</v>
      </c>
      <c r="B130" s="43">
        <f t="shared" ca="1" si="9"/>
        <v>46055.254166666658</v>
      </c>
      <c r="C130" s="12">
        <f t="shared" ca="1" si="14"/>
        <v>45988.77430555554</v>
      </c>
      <c r="D130" s="19">
        <f t="shared" ca="1" si="15"/>
        <v>46055.254166666658</v>
      </c>
      <c r="E130" s="16">
        <f ca="1">IF(AND(DAY(A130)=20,COUNTIFS($E$19:E129,"&gt;0",$A$19:A129,"&gt;="&amp;DATE(YEAR(A136),MONTH(A130),1),$A$19:A129,"&lt;"&amp;DATE(YEAR(A130),MONTH(A130)+1,1))=0),'ввод данных'!$B$15,-RANDBETWEEN(51,14999))</f>
        <v>-6425</v>
      </c>
      <c r="F130" s="18">
        <f t="shared" ca="1" si="16"/>
        <v>-6425</v>
      </c>
      <c r="G130" s="11" t="str">
        <f ca="1">IF(E130='ввод данных'!$B$15,"Salary transfer from "&amp;'ввод данных'!$B$11,INDEX(Лист4!$A$1:$A$388,RANDBETWEEN(1,ROWS(Лист4!$A$1:$A$388))))</f>
        <v>INTELLECTMONEY</v>
      </c>
      <c r="H130" s="11" t="str">
        <f t="shared" ca="1" si="12"/>
        <v>*5328</v>
      </c>
    </row>
    <row r="131" spans="1:9" ht="27.6" customHeight="1">
      <c r="A131" s="10">
        <f t="shared" ca="1" si="11"/>
        <v>45988.043749999983</v>
      </c>
      <c r="B131" s="43">
        <f t="shared" ca="1" si="9"/>
        <v>46056.155555555546</v>
      </c>
      <c r="C131" s="12">
        <f t="shared" ca="1" si="14"/>
        <v>45988.043749999983</v>
      </c>
      <c r="D131" s="19">
        <f t="shared" ca="1" si="15"/>
        <v>46056.155555555546</v>
      </c>
      <c r="E131" s="16">
        <f ca="1">IF(AND(DAY(A131)=20,COUNTIFS($E$19:E130,"&gt;0",$A$19:A130,"&gt;="&amp;DATE(YEAR(A137),MONTH(A131),1),$A$19:A130,"&lt;"&amp;DATE(YEAR(A131),MONTH(A131)+1,1))=0),'ввод данных'!$B$15,-RANDBETWEEN(51,14999))</f>
        <v>-7580</v>
      </c>
      <c r="F131" s="18">
        <f t="shared" ca="1" si="16"/>
        <v>-7580</v>
      </c>
      <c r="G131" s="11" t="str">
        <f ca="1">IF(E131='ввод данных'!$B$15,"Salary transfer from "&amp;'ввод данных'!$B$11,INDEX(Лист4!$A$1:$A$388,RANDBETWEEN(1,ROWS(Лист4!$A$1:$A$388))))</f>
        <v>WWW.LANTA-NET.RU</v>
      </c>
      <c r="H131" s="11" t="str">
        <f t="shared" ca="1" si="12"/>
        <v>*5328</v>
      </c>
    </row>
    <row r="132" spans="1:9" ht="27.6" customHeight="1">
      <c r="A132" s="10">
        <f t="shared" ca="1" si="11"/>
        <v>45987.412499999984</v>
      </c>
      <c r="B132" s="43">
        <f t="shared" ca="1" si="9"/>
        <v>46056.518055555549</v>
      </c>
      <c r="C132" s="12">
        <f t="shared" ca="1" si="14"/>
        <v>45987.412499999984</v>
      </c>
      <c r="D132" s="19">
        <f t="shared" ca="1" si="15"/>
        <v>46056.518055555549</v>
      </c>
      <c r="E132" s="16">
        <f ca="1">IF(AND(DAY(A132)=20,COUNTIFS($E$19:E131,"&gt;0",$A$19:A131,"&gt;="&amp;DATE(YEAR(A150),MONTH(A132),1),$A$19:A131,"&lt;"&amp;DATE(YEAR(A132),MONTH(A132)+1,1))=0),'ввод данных'!$B$15,-RANDBETWEEN(51,14999))</f>
        <v>-11954</v>
      </c>
      <c r="F132" s="18">
        <f t="shared" ca="1" si="16"/>
        <v>-11954</v>
      </c>
      <c r="G132" s="11" t="str">
        <f ca="1">IF(E132='ввод данных'!$B$15,"Salary transfer from "&amp;'ввод данных'!$B$11,INDEX(Лист4!$A$1:$A$388,RANDBETWEEN(1,ROWS(Лист4!$A$1:$A$388))))</f>
        <v>PAYMO*RUSFINANCEBANK C</v>
      </c>
      <c r="H132" s="11" t="str">
        <f t="shared" ca="1" si="12"/>
        <v>*5328</v>
      </c>
    </row>
    <row r="133" spans="1:9" ht="27.6" customHeight="1">
      <c r="A133" s="10">
        <f t="shared" ca="1" si="11"/>
        <v>45986.427777777761</v>
      </c>
      <c r="B133" s="43">
        <f t="shared" ca="1" si="9"/>
        <v>46057.104861111104</v>
      </c>
      <c r="C133" s="12">
        <f t="shared" ca="1" si="14"/>
        <v>45986.427777777761</v>
      </c>
      <c r="D133" s="19">
        <f t="shared" ca="1" si="15"/>
        <v>46057.104861111104</v>
      </c>
      <c r="E133" s="16">
        <f ca="1">IF(AND(DAY(A133)=20,COUNTIFS($E$19:E132,"&gt;0",$A$19:A132,"&gt;="&amp;DATE(YEAR(A151),MONTH(A133),1),$A$19:A132,"&lt;"&amp;DATE(YEAR(A133),MONTH(A133)+1,1))=0),'ввод данных'!$B$15,-RANDBETWEEN(51,14999))</f>
        <v>-4767</v>
      </c>
      <c r="F133" s="18">
        <f t="shared" ca="1" si="16"/>
        <v>-4767</v>
      </c>
      <c r="G133" s="11" t="str">
        <f ca="1">IF(E133='ввод данных'!$B$15,"Salary transfer from "&amp;'ввод данных'!$B$11,INDEX(Лист4!$A$1:$A$388,RANDBETWEEN(1,ROWS(Лист4!$A$1:$A$388))))</f>
        <v>PARENTPAY E-COM R</v>
      </c>
      <c r="H133" s="11" t="str">
        <f t="shared" ca="1" si="12"/>
        <v>*5328</v>
      </c>
    </row>
    <row r="134" spans="1:9" ht="27.6" customHeight="1">
      <c r="A134" s="10">
        <f t="shared" ca="1" si="11"/>
        <v>45985.53888888887</v>
      </c>
      <c r="B134" s="43">
        <f t="shared" ca="1" si="9"/>
        <v>46057.88680555555</v>
      </c>
      <c r="C134" s="12">
        <f t="shared" ca="1" si="14"/>
        <v>45985.53888888887</v>
      </c>
      <c r="D134" s="19">
        <f t="shared" ca="1" si="15"/>
        <v>46057.88680555555</v>
      </c>
      <c r="E134" s="16">
        <f ca="1">IF(AND(DAY(A134)=20,COUNTIFS($E$19:E133,"&gt;0",$A$19:A133,"&gt;="&amp;DATE(YEAR(A152),MONTH(A134),1),$A$19:A133,"&lt;"&amp;DATE(YEAR(A134),MONTH(A134)+1,1))=0),'ввод данных'!$B$15,-RANDBETWEEN(51,14999))</f>
        <v>-11465</v>
      </c>
      <c r="F134" s="18">
        <f t="shared" ca="1" si="16"/>
        <v>-11465</v>
      </c>
      <c r="G134" s="11" t="str">
        <f ca="1">IF(E134='ввод данных'!$B$15,"Salary transfer from "&amp;'ввод данных'!$B$11,INDEX(Лист4!$A$1:$A$388,RANDBETWEEN(1,ROWS(Лист4!$A$1:$A$388))))</f>
        <v>LUKOIL.AZK 18 51S</v>
      </c>
      <c r="H134" s="11" t="str">
        <f t="shared" ca="1" si="12"/>
        <v>*5328</v>
      </c>
    </row>
    <row r="135" spans="1:9" ht="34.200000000000003" customHeight="1">
      <c r="A135" s="10">
        <f t="shared" ca="1" si="11"/>
        <v>45984.915972222203</v>
      </c>
      <c r="B135" s="43">
        <f t="shared" ca="1" si="9"/>
        <v>46058.263888888883</v>
      </c>
      <c r="C135" s="12">
        <f t="shared" ca="1" si="14"/>
        <v>45984.915972222203</v>
      </c>
      <c r="D135" s="19">
        <f t="shared" ca="1" si="15"/>
        <v>46058.263888888883</v>
      </c>
      <c r="E135" s="16">
        <f ca="1">IF(AND(DAY(A135)=20,COUNTIFS($E$19:E134,"&gt;0",$A$19:A134,"&gt;="&amp;DATE(YEAR(A153),MONTH(A135),1),$A$19:A134,"&lt;"&amp;DATE(YEAR(A135),MONTH(A135)+1,1))=0),'ввод данных'!$B$15,-RANDBETWEEN(51,14999))</f>
        <v>-10041</v>
      </c>
      <c r="F135" s="18">
        <f t="shared" ca="1" si="16"/>
        <v>-10041</v>
      </c>
      <c r="G135" s="11" t="str">
        <f ca="1">IF(E135='ввод данных'!$B$15,"Salary transfer from "&amp;'ввод данных'!$B$11,INDEX(Лист4!$A$1:$A$388,RANDBETWEEN(1,ROWS(Лист4!$A$1:$A$388))))</f>
        <v>SHOPWWW.BELARUSBANK.BY</v>
      </c>
      <c r="H135" s="11" t="str">
        <f t="shared" ca="1" si="12"/>
        <v>*5328</v>
      </c>
    </row>
    <row r="136" spans="1:9" ht="27.6" customHeight="1">
      <c r="A136" s="10">
        <f t="shared" ca="1" si="11"/>
        <v>45984.550694444428</v>
      </c>
      <c r="B136" s="43">
        <f t="shared" ca="1" si="9"/>
        <v>46058.968055555553</v>
      </c>
      <c r="C136" s="12">
        <f t="shared" ca="1" si="14"/>
        <v>45984.550694444428</v>
      </c>
      <c r="D136" s="19">
        <f t="shared" ca="1" si="15"/>
        <v>46058.968055555553</v>
      </c>
      <c r="E136" s="16">
        <f ca="1">IF(AND(DAY(A136)=20,COUNTIFS($E$19:E135,"&gt;0",$A$19:A135,"&gt;="&amp;DATE(YEAR(A154),MONTH(A136),1),$A$19:A135,"&lt;"&amp;DATE(YEAR(A136),MONTH(A136)+1,1))=0),'ввод данных'!$B$15,-RANDBETWEEN(51,14999))</f>
        <v>-7381</v>
      </c>
      <c r="F136" s="18">
        <f t="shared" ca="1" si="16"/>
        <v>-7381</v>
      </c>
      <c r="G136" s="11" t="str">
        <f ca="1">IF(E136='ввод данных'!$B$15,"Salary transfer from "&amp;'ввод данных'!$B$11,INDEX(Лист4!$A$1:$A$388,RANDBETWEEN(1,ROWS(Лист4!$A$1:$A$388))))</f>
        <v>HASHFLARE.IO*5687</v>
      </c>
      <c r="H136" s="11" t="str">
        <f t="shared" ca="1" si="12"/>
        <v>*5328</v>
      </c>
    </row>
    <row r="137" spans="1:9" ht="27.6" customHeight="1">
      <c r="A137" s="10">
        <f t="shared" ca="1" si="11"/>
        <v>45983.906944444425</v>
      </c>
      <c r="B137" s="43">
        <f ca="1">B138-RANDBETWEEN(500,1440)/1440</f>
        <v>46059.421527777777</v>
      </c>
      <c r="C137" s="12">
        <f t="shared" ca="1" si="14"/>
        <v>45983.906944444425</v>
      </c>
      <c r="D137" s="19">
        <f ca="1">B137</f>
        <v>46059.421527777777</v>
      </c>
      <c r="E137" s="16">
        <f ca="1">IF(AND(DAY(A137)=20,COUNTIFS($E$19:E136,"&gt;0",$A$19:A136,"&gt;="&amp;DATE(YEAR(A155),MONTH(A137),1),$A$19:A136,"&lt;"&amp;DATE(YEAR(A137),MONTH(A137)+1,1))=0),'ввод данных'!$B$15,-RANDBETWEEN(51,14999))</f>
        <v>-4150</v>
      </c>
      <c r="F137" s="18">
        <f t="shared" ca="1" si="16"/>
        <v>-4150</v>
      </c>
      <c r="G137" s="11" t="str">
        <f ca="1">IF(E137='ввод данных'!$B$15,"Salary transfer from "&amp;'ввод данных'!$B$11,INDEX(Лист4!$A$1:$A$388,RANDBETWEEN(1,ROWS(Лист4!$A$1:$A$388))))</f>
        <v>LEUPAY*VALLETTA BOUTIQ</v>
      </c>
      <c r="H137" s="11" t="str">
        <f t="shared" ca="1" si="12"/>
        <v>*5328</v>
      </c>
    </row>
    <row r="138" spans="1:9" ht="27.6" customHeight="1" thickBot="1">
      <c r="A138" s="35">
        <f t="shared" ca="1" si="11"/>
        <v>45983.220138888872</v>
      </c>
      <c r="B138" s="175">
        <f ca="1">A9-RANDBETWEEN(50,1440)/1440</f>
        <v>46060.067361111112</v>
      </c>
      <c r="C138" s="37">
        <f t="shared" ca="1" si="13"/>
        <v>45983.220138888872</v>
      </c>
      <c r="D138" s="38">
        <f ca="1">B138</f>
        <v>46060.067361111112</v>
      </c>
      <c r="E138" s="39">
        <f ca="1">IF(AND(DAY(A138)=20,COUNTIFS($E$19:E125,"&gt;0",$A$19:A125,"&gt;="&amp;DATE(YEAR(A144),MONTH(A138),1),$A$19:A125,"&lt;"&amp;DATE(YEAR(A138),MONTH(A138)+1,1))=0),'ввод данных'!$B$15,-RANDBETWEEN(51,14999))</f>
        <v>-6182</v>
      </c>
      <c r="F138" s="40">
        <f t="shared" ca="1" si="10"/>
        <v>-6182</v>
      </c>
      <c r="G138" s="41" t="str">
        <f ca="1">IF(E138='ввод данных'!$B$15,"Salary transfer from "&amp;'ввод данных'!$B$11,INDEX(Лист4!$A$1:$A$388,RANDBETWEEN(1,ROWS(Лист4!$A$1:$A$388))))</f>
        <v>YM*YANDEX.MONEY</v>
      </c>
      <c r="H138" s="41" t="str">
        <f ca="1">H125</f>
        <v>*5328</v>
      </c>
    </row>
    <row r="139" spans="1:9" ht="16.2" customHeight="1"/>
    <row r="140" spans="1:9" s="9" customFormat="1" ht="21" customHeight="1">
      <c r="A140" s="292" t="s">
        <v>22</v>
      </c>
      <c r="B140" s="292"/>
      <c r="C140" s="293">
        <f ca="1">SUMIF(F19:F138,"&gt;0")</f>
        <v>1680000</v>
      </c>
      <c r="D140" s="293"/>
      <c r="E140" s="13"/>
      <c r="F140" s="13"/>
      <c r="G140" s="11"/>
      <c r="H140" s="11"/>
    </row>
    <row r="141" spans="1:9" ht="18" customHeight="1">
      <c r="A141" s="294" t="s">
        <v>23</v>
      </c>
      <c r="B141" s="295"/>
      <c r="C141" s="293">
        <f ca="1">SUMIF(F20:F138,"&lt;0")</f>
        <v>-909509</v>
      </c>
      <c r="D141" s="293"/>
      <c r="E141" s="14"/>
      <c r="F141" s="14"/>
      <c r="G141" s="14"/>
      <c r="H141" s="14"/>
      <c r="I141" s="14"/>
    </row>
    <row r="142" spans="1:9">
      <c r="C142" s="46">
        <f ca="1">SUM(C140:D141)</f>
        <v>770491</v>
      </c>
    </row>
    <row r="143" spans="1:9" ht="14.55" customHeight="1">
      <c r="A143" s="271" t="s">
        <v>20</v>
      </c>
      <c r="B143" s="271"/>
      <c r="C143" s="271"/>
      <c r="D143" s="271"/>
      <c r="E143" s="271"/>
      <c r="H143" s="15"/>
      <c r="I143" s="15"/>
    </row>
    <row r="144" spans="1:9">
      <c r="A144" s="271"/>
      <c r="B144" s="271"/>
      <c r="C144" s="271"/>
      <c r="D144" s="271"/>
      <c r="E144" s="271"/>
      <c r="G144" s="15" t="s">
        <v>21</v>
      </c>
    </row>
  </sheetData>
  <mergeCells count="14">
    <mergeCell ref="A14:H15"/>
    <mergeCell ref="E2:H4"/>
    <mergeCell ref="F7:H7"/>
    <mergeCell ref="F8:H10"/>
    <mergeCell ref="K9:M11"/>
    <mergeCell ref="A11:H12"/>
    <mergeCell ref="A143:E144"/>
    <mergeCell ref="A16:G16"/>
    <mergeCell ref="A18:B18"/>
    <mergeCell ref="C18:D18"/>
    <mergeCell ref="A140:B140"/>
    <mergeCell ref="C140:D140"/>
    <mergeCell ref="A141:B141"/>
    <mergeCell ref="C141:D141"/>
  </mergeCells>
  <pageMargins left="0.25" right="0.25"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S249"/>
  <sheetViews>
    <sheetView topLeftCell="A7" zoomScale="115" zoomScaleNormal="115" workbookViewId="0">
      <selection activeCell="P29" sqref="P29:Q29"/>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148" customWidth="1"/>
    <col min="15" max="15" width="2" style="148" customWidth="1"/>
    <col min="16" max="16" width="11" style="148" bestFit="1" customWidth="1"/>
    <col min="17" max="17" width="7.6640625" style="148" customWidth="1"/>
    <col min="18" max="18" width="2.33203125" style="148" customWidth="1"/>
    <col min="19" max="19" width="8.88671875" style="150"/>
    <col min="20" max="16384" width="8.88671875" style="148"/>
  </cols>
  <sheetData>
    <row r="1" spans="1:19" ht="13.8" customHeight="1">
      <c r="K1" s="311" t="s">
        <v>4980</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8480294</v>
      </c>
      <c r="Q8" s="313">
        <f ca="1">TODAY()</f>
        <v>46063</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159"/>
      <c r="O10" s="159"/>
      <c r="P10" s="159"/>
      <c r="Q10" s="159"/>
      <c r="R10" s="159"/>
      <c r="S10" s="166"/>
    </row>
    <row r="11" spans="1:19" ht="7.2" customHeight="1">
      <c r="A11" s="153"/>
      <c r="B11" s="153"/>
      <c r="C11" s="153"/>
      <c r="D11" s="153"/>
      <c r="E11" s="153"/>
      <c r="F11" s="153"/>
      <c r="G11" s="153"/>
      <c r="H11" s="153"/>
      <c r="I11" s="153"/>
      <c r="J11" s="153"/>
      <c r="K11" s="153"/>
      <c r="L11" s="153"/>
      <c r="M11" s="153"/>
      <c r="N11" s="153"/>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159"/>
      <c r="O12" s="159"/>
      <c r="P12" s="159"/>
      <c r="Q12" s="159"/>
      <c r="R12" s="159"/>
      <c r="S12" s="166"/>
    </row>
    <row r="13" spans="1:19" ht="9.6" customHeight="1"/>
    <row r="14" spans="1:19" ht="20.399999999999999">
      <c r="A14" s="151" t="s">
        <v>4977</v>
      </c>
    </row>
    <row r="15" spans="1:19" ht="6" customHeight="1"/>
    <row r="16" spans="1:19">
      <c r="A16" s="164" t="s">
        <v>4978</v>
      </c>
      <c r="B16" s="159"/>
      <c r="C16" s="159"/>
      <c r="D16" s="159"/>
      <c r="E16" s="159"/>
      <c r="F16" s="159"/>
      <c r="G16" s="159"/>
      <c r="H16" s="159"/>
      <c r="I16" s="159"/>
      <c r="J16" s="159"/>
      <c r="K16" s="159"/>
      <c r="L16" s="310" t="str">
        <f ca="1">TEXT(Q8-RANDBETWEEN(660,3652),"ДД.ММ.ГГГ")</f>
        <v>25.07.2017</v>
      </c>
      <c r="M16" s="310"/>
      <c r="N16" s="310"/>
      <c r="O16" s="159"/>
      <c r="P16" s="159"/>
      <c r="Q16" s="159"/>
      <c r="R16" s="159"/>
      <c r="S16" s="166"/>
    </row>
    <row r="17" spans="1:19" ht="8.4" customHeight="1"/>
    <row r="18" spans="1:19" ht="15" customHeight="1">
      <c r="A18" s="164" t="s">
        <v>4979</v>
      </c>
      <c r="B18" s="159"/>
      <c r="C18" s="159"/>
      <c r="D18" s="159"/>
      <c r="E18" s="310">
        <f ca="1">RANDBETWEEN(1111111,9999999)</f>
        <v>9720531</v>
      </c>
      <c r="F18" s="310"/>
      <c r="G18" s="310"/>
      <c r="H18" s="310"/>
      <c r="I18" s="310"/>
      <c r="J18" s="310"/>
      <c r="K18" s="159"/>
      <c r="L18" s="159"/>
      <c r="M18" s="159"/>
      <c r="N18" s="159"/>
      <c r="O18" s="159"/>
      <c r="P18" s="159"/>
      <c r="Q18" s="159"/>
      <c r="R18" s="159"/>
      <c r="S18" s="166"/>
    </row>
    <row r="19" spans="1:19" ht="6" customHeight="1"/>
    <row r="20" spans="1:19">
      <c r="A20" s="164" t="s">
        <v>4986</v>
      </c>
      <c r="B20" s="159"/>
      <c r="C20" s="159"/>
      <c r="D20" s="159"/>
      <c r="E20" s="159"/>
      <c r="F20" s="159"/>
      <c r="G20" s="159"/>
      <c r="H20" s="159"/>
      <c r="I20" s="159"/>
      <c r="J20" s="165"/>
      <c r="K20" s="159"/>
      <c r="L20" s="159"/>
      <c r="M20" s="159"/>
      <c r="N20" s="159"/>
      <c r="O20" s="159"/>
      <c r="P20" s="159"/>
      <c r="Q20" s="159"/>
      <c r="R20" s="159"/>
      <c r="S20" s="166"/>
    </row>
    <row r="22" spans="1:19">
      <c r="A22" s="148" t="str">
        <f ca="1" xml:space="preserve"> "Movement of funds for the period from "&amp;  TEXT(A222,"ДД.ММ.ГГГ")&amp; " till " &amp;TEXT(Q8,"ДД.ММ.ГГГ")</f>
        <v>Movement of funds for the period from 01.11.2025 till 10.02.2026</v>
      </c>
    </row>
    <row r="24" spans="1:19" ht="22.8" customHeight="1" thickBot="1">
      <c r="A24" s="155" t="s">
        <v>4992</v>
      </c>
      <c r="B24" s="174"/>
      <c r="C24" s="312" t="s">
        <v>4981</v>
      </c>
      <c r="D24" s="312"/>
      <c r="E24" s="312"/>
      <c r="F24" s="312"/>
      <c r="G24" s="155"/>
      <c r="H24" s="312" t="s">
        <v>4982</v>
      </c>
      <c r="I24" s="312"/>
      <c r="J24" s="312"/>
      <c r="K24" s="312"/>
      <c r="L24" s="312"/>
      <c r="M24" s="174"/>
      <c r="N24" s="155" t="s">
        <v>4983</v>
      </c>
      <c r="O24" s="156"/>
      <c r="P24" s="314" t="s">
        <v>4984</v>
      </c>
      <c r="Q24" s="314"/>
      <c r="R24" s="156"/>
      <c r="S24" s="155" t="s">
        <v>4985</v>
      </c>
    </row>
    <row r="25" spans="1:19" ht="29.4" customHeight="1">
      <c r="A25" s="158">
        <f ca="1">Q8+RANDBETWEEN(0,86400)/86400</f>
        <v>46063.966608796298</v>
      </c>
      <c r="B25" s="168"/>
      <c r="C25" s="308">
        <f ca="1">A25</f>
        <v>46063.966608796298</v>
      </c>
      <c r="D25" s="309"/>
      <c r="E25" s="309"/>
      <c r="F25" s="309"/>
      <c r="G25" s="168"/>
      <c r="H25" s="302">
        <f ca="1">IF(DAY(A25)=20,('ввод данных'!$B$15),RANDBETWEEN(-14999,-51))</f>
        <v>-6956</v>
      </c>
      <c r="I25" s="302"/>
      <c r="J25" s="302"/>
      <c r="K25" s="302"/>
      <c r="L25" s="302"/>
      <c r="M25" s="169"/>
      <c r="N25" s="169">
        <f t="shared" ref="N25:N89" ca="1" si="0">H25</f>
        <v>-6956</v>
      </c>
      <c r="O25" s="168"/>
      <c r="P25" s="303" t="str">
        <f ca="1">IF(H25='ввод данных'!$B$15,"Salary transfer from "&amp;'ввод данных'!$B$11,INDEX(Лист4!$A$1:$A$388,RANDBETWEEN(1,ROWS(Лист4!$A$1:$A$388))))</f>
        <v>TRM 4814 E UL. ZEMLYAN</v>
      </c>
      <c r="Q25" s="303"/>
      <c r="R25" s="168"/>
      <c r="S25" s="168" t="str">
        <f ca="1">"*"&amp;RANDBETWEEN(1111,9999)</f>
        <v>*1344</v>
      </c>
    </row>
    <row r="26" spans="1:19" ht="30" customHeight="1">
      <c r="A26" s="160">
        <f ca="1">A25-RANDBETWEEN(1,1440)/1440</f>
        <v>46063.128414351857</v>
      </c>
      <c r="B26" s="170"/>
      <c r="C26" s="306">
        <f t="shared" ref="C26:C27" ca="1" si="1">A26</f>
        <v>46063.128414351857</v>
      </c>
      <c r="D26" s="307"/>
      <c r="E26" s="307"/>
      <c r="F26" s="307"/>
      <c r="G26" s="170"/>
      <c r="H26" s="300">
        <f ca="1">IF(AND(DAY(A26)=20,COUNTIFS($H$25:H25,"&gt;0",$A$25:A25,"&gt;="&amp;DATE(YEAR(A26),MONTH(A26),1),$A$25:A25,"&lt;"&amp;DATE(YEAR(A26),MONTH(A26)+1,1))=0),'ввод данных'!$B$15,-RANDBETWEEN(51,14999))</f>
        <v>-7402</v>
      </c>
      <c r="I26" s="300"/>
      <c r="J26" s="300"/>
      <c r="K26" s="300"/>
      <c r="L26" s="300"/>
      <c r="M26" s="171"/>
      <c r="N26" s="171">
        <f t="shared" ca="1" si="0"/>
        <v>-7402</v>
      </c>
      <c r="O26" s="171"/>
      <c r="P26" s="303" t="str">
        <f ca="1">IF(H26='ввод данных'!$B$15,"Salary transfer from "&amp;'ввод данных'!$B$11,INDEX(Лист4!$A$1:$A$388,RANDBETWEEN(1,ROWS(Лист4!$A$1:$A$388))))</f>
        <v>STATUS CLUB</v>
      </c>
      <c r="Q26" s="303"/>
      <c r="R26" s="171"/>
      <c r="S26" s="171" t="str">
        <f ca="1">$S$25</f>
        <v>*1344</v>
      </c>
    </row>
    <row r="27" spans="1:19" ht="30" customHeight="1">
      <c r="A27" s="161">
        <f t="shared" ref="A27:A90" ca="1" si="2">A26-RANDBETWEEN(1,1440)/1440</f>
        <v>46062.897858796299</v>
      </c>
      <c r="B27" s="170"/>
      <c r="C27" s="306">
        <f t="shared" ca="1" si="1"/>
        <v>46062.897858796299</v>
      </c>
      <c r="D27" s="307"/>
      <c r="E27" s="307"/>
      <c r="F27" s="307"/>
      <c r="G27" s="170"/>
      <c r="H27" s="300">
        <f ca="1">IF(AND(DAY(A27)=20,COUNTIFS($H$25:H26,"&gt;0",$A$25:A26,"&gt;="&amp;DATE(YEAR(A27),MONTH(A27),1),$A$25:A26,"&lt;"&amp;DATE(YEAR(A27),MONTH(A27)+1,1))=0),'ввод данных'!$B$15,-RANDBETWEEN(51,14999))</f>
        <v>-3345</v>
      </c>
      <c r="I27" s="300"/>
      <c r="J27" s="300"/>
      <c r="K27" s="300"/>
      <c r="L27" s="300"/>
      <c r="M27" s="171"/>
      <c r="N27" s="171">
        <f t="shared" ca="1" si="0"/>
        <v>-3345</v>
      </c>
      <c r="O27" s="170"/>
      <c r="P27" s="303" t="str">
        <f ca="1">IF(H27='ввод данных'!$B$15,"Salary transfer from "&amp;'ввод данных'!$B$11,INDEX(Лист4!$A$1:$A$388,RANDBETWEEN(1,ROWS(Лист4!$A$1:$A$388))))</f>
        <v>ALFA ISS</v>
      </c>
      <c r="Q27" s="303"/>
      <c r="R27" s="170"/>
      <c r="S27" s="171" t="str">
        <f t="shared" ref="S27:S90" ca="1" si="3">$S$25</f>
        <v>*1344</v>
      </c>
    </row>
    <row r="28" spans="1:19" ht="30" customHeight="1">
      <c r="A28" s="160">
        <f t="shared" ca="1" si="2"/>
        <v>46062.483969907407</v>
      </c>
      <c r="B28" s="170"/>
      <c r="C28" s="306">
        <f t="shared" ref="C28:C31" ca="1" si="4">A28</f>
        <v>46062.483969907407</v>
      </c>
      <c r="D28" s="307"/>
      <c r="E28" s="307"/>
      <c r="F28" s="307"/>
      <c r="G28" s="170"/>
      <c r="H28" s="300">
        <f ca="1">IF(AND(DAY(A28)=20,COUNTIFS($H$25:H27,"&gt;0",$A$25:A27,"&gt;="&amp;DATE(YEAR(A28),MONTH(A28),1),$A$25:A27,"&lt;"&amp;DATE(YEAR(A28),MONTH(A28)+1,1))=0),'ввод данных'!$B$15,-RANDBETWEEN(51,14999))</f>
        <v>-5512</v>
      </c>
      <c r="I28" s="300"/>
      <c r="J28" s="300"/>
      <c r="K28" s="300"/>
      <c r="L28" s="300"/>
      <c r="M28" s="171"/>
      <c r="N28" s="171">
        <f t="shared" ca="1" si="0"/>
        <v>-5512</v>
      </c>
      <c r="O28" s="170"/>
      <c r="P28" s="303" t="str">
        <f ca="1">IF(H28='ввод данных'!$B$15,"Salary transfer from "&amp;'ввод данных'!$B$11,INDEX(Лист4!$A$1:$A$388,RANDBETWEEN(1,ROWS(Лист4!$A$1:$A$388))))</f>
        <v>MM KROKHALEVSKIJ</v>
      </c>
      <c r="Q28" s="303"/>
      <c r="R28" s="170"/>
      <c r="S28" s="171" t="str">
        <f t="shared" ca="1" si="3"/>
        <v>*1344</v>
      </c>
    </row>
    <row r="29" spans="1:19" ht="30" customHeight="1">
      <c r="A29" s="160">
        <f t="shared" ca="1" si="2"/>
        <v>46061.781886574077</v>
      </c>
      <c r="B29" s="170"/>
      <c r="C29" s="306">
        <f t="shared" ca="1" si="4"/>
        <v>46061.781886574077</v>
      </c>
      <c r="D29" s="307"/>
      <c r="E29" s="307"/>
      <c r="F29" s="307"/>
      <c r="G29" s="170"/>
      <c r="H29" s="300">
        <f ca="1">IF(AND(DAY(A29)=20,COUNTIFS($H$25:H28,"&gt;0",$A$25:A28,"&gt;="&amp;DATE(YEAR(A29),MONTH(A29),1),$A$25:A28,"&lt;"&amp;DATE(YEAR(A29),MONTH(A29)+1,1))=0),'ввод данных'!$B$15,-RANDBETWEEN(51,14999))</f>
        <v>-553</v>
      </c>
      <c r="I29" s="300"/>
      <c r="J29" s="300"/>
      <c r="K29" s="300"/>
      <c r="L29" s="300"/>
      <c r="M29" s="171"/>
      <c r="N29" s="171">
        <f t="shared" ca="1" si="0"/>
        <v>-553</v>
      </c>
      <c r="O29" s="170"/>
      <c r="P29" s="303" t="str">
        <f ca="1">IF(H29='ввод данных'!$B$15,"Salary transfer from "&amp;'ввод данных'!$B$11,INDEX(Лист4!$A$1:$A$388,RANDBETWEEN(1,ROWS(Лист4!$A$1:$A$388))))</f>
        <v>BIG-ZAIM.RU</v>
      </c>
      <c r="Q29" s="303"/>
      <c r="R29" s="170"/>
      <c r="S29" s="171" t="str">
        <f t="shared" ca="1" si="3"/>
        <v>*1344</v>
      </c>
    </row>
    <row r="30" spans="1:19" ht="30" customHeight="1">
      <c r="A30" s="160">
        <f t="shared" ca="1" si="2"/>
        <v>46061.497164351858</v>
      </c>
      <c r="B30" s="170"/>
      <c r="C30" s="306">
        <f t="shared" ca="1" si="4"/>
        <v>46061.497164351858</v>
      </c>
      <c r="D30" s="307"/>
      <c r="E30" s="307"/>
      <c r="F30" s="307"/>
      <c r="G30" s="170"/>
      <c r="H30" s="300">
        <f ca="1">IF(AND(DAY(A30)=20,COUNTIFS($H$25:H29,"&gt;0",$A$25:A29,"&gt;="&amp;DATE(YEAR(A30),MONTH(A30),1),$A$25:A29,"&lt;"&amp;DATE(YEAR(A30),MONTH(A30)+1,1))=0),'ввод данных'!$B$15,-RANDBETWEEN(51,14999))</f>
        <v>-13538</v>
      </c>
      <c r="I30" s="300"/>
      <c r="J30" s="300"/>
      <c r="K30" s="300"/>
      <c r="L30" s="300"/>
      <c r="M30" s="171"/>
      <c r="N30" s="171">
        <f t="shared" ca="1" si="0"/>
        <v>-13538</v>
      </c>
      <c r="O30" s="170"/>
      <c r="P30" s="303" t="str">
        <f ca="1">IF(H30='ввод данных'!$B$15,"Salary transfer from "&amp;'ввод данных'!$B$11,INDEX(Лист4!$A$1:$A$388,RANDBETWEEN(1,ROWS(Лист4!$A$1:$A$388))))</f>
        <v>ANTRESOL</v>
      </c>
      <c r="Q30" s="303"/>
      <c r="R30" s="170"/>
      <c r="S30" s="171" t="str">
        <f t="shared" ca="1" si="3"/>
        <v>*1344</v>
      </c>
    </row>
    <row r="31" spans="1:19" ht="30" customHeight="1">
      <c r="A31" s="160">
        <f ca="1">A30-RANDBETWEEN(1,1440)/1440</f>
        <v>46061.092303240745</v>
      </c>
      <c r="B31" s="170"/>
      <c r="C31" s="306">
        <f t="shared" ca="1" si="4"/>
        <v>46061.092303240745</v>
      </c>
      <c r="D31" s="307"/>
      <c r="E31" s="307"/>
      <c r="F31" s="307"/>
      <c r="G31" s="170"/>
      <c r="H31" s="300">
        <f ca="1">IF(AND(DAY(A31)=20,COUNTIFS($H$25:H30,"&gt;0",$A$25:A30,"&gt;="&amp;DATE(YEAR(A31),MONTH(A31),1),$A$25:A30,"&lt;"&amp;DATE(YEAR(A31),MONTH(A31)+1,1))=0),'ввод данных'!$B$15,-RANDBETWEEN(51,14999))</f>
        <v>-13680</v>
      </c>
      <c r="I31" s="300"/>
      <c r="J31" s="300"/>
      <c r="K31" s="300"/>
      <c r="L31" s="300"/>
      <c r="M31" s="171"/>
      <c r="N31" s="171">
        <f t="shared" ca="1" si="0"/>
        <v>-13680</v>
      </c>
      <c r="O31" s="170"/>
      <c r="P31" s="303" t="str">
        <f ca="1">IF(H31='ввод данных'!$B$15,"Salary transfer from "&amp;'ввод данных'!$B$11,INDEX(Лист4!$A$1:$A$388,RANDBETWEEN(1,ROWS(Лист4!$A$1:$A$388))))</f>
        <v>EXPRESS-L</v>
      </c>
      <c r="Q31" s="303"/>
      <c r="R31" s="170"/>
      <c r="S31" s="171" t="str">
        <f t="shared" ca="1" si="3"/>
        <v>*1344</v>
      </c>
    </row>
    <row r="32" spans="1:19" ht="30" customHeight="1">
      <c r="A32" s="160">
        <f t="shared" ca="1" si="2"/>
        <v>46060.625636574077</v>
      </c>
      <c r="B32" s="170"/>
      <c r="C32" s="306">
        <f t="shared" ref="C32:C95" ca="1" si="5">A32</f>
        <v>46060.625636574077</v>
      </c>
      <c r="D32" s="307"/>
      <c r="E32" s="307"/>
      <c r="F32" s="307"/>
      <c r="G32" s="170"/>
      <c r="H32" s="300">
        <f ca="1">IF(AND(DAY(A32)=20,COUNTIFS($H$25:H31,"&gt;0",$A$25:A31,"&gt;="&amp;DATE(YEAR(A32),MONTH(A32),1),$A$25:A31,"&lt;"&amp;DATE(YEAR(A32),MONTH(A32)+1,1))=0),'ввод данных'!$B$15,-RANDBETWEEN(51,14999))</f>
        <v>-11368</v>
      </c>
      <c r="I32" s="300"/>
      <c r="J32" s="300"/>
      <c r="K32" s="300"/>
      <c r="L32" s="300"/>
      <c r="M32" s="171"/>
      <c r="N32" s="171">
        <f t="shared" ca="1" si="0"/>
        <v>-11368</v>
      </c>
      <c r="O32" s="170"/>
      <c r="P32" s="303" t="str">
        <f ca="1">IF(H32='ввод данных'!$B$15,"Salary transfer from "&amp;'ввод данных'!$B$11,INDEX(Лист4!$A$1:$A$388,RANDBETWEEN(1,ROWS(Лист4!$A$1:$A$388))))</f>
        <v>YM*DENGI-CLICK.RU</v>
      </c>
      <c r="Q32" s="303"/>
      <c r="R32" s="170"/>
      <c r="S32" s="171" t="str">
        <f t="shared" ca="1" si="3"/>
        <v>*1344</v>
      </c>
    </row>
    <row r="33" spans="1:19" ht="30" customHeight="1">
      <c r="A33" s="160">
        <f t="shared" ca="1" si="2"/>
        <v>46060.271469907413</v>
      </c>
      <c r="B33" s="170"/>
      <c r="C33" s="306">
        <f t="shared" ca="1" si="5"/>
        <v>46060.271469907413</v>
      </c>
      <c r="D33" s="307"/>
      <c r="E33" s="307"/>
      <c r="F33" s="307"/>
      <c r="G33" s="170"/>
      <c r="H33" s="300">
        <f ca="1">IF(AND(DAY(A33)=20,COUNTIFS($H$25:H32,"&gt;0",$A$25:A32,"&gt;="&amp;DATE(YEAR(A33),MONTH(A33),1),$A$25:A32,"&lt;"&amp;DATE(YEAR(A33),MONTH(A33)+1,1))=0),'ввод данных'!$B$15,-RANDBETWEEN(51,14999))</f>
        <v>-7616</v>
      </c>
      <c r="I33" s="300"/>
      <c r="J33" s="300"/>
      <c r="K33" s="300"/>
      <c r="L33" s="300"/>
      <c r="M33" s="171"/>
      <c r="N33" s="171">
        <f t="shared" ca="1" si="0"/>
        <v>-7616</v>
      </c>
      <c r="O33" s="170"/>
      <c r="P33" s="303" t="str">
        <f ca="1">IF(H33='ввод данных'!$B$15,"Salary transfer from "&amp;'ввод данных'!$B$11,INDEX(Лист4!$A$1:$A$388,RANDBETWEEN(1,ROWS(Лист4!$A$1:$A$388))))</f>
        <v>NADEAUS AUCTION GALLER</v>
      </c>
      <c r="Q33" s="303"/>
      <c r="R33" s="170"/>
      <c r="S33" s="171" t="str">
        <f t="shared" ca="1" si="3"/>
        <v>*1344</v>
      </c>
    </row>
    <row r="34" spans="1:19" ht="30" customHeight="1">
      <c r="A34" s="160">
        <f t="shared" ca="1" si="2"/>
        <v>46059.728414351855</v>
      </c>
      <c r="B34" s="170"/>
      <c r="C34" s="306">
        <f t="shared" ca="1" si="5"/>
        <v>46059.728414351855</v>
      </c>
      <c r="D34" s="307"/>
      <c r="E34" s="307"/>
      <c r="F34" s="307"/>
      <c r="G34" s="170"/>
      <c r="H34" s="300">
        <f ca="1">IF(AND(DAY(A34)=20,COUNTIFS($H$25:H33,"&gt;0",$A$25:A33,"&gt;="&amp;DATE(YEAR(A34),MONTH(A34),1),$A$25:A33,"&lt;"&amp;DATE(YEAR(A34),MONTH(A34)+1,1))=0),'ввод данных'!$B$15,-RANDBETWEEN(51,14999))</f>
        <v>-5176</v>
      </c>
      <c r="I34" s="300"/>
      <c r="J34" s="300"/>
      <c r="K34" s="300"/>
      <c r="L34" s="300"/>
      <c r="M34" s="171"/>
      <c r="N34" s="171">
        <f t="shared" ca="1" si="0"/>
        <v>-5176</v>
      </c>
      <c r="O34" s="170"/>
      <c r="P34" s="303" t="str">
        <f ca="1">IF(H34='ввод данных'!$B$15,"Salary transfer from "&amp;'ввод данных'!$B$11,INDEX(Лист4!$A$1:$A$388,RANDBETWEEN(1,ROWS(Лист4!$A$1:$A$388))))</f>
        <v>TRADER ASSIST</v>
      </c>
      <c r="Q34" s="303"/>
      <c r="R34" s="170"/>
      <c r="S34" s="171" t="str">
        <f t="shared" ca="1" si="3"/>
        <v>*1344</v>
      </c>
    </row>
    <row r="35" spans="1:19" ht="30" customHeight="1">
      <c r="A35" s="160">
        <f t="shared" ca="1" si="2"/>
        <v>46059.348553240743</v>
      </c>
      <c r="B35" s="170"/>
      <c r="C35" s="306">
        <f t="shared" ca="1" si="5"/>
        <v>46059.348553240743</v>
      </c>
      <c r="D35" s="307"/>
      <c r="E35" s="307"/>
      <c r="F35" s="307"/>
      <c r="G35" s="170"/>
      <c r="H35" s="300">
        <f ca="1">IF(AND(DAY(A35)=20,COUNTIFS($H$25:H34,"&gt;0",$A$25:A34,"&gt;="&amp;DATE(YEAR(A35),MONTH(A35),1),$A$25:A34,"&lt;"&amp;DATE(YEAR(A35),MONTH(A35)+1,1))=0),'ввод данных'!$B$15,-RANDBETWEEN(51,14999))</f>
        <v>-3183</v>
      </c>
      <c r="I35" s="300"/>
      <c r="J35" s="300"/>
      <c r="K35" s="300"/>
      <c r="L35" s="300"/>
      <c r="M35" s="171"/>
      <c r="N35" s="171">
        <f t="shared" ca="1" si="0"/>
        <v>-3183</v>
      </c>
      <c r="O35" s="170"/>
      <c r="P35" s="303" t="str">
        <f ca="1">IF(H35='ввод данных'!$B$15,"Salary transfer from "&amp;'ввод данных'!$B$11,INDEX(Лист4!$A$1:$A$388,RANDBETWEEN(1,ROWS(Лист4!$A$1:$A$388))))</f>
        <v>BLUESNAP</v>
      </c>
      <c r="Q35" s="303"/>
      <c r="R35" s="170"/>
      <c r="S35" s="171" t="str">
        <f t="shared" ca="1" si="3"/>
        <v>*1344</v>
      </c>
    </row>
    <row r="36" spans="1:19" ht="30" customHeight="1">
      <c r="A36" s="160">
        <f t="shared" ca="1" si="2"/>
        <v>46059.172164351854</v>
      </c>
      <c r="B36" s="170"/>
      <c r="C36" s="306">
        <f t="shared" ca="1" si="5"/>
        <v>46059.172164351854</v>
      </c>
      <c r="D36" s="307"/>
      <c r="E36" s="307"/>
      <c r="F36" s="307"/>
      <c r="G36" s="170"/>
      <c r="H36" s="300">
        <f ca="1">IF(AND(DAY(A36)=20,COUNTIFS($H$25:H35,"&gt;0",$A$25:A35,"&gt;="&amp;DATE(YEAR(A36),MONTH(A36),1),$A$25:A35,"&lt;"&amp;DATE(YEAR(A36),MONTH(A36)+1,1))=0),'ввод данных'!$B$15,-RANDBETWEEN(51,14999))</f>
        <v>-11877</v>
      </c>
      <c r="I36" s="300"/>
      <c r="J36" s="300"/>
      <c r="K36" s="300"/>
      <c r="L36" s="300"/>
      <c r="M36" s="171"/>
      <c r="N36" s="171">
        <f t="shared" ca="1" si="0"/>
        <v>-11877</v>
      </c>
      <c r="O36" s="170"/>
      <c r="P36" s="303" t="str">
        <f ca="1">IF(H36='ввод данных'!$B$15,"Salary transfer from "&amp;'ввод данных'!$B$11,INDEX(Лист4!$A$1:$A$388,RANDBETWEEN(1,ROWS(Лист4!$A$1:$A$388))))</f>
        <v>YM*DENGI-CLICK.RU</v>
      </c>
      <c r="Q36" s="303"/>
      <c r="R36" s="170"/>
      <c r="S36" s="171" t="str">
        <f t="shared" ca="1" si="3"/>
        <v>*1344</v>
      </c>
    </row>
    <row r="37" spans="1:19" ht="30" customHeight="1">
      <c r="A37" s="160">
        <f t="shared" ca="1" si="2"/>
        <v>46058.928414351853</v>
      </c>
      <c r="B37" s="170"/>
      <c r="C37" s="306">
        <f t="shared" ca="1" si="5"/>
        <v>46058.928414351853</v>
      </c>
      <c r="D37" s="307"/>
      <c r="E37" s="307"/>
      <c r="F37" s="307"/>
      <c r="G37" s="170"/>
      <c r="H37" s="300">
        <f ca="1">IF(AND(DAY(A37)=20,COUNTIFS($H$25:H36,"&gt;0",$A$25:A36,"&gt;="&amp;DATE(YEAR(A37),MONTH(A37),1),$A$25:A36,"&lt;"&amp;DATE(YEAR(A37),MONTH(A37)+1,1))=0),'ввод данных'!$B$15,-RANDBETWEEN(51,14999))</f>
        <v>-2670</v>
      </c>
      <c r="I37" s="300"/>
      <c r="J37" s="300"/>
      <c r="K37" s="300"/>
      <c r="L37" s="300"/>
      <c r="M37" s="171"/>
      <c r="N37" s="171">
        <f t="shared" ca="1" si="0"/>
        <v>-2670</v>
      </c>
      <c r="O37" s="170"/>
      <c r="P37" s="303" t="str">
        <f ca="1">IF(H37='ввод данных'!$B$15,"Salary transfer from "&amp;'ввод данных'!$B$11,INDEX(Лист4!$A$1:$A$388,RANDBETWEEN(1,ROWS(Лист4!$A$1:$A$388))))</f>
        <v>CREDITSCORESE</v>
      </c>
      <c r="Q37" s="303"/>
      <c r="R37" s="170"/>
      <c r="S37" s="171" t="str">
        <f t="shared" ca="1" si="3"/>
        <v>*1344</v>
      </c>
    </row>
    <row r="38" spans="1:19" ht="30" customHeight="1">
      <c r="A38" s="160">
        <f t="shared" ca="1" si="2"/>
        <v>46058.512442129628</v>
      </c>
      <c r="B38" s="170"/>
      <c r="C38" s="306">
        <f t="shared" ca="1" si="5"/>
        <v>46058.512442129628</v>
      </c>
      <c r="D38" s="307"/>
      <c r="E38" s="307"/>
      <c r="F38" s="307"/>
      <c r="G38" s="170"/>
      <c r="H38" s="300">
        <f ca="1">IF(AND(DAY(A38)=20,COUNTIFS($H$25:H37,"&gt;0",$A$25:A37,"&gt;="&amp;DATE(YEAR(A38),MONTH(A38),1),$A$25:A37,"&lt;"&amp;DATE(YEAR(A38),MONTH(A38)+1,1))=0),'ввод данных'!$B$15,-RANDBETWEEN(51,14999))</f>
        <v>-7998</v>
      </c>
      <c r="I38" s="300"/>
      <c r="J38" s="300"/>
      <c r="K38" s="300"/>
      <c r="L38" s="300"/>
      <c r="M38" s="171"/>
      <c r="N38" s="171">
        <f t="shared" ca="1" si="0"/>
        <v>-7998</v>
      </c>
      <c r="O38" s="170"/>
      <c r="P38" s="303" t="str">
        <f ca="1">IF(H38='ввод данных'!$B$15,"Salary transfer from "&amp;'ввод данных'!$B$11,INDEX(Лист4!$A$1:$A$388,RANDBETWEEN(1,ROWS(Лист4!$A$1:$A$388))))</f>
        <v>LEUPAY.EU  CODE 9022</v>
      </c>
      <c r="Q38" s="303"/>
      <c r="R38" s="170"/>
      <c r="S38" s="171" t="str">
        <f t="shared" ca="1" si="3"/>
        <v>*1344</v>
      </c>
    </row>
    <row r="39" spans="1:19" ht="30" customHeight="1">
      <c r="A39" s="160">
        <f t="shared" ca="1" si="2"/>
        <v>46057.701331018514</v>
      </c>
      <c r="B39" s="170"/>
      <c r="C39" s="306">
        <f t="shared" ca="1" si="5"/>
        <v>46057.701331018514</v>
      </c>
      <c r="D39" s="307"/>
      <c r="E39" s="307"/>
      <c r="F39" s="307"/>
      <c r="G39" s="170"/>
      <c r="H39" s="300">
        <f ca="1">IF(AND(DAY(A39)=20,COUNTIFS($H$25:H38,"&gt;0",$A$25:A38,"&gt;="&amp;DATE(YEAR(A39),MONTH(A39),1),$A$25:A38,"&lt;"&amp;DATE(YEAR(A39),MONTH(A39)+1,1))=0),'ввод данных'!$B$15,-RANDBETWEEN(51,14999))</f>
        <v>-754</v>
      </c>
      <c r="I39" s="300"/>
      <c r="J39" s="300"/>
      <c r="K39" s="300"/>
      <c r="L39" s="300"/>
      <c r="M39" s="171"/>
      <c r="N39" s="171">
        <f t="shared" ca="1" si="0"/>
        <v>-754</v>
      </c>
      <c r="O39" s="170"/>
      <c r="P39" s="303" t="str">
        <f ca="1">IF(H39='ввод данных'!$B$15,"Salary transfer from "&amp;'ввод данных'!$B$11,INDEX(Лист4!$A$1:$A$388,RANDBETWEEN(1,ROWS(Лист4!$A$1:$A$388))))</f>
        <v>COFFEE HOUSE 96</v>
      </c>
      <c r="Q39" s="303"/>
      <c r="R39" s="170"/>
      <c r="S39" s="171" t="str">
        <f t="shared" ca="1" si="3"/>
        <v>*1344</v>
      </c>
    </row>
    <row r="40" spans="1:19" ht="30" customHeight="1">
      <c r="A40" s="160">
        <f t="shared" ca="1" si="2"/>
        <v>46057.407581018517</v>
      </c>
      <c r="B40" s="170"/>
      <c r="C40" s="306">
        <f t="shared" ca="1" si="5"/>
        <v>46057.407581018517</v>
      </c>
      <c r="D40" s="307"/>
      <c r="E40" s="307"/>
      <c r="F40" s="307"/>
      <c r="G40" s="170"/>
      <c r="H40" s="300">
        <f ca="1">IF(AND(DAY(A40)=20,COUNTIFS($H$25:H39,"&gt;0",$A$25:A39,"&gt;="&amp;DATE(YEAR(A40),MONTH(A40),1),$A$25:A39,"&lt;"&amp;DATE(YEAR(A40),MONTH(A40)+1,1))=0),'ввод данных'!$B$15,-RANDBETWEEN(51,14999))</f>
        <v>-7562</v>
      </c>
      <c r="I40" s="300"/>
      <c r="J40" s="300"/>
      <c r="K40" s="300"/>
      <c r="L40" s="300"/>
      <c r="M40" s="171"/>
      <c r="N40" s="171">
        <f t="shared" ca="1" si="0"/>
        <v>-7562</v>
      </c>
      <c r="O40" s="170"/>
      <c r="P40" s="303" t="str">
        <f ca="1">IF(H40='ввод данных'!$B$15,"Salary transfer from "&amp;'ввод данных'!$B$11,INDEX(Лист4!$A$1:$A$388,RANDBETWEEN(1,ROWS(Лист4!$A$1:$A$388))))</f>
        <v>PIF ALFACAPITAL BRANDS</v>
      </c>
      <c r="Q40" s="303"/>
      <c r="R40" s="170"/>
      <c r="S40" s="171" t="str">
        <f t="shared" ca="1" si="3"/>
        <v>*1344</v>
      </c>
    </row>
    <row r="41" spans="1:19" ht="30" customHeight="1">
      <c r="A41" s="160">
        <f t="shared" ca="1" si="2"/>
        <v>46056.679108796292</v>
      </c>
      <c r="B41" s="170"/>
      <c r="C41" s="306">
        <f t="shared" ca="1" si="5"/>
        <v>46056.679108796292</v>
      </c>
      <c r="D41" s="307"/>
      <c r="E41" s="307"/>
      <c r="F41" s="307"/>
      <c r="G41" s="170"/>
      <c r="H41" s="300">
        <f ca="1">IF(AND(DAY(A41)=20,COUNTIFS($H$25:H40,"&gt;0",$A$25:A40,"&gt;="&amp;DATE(YEAR(A41),MONTH(A41),1),$A$25:A40,"&lt;"&amp;DATE(YEAR(A41),MONTH(A41)+1,1))=0),'ввод данных'!$B$15,-RANDBETWEEN(51,14999))</f>
        <v>-3672</v>
      </c>
      <c r="I41" s="300"/>
      <c r="J41" s="300"/>
      <c r="K41" s="300"/>
      <c r="L41" s="300"/>
      <c r="M41" s="171"/>
      <c r="N41" s="171">
        <f t="shared" ca="1" si="0"/>
        <v>-3672</v>
      </c>
      <c r="O41" s="170"/>
      <c r="P41" s="303" t="str">
        <f ca="1">IF(H41='ввод данных'!$B$15,"Salary transfer from "&amp;'ввод данных'!$B$11,INDEX(Лист4!$A$1:$A$388,RANDBETWEEN(1,ROWS(Лист4!$A$1:$A$388))))</f>
        <v>ZANIMALO.RU</v>
      </c>
      <c r="Q41" s="303"/>
      <c r="R41" s="170"/>
      <c r="S41" s="171" t="str">
        <f t="shared" ca="1" si="3"/>
        <v>*1344</v>
      </c>
    </row>
    <row r="42" spans="1:19" ht="30" customHeight="1">
      <c r="A42" s="160">
        <f t="shared" ca="1" si="2"/>
        <v>46056.144386574073</v>
      </c>
      <c r="B42" s="170"/>
      <c r="C42" s="306">
        <f t="shared" ca="1" si="5"/>
        <v>46056.144386574073</v>
      </c>
      <c r="D42" s="307"/>
      <c r="E42" s="307"/>
      <c r="F42" s="307"/>
      <c r="G42" s="170"/>
      <c r="H42" s="300">
        <f ca="1">IF(AND(DAY(A42)=20,COUNTIFS($H$25:H41,"&gt;0",$A$25:A41,"&gt;="&amp;DATE(YEAR(A42),MONTH(A42),1),$A$25:A41,"&lt;"&amp;DATE(YEAR(A42),MONTH(A42)+1,1))=0),'ввод данных'!$B$15,-RANDBETWEEN(51,14999))</f>
        <v>-2777</v>
      </c>
      <c r="I42" s="300"/>
      <c r="J42" s="300"/>
      <c r="K42" s="300"/>
      <c r="L42" s="300"/>
      <c r="M42" s="171"/>
      <c r="N42" s="171">
        <f t="shared" ca="1" si="0"/>
        <v>-2777</v>
      </c>
      <c r="O42" s="170"/>
      <c r="P42" s="303" t="str">
        <f ca="1">IF(H42='ввод данных'!$B$15,"Salary transfer from "&amp;'ввод данных'!$B$11,INDEX(Лист4!$A$1:$A$388,RANDBETWEEN(1,ROWS(Лист4!$A$1:$A$388))))</f>
        <v>YM*COFFEE</v>
      </c>
      <c r="Q42" s="303"/>
      <c r="R42" s="170"/>
      <c r="S42" s="171" t="str">
        <f t="shared" ca="1" si="3"/>
        <v>*1344</v>
      </c>
    </row>
    <row r="43" spans="1:19" ht="30" customHeight="1">
      <c r="A43" s="160">
        <f t="shared" ca="1" si="2"/>
        <v>46056.133275462962</v>
      </c>
      <c r="B43" s="170"/>
      <c r="C43" s="306">
        <f t="shared" ca="1" si="5"/>
        <v>46056.133275462962</v>
      </c>
      <c r="D43" s="307"/>
      <c r="E43" s="307"/>
      <c r="F43" s="307"/>
      <c r="G43" s="170"/>
      <c r="H43" s="300">
        <f ca="1">IF(AND(DAY(A43)=20,COUNTIFS($H$25:H42,"&gt;0",$A$25:A42,"&gt;="&amp;DATE(YEAR(A43),MONTH(A43),1),$A$25:A42,"&lt;"&amp;DATE(YEAR(A43),MONTH(A43)+1,1))=0),'ввод данных'!$B$15,-RANDBETWEEN(51,14999))</f>
        <v>-7509</v>
      </c>
      <c r="I43" s="300"/>
      <c r="J43" s="300"/>
      <c r="K43" s="300"/>
      <c r="L43" s="300"/>
      <c r="M43" s="171"/>
      <c r="N43" s="171">
        <f t="shared" ca="1" si="0"/>
        <v>-7509</v>
      </c>
      <c r="O43" s="170"/>
      <c r="P43" s="303" t="str">
        <f ca="1">IF(H43='ввод данных'!$B$15,"Salary transfer from "&amp;'ввод данных'!$B$11,INDEX(Лист4!$A$1:$A$388,RANDBETWEEN(1,ROWS(Лист4!$A$1:$A$388))))</f>
        <v>YM*YANDEX.MONEY</v>
      </c>
      <c r="Q43" s="303"/>
      <c r="R43" s="170"/>
      <c r="S43" s="171" t="str">
        <f t="shared" ca="1" si="3"/>
        <v>*1344</v>
      </c>
    </row>
    <row r="44" spans="1:19" ht="30" customHeight="1">
      <c r="A44" s="160">
        <f t="shared" ca="1" si="2"/>
        <v>46055.607581018521</v>
      </c>
      <c r="B44" s="170"/>
      <c r="C44" s="306">
        <f t="shared" ca="1" si="5"/>
        <v>46055.607581018521</v>
      </c>
      <c r="D44" s="307"/>
      <c r="E44" s="307"/>
      <c r="F44" s="307"/>
      <c r="G44" s="170"/>
      <c r="H44" s="300">
        <f ca="1">IF(AND(DAY(A44)=20,COUNTIFS($H$25:H43,"&gt;0",$A$25:A43,"&gt;="&amp;DATE(YEAR(A44),MONTH(A44),1),$A$25:A43,"&lt;"&amp;DATE(YEAR(A44),MONTH(A44)+1,1))=0),'ввод данных'!$B$15,-RANDBETWEEN(51,14999))</f>
        <v>-1336</v>
      </c>
      <c r="I44" s="300"/>
      <c r="J44" s="300"/>
      <c r="K44" s="300"/>
      <c r="L44" s="300"/>
      <c r="M44" s="171"/>
      <c r="N44" s="171">
        <f t="shared" ca="1" si="0"/>
        <v>-1336</v>
      </c>
      <c r="O44" s="170"/>
      <c r="P44" s="303" t="str">
        <f ca="1">IF(H44='ввод данных'!$B$15,"Salary transfer from "&amp;'ввод данных'!$B$11,INDEX(Лист4!$A$1:$A$388,RANDBETWEEN(1,ROWS(Лист4!$A$1:$A$388))))</f>
        <v>OOO TD VESTERN</v>
      </c>
      <c r="Q44" s="303"/>
      <c r="R44" s="170"/>
      <c r="S44" s="171" t="str">
        <f t="shared" ca="1" si="3"/>
        <v>*1344</v>
      </c>
    </row>
    <row r="45" spans="1:19" ht="30" customHeight="1">
      <c r="A45" s="160">
        <f t="shared" ca="1" si="2"/>
        <v>46055.348553240743</v>
      </c>
      <c r="B45" s="170"/>
      <c r="C45" s="306">
        <f t="shared" ca="1" si="5"/>
        <v>46055.348553240743</v>
      </c>
      <c r="D45" s="307"/>
      <c r="E45" s="307"/>
      <c r="F45" s="307"/>
      <c r="G45" s="170"/>
      <c r="H45" s="300">
        <f ca="1">IF(AND(DAY(A45)=20,COUNTIFS($H$25:H44,"&gt;0",$A$25:A44,"&gt;="&amp;DATE(YEAR(A45),MONTH(A45),1),$A$25:A44,"&lt;"&amp;DATE(YEAR(A45),MONTH(A45)+1,1))=0),'ввод данных'!$B$15,-RANDBETWEEN(51,14999))</f>
        <v>-14790</v>
      </c>
      <c r="I45" s="300"/>
      <c r="J45" s="300"/>
      <c r="K45" s="300"/>
      <c r="L45" s="300"/>
      <c r="M45" s="171"/>
      <c r="N45" s="171">
        <f t="shared" ca="1" si="0"/>
        <v>-14790</v>
      </c>
      <c r="O45" s="170"/>
      <c r="P45" s="303" t="str">
        <f ca="1">IF(H45='ввод данных'!$B$15,"Salary transfer from "&amp;'ввод данных'!$B$11,INDEX(Лист4!$A$1:$A$388,RANDBETWEEN(1,ROWS(Лист4!$A$1:$A$388))))</f>
        <v>OOO SVOYA KOMPANIYA</v>
      </c>
      <c r="Q45" s="303"/>
      <c r="R45" s="170"/>
      <c r="S45" s="171" t="str">
        <f t="shared" ca="1" si="3"/>
        <v>*1344</v>
      </c>
    </row>
    <row r="46" spans="1:19" ht="30" customHeight="1">
      <c r="A46" s="160">
        <f t="shared" ca="1" si="2"/>
        <v>46055.272858796299</v>
      </c>
      <c r="B46" s="170"/>
      <c r="C46" s="306">
        <f t="shared" ca="1" si="5"/>
        <v>46055.272858796299</v>
      </c>
      <c r="D46" s="307"/>
      <c r="E46" s="307"/>
      <c r="F46" s="307"/>
      <c r="G46" s="170"/>
      <c r="H46" s="300">
        <f ca="1">IF(AND(DAY(A46)=20,COUNTIFS($H$25:H45,"&gt;0",$A$25:A45,"&gt;="&amp;DATE(YEAR(A46),MONTH(A46),1),$A$25:A45,"&lt;"&amp;DATE(YEAR(A46),MONTH(A46)+1,1))=0),'ввод данных'!$B$15,-RANDBETWEEN(51,14999))</f>
        <v>-14788</v>
      </c>
      <c r="I46" s="300"/>
      <c r="J46" s="300"/>
      <c r="K46" s="300"/>
      <c r="L46" s="300"/>
      <c r="M46" s="171"/>
      <c r="N46" s="171">
        <f t="shared" ca="1" si="0"/>
        <v>-14788</v>
      </c>
      <c r="O46" s="170"/>
      <c r="P46" s="303" t="str">
        <f ca="1">IF(H46='ввод данных'!$B$15,"Salary transfer from "&amp;'ввод данных'!$B$11,INDEX(Лист4!$A$1:$A$388,RANDBETWEEN(1,ROWS(Лист4!$A$1:$A$388))))</f>
        <v>IP PLANETA SUSHI</v>
      </c>
      <c r="Q46" s="303"/>
      <c r="R46" s="170"/>
      <c r="S46" s="171" t="str">
        <f t="shared" ca="1" si="3"/>
        <v>*1344</v>
      </c>
    </row>
    <row r="47" spans="1:19" ht="30" customHeight="1">
      <c r="A47" s="160">
        <f t="shared" ca="1" si="2"/>
        <v>46054.802719907413</v>
      </c>
      <c r="B47" s="170"/>
      <c r="C47" s="306">
        <f t="shared" ca="1" si="5"/>
        <v>46054.802719907413</v>
      </c>
      <c r="D47" s="307"/>
      <c r="E47" s="307"/>
      <c r="F47" s="307"/>
      <c r="G47" s="170"/>
      <c r="H47" s="300">
        <f ca="1">IF(AND(DAY(A47)=20,COUNTIFS($H$25:H46,"&gt;0",$A$25:A46,"&gt;="&amp;DATE(YEAR(A47),MONTH(A47),1),$A$25:A46,"&lt;"&amp;DATE(YEAR(A47),MONTH(A47)+1,1))=0),'ввод данных'!$B$15,-RANDBETWEEN(51,14999))</f>
        <v>-9253</v>
      </c>
      <c r="I47" s="300"/>
      <c r="J47" s="300"/>
      <c r="K47" s="300"/>
      <c r="L47" s="300"/>
      <c r="M47" s="171"/>
      <c r="N47" s="171">
        <f t="shared" ca="1" si="0"/>
        <v>-9253</v>
      </c>
      <c r="O47" s="170"/>
      <c r="P47" s="303" t="str">
        <f ca="1">IF(H47='ввод данных'!$B$15,"Salary transfer from "&amp;'ввод данных'!$B$11,INDEX(Лист4!$A$1:$A$388,RANDBETWEEN(1,ROWS(Лист4!$A$1:$A$388))))</f>
        <v>PAYMASTER</v>
      </c>
      <c r="Q47" s="303"/>
      <c r="R47" s="170"/>
      <c r="S47" s="171" t="str">
        <f t="shared" ca="1" si="3"/>
        <v>*1344</v>
      </c>
    </row>
    <row r="48" spans="1:19" ht="30" customHeight="1">
      <c r="A48" s="160">
        <f t="shared" ca="1" si="2"/>
        <v>46054.657581018524</v>
      </c>
      <c r="B48" s="170"/>
      <c r="C48" s="306">
        <f t="shared" ca="1" si="5"/>
        <v>46054.657581018524</v>
      </c>
      <c r="D48" s="307"/>
      <c r="E48" s="307"/>
      <c r="F48" s="307"/>
      <c r="G48" s="170"/>
      <c r="H48" s="300">
        <f ca="1">IF(AND(DAY(A48)=20,COUNTIFS($H$25:H47,"&gt;0",$A$25:A47,"&gt;="&amp;DATE(YEAR(A48),MONTH(A48),1),$A$25:A47,"&lt;"&amp;DATE(YEAR(A48),MONTH(A48)+1,1))=0),'ввод данных'!$B$15,-RANDBETWEEN(51,14999))</f>
        <v>-8754</v>
      </c>
      <c r="I48" s="300"/>
      <c r="J48" s="300"/>
      <c r="K48" s="300"/>
      <c r="L48" s="300"/>
      <c r="M48" s="171"/>
      <c r="N48" s="171">
        <f t="shared" ca="1" si="0"/>
        <v>-8754</v>
      </c>
      <c r="O48" s="170"/>
      <c r="P48" s="303" t="str">
        <f ca="1">IF(H48='ввод данных'!$B$15,"Salary transfer from "&amp;'ввод данных'!$B$11,INDEX(Лист4!$A$1:$A$388,RANDBETWEEN(1,ROWS(Лист4!$A$1:$A$388))))</f>
        <v>TRM 4814 E</v>
      </c>
      <c r="Q48" s="303"/>
      <c r="R48" s="170"/>
      <c r="S48" s="171" t="str">
        <f t="shared" ca="1" si="3"/>
        <v>*1344</v>
      </c>
    </row>
    <row r="49" spans="1:19" ht="30" customHeight="1">
      <c r="A49" s="160">
        <f t="shared" ca="1" si="2"/>
        <v>46053.686747685191</v>
      </c>
      <c r="B49" s="170"/>
      <c r="C49" s="306">
        <f t="shared" ca="1" si="5"/>
        <v>46053.686747685191</v>
      </c>
      <c r="D49" s="307"/>
      <c r="E49" s="307"/>
      <c r="F49" s="307"/>
      <c r="G49" s="170"/>
      <c r="H49" s="300">
        <f ca="1">IF(AND(DAY(A49)=20,COUNTIFS($H$25:H48,"&gt;0",$A$25:A48,"&gt;="&amp;DATE(YEAR(A49),MONTH(A49),1),$A$25:A48,"&lt;"&amp;DATE(YEAR(A49),MONTH(A49)+1,1))=0),'ввод данных'!$B$15,-RANDBETWEEN(51,14999))</f>
        <v>-1099</v>
      </c>
      <c r="I49" s="300"/>
      <c r="J49" s="300"/>
      <c r="K49" s="300"/>
      <c r="L49" s="300"/>
      <c r="M49" s="171"/>
      <c r="N49" s="171">
        <f t="shared" ca="1" si="0"/>
        <v>-1099</v>
      </c>
      <c r="O49" s="170"/>
      <c r="P49" s="303" t="str">
        <f ca="1">IF(H49='ввод данных'!$B$15,"Salary transfer from "&amp;'ввод данных'!$B$11,INDEX(Лист4!$A$1:$A$388,RANDBETWEEN(1,ROWS(Лист4!$A$1:$A$388))))</f>
        <v>OOO SVOYA KOMPANIYA</v>
      </c>
      <c r="Q49" s="303"/>
      <c r="R49" s="170"/>
      <c r="S49" s="171" t="str">
        <f t="shared" ca="1" si="3"/>
        <v>*1344</v>
      </c>
    </row>
    <row r="50" spans="1:19" ht="30" customHeight="1">
      <c r="A50" s="160">
        <f t="shared" ca="1" si="2"/>
        <v>46052.706192129634</v>
      </c>
      <c r="B50" s="170"/>
      <c r="C50" s="306">
        <f t="shared" ca="1" si="5"/>
        <v>46052.706192129634</v>
      </c>
      <c r="D50" s="307"/>
      <c r="E50" s="307"/>
      <c r="F50" s="307"/>
      <c r="G50" s="170"/>
      <c r="H50" s="300">
        <f ca="1">IF(AND(DAY(A50)=20,COUNTIFS($H$25:H49,"&gt;0",$A$25:A49,"&gt;="&amp;DATE(YEAR(A50),MONTH(A50),1),$A$25:A49,"&lt;"&amp;DATE(YEAR(A50),MONTH(A50)+1,1))=0),'ввод данных'!$B$15,-RANDBETWEEN(51,14999))</f>
        <v>-13392</v>
      </c>
      <c r="I50" s="300"/>
      <c r="J50" s="300"/>
      <c r="K50" s="300"/>
      <c r="L50" s="300"/>
      <c r="M50" s="171"/>
      <c r="N50" s="171">
        <f t="shared" ca="1" si="0"/>
        <v>-13392</v>
      </c>
      <c r="O50" s="170"/>
      <c r="P50" s="303" t="str">
        <f ca="1">IF(H50='ввод данных'!$B$15,"Salary transfer from "&amp;'ввод данных'!$B$11,INDEX(Лист4!$A$1:$A$388,RANDBETWEEN(1,ROWS(Лист4!$A$1:$A$388))))</f>
        <v>FOTOSTRANA.RU</v>
      </c>
      <c r="Q50" s="303"/>
      <c r="R50" s="170"/>
      <c r="S50" s="171" t="str">
        <f t="shared" ca="1" si="3"/>
        <v>*1344</v>
      </c>
    </row>
    <row r="51" spans="1:19" ht="30" customHeight="1">
      <c r="A51" s="160">
        <f t="shared" ca="1" si="2"/>
        <v>46052.352025462969</v>
      </c>
      <c r="B51" s="170"/>
      <c r="C51" s="306">
        <f t="shared" ca="1" si="5"/>
        <v>46052.352025462969</v>
      </c>
      <c r="D51" s="307"/>
      <c r="E51" s="307"/>
      <c r="F51" s="307"/>
      <c r="G51" s="170"/>
      <c r="H51" s="300">
        <f ca="1">IF(AND(DAY(A51)=20,COUNTIFS($H$25:H50,"&gt;0",$A$25:A50,"&gt;="&amp;DATE(YEAR(A51),MONTH(A51),1),$A$25:A50,"&lt;"&amp;DATE(YEAR(A51),MONTH(A51)+1,1))=0),'ввод данных'!$B$15,-RANDBETWEEN(51,14999))</f>
        <v>-10726</v>
      </c>
      <c r="I51" s="300"/>
      <c r="J51" s="300"/>
      <c r="K51" s="300"/>
      <c r="L51" s="300"/>
      <c r="M51" s="171"/>
      <c r="N51" s="171">
        <f t="shared" ca="1" si="0"/>
        <v>-10726</v>
      </c>
      <c r="O51" s="170"/>
      <c r="P51" s="303" t="str">
        <f ca="1">IF(H51='ввод данных'!$B$15,"Salary transfer from "&amp;'ввод данных'!$B$11,INDEX(Лист4!$A$1:$A$388,RANDBETWEEN(1,ROWS(Лист4!$A$1:$A$388))))</f>
        <v>VASH COFFEE</v>
      </c>
      <c r="Q51" s="303"/>
      <c r="R51" s="170"/>
      <c r="S51" s="171" t="str">
        <f t="shared" ca="1" si="3"/>
        <v>*1344</v>
      </c>
    </row>
    <row r="52" spans="1:19" ht="30" customHeight="1">
      <c r="A52" s="160">
        <f t="shared" ca="1" si="2"/>
        <v>46052.047164351861</v>
      </c>
      <c r="B52" s="170"/>
      <c r="C52" s="306">
        <f t="shared" ca="1" si="5"/>
        <v>46052.047164351861</v>
      </c>
      <c r="D52" s="307"/>
      <c r="E52" s="307"/>
      <c r="F52" s="307"/>
      <c r="G52" s="170"/>
      <c r="H52" s="300">
        <f ca="1">IF(AND(DAY(A52)=20,COUNTIFS($H$25:H51,"&gt;0",$A$25:A51,"&gt;="&amp;DATE(YEAR(A52),MONTH(A52),1),$A$25:A51,"&lt;"&amp;DATE(YEAR(A52),MONTH(A52)+1,1))=0),'ввод данных'!$B$15,-RANDBETWEEN(51,14999))</f>
        <v>-1873</v>
      </c>
      <c r="I52" s="300"/>
      <c r="J52" s="300"/>
      <c r="K52" s="300"/>
      <c r="L52" s="300"/>
      <c r="M52" s="171"/>
      <c r="N52" s="171">
        <f t="shared" ca="1" si="0"/>
        <v>-1873</v>
      </c>
      <c r="O52" s="170"/>
      <c r="P52" s="303" t="str">
        <f ca="1">IF(H52='ввод данных'!$B$15,"Salary transfer from "&amp;'ввод данных'!$B$11,INDEX(Лист4!$A$1:$A$388,RANDBETWEEN(1,ROWS(Лист4!$A$1:$A$388))))</f>
        <v>UPFINANCE.SU</v>
      </c>
      <c r="Q52" s="303"/>
      <c r="R52" s="170"/>
      <c r="S52" s="171" t="str">
        <f t="shared" ca="1" si="3"/>
        <v>*1344</v>
      </c>
    </row>
    <row r="53" spans="1:19" ht="30" customHeight="1">
      <c r="A53" s="160">
        <f t="shared" ca="1" si="2"/>
        <v>46051.718692129638</v>
      </c>
      <c r="B53" s="170"/>
      <c r="C53" s="306">
        <f t="shared" ca="1" si="5"/>
        <v>46051.718692129638</v>
      </c>
      <c r="D53" s="307"/>
      <c r="E53" s="307"/>
      <c r="F53" s="307"/>
      <c r="G53" s="170"/>
      <c r="H53" s="300">
        <f ca="1">IF(AND(DAY(A53)=20,COUNTIFS($H$25:H52,"&gt;0",$A$25:A52,"&gt;="&amp;DATE(YEAR(A53),MONTH(A53),1),$A$25:A52,"&lt;"&amp;DATE(YEAR(A53),MONTH(A53)+1,1))=0),'ввод данных'!$B$15,-RANDBETWEEN(51,14999))</f>
        <v>-13848</v>
      </c>
      <c r="I53" s="300"/>
      <c r="J53" s="300"/>
      <c r="K53" s="300"/>
      <c r="L53" s="300"/>
      <c r="M53" s="171"/>
      <c r="N53" s="171">
        <f t="shared" ca="1" si="0"/>
        <v>-13848</v>
      </c>
      <c r="O53" s="170"/>
      <c r="P53" s="303" t="str">
        <f ca="1">IF(H53='ввод данных'!$B$15,"Salary transfer from "&amp;'ввод данных'!$B$11,INDEX(Лист4!$A$1:$A$388,RANDBETWEEN(1,ROWS(Лист4!$A$1:$A$388))))</f>
        <v>LUKOIL.AZS 74415 74U</v>
      </c>
      <c r="Q53" s="303"/>
      <c r="R53" s="170"/>
      <c r="S53" s="171" t="str">
        <f t="shared" ca="1" si="3"/>
        <v>*1344</v>
      </c>
    </row>
    <row r="54" spans="1:19" ht="30" customHeight="1">
      <c r="A54" s="160">
        <f t="shared" ca="1" si="2"/>
        <v>46051.354803240749</v>
      </c>
      <c r="B54" s="170"/>
      <c r="C54" s="306">
        <f t="shared" ca="1" si="5"/>
        <v>46051.354803240749</v>
      </c>
      <c r="D54" s="307"/>
      <c r="E54" s="307"/>
      <c r="F54" s="307"/>
      <c r="G54" s="170"/>
      <c r="H54" s="300">
        <f ca="1">IF(AND(DAY(A54)=20,COUNTIFS($H$25:H53,"&gt;0",$A$25:A53,"&gt;="&amp;DATE(YEAR(A54),MONTH(A54),1),$A$25:A53,"&lt;"&amp;DATE(YEAR(A54),MONTH(A54)+1,1))=0),'ввод данных'!$B$15,-RANDBETWEEN(51,14999))</f>
        <v>-6162</v>
      </c>
      <c r="I54" s="300"/>
      <c r="J54" s="300"/>
      <c r="K54" s="300"/>
      <c r="L54" s="300"/>
      <c r="M54" s="171"/>
      <c r="N54" s="171">
        <f t="shared" ca="1" si="0"/>
        <v>-6162</v>
      </c>
      <c r="O54" s="170"/>
      <c r="P54" s="303" t="str">
        <f ca="1">IF(H54='ввод данных'!$B$15,"Salary transfer from "&amp;'ввод данных'!$B$11,INDEX(Лист4!$A$1:$A$388,RANDBETWEEN(1,ROWS(Лист4!$A$1:$A$388))))</f>
        <v>HASHFLARE.IO*5687</v>
      </c>
      <c r="Q54" s="303"/>
      <c r="R54" s="170"/>
      <c r="S54" s="171" t="str">
        <f t="shared" ca="1" si="3"/>
        <v>*1344</v>
      </c>
    </row>
    <row r="55" spans="1:19" ht="30" customHeight="1">
      <c r="A55" s="160">
        <f t="shared" ca="1" si="2"/>
        <v>46050.760358796302</v>
      </c>
      <c r="B55" s="170"/>
      <c r="C55" s="306">
        <f t="shared" ca="1" si="5"/>
        <v>46050.760358796302</v>
      </c>
      <c r="D55" s="307"/>
      <c r="E55" s="307"/>
      <c r="F55" s="307"/>
      <c r="G55" s="170"/>
      <c r="H55" s="300">
        <f ca="1">IF(AND(DAY(A55)=20,COUNTIFS($H$25:H54,"&gt;0",$A$25:A54,"&gt;="&amp;DATE(YEAR(A55),MONTH(A55),1),$A$25:A54,"&lt;"&amp;DATE(YEAR(A55),MONTH(A55)+1,1))=0),'ввод данных'!$B$15,-RANDBETWEEN(51,14999))</f>
        <v>-8498</v>
      </c>
      <c r="I55" s="300"/>
      <c r="J55" s="300"/>
      <c r="K55" s="300"/>
      <c r="L55" s="300"/>
      <c r="M55" s="171"/>
      <c r="N55" s="171">
        <f t="shared" ca="1" si="0"/>
        <v>-8498</v>
      </c>
      <c r="O55" s="170"/>
      <c r="P55" s="303" t="str">
        <f ca="1">IF(H55='ввод данных'!$B$15,"Salary transfer from "&amp;'ввод данных'!$B$11,INDEX(Лист4!$A$1:$A$388,RANDBETWEEN(1,ROWS(Лист4!$A$1:$A$388))))</f>
        <v>STATUS CLUB</v>
      </c>
      <c r="Q55" s="303"/>
      <c r="R55" s="170"/>
      <c r="S55" s="171" t="str">
        <f t="shared" ca="1" si="3"/>
        <v>*1344</v>
      </c>
    </row>
    <row r="56" spans="1:19" ht="30" customHeight="1">
      <c r="A56" s="160">
        <f t="shared" ca="1" si="2"/>
        <v>46050.080497685194</v>
      </c>
      <c r="B56" s="170"/>
      <c r="C56" s="306">
        <f t="shared" ca="1" si="5"/>
        <v>46050.080497685194</v>
      </c>
      <c r="D56" s="307"/>
      <c r="E56" s="307"/>
      <c r="F56" s="307"/>
      <c r="G56" s="170"/>
      <c r="H56" s="300">
        <f ca="1">IF(AND(DAY(A56)=20,COUNTIFS($H$25:H55,"&gt;0",$A$25:A55,"&gt;="&amp;DATE(YEAR(A56),MONTH(A56),1),$A$25:A55,"&lt;"&amp;DATE(YEAR(A56),MONTH(A56)+1,1))=0),'ввод данных'!$B$15,-RANDBETWEEN(51,14999))</f>
        <v>-2263</v>
      </c>
      <c r="I56" s="300"/>
      <c r="J56" s="300"/>
      <c r="K56" s="300"/>
      <c r="L56" s="300"/>
      <c r="M56" s="171"/>
      <c r="N56" s="171">
        <f t="shared" ca="1" si="0"/>
        <v>-2263</v>
      </c>
      <c r="O56" s="170"/>
      <c r="P56" s="303" t="str">
        <f ca="1">IF(H56='ввод данных'!$B$15,"Salary transfer from "&amp;'ввод данных'!$B$11,INDEX(Лист4!$A$1:$A$388,RANDBETWEEN(1,ROWS(Лист4!$A$1:$A$388))))</f>
        <v>YM*YM.FIN</v>
      </c>
      <c r="Q56" s="303"/>
      <c r="R56" s="170"/>
      <c r="S56" s="171" t="str">
        <f t="shared" ca="1" si="3"/>
        <v>*1344</v>
      </c>
    </row>
    <row r="57" spans="1:19" ht="30" customHeight="1">
      <c r="A57" s="160">
        <f t="shared" ca="1" si="2"/>
        <v>46049.734664351861</v>
      </c>
      <c r="B57" s="170"/>
      <c r="C57" s="306">
        <f t="shared" ca="1" si="5"/>
        <v>46049.734664351861</v>
      </c>
      <c r="D57" s="307"/>
      <c r="E57" s="307"/>
      <c r="F57" s="307"/>
      <c r="G57" s="170"/>
      <c r="H57" s="300">
        <f ca="1">IF(AND(DAY(A57)=20,COUNTIFS($H$25:H56,"&gt;0",$A$25:A56,"&gt;="&amp;DATE(YEAR(A57),MONTH(A57),1),$A$25:A56,"&lt;"&amp;DATE(YEAR(A57),MONTH(A57)+1,1))=0),'ввод данных'!$B$15,-RANDBETWEEN(51,14999))</f>
        <v>-8544</v>
      </c>
      <c r="I57" s="300"/>
      <c r="J57" s="300"/>
      <c r="K57" s="300"/>
      <c r="L57" s="300"/>
      <c r="M57" s="171"/>
      <c r="N57" s="171">
        <f t="shared" ca="1" si="0"/>
        <v>-8544</v>
      </c>
      <c r="O57" s="170"/>
      <c r="P57" s="303" t="str">
        <f ca="1">IF(H57='ввод данных'!$B$15,"Salary transfer from "&amp;'ввод данных'!$B$11,INDEX(Лист4!$A$1:$A$388,RANDBETWEEN(1,ROWS(Лист4!$A$1:$A$388))))</f>
        <v>PAYU</v>
      </c>
      <c r="Q57" s="303"/>
      <c r="R57" s="170"/>
      <c r="S57" s="171" t="str">
        <f t="shared" ca="1" si="3"/>
        <v>*1344</v>
      </c>
    </row>
    <row r="58" spans="1:19" ht="30" customHeight="1">
      <c r="A58" s="160">
        <f t="shared" ca="1" si="2"/>
        <v>46049.309664351858</v>
      </c>
      <c r="B58" s="170"/>
      <c r="C58" s="306">
        <f t="shared" ca="1" si="5"/>
        <v>46049.309664351858</v>
      </c>
      <c r="D58" s="307"/>
      <c r="E58" s="307"/>
      <c r="F58" s="307"/>
      <c r="G58" s="170"/>
      <c r="H58" s="300">
        <f ca="1">IF(AND(DAY(A58)=20,COUNTIFS($H$25:H57,"&gt;0",$A$25:A57,"&gt;="&amp;DATE(YEAR(A58),MONTH(A58),1),$A$25:A57,"&lt;"&amp;DATE(YEAR(A58),MONTH(A58)+1,1))=0),'ввод данных'!$B$15,-RANDBETWEEN(51,14999))</f>
        <v>-14811</v>
      </c>
      <c r="I58" s="300"/>
      <c r="J58" s="300"/>
      <c r="K58" s="300"/>
      <c r="L58" s="300"/>
      <c r="M58" s="171"/>
      <c r="N58" s="171">
        <f t="shared" ca="1" si="0"/>
        <v>-14811</v>
      </c>
      <c r="O58" s="170"/>
      <c r="P58" s="303" t="str">
        <f ca="1">IF(H58='ввод данных'!$B$15,"Salary transfer from "&amp;'ввод данных'!$B$11,INDEX(Лист4!$A$1:$A$388,RANDBETWEEN(1,ROWS(Лист4!$A$1:$A$388))))</f>
        <v>SKR SKRILL.COM</v>
      </c>
      <c r="Q58" s="303"/>
      <c r="R58" s="170"/>
      <c r="S58" s="171" t="str">
        <f t="shared" ca="1" si="3"/>
        <v>*1344</v>
      </c>
    </row>
    <row r="59" spans="1:19" ht="30" customHeight="1">
      <c r="A59" s="160">
        <f t="shared" ca="1" si="2"/>
        <v>46048.513136574082</v>
      </c>
      <c r="B59" s="170"/>
      <c r="C59" s="306">
        <f t="shared" ca="1" si="5"/>
        <v>46048.513136574082</v>
      </c>
      <c r="D59" s="307"/>
      <c r="E59" s="307"/>
      <c r="F59" s="307"/>
      <c r="G59" s="170"/>
      <c r="H59" s="300">
        <f ca="1">IF(AND(DAY(A59)=20,COUNTIFS($H$25:H58,"&gt;0",$A$25:A58,"&gt;="&amp;DATE(YEAR(A59),MONTH(A59),1),$A$25:A58,"&lt;"&amp;DATE(YEAR(A59),MONTH(A59)+1,1))=0),'ввод данных'!$B$15,-RANDBETWEEN(51,14999))</f>
        <v>-12794</v>
      </c>
      <c r="I59" s="300"/>
      <c r="J59" s="300"/>
      <c r="K59" s="300"/>
      <c r="L59" s="300"/>
      <c r="M59" s="171"/>
      <c r="N59" s="171">
        <f t="shared" ca="1" si="0"/>
        <v>-12794</v>
      </c>
      <c r="O59" s="170"/>
      <c r="P59" s="303" t="str">
        <f ca="1">IF(H59='ввод данных'!$B$15,"Salary transfer from "&amp;'ввод данных'!$B$11,INDEX(Лист4!$A$1:$A$388,RANDBETWEEN(1,ROWS(Лист4!$A$1:$A$388))))</f>
        <v>GAZPROMNEFT AZS 106</v>
      </c>
      <c r="Q59" s="303"/>
      <c r="R59" s="170"/>
      <c r="S59" s="171" t="str">
        <f t="shared" ca="1" si="3"/>
        <v>*1344</v>
      </c>
    </row>
    <row r="60" spans="1:19" ht="30" customHeight="1">
      <c r="A60" s="160">
        <f t="shared" ca="1" si="2"/>
        <v>46048.232581018528</v>
      </c>
      <c r="B60" s="170"/>
      <c r="C60" s="306">
        <f t="shared" ca="1" si="5"/>
        <v>46048.232581018528</v>
      </c>
      <c r="D60" s="307"/>
      <c r="E60" s="307"/>
      <c r="F60" s="307"/>
      <c r="G60" s="170"/>
      <c r="H60" s="300">
        <f ca="1">IF(AND(DAY(A60)=20,COUNTIFS($H$25:H59,"&gt;0",$A$25:A59,"&gt;="&amp;DATE(YEAR(A60),MONTH(A60),1),$A$25:A59,"&lt;"&amp;DATE(YEAR(A60),MONTH(A60)+1,1))=0),'ввод данных'!$B$15,-RANDBETWEEN(51,14999))</f>
        <v>-12126</v>
      </c>
      <c r="I60" s="300"/>
      <c r="J60" s="300"/>
      <c r="K60" s="300"/>
      <c r="L60" s="300"/>
      <c r="M60" s="171"/>
      <c r="N60" s="171">
        <f t="shared" ca="1" si="0"/>
        <v>-12126</v>
      </c>
      <c r="O60" s="170"/>
      <c r="P60" s="303" t="str">
        <f ca="1">IF(H60='ввод данных'!$B$15,"Salary transfer from "&amp;'ввод данных'!$B$11,INDEX(Лист4!$A$1:$A$388,RANDBETWEEN(1,ROWS(Лист4!$A$1:$A$388))))</f>
        <v>YM*1CUPIS.RU140</v>
      </c>
      <c r="Q60" s="303"/>
      <c r="R60" s="170"/>
      <c r="S60" s="171" t="str">
        <f t="shared" ca="1" si="3"/>
        <v>*1344</v>
      </c>
    </row>
    <row r="61" spans="1:19" ht="30" customHeight="1">
      <c r="A61" s="160">
        <f t="shared" ca="1" si="2"/>
        <v>46047.919386574082</v>
      </c>
      <c r="B61" s="170"/>
      <c r="C61" s="306">
        <f t="shared" ca="1" si="5"/>
        <v>46047.919386574082</v>
      </c>
      <c r="D61" s="307"/>
      <c r="E61" s="307"/>
      <c r="F61" s="307"/>
      <c r="G61" s="170"/>
      <c r="H61" s="300">
        <f ca="1">IF(AND(DAY(A61)=20,COUNTIFS($H$25:H60,"&gt;0",$A$25:A60,"&gt;="&amp;DATE(YEAR(A61),MONTH(A61),1),$A$25:A60,"&lt;"&amp;DATE(YEAR(A61),MONTH(A61)+1,1))=0),'ввод данных'!$B$15,-RANDBETWEEN(51,14999))</f>
        <v>-3927</v>
      </c>
      <c r="I61" s="300"/>
      <c r="J61" s="300"/>
      <c r="K61" s="300"/>
      <c r="L61" s="300"/>
      <c r="M61" s="171"/>
      <c r="N61" s="171">
        <f t="shared" ca="1" si="0"/>
        <v>-3927</v>
      </c>
      <c r="O61" s="170"/>
      <c r="P61" s="303" t="str">
        <f ca="1">IF(H61='ввод данных'!$B$15,"Salary transfer from "&amp;'ввод данных'!$B$11,INDEX(Лист4!$A$1:$A$388,RANDBETWEEN(1,ROWS(Лист4!$A$1:$A$388))))</f>
        <v>LEUPAY.EU  CODE 2924</v>
      </c>
      <c r="Q61" s="303"/>
      <c r="R61" s="170"/>
      <c r="S61" s="171" t="str">
        <f t="shared" ca="1" si="3"/>
        <v>*1344</v>
      </c>
    </row>
    <row r="62" spans="1:19" ht="30" customHeight="1">
      <c r="A62" s="160">
        <f t="shared" ca="1" si="2"/>
        <v>46047.297164351861</v>
      </c>
      <c r="B62" s="170"/>
      <c r="C62" s="306">
        <f t="shared" ca="1" si="5"/>
        <v>46047.297164351861</v>
      </c>
      <c r="D62" s="307"/>
      <c r="E62" s="307"/>
      <c r="F62" s="307"/>
      <c r="G62" s="170"/>
      <c r="H62" s="300">
        <f ca="1">IF(AND(DAY(A62)=20,COUNTIFS($H$25:H61,"&gt;0",$A$25:A61,"&gt;="&amp;DATE(YEAR(A62),MONTH(A62),1),$A$25:A61,"&lt;"&amp;DATE(YEAR(A62),MONTH(A62)+1,1))=0),'ввод данных'!$B$15,-RANDBETWEEN(51,14999))</f>
        <v>-8864</v>
      </c>
      <c r="I62" s="300"/>
      <c r="J62" s="300"/>
      <c r="K62" s="300"/>
      <c r="L62" s="300"/>
      <c r="M62" s="171"/>
      <c r="N62" s="171">
        <f t="shared" ca="1" si="0"/>
        <v>-8864</v>
      </c>
      <c r="O62" s="170"/>
      <c r="P62" s="303" t="str">
        <f ca="1">IF(H62='ввод данных'!$B$15,"Salary transfer from "&amp;'ввод данных'!$B$11,INDEX(Лист4!$A$1:$A$388,RANDBETWEEN(1,ROWS(Лист4!$A$1:$A$388))))</f>
        <v>LOTS ROAD AUCTIONS</v>
      </c>
      <c r="Q62" s="303"/>
      <c r="R62" s="170"/>
      <c r="S62" s="171" t="str">
        <f t="shared" ca="1" si="3"/>
        <v>*1344</v>
      </c>
    </row>
    <row r="63" spans="1:19" ht="30" customHeight="1">
      <c r="A63" s="160">
        <f t="shared" ca="1" si="2"/>
        <v>46046.871469907419</v>
      </c>
      <c r="B63" s="170"/>
      <c r="C63" s="306">
        <f t="shared" ca="1" si="5"/>
        <v>46046.871469907419</v>
      </c>
      <c r="D63" s="307"/>
      <c r="E63" s="307"/>
      <c r="F63" s="307"/>
      <c r="G63" s="170"/>
      <c r="H63" s="300">
        <f ca="1">IF(AND(DAY(A63)=20,COUNTIFS($H$25:H62,"&gt;0",$A$25:A62,"&gt;="&amp;DATE(YEAR(A63),MONTH(A63),1),$A$25:A62,"&lt;"&amp;DATE(YEAR(A63),MONTH(A63)+1,1))=0),'ввод данных'!$B$15,-RANDBETWEEN(51,14999))</f>
        <v>-10164</v>
      </c>
      <c r="I63" s="300"/>
      <c r="J63" s="300"/>
      <c r="K63" s="300"/>
      <c r="L63" s="300"/>
      <c r="M63" s="171"/>
      <c r="N63" s="171">
        <f t="shared" ca="1" si="0"/>
        <v>-10164</v>
      </c>
      <c r="O63" s="170"/>
      <c r="P63" s="303" t="str">
        <f ca="1">IF(H63='ввод данных'!$B$15,"Salary transfer from "&amp;'ввод данных'!$B$11,INDEX(Лист4!$A$1:$A$388,RANDBETWEEN(1,ROWS(Лист4!$A$1:$A$388))))</f>
        <v>PAW*NEWAUCTION</v>
      </c>
      <c r="Q63" s="303"/>
      <c r="R63" s="170"/>
      <c r="S63" s="171" t="str">
        <f t="shared" ca="1" si="3"/>
        <v>*1344</v>
      </c>
    </row>
    <row r="64" spans="1:19" ht="30" customHeight="1">
      <c r="A64" s="160">
        <f t="shared" ca="1" si="2"/>
        <v>46046.5242476852</v>
      </c>
      <c r="B64" s="170"/>
      <c r="C64" s="306">
        <f t="shared" ca="1" si="5"/>
        <v>46046.5242476852</v>
      </c>
      <c r="D64" s="307"/>
      <c r="E64" s="307"/>
      <c r="F64" s="307"/>
      <c r="G64" s="170"/>
      <c r="H64" s="300">
        <f ca="1">IF(AND(DAY(A64)=20,COUNTIFS($H$25:H63,"&gt;0",$A$25:A63,"&gt;="&amp;DATE(YEAR(A64),MONTH(A64),1),$A$25:A63,"&lt;"&amp;DATE(YEAR(A64),MONTH(A64)+1,1))=0),'ввод данных'!$B$15,-RANDBETWEEN(51,14999))</f>
        <v>-3989</v>
      </c>
      <c r="I64" s="300"/>
      <c r="J64" s="300"/>
      <c r="K64" s="300"/>
      <c r="L64" s="300"/>
      <c r="M64" s="171"/>
      <c r="N64" s="171">
        <f t="shared" ca="1" si="0"/>
        <v>-3989</v>
      </c>
      <c r="O64" s="170"/>
      <c r="P64" s="303" t="str">
        <f ca="1">IF(H64='ввод данных'!$B$15,"Salary transfer from "&amp;'ввод данных'!$B$11,INDEX(Лист4!$A$1:$A$388,RANDBETWEEN(1,ROWS(Лист4!$A$1:$A$388))))</f>
        <v>COFFEE HOUSE 96</v>
      </c>
      <c r="Q64" s="303"/>
      <c r="R64" s="170"/>
      <c r="S64" s="171" t="str">
        <f t="shared" ca="1" si="3"/>
        <v>*1344</v>
      </c>
    </row>
    <row r="65" spans="1:19" ht="30" customHeight="1">
      <c r="A65" s="160">
        <f t="shared" ca="1" si="2"/>
        <v>46045.75966435187</v>
      </c>
      <c r="B65" s="170"/>
      <c r="C65" s="306">
        <f t="shared" ca="1" si="5"/>
        <v>46045.75966435187</v>
      </c>
      <c r="D65" s="307"/>
      <c r="E65" s="307"/>
      <c r="F65" s="307"/>
      <c r="G65" s="170"/>
      <c r="H65" s="300">
        <f ca="1">IF(AND(DAY(A65)=20,COUNTIFS($H$25:H64,"&gt;0",$A$25:A64,"&gt;="&amp;DATE(YEAR(A65),MONTH(A65),1),$A$25:A64,"&lt;"&amp;DATE(YEAR(A65),MONTH(A65)+1,1))=0),'ввод данных'!$B$15,-RANDBETWEEN(51,14999))</f>
        <v>-189</v>
      </c>
      <c r="I65" s="300"/>
      <c r="J65" s="300"/>
      <c r="K65" s="300"/>
      <c r="L65" s="300"/>
      <c r="M65" s="171"/>
      <c r="N65" s="171">
        <f t="shared" ca="1" si="0"/>
        <v>-189</v>
      </c>
      <c r="O65" s="170"/>
      <c r="P65" s="303" t="str">
        <f ca="1">IF(H65='ввод данных'!$B$15,"Salary transfer from "&amp;'ввод данных'!$B$11,INDEX(Лист4!$A$1:$A$388,RANDBETWEEN(1,ROWS(Лист4!$A$1:$A$388))))</f>
        <v>NETELLER 1592</v>
      </c>
      <c r="Q65" s="303"/>
      <c r="R65" s="170"/>
      <c r="S65" s="171" t="str">
        <f t="shared" ca="1" si="3"/>
        <v>*1344</v>
      </c>
    </row>
    <row r="66" spans="1:19" ht="30" customHeight="1">
      <c r="A66" s="160">
        <f t="shared" ca="1" si="2"/>
        <v>46045.154108796312</v>
      </c>
      <c r="B66" s="170"/>
      <c r="C66" s="306">
        <f t="shared" ca="1" si="5"/>
        <v>46045.154108796312</v>
      </c>
      <c r="D66" s="307"/>
      <c r="E66" s="307"/>
      <c r="F66" s="307"/>
      <c r="G66" s="170"/>
      <c r="H66" s="300">
        <f ca="1">IF(AND(DAY(A66)=20,COUNTIFS($H$25:H65,"&gt;0",$A$25:A65,"&gt;="&amp;DATE(YEAR(A66),MONTH(A66),1),$A$25:A65,"&lt;"&amp;DATE(YEAR(A66),MONTH(A66)+1,1))=0),'ввод данных'!$B$15,-RANDBETWEEN(51,14999))</f>
        <v>-6138</v>
      </c>
      <c r="I66" s="300"/>
      <c r="J66" s="300"/>
      <c r="K66" s="300"/>
      <c r="L66" s="300"/>
      <c r="M66" s="171"/>
      <c r="N66" s="171">
        <f t="shared" ca="1" si="0"/>
        <v>-6138</v>
      </c>
      <c r="O66" s="170"/>
      <c r="P66" s="303" t="str">
        <f ca="1">IF(H66='ввод данных'!$B$15,"Salary transfer from "&amp;'ввод данных'!$B$11,INDEX(Лист4!$A$1:$A$388,RANDBETWEEN(1,ROWS(Лист4!$A$1:$A$388))))</f>
        <v>YM*COFFEE-CAPITA</v>
      </c>
      <c r="Q66" s="303"/>
      <c r="R66" s="170"/>
      <c r="S66" s="171" t="str">
        <f t="shared" ca="1" si="3"/>
        <v>*1344</v>
      </c>
    </row>
    <row r="67" spans="1:19" ht="30" customHeight="1">
      <c r="A67" s="160">
        <f t="shared" ca="1" si="2"/>
        <v>46044.650636574093</v>
      </c>
      <c r="B67" s="170"/>
      <c r="C67" s="306">
        <f t="shared" ca="1" si="5"/>
        <v>46044.650636574093</v>
      </c>
      <c r="D67" s="307"/>
      <c r="E67" s="307"/>
      <c r="F67" s="307"/>
      <c r="G67" s="170"/>
      <c r="H67" s="300">
        <f ca="1">IF(AND(DAY(A67)=20,COUNTIFS($H$25:H66,"&gt;0",$A$25:A66,"&gt;="&amp;DATE(YEAR(A67),MONTH(A67),1),$A$25:A66,"&lt;"&amp;DATE(YEAR(A67),MONTH(A67)+1,1))=0),'ввод данных'!$B$15,-RANDBETWEEN(51,14999))</f>
        <v>-4896</v>
      </c>
      <c r="I67" s="300"/>
      <c r="J67" s="300"/>
      <c r="K67" s="300"/>
      <c r="L67" s="300"/>
      <c r="M67" s="171"/>
      <c r="N67" s="171">
        <f t="shared" ca="1" si="0"/>
        <v>-4896</v>
      </c>
      <c r="O67" s="170"/>
      <c r="P67" s="303" t="str">
        <f ca="1">IF(H67='ввод данных'!$B$15,"Salary transfer from "&amp;'ввод данных'!$B$11,INDEX(Лист4!$A$1:$A$388,RANDBETWEEN(1,ROWS(Лист4!$A$1:$A$388))))</f>
        <v>LION</v>
      </c>
      <c r="Q67" s="303"/>
      <c r="R67" s="170"/>
      <c r="S67" s="171" t="str">
        <f t="shared" ca="1" si="3"/>
        <v>*1344</v>
      </c>
    </row>
    <row r="68" spans="1:19" ht="30" customHeight="1">
      <c r="A68" s="160">
        <f t="shared" ca="1" si="2"/>
        <v>46043.718692129652</v>
      </c>
      <c r="B68" s="170"/>
      <c r="C68" s="306">
        <f t="shared" ca="1" si="5"/>
        <v>46043.718692129652</v>
      </c>
      <c r="D68" s="307"/>
      <c r="E68" s="307"/>
      <c r="F68" s="307"/>
      <c r="G68" s="170"/>
      <c r="H68" s="300">
        <f ca="1">IF(AND(DAY(A68)=20,COUNTIFS($H$25:H67,"&gt;0",$A$25:A67,"&gt;="&amp;DATE(YEAR(A68),MONTH(A68),1),$A$25:A67,"&lt;"&amp;DATE(YEAR(A68),MONTH(A68)+1,1))=0),'ввод данных'!$B$15,-RANDBETWEEN(51,14999))</f>
        <v>-619</v>
      </c>
      <c r="I68" s="300"/>
      <c r="J68" s="300"/>
      <c r="K68" s="300"/>
      <c r="L68" s="300"/>
      <c r="M68" s="171"/>
      <c r="N68" s="171">
        <f t="shared" ca="1" si="0"/>
        <v>-619</v>
      </c>
      <c r="O68" s="170"/>
      <c r="P68" s="303" t="str">
        <f ca="1">IF(H68='ввод данных'!$B$15,"Salary transfer from "&amp;'ввод данных'!$B$11,INDEX(Лист4!$A$1:$A$388,RANDBETWEEN(1,ROWS(Лист4!$A$1:$A$388))))</f>
        <v>APTEKA 24 CHASA</v>
      </c>
      <c r="Q68" s="303"/>
      <c r="R68" s="170"/>
      <c r="S68" s="171" t="str">
        <f t="shared" ca="1" si="3"/>
        <v>*1344</v>
      </c>
    </row>
    <row r="69" spans="1:19" ht="30" customHeight="1">
      <c r="A69" s="160">
        <f t="shared" ca="1" si="2"/>
        <v>46043.445775462984</v>
      </c>
      <c r="B69" s="170"/>
      <c r="C69" s="306">
        <f t="shared" ca="1" si="5"/>
        <v>46043.445775462984</v>
      </c>
      <c r="D69" s="307"/>
      <c r="E69" s="307"/>
      <c r="F69" s="307"/>
      <c r="G69" s="170"/>
      <c r="H69" s="300">
        <f ca="1">IF(AND(DAY(A69)=20,COUNTIFS($H$25:H68,"&gt;0",$A$25:A68,"&gt;="&amp;DATE(YEAR(A69),MONTH(A69),1),$A$25:A68,"&lt;"&amp;DATE(YEAR(A69),MONTH(A69)+1,1))=0),'ввод данных'!$B$15,-RANDBETWEEN(51,14999))</f>
        <v>-10051</v>
      </c>
      <c r="I69" s="300"/>
      <c r="J69" s="300"/>
      <c r="K69" s="300"/>
      <c r="L69" s="300"/>
      <c r="M69" s="171"/>
      <c r="N69" s="171">
        <f t="shared" ca="1" si="0"/>
        <v>-10051</v>
      </c>
      <c r="O69" s="170"/>
      <c r="P69" s="303" t="str">
        <f ca="1">IF(H69='ввод данных'!$B$15,"Salary transfer from "&amp;'ввод данных'!$B$11,INDEX(Лист4!$A$1:$A$388,RANDBETWEEN(1,ROWS(Лист4!$A$1:$A$388))))</f>
        <v>LOTERII PR-T LENINA</v>
      </c>
      <c r="Q69" s="303"/>
      <c r="R69" s="170"/>
      <c r="S69" s="171" t="str">
        <f t="shared" ca="1" si="3"/>
        <v>*1344</v>
      </c>
    </row>
    <row r="70" spans="1:19" ht="30" customHeight="1">
      <c r="A70" s="160">
        <f t="shared" ca="1" si="2"/>
        <v>46042.645775462981</v>
      </c>
      <c r="B70" s="170"/>
      <c r="C70" s="306">
        <f t="shared" ca="1" si="5"/>
        <v>46042.645775462981</v>
      </c>
      <c r="D70" s="307"/>
      <c r="E70" s="307"/>
      <c r="F70" s="307"/>
      <c r="G70" s="170"/>
      <c r="H70" s="300">
        <f ca="1">IF(AND(DAY(A70)=20,COUNTIFS($H$25:H69,"&gt;0",$A$25:A69,"&gt;="&amp;DATE(YEAR(A70),MONTH(A70),1),$A$25:A69,"&lt;"&amp;DATE(YEAR(A70),MONTH(A70)+1,1))=0),'ввод данных'!$B$15,-RANDBETWEEN(51,14999))</f>
        <v>840000</v>
      </c>
      <c r="I70" s="300"/>
      <c r="J70" s="300"/>
      <c r="K70" s="300"/>
      <c r="L70" s="300"/>
      <c r="M70" s="171"/>
      <c r="N70" s="171">
        <f t="shared" ca="1" si="0"/>
        <v>840000</v>
      </c>
      <c r="O70" s="170"/>
      <c r="P70" s="303" t="str">
        <f ca="1">IF(H70='ввод данных'!$B$15,"Salary transfer from "&amp;'ввод данных'!$B$11,INDEX(Лист4!$A$1:$A$388,RANDBETWEEN(1,ROWS(Лист4!$A$1:$A$388))))</f>
        <v>Salary transfer from STARLINK LLC</v>
      </c>
      <c r="Q70" s="303"/>
      <c r="R70" s="170"/>
      <c r="S70" s="171" t="str">
        <f t="shared" ca="1" si="3"/>
        <v>*1344</v>
      </c>
    </row>
    <row r="71" spans="1:19" ht="30" customHeight="1">
      <c r="A71" s="160">
        <f t="shared" ca="1" si="2"/>
        <v>46042.602719907423</v>
      </c>
      <c r="B71" s="170"/>
      <c r="C71" s="306">
        <f t="shared" ca="1" si="5"/>
        <v>46042.602719907423</v>
      </c>
      <c r="D71" s="307"/>
      <c r="E71" s="307"/>
      <c r="F71" s="307"/>
      <c r="G71" s="170"/>
      <c r="H71" s="300">
        <f ca="1">IF(AND(DAY(A71)=20,COUNTIFS($H$25:H70,"&gt;0",$A$25:A70,"&gt;="&amp;DATE(YEAR(A71),MONTH(A71),1),$A$25:A70,"&lt;"&amp;DATE(YEAR(A71),MONTH(A71)+1,1))=0),'ввод данных'!$B$15,-RANDBETWEEN(51,14999))</f>
        <v>-9791</v>
      </c>
      <c r="I71" s="300"/>
      <c r="J71" s="300"/>
      <c r="K71" s="300"/>
      <c r="L71" s="300"/>
      <c r="M71" s="171"/>
      <c r="N71" s="171">
        <f t="shared" ca="1" si="0"/>
        <v>-9791</v>
      </c>
      <c r="O71" s="170"/>
      <c r="P71" s="303" t="str">
        <f ca="1">IF(H71='ввод данных'!$B$15,"Salary transfer from "&amp;'ввод данных'!$B$11,INDEX(Лист4!$A$1:$A$388,RANDBETWEEN(1,ROWS(Лист4!$A$1:$A$388))))</f>
        <v>HASHFLARE.IO*5687</v>
      </c>
      <c r="Q71" s="303"/>
      <c r="R71" s="170"/>
      <c r="S71" s="171" t="str">
        <f t="shared" ca="1" si="3"/>
        <v>*1344</v>
      </c>
    </row>
    <row r="72" spans="1:19" ht="30" customHeight="1">
      <c r="A72" s="160">
        <f t="shared" ca="1" si="2"/>
        <v>46042.284664351864</v>
      </c>
      <c r="B72" s="170"/>
      <c r="C72" s="306">
        <f t="shared" ca="1" si="5"/>
        <v>46042.284664351864</v>
      </c>
      <c r="D72" s="307"/>
      <c r="E72" s="307"/>
      <c r="F72" s="307"/>
      <c r="G72" s="170"/>
      <c r="H72" s="300">
        <f ca="1">IF(AND(DAY(A72)=20,COUNTIFS($H$25:H71,"&gt;0",$A$25:A71,"&gt;="&amp;DATE(YEAR(A72),MONTH(A72),1),$A$25:A71,"&lt;"&amp;DATE(YEAR(A72),MONTH(A72)+1,1))=0),'ввод данных'!$B$15,-RANDBETWEEN(51,14999))</f>
        <v>-11624</v>
      </c>
      <c r="I72" s="300"/>
      <c r="J72" s="300"/>
      <c r="K72" s="300"/>
      <c r="L72" s="300"/>
      <c r="M72" s="171"/>
      <c r="N72" s="171">
        <f t="shared" ca="1" si="0"/>
        <v>-11624</v>
      </c>
      <c r="O72" s="170"/>
      <c r="P72" s="303" t="str">
        <f ca="1">IF(H72='ввод данных'!$B$15,"Salary transfer from "&amp;'ввод данных'!$B$11,INDEX(Лист4!$A$1:$A$388,RANDBETWEEN(1,ROWS(Лист4!$A$1:$A$388))))</f>
        <v>ADVANTIS CREDIT - MOTO</v>
      </c>
      <c r="Q72" s="303"/>
      <c r="R72" s="170"/>
      <c r="S72" s="171" t="str">
        <f t="shared" ca="1" si="3"/>
        <v>*1344</v>
      </c>
    </row>
    <row r="73" spans="1:19" ht="30" customHeight="1">
      <c r="A73" s="160">
        <f t="shared" ca="1" si="2"/>
        <v>46041.406192129645</v>
      </c>
      <c r="B73" s="170"/>
      <c r="C73" s="306">
        <f t="shared" ca="1" si="5"/>
        <v>46041.406192129645</v>
      </c>
      <c r="D73" s="307"/>
      <c r="E73" s="307"/>
      <c r="F73" s="307"/>
      <c r="G73" s="170"/>
      <c r="H73" s="300">
        <f ca="1">IF(AND(DAY(A73)=20,COUNTIFS($H$25:H72,"&gt;0",$A$25:A72,"&gt;="&amp;DATE(YEAR(A73),MONTH(A73),1),$A$25:A72,"&lt;"&amp;DATE(YEAR(A73),MONTH(A73)+1,1))=0),'ввод данных'!$B$15,-RANDBETWEEN(51,14999))</f>
        <v>-9806</v>
      </c>
      <c r="I73" s="300"/>
      <c r="J73" s="300"/>
      <c r="K73" s="300"/>
      <c r="L73" s="300"/>
      <c r="M73" s="171"/>
      <c r="N73" s="171">
        <f t="shared" ca="1" si="0"/>
        <v>-9806</v>
      </c>
      <c r="O73" s="170"/>
      <c r="P73" s="303" t="str">
        <f ca="1">IF(H73='ввод данных'!$B$15,"Salary transfer from "&amp;'ввод данных'!$B$11,INDEX(Лист4!$A$1:$A$388,RANDBETWEEN(1,ROWS(Лист4!$A$1:$A$388))))</f>
        <v>LUKOIL.AZK 18 51S</v>
      </c>
      <c r="Q73" s="303"/>
      <c r="R73" s="170"/>
      <c r="S73" s="171" t="str">
        <f t="shared" ca="1" si="3"/>
        <v>*1344</v>
      </c>
    </row>
    <row r="74" spans="1:19" ht="30" customHeight="1">
      <c r="A74" s="160">
        <f t="shared" ca="1" si="2"/>
        <v>46040.824247685203</v>
      </c>
      <c r="B74" s="170"/>
      <c r="C74" s="306">
        <f t="shared" ca="1" si="5"/>
        <v>46040.824247685203</v>
      </c>
      <c r="D74" s="307"/>
      <c r="E74" s="307"/>
      <c r="F74" s="307"/>
      <c r="G74" s="170"/>
      <c r="H74" s="300">
        <f ca="1">IF(AND(DAY(A74)=20,COUNTIFS($H$25:H73,"&gt;0",$A$25:A73,"&gt;="&amp;DATE(YEAR(A74),MONTH(A74),1),$A$25:A73,"&lt;"&amp;DATE(YEAR(A74),MONTH(A74)+1,1))=0),'ввод данных'!$B$15,-RANDBETWEEN(51,14999))</f>
        <v>-3969</v>
      </c>
      <c r="I74" s="300"/>
      <c r="J74" s="300"/>
      <c r="K74" s="300"/>
      <c r="L74" s="300"/>
      <c r="M74" s="171"/>
      <c r="N74" s="171">
        <f t="shared" ca="1" si="0"/>
        <v>-3969</v>
      </c>
      <c r="O74" s="170"/>
      <c r="P74" s="303" t="str">
        <f ca="1">IF(H74='ввод данных'!$B$15,"Salary transfer from "&amp;'ввод данных'!$B$11,INDEX(Лист4!$A$1:$A$388,RANDBETWEEN(1,ROWS(Лист4!$A$1:$A$388))))</f>
        <v>YM*MONEY.YANDEX</v>
      </c>
      <c r="Q74" s="303"/>
      <c r="R74" s="170"/>
      <c r="S74" s="171" t="str">
        <f t="shared" ca="1" si="3"/>
        <v>*1344</v>
      </c>
    </row>
    <row r="75" spans="1:19" ht="30" customHeight="1">
      <c r="A75" s="160">
        <f t="shared" ca="1" si="2"/>
        <v>46040.141608796315</v>
      </c>
      <c r="B75" s="170"/>
      <c r="C75" s="306">
        <f t="shared" ca="1" si="5"/>
        <v>46040.141608796315</v>
      </c>
      <c r="D75" s="307"/>
      <c r="E75" s="307"/>
      <c r="F75" s="307"/>
      <c r="G75" s="170"/>
      <c r="H75" s="300">
        <f ca="1">IF(AND(DAY(A75)=20,COUNTIFS($H$25:H74,"&gt;0",$A$25:A74,"&gt;="&amp;DATE(YEAR(A75),MONTH(A75),1),$A$25:A74,"&lt;"&amp;DATE(YEAR(A75),MONTH(A75)+1,1))=0),'ввод данных'!$B$15,-RANDBETWEEN(51,14999))</f>
        <v>-11925</v>
      </c>
      <c r="I75" s="300"/>
      <c r="J75" s="300"/>
      <c r="K75" s="300"/>
      <c r="L75" s="300"/>
      <c r="M75" s="171"/>
      <c r="N75" s="171">
        <f t="shared" ca="1" si="0"/>
        <v>-11925</v>
      </c>
      <c r="O75" s="170"/>
      <c r="P75" s="303" t="str">
        <f ca="1">IF(H75='ввод данных'!$B$15,"Salary transfer from "&amp;'ввод данных'!$B$11,INDEX(Лист4!$A$1:$A$388,RANDBETWEEN(1,ROWS(Лист4!$A$1:$A$388))))</f>
        <v>BEELINE MOBILE TOP-UP</v>
      </c>
      <c r="Q75" s="303"/>
      <c r="R75" s="170"/>
      <c r="S75" s="171" t="str">
        <f t="shared" ca="1" si="3"/>
        <v>*1344</v>
      </c>
    </row>
    <row r="76" spans="1:19" ht="30" customHeight="1">
      <c r="A76" s="160">
        <f t="shared" ca="1" si="2"/>
        <v>46040.001331018539</v>
      </c>
      <c r="B76" s="170"/>
      <c r="C76" s="306">
        <f t="shared" ca="1" si="5"/>
        <v>46040.001331018539</v>
      </c>
      <c r="D76" s="307"/>
      <c r="E76" s="307"/>
      <c r="F76" s="307"/>
      <c r="G76" s="170"/>
      <c r="H76" s="300">
        <f ca="1">IF(AND(DAY(A76)=20,COUNTIFS($H$25:H75,"&gt;0",$A$25:A75,"&gt;="&amp;DATE(YEAR(A76),MONTH(A76),1),$A$25:A75,"&lt;"&amp;DATE(YEAR(A76),MONTH(A76)+1,1))=0),'ввод данных'!$B$15,-RANDBETWEEN(51,14999))</f>
        <v>-10472</v>
      </c>
      <c r="I76" s="300"/>
      <c r="J76" s="300"/>
      <c r="K76" s="300"/>
      <c r="L76" s="300"/>
      <c r="M76" s="171"/>
      <c r="N76" s="171">
        <f t="shared" ca="1" si="0"/>
        <v>-10472</v>
      </c>
      <c r="O76" s="170"/>
      <c r="P76" s="303" t="str">
        <f ca="1">IF(H76='ввод данных'!$B$15,"Salary transfer from "&amp;'ввод данных'!$B$11,INDEX(Лист4!$A$1:$A$388,RANDBETWEEN(1,ROWS(Лист4!$A$1:$A$388))))</f>
        <v>SAFEZAIM.COM</v>
      </c>
      <c r="Q76" s="303"/>
      <c r="R76" s="170"/>
      <c r="S76" s="171" t="str">
        <f t="shared" ca="1" si="3"/>
        <v>*1344</v>
      </c>
    </row>
    <row r="77" spans="1:19" ht="30" customHeight="1">
      <c r="A77" s="160">
        <f t="shared" ca="1" si="2"/>
        <v>46039.152719907426</v>
      </c>
      <c r="B77" s="170"/>
      <c r="C77" s="306">
        <f t="shared" ca="1" si="5"/>
        <v>46039.152719907426</v>
      </c>
      <c r="D77" s="307"/>
      <c r="E77" s="307"/>
      <c r="F77" s="307"/>
      <c r="G77" s="170"/>
      <c r="H77" s="300">
        <f ca="1">IF(AND(DAY(A77)=20,COUNTIFS($H$25:H76,"&gt;0",$A$25:A76,"&gt;="&amp;DATE(YEAR(A77),MONTH(A77),1),$A$25:A76,"&lt;"&amp;DATE(YEAR(A77),MONTH(A77)+1,1))=0),'ввод данных'!$B$15,-RANDBETWEEN(51,14999))</f>
        <v>-774</v>
      </c>
      <c r="I77" s="300"/>
      <c r="J77" s="300"/>
      <c r="K77" s="300"/>
      <c r="L77" s="300"/>
      <c r="M77" s="171"/>
      <c r="N77" s="171">
        <f t="shared" ca="1" si="0"/>
        <v>-774</v>
      </c>
      <c r="O77" s="170"/>
      <c r="P77" s="303" t="str">
        <f ca="1">IF(H77='ввод данных'!$B$15,"Salary transfer from "&amp;'ввод данных'!$B$11,INDEX(Лист4!$A$1:$A$388,RANDBETWEEN(1,ROWS(Лист4!$A$1:$A$388))))</f>
        <v>VRB*QIWI</v>
      </c>
      <c r="Q77" s="303"/>
      <c r="R77" s="170"/>
      <c r="S77" s="171" t="str">
        <f t="shared" ca="1" si="3"/>
        <v>*1344</v>
      </c>
    </row>
    <row r="78" spans="1:19" ht="30" customHeight="1">
      <c r="A78" s="160">
        <f t="shared" ca="1" si="2"/>
        <v>46039.024247685207</v>
      </c>
      <c r="B78" s="170"/>
      <c r="C78" s="306">
        <f t="shared" ca="1" si="5"/>
        <v>46039.024247685207</v>
      </c>
      <c r="D78" s="307"/>
      <c r="E78" s="307"/>
      <c r="F78" s="307"/>
      <c r="G78" s="170"/>
      <c r="H78" s="300">
        <f ca="1">IF(AND(DAY(A78)=20,COUNTIFS($H$25:H77,"&gt;0",$A$25:A77,"&gt;="&amp;DATE(YEAR(A78),MONTH(A78),1),$A$25:A77,"&lt;"&amp;DATE(YEAR(A78),MONTH(A78)+1,1))=0),'ввод данных'!$B$15,-RANDBETWEEN(51,14999))</f>
        <v>-6871</v>
      </c>
      <c r="I78" s="300"/>
      <c r="J78" s="300"/>
      <c r="K78" s="300"/>
      <c r="L78" s="300"/>
      <c r="M78" s="171"/>
      <c r="N78" s="171">
        <f t="shared" ca="1" si="0"/>
        <v>-6871</v>
      </c>
      <c r="O78" s="170"/>
      <c r="P78" s="303" t="str">
        <f ca="1">IF(H78='ввод данных'!$B$15,"Salary transfer from "&amp;'ввод данных'!$B$11,INDEX(Лист4!$A$1:$A$388,RANDBETWEEN(1,ROWS(Лист4!$A$1:$A$388))))</f>
        <v>DENGI SRAZU</v>
      </c>
      <c r="Q78" s="303"/>
      <c r="R78" s="170"/>
      <c r="S78" s="171" t="str">
        <f t="shared" ca="1" si="3"/>
        <v>*1344</v>
      </c>
    </row>
    <row r="79" spans="1:19" ht="30" customHeight="1">
      <c r="A79" s="160">
        <f t="shared" ca="1" si="2"/>
        <v>46038.795081018543</v>
      </c>
      <c r="B79" s="170"/>
      <c r="C79" s="306">
        <f t="shared" ca="1" si="5"/>
        <v>46038.795081018543</v>
      </c>
      <c r="D79" s="307"/>
      <c r="E79" s="307"/>
      <c r="F79" s="307"/>
      <c r="G79" s="170"/>
      <c r="H79" s="300">
        <f ca="1">IF(AND(DAY(A79)=20,COUNTIFS($H$25:H78,"&gt;0",$A$25:A78,"&gt;="&amp;DATE(YEAR(A79),MONTH(A79),1),$A$25:A78,"&lt;"&amp;DATE(YEAR(A79),MONTH(A79)+1,1))=0),'ввод данных'!$B$15,-RANDBETWEEN(51,14999))</f>
        <v>-5733</v>
      </c>
      <c r="I79" s="300"/>
      <c r="J79" s="300"/>
      <c r="K79" s="300"/>
      <c r="L79" s="300"/>
      <c r="M79" s="171"/>
      <c r="N79" s="171">
        <f t="shared" ca="1" si="0"/>
        <v>-5733</v>
      </c>
      <c r="O79" s="170"/>
      <c r="P79" s="303" t="str">
        <f ca="1">IF(H79='ввод данных'!$B$15,"Salary transfer from "&amp;'ввод данных'!$B$11,INDEX(Лист4!$A$1:$A$388,RANDBETWEEN(1,ROWS(Лист4!$A$1:$A$388))))</f>
        <v>IZETTLE - 4829 UK POS</v>
      </c>
      <c r="Q79" s="303"/>
      <c r="R79" s="170"/>
      <c r="S79" s="171" t="str">
        <f t="shared" ca="1" si="3"/>
        <v>*1344</v>
      </c>
    </row>
    <row r="80" spans="1:19" ht="30" customHeight="1">
      <c r="A80" s="160">
        <f t="shared" ca="1" si="2"/>
        <v>46038.700636574096</v>
      </c>
      <c r="B80" s="170"/>
      <c r="C80" s="306">
        <f t="shared" ca="1" si="5"/>
        <v>46038.700636574096</v>
      </c>
      <c r="D80" s="307"/>
      <c r="E80" s="307"/>
      <c r="F80" s="307"/>
      <c r="G80" s="170"/>
      <c r="H80" s="300">
        <f ca="1">IF(AND(DAY(A80)=20,COUNTIFS($H$25:H79,"&gt;0",$A$25:A79,"&gt;="&amp;DATE(YEAR(A80),MONTH(A80),1),$A$25:A79,"&lt;"&amp;DATE(YEAR(A80),MONTH(A80)+1,1))=0),'ввод данных'!$B$15,-RANDBETWEEN(51,14999))</f>
        <v>-14055</v>
      </c>
      <c r="I80" s="300"/>
      <c r="J80" s="300"/>
      <c r="K80" s="300"/>
      <c r="L80" s="300"/>
      <c r="M80" s="171"/>
      <c r="N80" s="171">
        <f t="shared" ca="1" si="0"/>
        <v>-14055</v>
      </c>
      <c r="O80" s="170"/>
      <c r="P80" s="303" t="str">
        <f ca="1">IF(H80='ввод данных'!$B$15,"Salary transfer from "&amp;'ввод данных'!$B$11,INDEX(Лист4!$A$1:$A$388,RANDBETWEEN(1,ROWS(Лист4!$A$1:$A$388))))</f>
        <v>LEUPAY.EU  CODE 7405</v>
      </c>
      <c r="Q80" s="303"/>
      <c r="R80" s="170"/>
      <c r="S80" s="171" t="str">
        <f t="shared" ca="1" si="3"/>
        <v>*1344</v>
      </c>
    </row>
    <row r="81" spans="1:19" ht="30" customHeight="1">
      <c r="A81" s="160">
        <f t="shared" ca="1" si="2"/>
        <v>46037.977025462984</v>
      </c>
      <c r="B81" s="170"/>
      <c r="C81" s="306">
        <f t="shared" ca="1" si="5"/>
        <v>46037.977025462984</v>
      </c>
      <c r="D81" s="307"/>
      <c r="E81" s="307"/>
      <c r="F81" s="307"/>
      <c r="G81" s="170"/>
      <c r="H81" s="300">
        <f ca="1">IF(AND(DAY(A81)=20,COUNTIFS($H$25:H80,"&gt;0",$A$25:A80,"&gt;="&amp;DATE(YEAR(A81),MONTH(A81),1),$A$25:A80,"&lt;"&amp;DATE(YEAR(A81),MONTH(A81)+1,1))=0),'ввод данных'!$B$15,-RANDBETWEEN(51,14999))</f>
        <v>-1258</v>
      </c>
      <c r="I81" s="300"/>
      <c r="J81" s="300"/>
      <c r="K81" s="300"/>
      <c r="L81" s="300"/>
      <c r="M81" s="171"/>
      <c r="N81" s="171">
        <f t="shared" ca="1" si="0"/>
        <v>-1258</v>
      </c>
      <c r="O81" s="170"/>
      <c r="P81" s="303" t="str">
        <f ca="1">IF(H81='ввод данных'!$B$15,"Salary transfer from "&amp;'ввод данных'!$B$11,INDEX(Лист4!$A$1:$A$388,RANDBETWEEN(1,ROWS(Лист4!$A$1:$A$388))))</f>
        <v>HASHCOINS</v>
      </c>
      <c r="Q81" s="303"/>
      <c r="R81" s="170"/>
      <c r="S81" s="171" t="str">
        <f t="shared" ca="1" si="3"/>
        <v>*1344</v>
      </c>
    </row>
    <row r="82" spans="1:19" ht="30" customHeight="1">
      <c r="A82" s="160">
        <f t="shared" ca="1" si="2"/>
        <v>46037.835358796314</v>
      </c>
      <c r="B82" s="170"/>
      <c r="C82" s="306">
        <f t="shared" ca="1" si="5"/>
        <v>46037.835358796314</v>
      </c>
      <c r="D82" s="307"/>
      <c r="E82" s="307"/>
      <c r="F82" s="307"/>
      <c r="G82" s="170"/>
      <c r="H82" s="300">
        <f ca="1">IF(AND(DAY(A82)=20,COUNTIFS($H$25:H81,"&gt;0",$A$25:A81,"&gt;="&amp;DATE(YEAR(A82),MONTH(A82),1),$A$25:A81,"&lt;"&amp;DATE(YEAR(A82),MONTH(A82)+1,1))=0),'ввод данных'!$B$15,-RANDBETWEEN(51,14999))</f>
        <v>-12409</v>
      </c>
      <c r="I82" s="300"/>
      <c r="J82" s="300"/>
      <c r="K82" s="300"/>
      <c r="L82" s="300"/>
      <c r="M82" s="171"/>
      <c r="N82" s="171">
        <f t="shared" ca="1" si="0"/>
        <v>-12409</v>
      </c>
      <c r="O82" s="170"/>
      <c r="P82" s="303" t="str">
        <f ca="1">IF(H82='ввод данных'!$B$15,"Salary transfer from "&amp;'ввод данных'!$B$11,INDEX(Лист4!$A$1:$A$388,RANDBETWEEN(1,ROWS(Лист4!$A$1:$A$388))))</f>
        <v>LEUPAY.EU  CODE 2924</v>
      </c>
      <c r="Q82" s="303"/>
      <c r="R82" s="170"/>
      <c r="S82" s="171" t="str">
        <f t="shared" ca="1" si="3"/>
        <v>*1344</v>
      </c>
    </row>
    <row r="83" spans="1:19" ht="30" customHeight="1">
      <c r="A83" s="160">
        <f t="shared" ca="1" si="2"/>
        <v>46036.997164351873</v>
      </c>
      <c r="B83" s="170"/>
      <c r="C83" s="306">
        <f t="shared" ca="1" si="5"/>
        <v>46036.997164351873</v>
      </c>
      <c r="D83" s="307"/>
      <c r="E83" s="307"/>
      <c r="F83" s="307"/>
      <c r="G83" s="170"/>
      <c r="H83" s="300">
        <f ca="1">IF(AND(DAY(A83)=20,COUNTIFS($H$25:H82,"&gt;0",$A$25:A82,"&gt;="&amp;DATE(YEAR(A83),MONTH(A83),1),$A$25:A82,"&lt;"&amp;DATE(YEAR(A83),MONTH(A83)+1,1))=0),'ввод данных'!$B$15,-RANDBETWEEN(51,14999))</f>
        <v>-4568</v>
      </c>
      <c r="I83" s="300"/>
      <c r="J83" s="300"/>
      <c r="K83" s="300"/>
      <c r="L83" s="300"/>
      <c r="M83" s="171"/>
      <c r="N83" s="171">
        <f t="shared" ca="1" si="0"/>
        <v>-4568</v>
      </c>
      <c r="O83" s="170"/>
      <c r="P83" s="303" t="str">
        <f ca="1">IF(H83='ввод данных'!$B$15,"Salary transfer from "&amp;'ввод данных'!$B$11,INDEX(Лист4!$A$1:$A$388,RANDBETWEEN(1,ROWS(Лист4!$A$1:$A$388))))</f>
        <v>PAYMASTER</v>
      </c>
      <c r="Q83" s="303"/>
      <c r="R83" s="170"/>
      <c r="S83" s="171" t="str">
        <f t="shared" ca="1" si="3"/>
        <v>*1344</v>
      </c>
    </row>
    <row r="84" spans="1:19" ht="30" customHeight="1">
      <c r="A84" s="160">
        <f t="shared" ca="1" si="2"/>
        <v>46036.786747685204</v>
      </c>
      <c r="B84" s="170"/>
      <c r="C84" s="306">
        <f t="shared" ca="1" si="5"/>
        <v>46036.786747685204</v>
      </c>
      <c r="D84" s="307"/>
      <c r="E84" s="307"/>
      <c r="F84" s="307"/>
      <c r="G84" s="170"/>
      <c r="H84" s="300">
        <f ca="1">IF(AND(DAY(A84)=20,COUNTIFS($H$25:H83,"&gt;0",$A$25:A83,"&gt;="&amp;DATE(YEAR(A84),MONTH(A84),1),$A$25:A83,"&lt;"&amp;DATE(YEAR(A84),MONTH(A84)+1,1))=0),'ввод данных'!$B$15,-RANDBETWEEN(51,14999))</f>
        <v>-7911</v>
      </c>
      <c r="I84" s="300"/>
      <c r="J84" s="300"/>
      <c r="K84" s="300"/>
      <c r="L84" s="300"/>
      <c r="M84" s="171"/>
      <c r="N84" s="171">
        <f t="shared" ca="1" si="0"/>
        <v>-7911</v>
      </c>
      <c r="O84" s="170"/>
      <c r="P84" s="303" t="str">
        <f ca="1">IF(H84='ввод данных'!$B$15,"Salary transfer from "&amp;'ввод данных'!$B$11,INDEX(Лист4!$A$1:$A$388,RANDBETWEEN(1,ROWS(Лист4!$A$1:$A$388))))</f>
        <v>ZURZUM *PLATIUS</v>
      </c>
      <c r="Q84" s="303"/>
      <c r="R84" s="170"/>
      <c r="S84" s="171" t="str">
        <f t="shared" ca="1" si="3"/>
        <v>*1344</v>
      </c>
    </row>
    <row r="85" spans="1:19" ht="30" customHeight="1">
      <c r="A85" s="160">
        <f t="shared" ca="1" si="2"/>
        <v>46036.104803240763</v>
      </c>
      <c r="B85" s="170"/>
      <c r="C85" s="306">
        <f t="shared" ca="1" si="5"/>
        <v>46036.104803240763</v>
      </c>
      <c r="D85" s="307"/>
      <c r="E85" s="307"/>
      <c r="F85" s="307"/>
      <c r="G85" s="170"/>
      <c r="H85" s="300">
        <f ca="1">IF(AND(DAY(A85)=20,COUNTIFS($H$25:H84,"&gt;0",$A$25:A84,"&gt;="&amp;DATE(YEAR(A85),MONTH(A85),1),$A$25:A84,"&lt;"&amp;DATE(YEAR(A85),MONTH(A85)+1,1))=0),'ввод данных'!$B$15,-RANDBETWEEN(51,14999))</f>
        <v>-1199</v>
      </c>
      <c r="I85" s="300"/>
      <c r="J85" s="300"/>
      <c r="K85" s="300"/>
      <c r="L85" s="300"/>
      <c r="M85" s="171"/>
      <c r="N85" s="171">
        <f t="shared" ca="1" si="0"/>
        <v>-1199</v>
      </c>
      <c r="O85" s="170"/>
      <c r="P85" s="303" t="str">
        <f ca="1">IF(H85='ввод данных'!$B$15,"Salary transfer from "&amp;'ввод данных'!$B$11,INDEX(Лист4!$A$1:$A$388,RANDBETWEEN(1,ROWS(Лист4!$A$1:$A$388))))</f>
        <v>POMIDOR</v>
      </c>
      <c r="Q85" s="303"/>
      <c r="R85" s="170"/>
      <c r="S85" s="171" t="str">
        <f t="shared" ca="1" si="3"/>
        <v>*1344</v>
      </c>
    </row>
    <row r="86" spans="1:19" ht="30" customHeight="1">
      <c r="A86" s="160">
        <f t="shared" ca="1" si="2"/>
        <v>46035.852719907431</v>
      </c>
      <c r="B86" s="170"/>
      <c r="C86" s="306">
        <f t="shared" ca="1" si="5"/>
        <v>46035.852719907431</v>
      </c>
      <c r="D86" s="307"/>
      <c r="E86" s="307"/>
      <c r="F86" s="307"/>
      <c r="G86" s="170"/>
      <c r="H86" s="300">
        <f ca="1">IF(AND(DAY(A86)=20,COUNTIFS($H$25:H85,"&gt;0",$A$25:A85,"&gt;="&amp;DATE(YEAR(A86),MONTH(A86),1),$A$25:A85,"&lt;"&amp;DATE(YEAR(A86),MONTH(A86)+1,1))=0),'ввод данных'!$B$15,-RANDBETWEEN(51,14999))</f>
        <v>-12727</v>
      </c>
      <c r="I86" s="300"/>
      <c r="J86" s="300"/>
      <c r="K86" s="300"/>
      <c r="L86" s="300"/>
      <c r="M86" s="171"/>
      <c r="N86" s="171">
        <f t="shared" ca="1" si="0"/>
        <v>-12727</v>
      </c>
      <c r="O86" s="170"/>
      <c r="P86" s="303" t="str">
        <f ca="1">IF(H86='ввод данных'!$B$15,"Salary transfer from "&amp;'ввод данных'!$B$11,INDEX(Лист4!$A$1:$A$388,RANDBETWEEN(1,ROWS(Лист4!$A$1:$A$388))))</f>
        <v>PLASTIQ TUITION</v>
      </c>
      <c r="Q86" s="303"/>
      <c r="R86" s="170"/>
      <c r="S86" s="171" t="str">
        <f t="shared" ca="1" si="3"/>
        <v>*1344</v>
      </c>
    </row>
    <row r="87" spans="1:19" ht="30" customHeight="1">
      <c r="A87" s="160">
        <f t="shared" ca="1" si="2"/>
        <v>46034.933275462987</v>
      </c>
      <c r="B87" s="170"/>
      <c r="C87" s="306">
        <f t="shared" ca="1" si="5"/>
        <v>46034.933275462987</v>
      </c>
      <c r="D87" s="307"/>
      <c r="E87" s="307"/>
      <c r="F87" s="307"/>
      <c r="G87" s="170"/>
      <c r="H87" s="300">
        <f ca="1">IF(AND(DAY(A87)=20,COUNTIFS($H$25:H86,"&gt;0",$A$25:A86,"&gt;="&amp;DATE(YEAR(A87),MONTH(A87),1),$A$25:A86,"&lt;"&amp;DATE(YEAR(A87),MONTH(A87)+1,1))=0),'ввод данных'!$B$15,-RANDBETWEEN(51,14999))</f>
        <v>-11937</v>
      </c>
      <c r="I87" s="300"/>
      <c r="J87" s="300"/>
      <c r="K87" s="300"/>
      <c r="L87" s="300"/>
      <c r="M87" s="171"/>
      <c r="N87" s="171">
        <f t="shared" ca="1" si="0"/>
        <v>-11937</v>
      </c>
      <c r="O87" s="170"/>
      <c r="P87" s="303" t="str">
        <f ca="1">IF(H87='ввод данных'!$B$15,"Salary transfer from "&amp;'ввод данных'!$B$11,INDEX(Лист4!$A$1:$A$388,RANDBETWEEN(1,ROWS(Лист4!$A$1:$A$388))))</f>
        <v>HASHFLARE.IO*1436</v>
      </c>
      <c r="Q87" s="303"/>
      <c r="R87" s="170"/>
      <c r="S87" s="171" t="str">
        <f t="shared" ca="1" si="3"/>
        <v>*1344</v>
      </c>
    </row>
    <row r="88" spans="1:19" ht="30" customHeight="1">
      <c r="A88" s="160">
        <f t="shared" ca="1" si="2"/>
        <v>46034.103414351877</v>
      </c>
      <c r="B88" s="170"/>
      <c r="C88" s="306">
        <f t="shared" ca="1" si="5"/>
        <v>46034.103414351877</v>
      </c>
      <c r="D88" s="307"/>
      <c r="E88" s="307"/>
      <c r="F88" s="307"/>
      <c r="G88" s="170"/>
      <c r="H88" s="300">
        <f ca="1">IF(AND(DAY(A88)=20,COUNTIFS($H$25:H87,"&gt;0",$A$25:A87,"&gt;="&amp;DATE(YEAR(A88),MONTH(A88),1),$A$25:A87,"&lt;"&amp;DATE(YEAR(A88),MONTH(A88)+1,1))=0),'ввод данных'!$B$15,-RANDBETWEEN(51,14999))</f>
        <v>-5827</v>
      </c>
      <c r="I88" s="300"/>
      <c r="J88" s="300"/>
      <c r="K88" s="300"/>
      <c r="L88" s="300"/>
      <c r="M88" s="171"/>
      <c r="N88" s="171">
        <f t="shared" ca="1" si="0"/>
        <v>-5827</v>
      </c>
      <c r="O88" s="170"/>
      <c r="P88" s="303" t="str">
        <f ca="1">IF(H88='ввод данных'!$B$15,"Salary transfer from "&amp;'ввод данных'!$B$11,INDEX(Лист4!$A$1:$A$388,RANDBETWEEN(1,ROWS(Лист4!$A$1:$A$388))))</f>
        <v>PYATEROCHKA 2624</v>
      </c>
      <c r="Q88" s="303"/>
      <c r="R88" s="170"/>
      <c r="S88" s="171" t="str">
        <f t="shared" ca="1" si="3"/>
        <v>*1344</v>
      </c>
    </row>
    <row r="89" spans="1:19" ht="30" customHeight="1">
      <c r="A89" s="160">
        <f t="shared" ca="1" si="2"/>
        <v>46033.640914351876</v>
      </c>
      <c r="B89" s="170"/>
      <c r="C89" s="306">
        <f t="shared" ca="1" si="5"/>
        <v>46033.640914351876</v>
      </c>
      <c r="D89" s="307"/>
      <c r="E89" s="307"/>
      <c r="F89" s="307"/>
      <c r="G89" s="170"/>
      <c r="H89" s="300">
        <f ca="1">IF(AND(DAY(A89)=20,COUNTIFS($H$25:H88,"&gt;0",$A$25:A88,"&gt;="&amp;DATE(YEAR(A89),MONTH(A89),1),$A$25:A88,"&lt;"&amp;DATE(YEAR(A89),MONTH(A89)+1,1))=0),'ввод данных'!$B$15,-RANDBETWEEN(51,14999))</f>
        <v>-10716</v>
      </c>
      <c r="I89" s="300"/>
      <c r="J89" s="300"/>
      <c r="K89" s="300"/>
      <c r="L89" s="300"/>
      <c r="M89" s="171"/>
      <c r="N89" s="171">
        <f t="shared" ca="1" si="0"/>
        <v>-10716</v>
      </c>
      <c r="O89" s="170"/>
      <c r="P89" s="303" t="str">
        <f ca="1">IF(H89='ввод данных'!$B$15,"Salary transfer from "&amp;'ввод данных'!$B$11,INDEX(Лист4!$A$1:$A$388,RANDBETWEEN(1,ROWS(Лист4!$A$1:$A$388))))</f>
        <v>HASHCOINS</v>
      </c>
      <c r="Q89" s="303"/>
      <c r="R89" s="170"/>
      <c r="S89" s="171" t="str">
        <f t="shared" ca="1" si="3"/>
        <v>*1344</v>
      </c>
    </row>
    <row r="90" spans="1:19" ht="30" customHeight="1">
      <c r="A90" s="160">
        <f t="shared" ca="1" si="2"/>
        <v>46033.590219907433</v>
      </c>
      <c r="B90" s="170"/>
      <c r="C90" s="306">
        <f t="shared" ca="1" si="5"/>
        <v>46033.590219907433</v>
      </c>
      <c r="D90" s="307"/>
      <c r="E90" s="307"/>
      <c r="F90" s="307"/>
      <c r="G90" s="170"/>
      <c r="H90" s="300">
        <f ca="1">IF(AND(DAY(A90)=20,COUNTIFS($H$25:H89,"&gt;0",$A$25:A89,"&gt;="&amp;DATE(YEAR(A90),MONTH(A90),1),$A$25:A89,"&lt;"&amp;DATE(YEAR(A90),MONTH(A90)+1,1))=0),'ввод данных'!$B$15,-RANDBETWEEN(51,14999))</f>
        <v>-295</v>
      </c>
      <c r="I90" s="300"/>
      <c r="J90" s="300"/>
      <c r="K90" s="300"/>
      <c r="L90" s="300"/>
      <c r="M90" s="171"/>
      <c r="N90" s="171">
        <f t="shared" ref="N90:N153" ca="1" si="6">H90</f>
        <v>-295</v>
      </c>
      <c r="O90" s="170"/>
      <c r="P90" s="303" t="str">
        <f ca="1">IF(H90='ввод данных'!$B$15,"Salary transfer from "&amp;'ввод данных'!$B$11,INDEX(Лист4!$A$1:$A$388,RANDBETWEEN(1,ROWS(Лист4!$A$1:$A$388))))</f>
        <v>COFFEEMANIA D VVL</v>
      </c>
      <c r="Q90" s="303"/>
      <c r="R90" s="170"/>
      <c r="S90" s="171" t="str">
        <f t="shared" ca="1" si="3"/>
        <v>*1344</v>
      </c>
    </row>
    <row r="91" spans="1:19" ht="30" customHeight="1">
      <c r="A91" s="160">
        <f t="shared" ref="A91:A154" ca="1" si="7">A90-RANDBETWEEN(1,1440)/1440</f>
        <v>46032.626331018546</v>
      </c>
      <c r="B91" s="170"/>
      <c r="C91" s="306">
        <f t="shared" ca="1" si="5"/>
        <v>46032.626331018546</v>
      </c>
      <c r="D91" s="307"/>
      <c r="E91" s="307"/>
      <c r="F91" s="307"/>
      <c r="G91" s="170"/>
      <c r="H91" s="300">
        <f ca="1">IF(AND(DAY(A91)=20,COUNTIFS($H$25:H90,"&gt;0",$A$25:A90,"&gt;="&amp;DATE(YEAR(A91),MONTH(A91),1),$A$25:A90,"&lt;"&amp;DATE(YEAR(A91),MONTH(A91)+1,1))=0),'ввод данных'!$B$15,-RANDBETWEEN(51,14999))</f>
        <v>-11410</v>
      </c>
      <c r="I91" s="300"/>
      <c r="J91" s="300"/>
      <c r="K91" s="300"/>
      <c r="L91" s="300"/>
      <c r="M91" s="171"/>
      <c r="N91" s="171">
        <f t="shared" ca="1" si="6"/>
        <v>-11410</v>
      </c>
      <c r="O91" s="170"/>
      <c r="P91" s="303" t="str">
        <f ca="1">IF(H91='ввод данных'!$B$15,"Salary transfer from "&amp;'ввод данных'!$B$11,INDEX(Лист4!$A$1:$A$388,RANDBETWEEN(1,ROWS(Лист4!$A$1:$A$388))))</f>
        <v>COFFEE HOUSE 96</v>
      </c>
      <c r="Q91" s="303"/>
      <c r="R91" s="170"/>
      <c r="S91" s="171" t="str">
        <f t="shared" ref="S91:S154" ca="1" si="8">$S$25</f>
        <v>*1344</v>
      </c>
    </row>
    <row r="92" spans="1:19" ht="30" customHeight="1">
      <c r="A92" s="160">
        <f t="shared" ca="1" si="7"/>
        <v>46032.525636574101</v>
      </c>
      <c r="B92" s="170"/>
      <c r="C92" s="306">
        <f t="shared" ca="1" si="5"/>
        <v>46032.525636574101</v>
      </c>
      <c r="D92" s="307"/>
      <c r="E92" s="307"/>
      <c r="F92" s="307"/>
      <c r="G92" s="170"/>
      <c r="H92" s="300">
        <f ca="1">IF(AND(DAY(A92)=20,COUNTIFS($H$25:H91,"&gt;0",$A$25:A91,"&gt;="&amp;DATE(YEAR(A92),MONTH(A92),1),$A$25:A91,"&lt;"&amp;DATE(YEAR(A92),MONTH(A92)+1,1))=0),'ввод данных'!$B$15,-RANDBETWEEN(51,14999))</f>
        <v>-13983</v>
      </c>
      <c r="I92" s="300"/>
      <c r="J92" s="300"/>
      <c r="K92" s="300"/>
      <c r="L92" s="300"/>
      <c r="M92" s="171"/>
      <c r="N92" s="171">
        <f t="shared" ca="1" si="6"/>
        <v>-13983</v>
      </c>
      <c r="O92" s="170"/>
      <c r="P92" s="303" t="str">
        <f ca="1">IF(H92='ввод данных'!$B$15,"Salary transfer from "&amp;'ввод данных'!$B$11,INDEX(Лист4!$A$1:$A$388,RANDBETWEEN(1,ROWS(Лист4!$A$1:$A$388))))</f>
        <v>ICHIBAN BOSHI</v>
      </c>
      <c r="Q92" s="303"/>
      <c r="R92" s="170"/>
      <c r="S92" s="171" t="str">
        <f t="shared" ca="1" si="8"/>
        <v>*1344</v>
      </c>
    </row>
    <row r="93" spans="1:19" ht="30" customHeight="1">
      <c r="A93" s="160">
        <f t="shared" ca="1" si="7"/>
        <v>46031.631192129658</v>
      </c>
      <c r="B93" s="170"/>
      <c r="C93" s="306">
        <f t="shared" ca="1" si="5"/>
        <v>46031.631192129658</v>
      </c>
      <c r="D93" s="307"/>
      <c r="E93" s="307"/>
      <c r="F93" s="307"/>
      <c r="G93" s="170"/>
      <c r="H93" s="300">
        <f ca="1">IF(AND(DAY(A93)=20,COUNTIFS($H$25:H92,"&gt;0",$A$25:A92,"&gt;="&amp;DATE(YEAR(A93),MONTH(A93),1),$A$25:A92,"&lt;"&amp;DATE(YEAR(A93),MONTH(A93)+1,1))=0),'ввод данных'!$B$15,-RANDBETWEEN(51,14999))</f>
        <v>-6829</v>
      </c>
      <c r="I93" s="300"/>
      <c r="J93" s="300"/>
      <c r="K93" s="300"/>
      <c r="L93" s="300"/>
      <c r="M93" s="171"/>
      <c r="N93" s="171">
        <f t="shared" ca="1" si="6"/>
        <v>-6829</v>
      </c>
      <c r="O93" s="170"/>
      <c r="P93" s="303" t="str">
        <f ca="1">IF(H93='ввод данных'!$B$15,"Salary transfer from "&amp;'ввод данных'!$B$11,INDEX(Лист4!$A$1:$A$388,RANDBETWEEN(1,ROWS(Лист4!$A$1:$A$388))))</f>
        <v>ALFA_SMS</v>
      </c>
      <c r="Q93" s="303"/>
      <c r="R93" s="170"/>
      <c r="S93" s="171" t="str">
        <f t="shared" ca="1" si="8"/>
        <v>*1344</v>
      </c>
    </row>
    <row r="94" spans="1:19" ht="30" customHeight="1">
      <c r="A94" s="160">
        <f t="shared" ca="1" si="7"/>
        <v>46031.227719907438</v>
      </c>
      <c r="B94" s="170"/>
      <c r="C94" s="306">
        <f t="shared" ca="1" si="5"/>
        <v>46031.227719907438</v>
      </c>
      <c r="D94" s="307"/>
      <c r="E94" s="307"/>
      <c r="F94" s="307"/>
      <c r="G94" s="170"/>
      <c r="H94" s="300">
        <f ca="1">IF(AND(DAY(A94)=20,COUNTIFS($H$25:H93,"&gt;0",$A$25:A93,"&gt;="&amp;DATE(YEAR(A94),MONTH(A94),1),$A$25:A93,"&lt;"&amp;DATE(YEAR(A94),MONTH(A94)+1,1))=0),'ввод данных'!$B$15,-RANDBETWEEN(51,14999))</f>
        <v>-8752</v>
      </c>
      <c r="I94" s="300"/>
      <c r="J94" s="300"/>
      <c r="K94" s="300"/>
      <c r="L94" s="300"/>
      <c r="M94" s="171"/>
      <c r="N94" s="171">
        <f t="shared" ca="1" si="6"/>
        <v>-8752</v>
      </c>
      <c r="O94" s="170"/>
      <c r="P94" s="303" t="str">
        <f ca="1">IF(H94='ввод данных'!$B$15,"Salary transfer from "&amp;'ввод данных'!$B$11,INDEX(Лист4!$A$1:$A$388,RANDBETWEEN(1,ROWS(Лист4!$A$1:$A$388))))</f>
        <v>YM*ZUCOFFEE</v>
      </c>
      <c r="Q94" s="303"/>
      <c r="R94" s="170"/>
      <c r="S94" s="171" t="str">
        <f t="shared" ca="1" si="8"/>
        <v>*1344</v>
      </c>
    </row>
    <row r="95" spans="1:19" ht="30" customHeight="1">
      <c r="A95" s="160">
        <f t="shared" ca="1" si="7"/>
        <v>46030.734664351883</v>
      </c>
      <c r="B95" s="170"/>
      <c r="C95" s="306">
        <f t="shared" ca="1" si="5"/>
        <v>46030.734664351883</v>
      </c>
      <c r="D95" s="307"/>
      <c r="E95" s="307"/>
      <c r="F95" s="307"/>
      <c r="G95" s="170"/>
      <c r="H95" s="300">
        <f ca="1">IF(AND(DAY(A95)=20,COUNTIFS($H$25:H94,"&gt;0",$A$25:A94,"&gt;="&amp;DATE(YEAR(A95),MONTH(A95),1),$A$25:A94,"&lt;"&amp;DATE(YEAR(A95),MONTH(A95)+1,1))=0),'ввод данных'!$B$15,-RANDBETWEEN(51,14999))</f>
        <v>-12829</v>
      </c>
      <c r="I95" s="300"/>
      <c r="J95" s="300"/>
      <c r="K95" s="300"/>
      <c r="L95" s="300"/>
      <c r="M95" s="171"/>
      <c r="N95" s="171">
        <f t="shared" ca="1" si="6"/>
        <v>-12829</v>
      </c>
      <c r="O95" s="170"/>
      <c r="P95" s="303" t="str">
        <f ca="1">IF(H95='ввод данных'!$B$15,"Salary transfer from "&amp;'ввод данных'!$B$11,INDEX(Лист4!$A$1:$A$388,RANDBETWEEN(1,ROWS(Лист4!$A$1:$A$388))))</f>
        <v>QIWI</v>
      </c>
      <c r="Q95" s="303"/>
      <c r="R95" s="170"/>
      <c r="S95" s="171" t="str">
        <f t="shared" ca="1" si="8"/>
        <v>*1344</v>
      </c>
    </row>
    <row r="96" spans="1:19" ht="30" customHeight="1">
      <c r="A96" s="160">
        <f t="shared" ca="1" si="7"/>
        <v>46030.506886574105</v>
      </c>
      <c r="B96" s="170"/>
      <c r="C96" s="306">
        <f t="shared" ref="C96:C159" ca="1" si="9">A96</f>
        <v>46030.506886574105</v>
      </c>
      <c r="D96" s="307"/>
      <c r="E96" s="307"/>
      <c r="F96" s="307"/>
      <c r="G96" s="170"/>
      <c r="H96" s="300">
        <f ca="1">IF(AND(DAY(A96)=20,COUNTIFS($H$25:H95,"&gt;0",$A$25:A95,"&gt;="&amp;DATE(YEAR(A96),MONTH(A96),1),$A$25:A95,"&lt;"&amp;DATE(YEAR(A96),MONTH(A96)+1,1))=0),'ввод данных'!$B$15,-RANDBETWEEN(51,14999))</f>
        <v>-11347</v>
      </c>
      <c r="I96" s="300"/>
      <c r="J96" s="300"/>
      <c r="K96" s="300"/>
      <c r="L96" s="300"/>
      <c r="M96" s="171"/>
      <c r="N96" s="171">
        <f t="shared" ca="1" si="6"/>
        <v>-11347</v>
      </c>
      <c r="O96" s="170"/>
      <c r="P96" s="303" t="str">
        <f ca="1">IF(H96='ввод данных'!$B$15,"Salary transfer from "&amp;'ввод данных'!$B$11,INDEX(Лист4!$A$1:$A$388,RANDBETWEEN(1,ROWS(Лист4!$A$1:$A$388))))</f>
        <v>TRAMLINE TRADERS</v>
      </c>
      <c r="Q96" s="303"/>
      <c r="R96" s="170"/>
      <c r="S96" s="171" t="str">
        <f t="shared" ca="1" si="8"/>
        <v>*1344</v>
      </c>
    </row>
    <row r="97" spans="1:19" ht="30" customHeight="1">
      <c r="A97" s="160">
        <f t="shared" ca="1" si="7"/>
        <v>46030.21591435188</v>
      </c>
      <c r="B97" s="170"/>
      <c r="C97" s="306">
        <f t="shared" ca="1" si="9"/>
        <v>46030.21591435188</v>
      </c>
      <c r="D97" s="307"/>
      <c r="E97" s="307"/>
      <c r="F97" s="307"/>
      <c r="G97" s="170"/>
      <c r="H97" s="300">
        <f ca="1">IF(AND(DAY(A97)=20,COUNTIFS($H$25:H96,"&gt;0",$A$25:A96,"&gt;="&amp;DATE(YEAR(A97),MONTH(A97),1),$A$25:A96,"&lt;"&amp;DATE(YEAR(A97),MONTH(A97)+1,1))=0),'ввод данных'!$B$15,-RANDBETWEEN(51,14999))</f>
        <v>-12095</v>
      </c>
      <c r="I97" s="300"/>
      <c r="J97" s="300"/>
      <c r="K97" s="300"/>
      <c r="L97" s="300"/>
      <c r="M97" s="171"/>
      <c r="N97" s="171">
        <f t="shared" ca="1" si="6"/>
        <v>-12095</v>
      </c>
      <c r="O97" s="170"/>
      <c r="P97" s="303" t="str">
        <f ca="1">IF(H97='ввод данных'!$B$15,"Salary transfer from "&amp;'ввод данных'!$B$11,INDEX(Лист4!$A$1:$A$388,RANDBETWEEN(1,ROWS(Лист4!$A$1:$A$388))))</f>
        <v>YM*ZUCOFFEE</v>
      </c>
      <c r="Q97" s="303"/>
      <c r="R97" s="170"/>
      <c r="S97" s="171" t="str">
        <f t="shared" ca="1" si="8"/>
        <v>*1344</v>
      </c>
    </row>
    <row r="98" spans="1:19" ht="30" customHeight="1">
      <c r="A98" s="160">
        <f t="shared" ca="1" si="7"/>
        <v>46029.613136574102</v>
      </c>
      <c r="B98" s="170"/>
      <c r="C98" s="306">
        <f t="shared" ca="1" si="9"/>
        <v>46029.613136574102</v>
      </c>
      <c r="D98" s="307"/>
      <c r="E98" s="307"/>
      <c r="F98" s="307"/>
      <c r="G98" s="170"/>
      <c r="H98" s="300">
        <f ca="1">IF(AND(DAY(A98)=20,COUNTIFS($H$25:H97,"&gt;0",$A$25:A97,"&gt;="&amp;DATE(YEAR(A98),MONTH(A98),1),$A$25:A97,"&lt;"&amp;DATE(YEAR(A98),MONTH(A98)+1,1))=0),'ввод данных'!$B$15,-RANDBETWEEN(51,14999))</f>
        <v>-4737</v>
      </c>
      <c r="I98" s="300"/>
      <c r="J98" s="300"/>
      <c r="K98" s="300"/>
      <c r="L98" s="300"/>
      <c r="M98" s="171"/>
      <c r="N98" s="171">
        <f t="shared" ca="1" si="6"/>
        <v>-4737</v>
      </c>
      <c r="O98" s="170"/>
      <c r="P98" s="303" t="str">
        <f ca="1">IF(H98='ввод данных'!$B$15,"Salary transfer from "&amp;'ввод данных'!$B$11,INDEX(Лист4!$A$1:$A$388,RANDBETWEEN(1,ROWS(Лист4!$A$1:$A$388))))</f>
        <v>RBK*CREDITEXPRESS</v>
      </c>
      <c r="Q98" s="303"/>
      <c r="R98" s="170"/>
      <c r="S98" s="171" t="str">
        <f t="shared" ca="1" si="8"/>
        <v>*1344</v>
      </c>
    </row>
    <row r="99" spans="1:19" ht="30" customHeight="1">
      <c r="A99" s="160">
        <f t="shared" ca="1" si="7"/>
        <v>46029.416608796324</v>
      </c>
      <c r="B99" s="170"/>
      <c r="C99" s="306">
        <f t="shared" ca="1" si="9"/>
        <v>46029.416608796324</v>
      </c>
      <c r="D99" s="307"/>
      <c r="E99" s="307"/>
      <c r="F99" s="307"/>
      <c r="G99" s="170"/>
      <c r="H99" s="300">
        <f ca="1">IF(AND(DAY(A99)=20,COUNTIFS($H$25:H98,"&gt;0",$A$25:A98,"&gt;="&amp;DATE(YEAR(A99),MONTH(A99),1),$A$25:A98,"&lt;"&amp;DATE(YEAR(A99),MONTH(A99)+1,1))=0),'ввод данных'!$B$15,-RANDBETWEEN(51,14999))</f>
        <v>-11055</v>
      </c>
      <c r="I99" s="300"/>
      <c r="J99" s="300"/>
      <c r="K99" s="300"/>
      <c r="L99" s="300"/>
      <c r="M99" s="171"/>
      <c r="N99" s="171">
        <f t="shared" ca="1" si="6"/>
        <v>-11055</v>
      </c>
      <c r="O99" s="170"/>
      <c r="P99" s="303" t="str">
        <f ca="1">IF(H99='ввод данных'!$B$15,"Salary transfer from "&amp;'ввод данных'!$B$11,INDEX(Лист4!$A$1:$A$388,RANDBETWEEN(1,ROWS(Лист4!$A$1:$A$388))))</f>
        <v>YM*BETTPRO</v>
      </c>
      <c r="Q99" s="303"/>
      <c r="R99" s="170"/>
      <c r="S99" s="171" t="str">
        <f t="shared" ca="1" si="8"/>
        <v>*1344</v>
      </c>
    </row>
    <row r="100" spans="1:19" ht="30" customHeight="1">
      <c r="A100" s="160">
        <f t="shared" ca="1" si="7"/>
        <v>46028.683275462994</v>
      </c>
      <c r="B100" s="170"/>
      <c r="C100" s="306">
        <f t="shared" ca="1" si="9"/>
        <v>46028.683275462994</v>
      </c>
      <c r="D100" s="307"/>
      <c r="E100" s="307"/>
      <c r="F100" s="307"/>
      <c r="G100" s="170"/>
      <c r="H100" s="300">
        <f ca="1">IF(AND(DAY(A100)=20,COUNTIFS($H$25:H99,"&gt;0",$A$25:A99,"&gt;="&amp;DATE(YEAR(A100),MONTH(A100),1),$A$25:A99,"&lt;"&amp;DATE(YEAR(A100),MONTH(A100)+1,1))=0),'ввод данных'!$B$15,-RANDBETWEEN(51,14999))</f>
        <v>-55</v>
      </c>
      <c r="I100" s="300"/>
      <c r="J100" s="300"/>
      <c r="K100" s="300"/>
      <c r="L100" s="300"/>
      <c r="M100" s="171"/>
      <c r="N100" s="171">
        <f t="shared" ca="1" si="6"/>
        <v>-55</v>
      </c>
      <c r="O100" s="170"/>
      <c r="P100" s="303" t="str">
        <f ca="1">IF(H100='ввод данных'!$B$15,"Salary transfer from "&amp;'ввод данных'!$B$11,INDEX(Лист4!$A$1:$A$388,RANDBETWEEN(1,ROWS(Лист4!$A$1:$A$388))))</f>
        <v>LLC CITY LUNCH</v>
      </c>
      <c r="Q100" s="303"/>
      <c r="R100" s="170"/>
      <c r="S100" s="171" t="str">
        <f t="shared" ca="1" si="8"/>
        <v>*1344</v>
      </c>
    </row>
    <row r="101" spans="1:19" ht="30" customHeight="1">
      <c r="A101" s="160">
        <f t="shared" ca="1" si="7"/>
        <v>46027.754108796325</v>
      </c>
      <c r="B101" s="170"/>
      <c r="C101" s="306">
        <f t="shared" ca="1" si="9"/>
        <v>46027.754108796325</v>
      </c>
      <c r="D101" s="307"/>
      <c r="E101" s="307"/>
      <c r="F101" s="307"/>
      <c r="G101" s="170"/>
      <c r="H101" s="300">
        <f ca="1">IF(AND(DAY(A101)=20,COUNTIFS($H$25:H100,"&gt;0",$A$25:A100,"&gt;="&amp;DATE(YEAR(A101),MONTH(A101),1),$A$25:A100,"&lt;"&amp;DATE(YEAR(A101),MONTH(A101)+1,1))=0),'ввод данных'!$B$15,-RANDBETWEEN(51,14999))</f>
        <v>-10265</v>
      </c>
      <c r="I101" s="300"/>
      <c r="J101" s="300"/>
      <c r="K101" s="300"/>
      <c r="L101" s="300"/>
      <c r="M101" s="171"/>
      <c r="N101" s="171">
        <f t="shared" ca="1" si="6"/>
        <v>-10265</v>
      </c>
      <c r="O101" s="170"/>
      <c r="P101" s="303" t="str">
        <f ca="1">IF(H101='ввод данных'!$B$15,"Salary transfer from "&amp;'ввод данных'!$B$11,INDEX(Лист4!$A$1:$A$388,RANDBETWEEN(1,ROWS(Лист4!$A$1:$A$388))))</f>
        <v>FOTOSTRANA.RU</v>
      </c>
      <c r="Q101" s="303"/>
      <c r="R101" s="170"/>
      <c r="S101" s="171" t="str">
        <f t="shared" ca="1" si="8"/>
        <v>*1344</v>
      </c>
    </row>
    <row r="102" spans="1:19" ht="30" customHeight="1">
      <c r="A102" s="160">
        <f t="shared" ca="1" si="7"/>
        <v>46027.374247685213</v>
      </c>
      <c r="B102" s="170"/>
      <c r="C102" s="306">
        <f t="shared" ca="1" si="9"/>
        <v>46027.374247685213</v>
      </c>
      <c r="D102" s="307"/>
      <c r="E102" s="307"/>
      <c r="F102" s="307"/>
      <c r="G102" s="170"/>
      <c r="H102" s="300">
        <f ca="1">IF(AND(DAY(A102)=20,COUNTIFS($H$25:H101,"&gt;0",$A$25:A101,"&gt;="&amp;DATE(YEAR(A102),MONTH(A102),1),$A$25:A101,"&lt;"&amp;DATE(YEAR(A102),MONTH(A102)+1,1))=0),'ввод данных'!$B$15,-RANDBETWEEN(51,14999))</f>
        <v>-8725</v>
      </c>
      <c r="I102" s="300"/>
      <c r="J102" s="300"/>
      <c r="K102" s="300"/>
      <c r="L102" s="300"/>
      <c r="M102" s="171"/>
      <c r="N102" s="171">
        <f t="shared" ca="1" si="6"/>
        <v>-8725</v>
      </c>
      <c r="O102" s="170"/>
      <c r="P102" s="303" t="str">
        <f ca="1">IF(H102='ввод данных'!$B$15,"Salary transfer from "&amp;'ввод данных'!$B$11,INDEX(Лист4!$A$1:$A$388,RANDBETWEEN(1,ROWS(Лист4!$A$1:$A$388))))</f>
        <v>WWW WALLETONE COM</v>
      </c>
      <c r="Q102" s="303"/>
      <c r="R102" s="170"/>
      <c r="S102" s="171" t="str">
        <f t="shared" ca="1" si="8"/>
        <v>*1344</v>
      </c>
    </row>
    <row r="103" spans="1:19" ht="30" customHeight="1">
      <c r="A103" s="160">
        <f t="shared" ca="1" si="7"/>
        <v>46026.865219907435</v>
      </c>
      <c r="B103" s="170"/>
      <c r="C103" s="306">
        <f t="shared" ca="1" si="9"/>
        <v>46026.865219907435</v>
      </c>
      <c r="D103" s="307"/>
      <c r="E103" s="307"/>
      <c r="F103" s="307"/>
      <c r="G103" s="170"/>
      <c r="H103" s="300">
        <f ca="1">IF(AND(DAY(A103)=20,COUNTIFS($H$25:H102,"&gt;0",$A$25:A102,"&gt;="&amp;DATE(YEAR(A103),MONTH(A103),1),$A$25:A102,"&lt;"&amp;DATE(YEAR(A103),MONTH(A103)+1,1))=0),'ввод данных'!$B$15,-RANDBETWEEN(51,14999))</f>
        <v>-13097</v>
      </c>
      <c r="I103" s="300"/>
      <c r="J103" s="300"/>
      <c r="K103" s="300"/>
      <c r="L103" s="300"/>
      <c r="M103" s="171"/>
      <c r="N103" s="171">
        <f t="shared" ca="1" si="6"/>
        <v>-13097</v>
      </c>
      <c r="O103" s="170"/>
      <c r="P103" s="303" t="str">
        <f ca="1">IF(H103='ввод данных'!$B$15,"Salary transfer from "&amp;'ввод данных'!$B$11,INDEX(Лист4!$A$1:$A$388,RANDBETWEEN(1,ROWS(Лист4!$A$1:$A$388))))</f>
        <v>NEW COFFEE</v>
      </c>
      <c r="Q103" s="303"/>
      <c r="R103" s="170"/>
      <c r="S103" s="171" t="str">
        <f t="shared" ca="1" si="8"/>
        <v>*1344</v>
      </c>
    </row>
    <row r="104" spans="1:19" ht="30" customHeight="1">
      <c r="A104" s="160">
        <f t="shared" ca="1" si="7"/>
        <v>46026.049247685216</v>
      </c>
      <c r="B104" s="170"/>
      <c r="C104" s="306">
        <f t="shared" ca="1" si="9"/>
        <v>46026.049247685216</v>
      </c>
      <c r="D104" s="307"/>
      <c r="E104" s="307"/>
      <c r="F104" s="307"/>
      <c r="G104" s="170"/>
      <c r="H104" s="300">
        <f ca="1">IF(AND(DAY(A104)=20,COUNTIFS($H$25:H103,"&gt;0",$A$25:A103,"&gt;="&amp;DATE(YEAR(A104),MONTH(A104),1),$A$25:A103,"&lt;"&amp;DATE(YEAR(A104),MONTH(A104)+1,1))=0),'ввод данных'!$B$15,-RANDBETWEEN(51,14999))</f>
        <v>-6768</v>
      </c>
      <c r="I104" s="300"/>
      <c r="J104" s="300"/>
      <c r="K104" s="300"/>
      <c r="L104" s="300"/>
      <c r="M104" s="171"/>
      <c r="N104" s="171">
        <f t="shared" ca="1" si="6"/>
        <v>-6768</v>
      </c>
      <c r="O104" s="170"/>
      <c r="P104" s="303" t="str">
        <f ca="1">IF(H104='ввод данных'!$B$15,"Salary transfer from "&amp;'ввод данных'!$B$11,INDEX(Лист4!$A$1:$A$388,RANDBETWEEN(1,ROWS(Лист4!$A$1:$A$388))))</f>
        <v>PAYU</v>
      </c>
      <c r="Q104" s="303"/>
      <c r="R104" s="170"/>
      <c r="S104" s="171" t="str">
        <f t="shared" ca="1" si="8"/>
        <v>*1344</v>
      </c>
    </row>
    <row r="105" spans="1:19" ht="30" customHeight="1">
      <c r="A105" s="160">
        <f t="shared" ca="1" si="7"/>
        <v>46025.59369212966</v>
      </c>
      <c r="B105" s="170"/>
      <c r="C105" s="306">
        <f t="shared" ca="1" si="9"/>
        <v>46025.59369212966</v>
      </c>
      <c r="D105" s="307"/>
      <c r="E105" s="307"/>
      <c r="F105" s="307"/>
      <c r="G105" s="170"/>
      <c r="H105" s="300">
        <f ca="1">IF(AND(DAY(A105)=20,COUNTIFS($H$25:H104,"&gt;0",$A$25:A104,"&gt;="&amp;DATE(YEAR(A105),MONTH(A105),1),$A$25:A104,"&lt;"&amp;DATE(YEAR(A105),MONTH(A105)+1,1))=0),'ввод данных'!$B$15,-RANDBETWEEN(51,14999))</f>
        <v>-3431</v>
      </c>
      <c r="I105" s="300"/>
      <c r="J105" s="300"/>
      <c r="K105" s="300"/>
      <c r="L105" s="300"/>
      <c r="M105" s="171"/>
      <c r="N105" s="171">
        <f t="shared" ca="1" si="6"/>
        <v>-3431</v>
      </c>
      <c r="O105" s="170"/>
      <c r="P105" s="303" t="str">
        <f ca="1">IF(H105='ввод данных'!$B$15,"Salary transfer from "&amp;'ввод данных'!$B$11,INDEX(Лист4!$A$1:$A$388,RANDBETWEEN(1,ROWS(Лист4!$A$1:$A$388))))</f>
        <v>Y.M*ZUCOFFEE</v>
      </c>
      <c r="Q105" s="303"/>
      <c r="R105" s="170"/>
      <c r="S105" s="171" t="str">
        <f t="shared" ca="1" si="8"/>
        <v>*1344</v>
      </c>
    </row>
    <row r="106" spans="1:19" ht="30" customHeight="1">
      <c r="A106" s="160">
        <f t="shared" ca="1" si="7"/>
        <v>46024.65619212966</v>
      </c>
      <c r="B106" s="170"/>
      <c r="C106" s="306">
        <f t="shared" ca="1" si="9"/>
        <v>46024.65619212966</v>
      </c>
      <c r="D106" s="307"/>
      <c r="E106" s="307"/>
      <c r="F106" s="307"/>
      <c r="G106" s="170"/>
      <c r="H106" s="300">
        <f ca="1">IF(AND(DAY(A106)=20,COUNTIFS($H$25:H105,"&gt;0",$A$25:A105,"&gt;="&amp;DATE(YEAR(A106),MONTH(A106),1),$A$25:A105,"&lt;"&amp;DATE(YEAR(A106),MONTH(A106)+1,1))=0),'ввод данных'!$B$15,-RANDBETWEEN(51,14999))</f>
        <v>-6389</v>
      </c>
      <c r="I106" s="300"/>
      <c r="J106" s="300"/>
      <c r="K106" s="300"/>
      <c r="L106" s="300"/>
      <c r="M106" s="171"/>
      <c r="N106" s="171">
        <f t="shared" ca="1" si="6"/>
        <v>-6389</v>
      </c>
      <c r="O106" s="170"/>
      <c r="P106" s="303" t="str">
        <f ca="1">IF(H106='ввод данных'!$B$15,"Salary transfer from "&amp;'ввод данных'!$B$11,INDEX(Лист4!$A$1:$A$388,RANDBETWEEN(1,ROWS(Лист4!$A$1:$A$388))))</f>
        <v>YANDEX.MONEY YANDEX.MO</v>
      </c>
      <c r="Q106" s="303"/>
      <c r="R106" s="170"/>
      <c r="S106" s="171" t="str">
        <f t="shared" ca="1" si="8"/>
        <v>*1344</v>
      </c>
    </row>
    <row r="107" spans="1:19" ht="30" customHeight="1">
      <c r="A107" s="160">
        <f t="shared" ca="1" si="7"/>
        <v>46024.154108796327</v>
      </c>
      <c r="B107" s="170"/>
      <c r="C107" s="306">
        <f t="shared" ca="1" si="9"/>
        <v>46024.154108796327</v>
      </c>
      <c r="D107" s="307"/>
      <c r="E107" s="307"/>
      <c r="F107" s="307"/>
      <c r="G107" s="170"/>
      <c r="H107" s="300">
        <f ca="1">IF(AND(DAY(A107)=20,COUNTIFS($H$25:H106,"&gt;0",$A$25:A106,"&gt;="&amp;DATE(YEAR(A107),MONTH(A107),1),$A$25:A106,"&lt;"&amp;DATE(YEAR(A107),MONTH(A107)+1,1))=0),'ввод данных'!$B$15,-RANDBETWEEN(51,14999))</f>
        <v>-6904</v>
      </c>
      <c r="I107" s="300"/>
      <c r="J107" s="300"/>
      <c r="K107" s="300"/>
      <c r="L107" s="300"/>
      <c r="M107" s="171"/>
      <c r="N107" s="171">
        <f t="shared" ca="1" si="6"/>
        <v>-6904</v>
      </c>
      <c r="O107" s="170"/>
      <c r="P107" s="303" t="str">
        <f ca="1">IF(H107='ввод данных'!$B$15,"Salary transfer from "&amp;'ввод данных'!$B$11,INDEX(Лист4!$A$1:$A$388,RANDBETWEEN(1,ROWS(Лист4!$A$1:$A$388))))</f>
        <v>YM*XELIUS</v>
      </c>
      <c r="Q107" s="303"/>
      <c r="R107" s="170"/>
      <c r="S107" s="171" t="str">
        <f t="shared" ca="1" si="8"/>
        <v>*1344</v>
      </c>
    </row>
    <row r="108" spans="1:19" ht="30" customHeight="1">
      <c r="A108" s="160">
        <f t="shared" ca="1" si="7"/>
        <v>46023.183969907441</v>
      </c>
      <c r="B108" s="170"/>
      <c r="C108" s="306">
        <f t="shared" ca="1" si="9"/>
        <v>46023.183969907441</v>
      </c>
      <c r="D108" s="307"/>
      <c r="E108" s="307"/>
      <c r="F108" s="307"/>
      <c r="G108" s="170"/>
      <c r="H108" s="300">
        <f ca="1">IF(AND(DAY(A108)=20,COUNTIFS($H$25:H107,"&gt;0",$A$25:A107,"&gt;="&amp;DATE(YEAR(A108),MONTH(A108),1),$A$25:A107,"&lt;"&amp;DATE(YEAR(A108),MONTH(A108)+1,1))=0),'ввод данных'!$B$15,-RANDBETWEEN(51,14999))</f>
        <v>-6789</v>
      </c>
      <c r="I108" s="300"/>
      <c r="J108" s="300"/>
      <c r="K108" s="300"/>
      <c r="L108" s="300"/>
      <c r="M108" s="171"/>
      <c r="N108" s="171">
        <f t="shared" ca="1" si="6"/>
        <v>-6789</v>
      </c>
      <c r="O108" s="170"/>
      <c r="P108" s="303" t="str">
        <f ca="1">IF(H108='ввод данных'!$B$15,"Salary transfer from "&amp;'ввод данных'!$B$11,INDEX(Лист4!$A$1:$A$388,RANDBETWEEN(1,ROWS(Лист4!$A$1:$A$388))))</f>
        <v>LENTA-297</v>
      </c>
      <c r="Q108" s="303"/>
      <c r="R108" s="170"/>
      <c r="S108" s="171" t="str">
        <f t="shared" ca="1" si="8"/>
        <v>*1344</v>
      </c>
    </row>
    <row r="109" spans="1:19" ht="30" customHeight="1">
      <c r="A109" s="160">
        <f t="shared" ca="1" si="7"/>
        <v>46022.267997685216</v>
      </c>
      <c r="B109" s="170"/>
      <c r="C109" s="306">
        <f t="shared" ca="1" si="9"/>
        <v>46022.267997685216</v>
      </c>
      <c r="D109" s="307"/>
      <c r="E109" s="307"/>
      <c r="F109" s="307"/>
      <c r="G109" s="170"/>
      <c r="H109" s="300">
        <f ca="1">IF(AND(DAY(A109)=20,COUNTIFS($H$25:H108,"&gt;0",$A$25:A108,"&gt;="&amp;DATE(YEAR(A109),MONTH(A109),1),$A$25:A108,"&lt;"&amp;DATE(YEAR(A109),MONTH(A109)+1,1))=0),'ввод данных'!$B$15,-RANDBETWEEN(51,14999))</f>
        <v>-6690</v>
      </c>
      <c r="I109" s="300"/>
      <c r="J109" s="300"/>
      <c r="K109" s="300"/>
      <c r="L109" s="300"/>
      <c r="M109" s="171"/>
      <c r="N109" s="171">
        <f t="shared" ca="1" si="6"/>
        <v>-6690</v>
      </c>
      <c r="O109" s="170"/>
      <c r="P109" s="303" t="str">
        <f ca="1">IF(H109='ввод данных'!$B$15,"Salary transfer from "&amp;'ввод данных'!$B$11,INDEX(Лист4!$A$1:$A$388,RANDBETWEEN(1,ROWS(Лист4!$A$1:$A$388))))</f>
        <v>YM*MOBCREDIT</v>
      </c>
      <c r="Q109" s="303"/>
      <c r="R109" s="170"/>
      <c r="S109" s="171" t="str">
        <f t="shared" ca="1" si="8"/>
        <v>*1344</v>
      </c>
    </row>
    <row r="110" spans="1:19" ht="30" customHeight="1">
      <c r="A110" s="160">
        <f t="shared" ca="1" si="7"/>
        <v>46021.313136574106</v>
      </c>
      <c r="B110" s="170"/>
      <c r="C110" s="306">
        <f t="shared" ca="1" si="9"/>
        <v>46021.313136574106</v>
      </c>
      <c r="D110" s="307"/>
      <c r="E110" s="307"/>
      <c r="F110" s="307"/>
      <c r="G110" s="170"/>
      <c r="H110" s="300">
        <f ca="1">IF(AND(DAY(A110)=20,COUNTIFS($H$25:H109,"&gt;0",$A$25:A109,"&gt;="&amp;DATE(YEAR(A110),MONTH(A110),1),$A$25:A109,"&lt;"&amp;DATE(YEAR(A110),MONTH(A110)+1,1))=0),'ввод данных'!$B$15,-RANDBETWEEN(51,14999))</f>
        <v>-415</v>
      </c>
      <c r="I110" s="300"/>
      <c r="J110" s="300"/>
      <c r="K110" s="300"/>
      <c r="L110" s="300"/>
      <c r="M110" s="171"/>
      <c r="N110" s="171">
        <f t="shared" ca="1" si="6"/>
        <v>-415</v>
      </c>
      <c r="O110" s="170"/>
      <c r="P110" s="303" t="str">
        <f ca="1">IF(H110='ввод данных'!$B$15,"Salary transfer from "&amp;'ввод данных'!$B$11,INDEX(Лист4!$A$1:$A$388,RANDBETWEEN(1,ROWS(Лист4!$A$1:$A$388))))</f>
        <v>PIF ALFACAPITAL BALANS</v>
      </c>
      <c r="Q110" s="303"/>
      <c r="R110" s="170"/>
      <c r="S110" s="171" t="str">
        <f t="shared" ca="1" si="8"/>
        <v>*1344</v>
      </c>
    </row>
    <row r="111" spans="1:19" ht="30" customHeight="1">
      <c r="A111" s="160">
        <f t="shared" ca="1" si="7"/>
        <v>46021.197858796331</v>
      </c>
      <c r="B111" s="170"/>
      <c r="C111" s="306">
        <f t="shared" ca="1" si="9"/>
        <v>46021.197858796331</v>
      </c>
      <c r="D111" s="307"/>
      <c r="E111" s="307"/>
      <c r="F111" s="307"/>
      <c r="G111" s="170"/>
      <c r="H111" s="300">
        <f ca="1">IF(AND(DAY(A111)=20,COUNTIFS($H$25:H110,"&gt;0",$A$25:A110,"&gt;="&amp;DATE(YEAR(A111),MONTH(A111),1),$A$25:A110,"&lt;"&amp;DATE(YEAR(A111),MONTH(A111)+1,1))=0),'ввод данных'!$B$15,-RANDBETWEEN(51,14999))</f>
        <v>-11656</v>
      </c>
      <c r="I111" s="300"/>
      <c r="J111" s="300"/>
      <c r="K111" s="300"/>
      <c r="L111" s="300"/>
      <c r="M111" s="171"/>
      <c r="N111" s="171">
        <f t="shared" ca="1" si="6"/>
        <v>-11656</v>
      </c>
      <c r="O111" s="170"/>
      <c r="P111" s="303" t="str">
        <f ca="1">IF(H111='ввод данных'!$B$15,"Salary transfer from "&amp;'ввод данных'!$B$11,INDEX(Лист4!$A$1:$A$388,RANDBETWEEN(1,ROWS(Лист4!$A$1:$A$388))))</f>
        <v>CANTEEN ALCON</v>
      </c>
      <c r="Q111" s="303"/>
      <c r="R111" s="170"/>
      <c r="S111" s="171" t="str">
        <f t="shared" ca="1" si="8"/>
        <v>*1344</v>
      </c>
    </row>
    <row r="112" spans="1:19" ht="30" customHeight="1">
      <c r="A112" s="160">
        <f t="shared" ca="1" si="7"/>
        <v>46020.200636574111</v>
      </c>
      <c r="B112" s="170"/>
      <c r="C112" s="306">
        <f t="shared" ca="1" si="9"/>
        <v>46020.200636574111</v>
      </c>
      <c r="D112" s="307"/>
      <c r="E112" s="307"/>
      <c r="F112" s="307"/>
      <c r="G112" s="170"/>
      <c r="H112" s="300">
        <f ca="1">IF(AND(DAY(A112)=20,COUNTIFS($H$25:H111,"&gt;0",$A$25:A111,"&gt;="&amp;DATE(YEAR(A112),MONTH(A112),1),$A$25:A111,"&lt;"&amp;DATE(YEAR(A112),MONTH(A112)+1,1))=0),'ввод данных'!$B$15,-RANDBETWEEN(51,14999))</f>
        <v>-11652</v>
      </c>
      <c r="I112" s="300"/>
      <c r="J112" s="300"/>
      <c r="K112" s="300"/>
      <c r="L112" s="300"/>
      <c r="M112" s="171"/>
      <c r="N112" s="171">
        <f t="shared" ca="1" si="6"/>
        <v>-11652</v>
      </c>
      <c r="O112" s="170"/>
      <c r="P112" s="303" t="str">
        <f ca="1">IF(H112='ввод данных'!$B$15,"Salary transfer from "&amp;'ввод данных'!$B$11,INDEX(Лист4!$A$1:$A$388,RANDBETWEEN(1,ROWS(Лист4!$A$1:$A$388))))</f>
        <v>PEREKRESTOK</v>
      </c>
      <c r="Q112" s="303"/>
      <c r="R112" s="170"/>
      <c r="S112" s="171" t="str">
        <f t="shared" ca="1" si="8"/>
        <v>*1344</v>
      </c>
    </row>
    <row r="113" spans="1:19" ht="30" customHeight="1">
      <c r="A113" s="160">
        <f t="shared" ca="1" si="7"/>
        <v>46020.067303240779</v>
      </c>
      <c r="B113" s="170"/>
      <c r="C113" s="306">
        <f t="shared" ca="1" si="9"/>
        <v>46020.067303240779</v>
      </c>
      <c r="D113" s="307"/>
      <c r="E113" s="307"/>
      <c r="F113" s="307"/>
      <c r="G113" s="170"/>
      <c r="H113" s="300">
        <f ca="1">IF(AND(DAY(A113)=20,COUNTIFS($H$25:H112,"&gt;0",$A$25:A112,"&gt;="&amp;DATE(YEAR(A113),MONTH(A113),1),$A$25:A112,"&lt;"&amp;DATE(YEAR(A113),MONTH(A113)+1,1))=0),'ввод данных'!$B$15,-RANDBETWEEN(51,14999))</f>
        <v>-671</v>
      </c>
      <c r="I113" s="300"/>
      <c r="J113" s="300"/>
      <c r="K113" s="300"/>
      <c r="L113" s="300"/>
      <c r="M113" s="171"/>
      <c r="N113" s="171">
        <f t="shared" ca="1" si="6"/>
        <v>-671</v>
      </c>
      <c r="O113" s="170"/>
      <c r="P113" s="303" t="str">
        <f ca="1">IF(H113='ввод данных'!$B$15,"Salary transfer from "&amp;'ввод данных'!$B$11,INDEX(Лист4!$A$1:$A$388,RANDBETWEEN(1,ROWS(Лист4!$A$1:$A$388))))</f>
        <v>YM*BETSBC</v>
      </c>
      <c r="Q113" s="303"/>
      <c r="R113" s="170"/>
      <c r="S113" s="171" t="str">
        <f t="shared" ca="1" si="8"/>
        <v>*1344</v>
      </c>
    </row>
    <row r="114" spans="1:19" ht="30" customHeight="1">
      <c r="A114" s="160">
        <f t="shared" ca="1" si="7"/>
        <v>46019.670081018558</v>
      </c>
      <c r="B114" s="170"/>
      <c r="C114" s="306">
        <f t="shared" ca="1" si="9"/>
        <v>46019.670081018558</v>
      </c>
      <c r="D114" s="307"/>
      <c r="E114" s="307"/>
      <c r="F114" s="307"/>
      <c r="G114" s="170"/>
      <c r="H114" s="300">
        <f ca="1">IF(AND(DAY(A114)=20,COUNTIFS($H$25:H113,"&gt;0",$A$25:A113,"&gt;="&amp;DATE(YEAR(A114),MONTH(A114),1),$A$25:A113,"&lt;"&amp;DATE(YEAR(A114),MONTH(A114)+1,1))=0),'ввод данных'!$B$15,-RANDBETWEEN(51,14999))</f>
        <v>-2393</v>
      </c>
      <c r="I114" s="300"/>
      <c r="J114" s="300"/>
      <c r="K114" s="300"/>
      <c r="L114" s="300"/>
      <c r="M114" s="171"/>
      <c r="N114" s="171">
        <f t="shared" ca="1" si="6"/>
        <v>-2393</v>
      </c>
      <c r="O114" s="170"/>
      <c r="P114" s="303" t="str">
        <f ca="1">IF(H114='ввод данных'!$B$15,"Salary transfer from "&amp;'ввод данных'!$B$11,INDEX(Лист4!$A$1:$A$388,RANDBETWEEN(1,ROWS(Лист4!$A$1:$A$388))))</f>
        <v>LLC ORGANIC COFFEE-2</v>
      </c>
      <c r="Q114" s="303"/>
      <c r="R114" s="170"/>
      <c r="S114" s="171" t="str">
        <f t="shared" ca="1" si="8"/>
        <v>*1344</v>
      </c>
    </row>
    <row r="115" spans="1:19" ht="30" customHeight="1">
      <c r="A115" s="160">
        <f t="shared" ca="1" si="7"/>
        <v>46018.90758101856</v>
      </c>
      <c r="B115" s="170"/>
      <c r="C115" s="306">
        <f t="shared" ca="1" si="9"/>
        <v>46018.90758101856</v>
      </c>
      <c r="D115" s="307"/>
      <c r="E115" s="307"/>
      <c r="F115" s="307"/>
      <c r="G115" s="170"/>
      <c r="H115" s="300">
        <f ca="1">IF(AND(DAY(A115)=20,COUNTIFS($H$25:H114,"&gt;0",$A$25:A114,"&gt;="&amp;DATE(YEAR(A115),MONTH(A115),1),$A$25:A114,"&lt;"&amp;DATE(YEAR(A115),MONTH(A115)+1,1))=0),'ввод данных'!$B$15,-RANDBETWEEN(51,14999))</f>
        <v>-10807</v>
      </c>
      <c r="I115" s="300"/>
      <c r="J115" s="300"/>
      <c r="K115" s="300"/>
      <c r="L115" s="300"/>
      <c r="M115" s="171"/>
      <c r="N115" s="171">
        <f t="shared" ca="1" si="6"/>
        <v>-10807</v>
      </c>
      <c r="O115" s="170"/>
      <c r="P115" s="303" t="str">
        <f ca="1">IF(H115='ввод данных'!$B$15,"Salary transfer from "&amp;'ввод данных'!$B$11,INDEX(Лист4!$A$1:$A$388,RANDBETWEEN(1,ROWS(Лист4!$A$1:$A$388))))</f>
        <v>ZAIMSRAZU.RU</v>
      </c>
      <c r="Q115" s="303"/>
      <c r="R115" s="170"/>
      <c r="S115" s="171" t="str">
        <f t="shared" ca="1" si="8"/>
        <v>*1344</v>
      </c>
    </row>
    <row r="116" spans="1:19" ht="30" customHeight="1">
      <c r="A116" s="160">
        <f t="shared" ca="1" si="7"/>
        <v>46018.606192129671</v>
      </c>
      <c r="B116" s="170"/>
      <c r="C116" s="306">
        <f t="shared" ca="1" si="9"/>
        <v>46018.606192129671</v>
      </c>
      <c r="D116" s="307"/>
      <c r="E116" s="307"/>
      <c r="F116" s="307"/>
      <c r="G116" s="170"/>
      <c r="H116" s="300">
        <f ca="1">IF(AND(DAY(A116)=20,COUNTIFS($H$25:H115,"&gt;0",$A$25:A115,"&gt;="&amp;DATE(YEAR(A116),MONTH(A116),1),$A$25:A115,"&lt;"&amp;DATE(YEAR(A116),MONTH(A116)+1,1))=0),'ввод данных'!$B$15,-RANDBETWEEN(51,14999))</f>
        <v>-13972</v>
      </c>
      <c r="I116" s="300"/>
      <c r="J116" s="300"/>
      <c r="K116" s="300"/>
      <c r="L116" s="300"/>
      <c r="M116" s="171"/>
      <c r="N116" s="171">
        <f t="shared" ca="1" si="6"/>
        <v>-13972</v>
      </c>
      <c r="O116" s="170"/>
      <c r="P116" s="303" t="str">
        <f ca="1">IF(H116='ввод данных'!$B$15,"Salary transfer from "&amp;'ввод данных'!$B$11,INDEX(Лист4!$A$1:$A$388,RANDBETWEEN(1,ROWS(Лист4!$A$1:$A$388))))</f>
        <v>WWW.WALLETONE.RU</v>
      </c>
      <c r="Q116" s="303"/>
      <c r="R116" s="170"/>
      <c r="S116" s="171" t="str">
        <f t="shared" ca="1" si="8"/>
        <v>*1344</v>
      </c>
    </row>
    <row r="117" spans="1:19" ht="30" customHeight="1">
      <c r="A117" s="160">
        <f t="shared" ca="1" si="7"/>
        <v>46018.031192129674</v>
      </c>
      <c r="B117" s="170"/>
      <c r="C117" s="306">
        <f t="shared" ca="1" si="9"/>
        <v>46018.031192129674</v>
      </c>
      <c r="D117" s="307"/>
      <c r="E117" s="307"/>
      <c r="F117" s="307"/>
      <c r="G117" s="170"/>
      <c r="H117" s="300">
        <f ca="1">IF(AND(DAY(A117)=20,COUNTIFS($H$25:H116,"&gt;0",$A$25:A116,"&gt;="&amp;DATE(YEAR(A117),MONTH(A117),1),$A$25:A116,"&lt;"&amp;DATE(YEAR(A117),MONTH(A117)+1,1))=0),'ввод данных'!$B$15,-RANDBETWEEN(51,14999))</f>
        <v>-9558</v>
      </c>
      <c r="I117" s="300"/>
      <c r="J117" s="300"/>
      <c r="K117" s="300"/>
      <c r="L117" s="300"/>
      <c r="M117" s="171"/>
      <c r="N117" s="171">
        <f t="shared" ca="1" si="6"/>
        <v>-9558</v>
      </c>
      <c r="O117" s="170"/>
      <c r="P117" s="303" t="str">
        <f ca="1">IF(H117='ввод данных'!$B$15,"Salary transfer from "&amp;'ввод данных'!$B$11,INDEX(Лист4!$A$1:$A$388,RANDBETWEEN(1,ROWS(Лист4!$A$1:$A$388))))</f>
        <v>YM*MOBCREDIT</v>
      </c>
      <c r="Q117" s="303"/>
      <c r="R117" s="170"/>
      <c r="S117" s="171" t="str">
        <f t="shared" ca="1" si="8"/>
        <v>*1344</v>
      </c>
    </row>
    <row r="118" spans="1:19" ht="30" customHeight="1">
      <c r="A118" s="160">
        <f t="shared" ca="1" si="7"/>
        <v>46017.537442129673</v>
      </c>
      <c r="B118" s="170"/>
      <c r="C118" s="306">
        <f t="shared" ca="1" si="9"/>
        <v>46017.537442129673</v>
      </c>
      <c r="D118" s="307"/>
      <c r="E118" s="307"/>
      <c r="F118" s="307"/>
      <c r="G118" s="170"/>
      <c r="H118" s="300">
        <f ca="1">IF(AND(DAY(A118)=20,COUNTIFS($H$25:H117,"&gt;0",$A$25:A117,"&gt;="&amp;DATE(YEAR(A118),MONTH(A118),1),$A$25:A117,"&lt;"&amp;DATE(YEAR(A118),MONTH(A118)+1,1))=0),'ввод данных'!$B$15,-RANDBETWEEN(51,14999))</f>
        <v>-9522</v>
      </c>
      <c r="I118" s="300"/>
      <c r="J118" s="300"/>
      <c r="K118" s="300"/>
      <c r="L118" s="300"/>
      <c r="M118" s="171"/>
      <c r="N118" s="171">
        <f t="shared" ca="1" si="6"/>
        <v>-9522</v>
      </c>
      <c r="O118" s="170"/>
      <c r="P118" s="303" t="str">
        <f ca="1">IF(H118='ввод данных'!$B$15,"Salary transfer from "&amp;'ввод данных'!$B$11,INDEX(Лист4!$A$1:$A$388,RANDBETWEEN(1,ROWS(Лист4!$A$1:$A$388))))</f>
        <v>NASTOYASHCHAYA PEKARNY</v>
      </c>
      <c r="Q118" s="303"/>
      <c r="R118" s="170"/>
      <c r="S118" s="171" t="str">
        <f t="shared" ca="1" si="8"/>
        <v>*1344</v>
      </c>
    </row>
    <row r="119" spans="1:19" ht="30" customHeight="1">
      <c r="A119" s="160">
        <f t="shared" ca="1" si="7"/>
        <v>46017.197164351892</v>
      </c>
      <c r="B119" s="170"/>
      <c r="C119" s="306">
        <f t="shared" ca="1" si="9"/>
        <v>46017.197164351892</v>
      </c>
      <c r="D119" s="307"/>
      <c r="E119" s="307"/>
      <c r="F119" s="307"/>
      <c r="G119" s="170"/>
      <c r="H119" s="300">
        <f ca="1">IF(AND(DAY(A119)=20,COUNTIFS($H$25:H118,"&gt;0",$A$25:A118,"&gt;="&amp;DATE(YEAR(A119),MONTH(A119),1),$A$25:A118,"&lt;"&amp;DATE(YEAR(A119),MONTH(A119)+1,1))=0),'ввод данных'!$B$15,-RANDBETWEEN(51,14999))</f>
        <v>-11129</v>
      </c>
      <c r="I119" s="300"/>
      <c r="J119" s="300"/>
      <c r="K119" s="300"/>
      <c r="L119" s="300"/>
      <c r="M119" s="171"/>
      <c r="N119" s="171">
        <f t="shared" ca="1" si="6"/>
        <v>-11129</v>
      </c>
      <c r="O119" s="170"/>
      <c r="P119" s="303" t="str">
        <f ca="1">IF(H119='ввод данных'!$B$15,"Salary transfer from "&amp;'ввод данных'!$B$11,INDEX(Лист4!$A$1:$A$388,RANDBETWEEN(1,ROWS(Лист4!$A$1:$A$388))))</f>
        <v>EZAIMO.RU</v>
      </c>
      <c r="Q119" s="303"/>
      <c r="R119" s="170"/>
      <c r="S119" s="171" t="str">
        <f t="shared" ca="1" si="8"/>
        <v>*1344</v>
      </c>
    </row>
    <row r="120" spans="1:19" ht="30" customHeight="1">
      <c r="A120" s="160">
        <f t="shared" ca="1" si="7"/>
        <v>46016.414525463006</v>
      </c>
      <c r="B120" s="170"/>
      <c r="C120" s="306">
        <f t="shared" ca="1" si="9"/>
        <v>46016.414525463006</v>
      </c>
      <c r="D120" s="307"/>
      <c r="E120" s="307"/>
      <c r="F120" s="307"/>
      <c r="G120" s="170"/>
      <c r="H120" s="300">
        <f ca="1">IF(AND(DAY(A120)=20,COUNTIFS($H$25:H119,"&gt;0",$A$25:A119,"&gt;="&amp;DATE(YEAR(A120),MONTH(A120),1),$A$25:A119,"&lt;"&amp;DATE(YEAR(A120),MONTH(A120)+1,1))=0),'ввод данных'!$B$15,-RANDBETWEEN(51,14999))</f>
        <v>-1343</v>
      </c>
      <c r="I120" s="300"/>
      <c r="J120" s="300"/>
      <c r="K120" s="300"/>
      <c r="L120" s="300"/>
      <c r="M120" s="171"/>
      <c r="N120" s="171">
        <f t="shared" ca="1" si="6"/>
        <v>-1343</v>
      </c>
      <c r="O120" s="170"/>
      <c r="P120" s="303" t="str">
        <f ca="1">IF(H120='ввод данных'!$B$15,"Salary transfer from "&amp;'ввод данных'!$B$11,INDEX(Лист4!$A$1:$A$388,RANDBETWEEN(1,ROWS(Лист4!$A$1:$A$388))))</f>
        <v>ZAIM365.RU</v>
      </c>
      <c r="Q120" s="303"/>
      <c r="R120" s="170"/>
      <c r="S120" s="171" t="str">
        <f t="shared" ca="1" si="8"/>
        <v>*1344</v>
      </c>
    </row>
    <row r="121" spans="1:19" ht="30" customHeight="1">
      <c r="A121" s="160">
        <f t="shared" ca="1" si="7"/>
        <v>46016.054108796336</v>
      </c>
      <c r="B121" s="170"/>
      <c r="C121" s="306">
        <f t="shared" ca="1" si="9"/>
        <v>46016.054108796336</v>
      </c>
      <c r="D121" s="307"/>
      <c r="E121" s="307"/>
      <c r="F121" s="307"/>
      <c r="G121" s="170"/>
      <c r="H121" s="300">
        <f ca="1">IF(AND(DAY(A121)=20,COUNTIFS($H$25:H120,"&gt;0",$A$25:A120,"&gt;="&amp;DATE(YEAR(A121),MONTH(A121),1),$A$25:A120,"&lt;"&amp;DATE(YEAR(A121),MONTH(A121)+1,1))=0),'ввод данных'!$B$15,-RANDBETWEEN(51,14999))</f>
        <v>-4660</v>
      </c>
      <c r="I121" s="300"/>
      <c r="J121" s="300"/>
      <c r="K121" s="300"/>
      <c r="L121" s="300"/>
      <c r="M121" s="171"/>
      <c r="N121" s="171">
        <f t="shared" ca="1" si="6"/>
        <v>-4660</v>
      </c>
      <c r="O121" s="170"/>
      <c r="P121" s="303" t="str">
        <f ca="1">IF(H121='ввод данных'!$B$15,"Salary transfer from "&amp;'ввод данных'!$B$11,INDEX(Лист4!$A$1:$A$388,RANDBETWEEN(1,ROWS(Лист4!$A$1:$A$388))))</f>
        <v>OPENTABLE REST GIFT</v>
      </c>
      <c r="Q121" s="303"/>
      <c r="R121" s="170"/>
      <c r="S121" s="171" t="str">
        <f t="shared" ca="1" si="8"/>
        <v>*1344</v>
      </c>
    </row>
    <row r="122" spans="1:19" ht="30" customHeight="1">
      <c r="A122" s="160">
        <f t="shared" ca="1" si="7"/>
        <v>46015.988136574117</v>
      </c>
      <c r="B122" s="170"/>
      <c r="C122" s="306">
        <f t="shared" ca="1" si="9"/>
        <v>46015.988136574117</v>
      </c>
      <c r="D122" s="307"/>
      <c r="E122" s="307"/>
      <c r="F122" s="307"/>
      <c r="G122" s="170"/>
      <c r="H122" s="300">
        <f ca="1">IF(AND(DAY(A122)=20,COUNTIFS($H$25:H121,"&gt;0",$A$25:A121,"&gt;="&amp;DATE(YEAR(A122),MONTH(A122),1),$A$25:A121,"&lt;"&amp;DATE(YEAR(A122),MONTH(A122)+1,1))=0),'ввод данных'!$B$15,-RANDBETWEEN(51,14999))</f>
        <v>-12784</v>
      </c>
      <c r="I122" s="300"/>
      <c r="J122" s="300"/>
      <c r="K122" s="300"/>
      <c r="L122" s="300"/>
      <c r="M122" s="171"/>
      <c r="N122" s="171">
        <f t="shared" ca="1" si="6"/>
        <v>-12784</v>
      </c>
      <c r="O122" s="170"/>
      <c r="P122" s="303" t="str">
        <f ca="1">IF(H122='ввод данных'!$B$15,"Salary transfer from "&amp;'ввод данных'!$B$11,INDEX(Лист4!$A$1:$A$388,RANDBETWEEN(1,ROWS(Лист4!$A$1:$A$388))))</f>
        <v>STATUS CLUB</v>
      </c>
      <c r="Q122" s="303"/>
      <c r="R122" s="170"/>
      <c r="S122" s="171" t="str">
        <f t="shared" ca="1" si="8"/>
        <v>*1344</v>
      </c>
    </row>
    <row r="123" spans="1:19" ht="30" customHeight="1">
      <c r="A123" s="160">
        <f t="shared" ca="1" si="7"/>
        <v>46015.099247685226</v>
      </c>
      <c r="B123" s="170"/>
      <c r="C123" s="306">
        <f t="shared" ca="1" si="9"/>
        <v>46015.099247685226</v>
      </c>
      <c r="D123" s="307"/>
      <c r="E123" s="307"/>
      <c r="F123" s="307"/>
      <c r="G123" s="170"/>
      <c r="H123" s="300">
        <f ca="1">IF(AND(DAY(A123)=20,COUNTIFS($H$25:H122,"&gt;0",$A$25:A122,"&gt;="&amp;DATE(YEAR(A123),MONTH(A123),1),$A$25:A122,"&lt;"&amp;DATE(YEAR(A123),MONTH(A123)+1,1))=0),'ввод данных'!$B$15,-RANDBETWEEN(51,14999))</f>
        <v>-4444</v>
      </c>
      <c r="I123" s="300"/>
      <c r="J123" s="300"/>
      <c r="K123" s="300"/>
      <c r="L123" s="300"/>
      <c r="M123" s="171"/>
      <c r="N123" s="171">
        <f t="shared" ca="1" si="6"/>
        <v>-4444</v>
      </c>
      <c r="O123" s="170"/>
      <c r="P123" s="303" t="str">
        <f ca="1">IF(H123='ввод данных'!$B$15,"Salary transfer from "&amp;'ввод данных'!$B$11,INDEX(Лист4!$A$1:$A$388,RANDBETWEEN(1,ROWS(Лист4!$A$1:$A$388))))</f>
        <v>PLASTIQ TUITION</v>
      </c>
      <c r="Q123" s="303"/>
      <c r="R123" s="170"/>
      <c r="S123" s="171" t="str">
        <f t="shared" ca="1" si="8"/>
        <v>*1344</v>
      </c>
    </row>
    <row r="124" spans="1:19" ht="30" customHeight="1">
      <c r="A124" s="160">
        <f t="shared" ca="1" si="7"/>
        <v>46014.209664351896</v>
      </c>
      <c r="B124" s="170"/>
      <c r="C124" s="306">
        <f t="shared" ca="1" si="9"/>
        <v>46014.209664351896</v>
      </c>
      <c r="D124" s="307"/>
      <c r="E124" s="307"/>
      <c r="F124" s="307"/>
      <c r="G124" s="170"/>
      <c r="H124" s="300">
        <f ca="1">IF(AND(DAY(A124)=20,COUNTIFS($H$25:H123,"&gt;0",$A$25:A123,"&gt;="&amp;DATE(YEAR(A124),MONTH(A124),1),$A$25:A123,"&lt;"&amp;DATE(YEAR(A124),MONTH(A124)+1,1))=0),'ввод данных'!$B$15,-RANDBETWEEN(51,14999))</f>
        <v>-1720</v>
      </c>
      <c r="I124" s="300"/>
      <c r="J124" s="300"/>
      <c r="K124" s="300"/>
      <c r="L124" s="300"/>
      <c r="M124" s="171"/>
      <c r="N124" s="171">
        <f t="shared" ca="1" si="6"/>
        <v>-1720</v>
      </c>
      <c r="O124" s="170"/>
      <c r="P124" s="303" t="str">
        <f ca="1">IF(H124='ввод данных'!$B$15,"Salary transfer from "&amp;'ввод данных'!$B$11,INDEX(Лист4!$A$1:$A$388,RANDBETWEEN(1,ROWS(Лист4!$A$1:$A$388))))</f>
        <v>OPENTABLE REST GIFT</v>
      </c>
      <c r="Q124" s="303"/>
      <c r="R124" s="170"/>
      <c r="S124" s="171" t="str">
        <f t="shared" ca="1" si="8"/>
        <v>*1344</v>
      </c>
    </row>
    <row r="125" spans="1:19" ht="30" customHeight="1">
      <c r="A125" s="160">
        <f t="shared" ca="1" si="7"/>
        <v>46013.405497685228</v>
      </c>
      <c r="B125" s="170"/>
      <c r="C125" s="306">
        <f t="shared" ca="1" si="9"/>
        <v>46013.405497685228</v>
      </c>
      <c r="D125" s="307"/>
      <c r="E125" s="307"/>
      <c r="F125" s="307"/>
      <c r="G125" s="170"/>
      <c r="H125" s="300">
        <f ca="1">IF(AND(DAY(A125)=20,COUNTIFS($H$25:H124,"&gt;0",$A$25:A124,"&gt;="&amp;DATE(YEAR(A125),MONTH(A125),1),$A$25:A124,"&lt;"&amp;DATE(YEAR(A125),MONTH(A125)+1,1))=0),'ввод данных'!$B$15,-RANDBETWEEN(51,14999))</f>
        <v>-11923</v>
      </c>
      <c r="I125" s="300"/>
      <c r="J125" s="300"/>
      <c r="K125" s="300"/>
      <c r="L125" s="300"/>
      <c r="M125" s="171"/>
      <c r="N125" s="171">
        <f t="shared" ca="1" si="6"/>
        <v>-11923</v>
      </c>
      <c r="O125" s="170"/>
      <c r="P125" s="303" t="str">
        <f ca="1">IF(H125='ввод данных'!$B$15,"Salary transfer from "&amp;'ввод данных'!$B$11,INDEX(Лист4!$A$1:$A$388,RANDBETWEEN(1,ROWS(Лист4!$A$1:$A$388))))</f>
        <v>PAYU</v>
      </c>
      <c r="Q125" s="303"/>
      <c r="R125" s="170"/>
      <c r="S125" s="171" t="str">
        <f t="shared" ca="1" si="8"/>
        <v>*1344</v>
      </c>
    </row>
    <row r="126" spans="1:19" ht="30" customHeight="1">
      <c r="A126" s="160">
        <f t="shared" ca="1" si="7"/>
        <v>46012.478414351892</v>
      </c>
      <c r="B126" s="170"/>
      <c r="C126" s="306">
        <f t="shared" ca="1" si="9"/>
        <v>46012.478414351892</v>
      </c>
      <c r="D126" s="307"/>
      <c r="E126" s="307"/>
      <c r="F126" s="307"/>
      <c r="G126" s="170"/>
      <c r="H126" s="300">
        <f ca="1">IF(AND(DAY(A126)=20,COUNTIFS($H$25:H125,"&gt;0",$A$25:A125,"&gt;="&amp;DATE(YEAR(A126),MONTH(A126),1),$A$25:A125,"&lt;"&amp;DATE(YEAR(A126),MONTH(A126)+1,1))=0),'ввод данных'!$B$15,-RANDBETWEEN(51,14999))</f>
        <v>-6929</v>
      </c>
      <c r="I126" s="300"/>
      <c r="J126" s="300"/>
      <c r="K126" s="300"/>
      <c r="L126" s="300"/>
      <c r="M126" s="171"/>
      <c r="N126" s="171">
        <f t="shared" ca="1" si="6"/>
        <v>-6929</v>
      </c>
      <c r="O126" s="170"/>
      <c r="P126" s="303" t="str">
        <f ca="1">IF(H126='ввод данных'!$B$15,"Salary transfer from "&amp;'ввод данных'!$B$11,INDEX(Лист4!$A$1:$A$388,RANDBETWEEN(1,ROWS(Лист4!$A$1:$A$388))))</f>
        <v>GAZPROMNEFT AZS 159</v>
      </c>
      <c r="Q126" s="303"/>
      <c r="R126" s="170"/>
      <c r="S126" s="171" t="str">
        <f t="shared" ca="1" si="8"/>
        <v>*1344</v>
      </c>
    </row>
    <row r="127" spans="1:19" ht="30" customHeight="1">
      <c r="A127" s="160">
        <f t="shared" ca="1" si="7"/>
        <v>46011.846469907447</v>
      </c>
      <c r="B127" s="170"/>
      <c r="C127" s="306">
        <f t="shared" ca="1" si="9"/>
        <v>46011.846469907447</v>
      </c>
      <c r="D127" s="307"/>
      <c r="E127" s="307"/>
      <c r="F127" s="307"/>
      <c r="G127" s="170"/>
      <c r="H127" s="300">
        <f ca="1">IF(AND(DAY(A127)=20,COUNTIFS($H$25:H126,"&gt;0",$A$25:A126,"&gt;="&amp;DATE(YEAR(A127),MONTH(A127),1),$A$25:A126,"&lt;"&amp;DATE(YEAR(A127),MONTH(A127)+1,1))=0),'ввод данных'!$B$15,-RANDBETWEEN(51,14999))</f>
        <v>840000</v>
      </c>
      <c r="I127" s="300"/>
      <c r="J127" s="300"/>
      <c r="K127" s="300"/>
      <c r="L127" s="300"/>
      <c r="M127" s="171"/>
      <c r="N127" s="171">
        <f t="shared" ca="1" si="6"/>
        <v>840000</v>
      </c>
      <c r="O127" s="170"/>
      <c r="P127" s="303" t="str">
        <f ca="1">IF(H127='ввод данных'!$B$15,"Salary transfer from "&amp;'ввод данных'!$B$11,INDEX(Лист4!$A$1:$A$388,RANDBETWEEN(1,ROWS(Лист4!$A$1:$A$388))))</f>
        <v>Salary transfer from STARLINK LLC</v>
      </c>
      <c r="Q127" s="303"/>
      <c r="R127" s="170"/>
      <c r="S127" s="171" t="str">
        <f t="shared" ca="1" si="8"/>
        <v>*1344</v>
      </c>
    </row>
    <row r="128" spans="1:19" ht="30" customHeight="1">
      <c r="A128" s="160">
        <f t="shared" ca="1" si="7"/>
        <v>46011.456886574117</v>
      </c>
      <c r="B128" s="170"/>
      <c r="C128" s="306">
        <f t="shared" ca="1" si="9"/>
        <v>46011.456886574117</v>
      </c>
      <c r="D128" s="307"/>
      <c r="E128" s="307"/>
      <c r="F128" s="307"/>
      <c r="G128" s="170"/>
      <c r="H128" s="300">
        <f ca="1">IF(AND(DAY(A128)=20,COUNTIFS($H$25:H127,"&gt;0",$A$25:A127,"&gt;="&amp;DATE(YEAR(A128),MONTH(A128),1),$A$25:A127,"&lt;"&amp;DATE(YEAR(A128),MONTH(A128)+1,1))=0),'ввод данных'!$B$15,-RANDBETWEEN(51,14999))</f>
        <v>-11887</v>
      </c>
      <c r="I128" s="300"/>
      <c r="J128" s="300"/>
      <c r="K128" s="300"/>
      <c r="L128" s="300"/>
      <c r="M128" s="171"/>
      <c r="N128" s="171">
        <f t="shared" ca="1" si="6"/>
        <v>-11887</v>
      </c>
      <c r="O128" s="170"/>
      <c r="P128" s="303" t="str">
        <f ca="1">IF(H128='ввод данных'!$B$15,"Salary transfer from "&amp;'ввод данных'!$B$11,INDEX(Лист4!$A$1:$A$388,RANDBETWEEN(1,ROWS(Лист4!$A$1:$A$388))))</f>
        <v>SHOPWWW.BELARUSBANK.BY</v>
      </c>
      <c r="Q128" s="303"/>
      <c r="R128" s="170"/>
      <c r="S128" s="171" t="str">
        <f t="shared" ca="1" si="8"/>
        <v>*1344</v>
      </c>
    </row>
    <row r="129" spans="1:19" ht="30" customHeight="1">
      <c r="A129" s="160">
        <f t="shared" ca="1" si="7"/>
        <v>46011.354803240785</v>
      </c>
      <c r="B129" s="170"/>
      <c r="C129" s="306">
        <f t="shared" ca="1" si="9"/>
        <v>46011.354803240785</v>
      </c>
      <c r="D129" s="307"/>
      <c r="E129" s="307"/>
      <c r="F129" s="307"/>
      <c r="G129" s="170"/>
      <c r="H129" s="300">
        <f ca="1">IF(AND(DAY(A129)=20,COUNTIFS($H$25:H128,"&gt;0",$A$25:A128,"&gt;="&amp;DATE(YEAR(A129),MONTH(A129),1),$A$25:A128,"&lt;"&amp;DATE(YEAR(A129),MONTH(A129)+1,1))=0),'ввод данных'!$B$15,-RANDBETWEEN(51,14999))</f>
        <v>-14155</v>
      </c>
      <c r="I129" s="300"/>
      <c r="J129" s="300"/>
      <c r="K129" s="300"/>
      <c r="L129" s="300"/>
      <c r="M129" s="171"/>
      <c r="N129" s="171">
        <f t="shared" ca="1" si="6"/>
        <v>-14155</v>
      </c>
      <c r="O129" s="170"/>
      <c r="P129" s="303" t="str">
        <f ca="1">IF(H129='ввод данных'!$B$15,"Salary transfer from "&amp;'ввод данных'!$B$11,INDEX(Лист4!$A$1:$A$388,RANDBETWEEN(1,ROWS(Лист4!$A$1:$A$388))))</f>
        <v>UMONEYS.RU</v>
      </c>
      <c r="Q129" s="303"/>
      <c r="R129" s="170"/>
      <c r="S129" s="171" t="str">
        <f t="shared" ca="1" si="8"/>
        <v>*1344</v>
      </c>
    </row>
    <row r="130" spans="1:19" ht="30" customHeight="1">
      <c r="A130" s="160">
        <f t="shared" ca="1" si="7"/>
        <v>46010.707581018563</v>
      </c>
      <c r="B130" s="170"/>
      <c r="C130" s="306">
        <f t="shared" ca="1" si="9"/>
        <v>46010.707581018563</v>
      </c>
      <c r="D130" s="307"/>
      <c r="E130" s="307"/>
      <c r="F130" s="307"/>
      <c r="G130" s="170"/>
      <c r="H130" s="300">
        <f ca="1">IF(AND(DAY(A130)=20,COUNTIFS($H$25:H129,"&gt;0",$A$25:A129,"&gt;="&amp;DATE(YEAR(A130),MONTH(A130),1),$A$25:A129,"&lt;"&amp;DATE(YEAR(A130),MONTH(A130)+1,1))=0),'ввод данных'!$B$15,-RANDBETWEEN(51,14999))</f>
        <v>-11297</v>
      </c>
      <c r="I130" s="300"/>
      <c r="J130" s="300"/>
      <c r="K130" s="300"/>
      <c r="L130" s="300"/>
      <c r="M130" s="171"/>
      <c r="N130" s="171">
        <f t="shared" ca="1" si="6"/>
        <v>-11297</v>
      </c>
      <c r="O130" s="170"/>
      <c r="P130" s="303" t="str">
        <f ca="1">IF(H130='ввод данных'!$B$15,"Salary transfer from "&amp;'ввод данных'!$B$11,INDEX(Лист4!$A$1:$A$388,RANDBETWEEN(1,ROWS(Лист4!$A$1:$A$388))))</f>
        <v>PAYMASTER</v>
      </c>
      <c r="Q130" s="303"/>
      <c r="R130" s="170"/>
      <c r="S130" s="171" t="str">
        <f t="shared" ca="1" si="8"/>
        <v>*1344</v>
      </c>
    </row>
    <row r="131" spans="1:19" ht="30" customHeight="1">
      <c r="A131" s="160">
        <f t="shared" ca="1" si="7"/>
        <v>46010.139525463004</v>
      </c>
      <c r="B131" s="170"/>
      <c r="C131" s="306">
        <f t="shared" ca="1" si="9"/>
        <v>46010.139525463004</v>
      </c>
      <c r="D131" s="307"/>
      <c r="E131" s="307"/>
      <c r="F131" s="307"/>
      <c r="G131" s="170"/>
      <c r="H131" s="300">
        <f ca="1">IF(AND(DAY(A131)=20,COUNTIFS($H$25:H130,"&gt;0",$A$25:A130,"&gt;="&amp;DATE(YEAR(A131),MONTH(A131),1),$A$25:A130,"&lt;"&amp;DATE(YEAR(A131),MONTH(A131)+1,1))=0),'ввод данных'!$B$15,-RANDBETWEEN(51,14999))</f>
        <v>-14940</v>
      </c>
      <c r="I131" s="300"/>
      <c r="J131" s="300"/>
      <c r="K131" s="300"/>
      <c r="L131" s="300"/>
      <c r="M131" s="171"/>
      <c r="N131" s="171">
        <f t="shared" ca="1" si="6"/>
        <v>-14940</v>
      </c>
      <c r="O131" s="170"/>
      <c r="P131" s="303" t="str">
        <f ca="1">IF(H131='ввод данных'!$B$15,"Salary transfer from "&amp;'ввод данных'!$B$11,INDEX(Лист4!$A$1:$A$388,RANDBETWEEN(1,ROWS(Лист4!$A$1:$A$388))))</f>
        <v>YM*BETSBC</v>
      </c>
      <c r="Q131" s="303"/>
      <c r="R131" s="170"/>
      <c r="S131" s="171" t="str">
        <f t="shared" ca="1" si="8"/>
        <v>*1344</v>
      </c>
    </row>
    <row r="132" spans="1:19" ht="30" customHeight="1">
      <c r="A132" s="160">
        <f t="shared" ca="1" si="7"/>
        <v>46009.815219907447</v>
      </c>
      <c r="B132" s="170"/>
      <c r="C132" s="306">
        <f t="shared" ca="1" si="9"/>
        <v>46009.815219907447</v>
      </c>
      <c r="D132" s="307"/>
      <c r="E132" s="307"/>
      <c r="F132" s="307"/>
      <c r="G132" s="170"/>
      <c r="H132" s="300">
        <f ca="1">IF(AND(DAY(A132)=20,COUNTIFS($H$25:H131,"&gt;0",$A$25:A131,"&gt;="&amp;DATE(YEAR(A132),MONTH(A132),1),$A$25:A131,"&lt;"&amp;DATE(YEAR(A132),MONTH(A132)+1,1))=0),'ввод данных'!$B$15,-RANDBETWEEN(51,14999))</f>
        <v>-6274</v>
      </c>
      <c r="I132" s="300"/>
      <c r="J132" s="300"/>
      <c r="K132" s="300"/>
      <c r="L132" s="300"/>
      <c r="M132" s="171"/>
      <c r="N132" s="171">
        <f t="shared" ca="1" si="6"/>
        <v>-6274</v>
      </c>
      <c r="O132" s="170"/>
      <c r="P132" s="303" t="str">
        <f ca="1">IF(H132='ввод данных'!$B$15,"Salary transfer from "&amp;'ввод данных'!$B$11,INDEX(Лист4!$A$1:$A$388,RANDBETWEEN(1,ROWS(Лист4!$A$1:$A$388))))</f>
        <v>BVAAUCTIONS</v>
      </c>
      <c r="Q132" s="303"/>
      <c r="R132" s="170"/>
      <c r="S132" s="171" t="str">
        <f t="shared" ca="1" si="8"/>
        <v>*1344</v>
      </c>
    </row>
    <row r="133" spans="1:19" ht="30" customHeight="1">
      <c r="A133" s="160">
        <f t="shared" ca="1" si="7"/>
        <v>46009.061747685228</v>
      </c>
      <c r="B133" s="170"/>
      <c r="C133" s="306">
        <f t="shared" ca="1" si="9"/>
        <v>46009.061747685228</v>
      </c>
      <c r="D133" s="307"/>
      <c r="E133" s="307"/>
      <c r="F133" s="307"/>
      <c r="G133" s="170"/>
      <c r="H133" s="300">
        <f ca="1">IF(AND(DAY(A133)=20,COUNTIFS($H$25:H132,"&gt;0",$A$25:A132,"&gt;="&amp;DATE(YEAR(A133),MONTH(A133),1),$A$25:A132,"&lt;"&amp;DATE(YEAR(A133),MONTH(A133)+1,1))=0),'ввод данных'!$B$15,-RANDBETWEEN(51,14999))</f>
        <v>-4590</v>
      </c>
      <c r="I133" s="300"/>
      <c r="J133" s="300"/>
      <c r="K133" s="300"/>
      <c r="L133" s="300"/>
      <c r="M133" s="171"/>
      <c r="N133" s="171">
        <f t="shared" ca="1" si="6"/>
        <v>-4590</v>
      </c>
      <c r="O133" s="170"/>
      <c r="P133" s="303" t="str">
        <f ca="1">IF(H133='ввод данных'!$B$15,"Salary transfer from "&amp;'ввод данных'!$B$11,INDEX(Лист4!$A$1:$A$388,RANDBETWEEN(1,ROWS(Лист4!$A$1:$A$388))))</f>
        <v>PAYU</v>
      </c>
      <c r="Q133" s="303"/>
      <c r="R133" s="170"/>
      <c r="S133" s="171" t="str">
        <f t="shared" ca="1" si="8"/>
        <v>*1344</v>
      </c>
    </row>
    <row r="134" spans="1:19" ht="30" customHeight="1">
      <c r="A134" s="160">
        <f t="shared" ca="1" si="7"/>
        <v>46008.613831018563</v>
      </c>
      <c r="B134" s="170"/>
      <c r="C134" s="306">
        <f t="shared" ca="1" si="9"/>
        <v>46008.613831018563</v>
      </c>
      <c r="D134" s="307"/>
      <c r="E134" s="307"/>
      <c r="F134" s="307"/>
      <c r="G134" s="170"/>
      <c r="H134" s="300">
        <f ca="1">IF(AND(DAY(A134)=20,COUNTIFS($H$25:H133,"&gt;0",$A$25:A133,"&gt;="&amp;DATE(YEAR(A134),MONTH(A134),1),$A$25:A133,"&lt;"&amp;DATE(YEAR(A134),MONTH(A134)+1,1))=0),'ввод данных'!$B$15,-RANDBETWEEN(51,14999))</f>
        <v>-2446</v>
      </c>
      <c r="I134" s="300"/>
      <c r="J134" s="300"/>
      <c r="K134" s="300"/>
      <c r="L134" s="300"/>
      <c r="M134" s="171"/>
      <c r="N134" s="171">
        <f t="shared" ca="1" si="6"/>
        <v>-2446</v>
      </c>
      <c r="O134" s="170"/>
      <c r="P134" s="303" t="str">
        <f ca="1">IF(H134='ввод данных'!$B$15,"Salary transfer from "&amp;'ввод данных'!$B$11,INDEX(Лист4!$A$1:$A$388,RANDBETWEEN(1,ROWS(Лист4!$A$1:$A$388))))</f>
        <v>EXPRESS-L</v>
      </c>
      <c r="Q134" s="303"/>
      <c r="R134" s="170"/>
      <c r="S134" s="171" t="str">
        <f t="shared" ca="1" si="8"/>
        <v>*1344</v>
      </c>
    </row>
    <row r="135" spans="1:19" ht="30" customHeight="1">
      <c r="A135" s="160">
        <f t="shared" ca="1" si="7"/>
        <v>46007.931192129676</v>
      </c>
      <c r="B135" s="170"/>
      <c r="C135" s="306">
        <f t="shared" ca="1" si="9"/>
        <v>46007.931192129676</v>
      </c>
      <c r="D135" s="307"/>
      <c r="E135" s="307"/>
      <c r="F135" s="307"/>
      <c r="G135" s="170"/>
      <c r="H135" s="300">
        <f ca="1">IF(AND(DAY(A135)=20,COUNTIFS($H$25:H134,"&gt;0",$A$25:A134,"&gt;="&amp;DATE(YEAR(A135),MONTH(A135),1),$A$25:A134,"&lt;"&amp;DATE(YEAR(A135),MONTH(A135)+1,1))=0),'ввод данных'!$B$15,-RANDBETWEEN(51,14999))</f>
        <v>-7062</v>
      </c>
      <c r="I135" s="300"/>
      <c r="J135" s="300"/>
      <c r="K135" s="300"/>
      <c r="L135" s="300"/>
      <c r="M135" s="171"/>
      <c r="N135" s="171">
        <f t="shared" ca="1" si="6"/>
        <v>-7062</v>
      </c>
      <c r="O135" s="170"/>
      <c r="P135" s="303" t="str">
        <f ca="1">IF(H135='ввод данных'!$B$15,"Salary transfer from "&amp;'ввод данных'!$B$11,INDEX(Лист4!$A$1:$A$388,RANDBETWEEN(1,ROWS(Лист4!$A$1:$A$388))))</f>
        <v>OOO KOMPASS GRUPP RUS</v>
      </c>
      <c r="Q135" s="303"/>
      <c r="R135" s="170"/>
      <c r="S135" s="171" t="str">
        <f t="shared" ca="1" si="8"/>
        <v>*1344</v>
      </c>
    </row>
    <row r="136" spans="1:19" ht="30" customHeight="1">
      <c r="A136" s="160">
        <f t="shared" ca="1" si="7"/>
        <v>46007.038831018566</v>
      </c>
      <c r="B136" s="170"/>
      <c r="C136" s="306">
        <f t="shared" ca="1" si="9"/>
        <v>46007.038831018566</v>
      </c>
      <c r="D136" s="307"/>
      <c r="E136" s="307"/>
      <c r="F136" s="307"/>
      <c r="G136" s="170"/>
      <c r="H136" s="300">
        <f ca="1">IF(AND(DAY(A136)=20,COUNTIFS($H$25:H135,"&gt;0",$A$25:A135,"&gt;="&amp;DATE(YEAR(A136),MONTH(A136),1),$A$25:A135,"&lt;"&amp;DATE(YEAR(A136),MONTH(A136)+1,1))=0),'ввод данных'!$B$15,-RANDBETWEEN(51,14999))</f>
        <v>-1670</v>
      </c>
      <c r="I136" s="300"/>
      <c r="J136" s="300"/>
      <c r="K136" s="300"/>
      <c r="L136" s="300"/>
      <c r="M136" s="171"/>
      <c r="N136" s="171">
        <f t="shared" ca="1" si="6"/>
        <v>-1670</v>
      </c>
      <c r="O136" s="170"/>
      <c r="P136" s="303" t="str">
        <f ca="1">IF(H136='ввод данных'!$B$15,"Salary transfer from "&amp;'ввод данных'!$B$11,INDEX(Лист4!$A$1:$A$388,RANDBETWEEN(1,ROWS(Лист4!$A$1:$A$388))))</f>
        <v>TRM 4814 E UL. ZEMLYAN</v>
      </c>
      <c r="Q136" s="303"/>
      <c r="R136" s="170"/>
      <c r="S136" s="171" t="str">
        <f t="shared" ca="1" si="8"/>
        <v>*1344</v>
      </c>
    </row>
    <row r="137" spans="1:19" ht="30" customHeight="1">
      <c r="A137" s="160">
        <f t="shared" ca="1" si="7"/>
        <v>46006.762442129679</v>
      </c>
      <c r="B137" s="170"/>
      <c r="C137" s="306">
        <f t="shared" ca="1" si="9"/>
        <v>46006.762442129679</v>
      </c>
      <c r="D137" s="307"/>
      <c r="E137" s="307"/>
      <c r="F137" s="307"/>
      <c r="G137" s="170"/>
      <c r="H137" s="300">
        <f ca="1">IF(AND(DAY(A137)=20,COUNTIFS($H$25:H136,"&gt;0",$A$25:A136,"&gt;="&amp;DATE(YEAR(A137),MONTH(A137),1),$A$25:A136,"&lt;"&amp;DATE(YEAR(A137),MONTH(A137)+1,1))=0),'ввод данных'!$B$15,-RANDBETWEEN(51,14999))</f>
        <v>-4801</v>
      </c>
      <c r="I137" s="300"/>
      <c r="J137" s="300"/>
      <c r="K137" s="300"/>
      <c r="L137" s="300"/>
      <c r="M137" s="171"/>
      <c r="N137" s="171">
        <f t="shared" ca="1" si="6"/>
        <v>-4801</v>
      </c>
      <c r="O137" s="170"/>
      <c r="P137" s="303" t="str">
        <f ca="1">IF(H137='ввод данных'!$B$15,"Salary transfer from "&amp;'ввод данных'!$B$11,INDEX(Лист4!$A$1:$A$388,RANDBETWEEN(1,ROWS(Лист4!$A$1:$A$388))))</f>
        <v>YM*COFFEE</v>
      </c>
      <c r="Q137" s="303"/>
      <c r="R137" s="170"/>
      <c r="S137" s="171" t="str">
        <f t="shared" ca="1" si="8"/>
        <v>*1344</v>
      </c>
    </row>
    <row r="138" spans="1:19" ht="30" customHeight="1">
      <c r="A138" s="160">
        <f t="shared" ca="1" si="7"/>
        <v>46006.075636574125</v>
      </c>
      <c r="B138" s="170"/>
      <c r="C138" s="306">
        <f t="shared" ca="1" si="9"/>
        <v>46006.075636574125</v>
      </c>
      <c r="D138" s="307"/>
      <c r="E138" s="307"/>
      <c r="F138" s="307"/>
      <c r="G138" s="170"/>
      <c r="H138" s="300">
        <f ca="1">IF(AND(DAY(A138)=20,COUNTIFS($H$25:H137,"&gt;0",$A$25:A137,"&gt;="&amp;DATE(YEAR(A138),MONTH(A138),1),$A$25:A137,"&lt;"&amp;DATE(YEAR(A138),MONTH(A138)+1,1))=0),'ввод данных'!$B$15,-RANDBETWEEN(51,14999))</f>
        <v>-13901</v>
      </c>
      <c r="I138" s="300"/>
      <c r="J138" s="300"/>
      <c r="K138" s="300"/>
      <c r="L138" s="300"/>
      <c r="M138" s="171"/>
      <c r="N138" s="171">
        <f t="shared" ca="1" si="6"/>
        <v>-13901</v>
      </c>
      <c r="O138" s="170"/>
      <c r="P138" s="303" t="str">
        <f ca="1">IF(H138='ввод данных'!$B$15,"Salary transfer from "&amp;'ввод данных'!$B$11,INDEX(Лист4!$A$1:$A$388,RANDBETWEEN(1,ROWS(Лист4!$A$1:$A$388))))</f>
        <v>LOBBY BAR</v>
      </c>
      <c r="Q138" s="303"/>
      <c r="R138" s="170"/>
      <c r="S138" s="171" t="str">
        <f t="shared" ca="1" si="8"/>
        <v>*1344</v>
      </c>
    </row>
    <row r="139" spans="1:19" ht="30" customHeight="1">
      <c r="A139" s="160">
        <f t="shared" ca="1" si="7"/>
        <v>46005.945775463013</v>
      </c>
      <c r="B139" s="170"/>
      <c r="C139" s="306">
        <f t="shared" ca="1" si="9"/>
        <v>46005.945775463013</v>
      </c>
      <c r="D139" s="307"/>
      <c r="E139" s="307"/>
      <c r="F139" s="307"/>
      <c r="G139" s="170"/>
      <c r="H139" s="300">
        <f ca="1">IF(AND(DAY(A139)=20,COUNTIFS($H$25:H138,"&gt;0",$A$25:A138,"&gt;="&amp;DATE(YEAR(A139),MONTH(A139),1),$A$25:A138,"&lt;"&amp;DATE(YEAR(A139),MONTH(A139)+1,1))=0),'ввод данных'!$B$15,-RANDBETWEEN(51,14999))</f>
        <v>-12175</v>
      </c>
      <c r="I139" s="300"/>
      <c r="J139" s="300"/>
      <c r="K139" s="300"/>
      <c r="L139" s="300"/>
      <c r="M139" s="171"/>
      <c r="N139" s="171">
        <f t="shared" ca="1" si="6"/>
        <v>-12175</v>
      </c>
      <c r="O139" s="170"/>
      <c r="P139" s="303" t="str">
        <f ca="1">IF(H139='ввод данных'!$B$15,"Salary transfer from "&amp;'ввод данных'!$B$11,INDEX(Лист4!$A$1:$A$388,RANDBETWEEN(1,ROWS(Лист4!$A$1:$A$388))))</f>
        <v>SPB COFFEE HOUSE 46</v>
      </c>
      <c r="Q139" s="303"/>
      <c r="R139" s="170"/>
      <c r="S139" s="171" t="str">
        <f t="shared" ca="1" si="8"/>
        <v>*1344</v>
      </c>
    </row>
    <row r="140" spans="1:19" ht="30" customHeight="1">
      <c r="A140" s="160">
        <f t="shared" ca="1" si="7"/>
        <v>46005.169386574125</v>
      </c>
      <c r="B140" s="170"/>
      <c r="C140" s="306">
        <f t="shared" ca="1" si="9"/>
        <v>46005.169386574125</v>
      </c>
      <c r="D140" s="307"/>
      <c r="E140" s="307"/>
      <c r="F140" s="307"/>
      <c r="G140" s="170"/>
      <c r="H140" s="300">
        <f ca="1">IF(AND(DAY(A140)=20,COUNTIFS($H$25:H139,"&gt;0",$A$25:A139,"&gt;="&amp;DATE(YEAR(A140),MONTH(A140),1),$A$25:A139,"&lt;"&amp;DATE(YEAR(A140),MONTH(A140)+1,1))=0),'ввод данных'!$B$15,-RANDBETWEEN(51,14999))</f>
        <v>-7346</v>
      </c>
      <c r="I140" s="300"/>
      <c r="J140" s="300"/>
      <c r="K140" s="300"/>
      <c r="L140" s="300"/>
      <c r="M140" s="171"/>
      <c r="N140" s="171">
        <f t="shared" ca="1" si="6"/>
        <v>-7346</v>
      </c>
      <c r="O140" s="170"/>
      <c r="P140" s="303" t="str">
        <f ca="1">IF(H140='ввод данных'!$B$15,"Salary transfer from "&amp;'ввод данных'!$B$11,INDEX(Лист4!$A$1:$A$388,RANDBETWEEN(1,ROWS(Лист4!$A$1:$A$388))))</f>
        <v>IZETTLE - 4829 UK POS</v>
      </c>
      <c r="Q140" s="303"/>
      <c r="R140" s="170"/>
      <c r="S140" s="171" t="str">
        <f t="shared" ca="1" si="8"/>
        <v>*1344</v>
      </c>
    </row>
    <row r="141" spans="1:19" ht="30" customHeight="1">
      <c r="A141" s="160">
        <f t="shared" ca="1" si="7"/>
        <v>46005.167997685239</v>
      </c>
      <c r="B141" s="170"/>
      <c r="C141" s="306">
        <f t="shared" ca="1" si="9"/>
        <v>46005.167997685239</v>
      </c>
      <c r="D141" s="307"/>
      <c r="E141" s="307"/>
      <c r="F141" s="307"/>
      <c r="G141" s="170"/>
      <c r="H141" s="300">
        <f ca="1">IF(AND(DAY(A141)=20,COUNTIFS($H$25:H140,"&gt;0",$A$25:A140,"&gt;="&amp;DATE(YEAR(A141),MONTH(A141),1),$A$25:A140,"&lt;"&amp;DATE(YEAR(A141),MONTH(A141)+1,1))=0),'ввод данных'!$B$15,-RANDBETWEEN(51,14999))</f>
        <v>-6719</v>
      </c>
      <c r="I141" s="300"/>
      <c r="J141" s="300"/>
      <c r="K141" s="300"/>
      <c r="L141" s="300"/>
      <c r="M141" s="171"/>
      <c r="N141" s="171">
        <f t="shared" ca="1" si="6"/>
        <v>-6719</v>
      </c>
      <c r="O141" s="170"/>
      <c r="P141" s="303" t="str">
        <f ca="1">IF(H141='ввод данных'!$B$15,"Salary transfer from "&amp;'ввод данных'!$B$11,INDEX(Лист4!$A$1:$A$388,RANDBETWEEN(1,ROWS(Лист4!$A$1:$A$388))))</f>
        <v>NASTOYASHCHAYA PEKARNY</v>
      </c>
      <c r="Q141" s="303"/>
      <c r="R141" s="170"/>
      <c r="S141" s="171" t="str">
        <f t="shared" ca="1" si="8"/>
        <v>*1344</v>
      </c>
    </row>
    <row r="142" spans="1:19" ht="30" customHeight="1">
      <c r="A142" s="160">
        <f t="shared" ca="1" si="7"/>
        <v>46004.620775463016</v>
      </c>
      <c r="B142" s="170"/>
      <c r="C142" s="306">
        <f t="shared" ca="1" si="9"/>
        <v>46004.620775463016</v>
      </c>
      <c r="D142" s="307"/>
      <c r="E142" s="307"/>
      <c r="F142" s="307"/>
      <c r="G142" s="170"/>
      <c r="H142" s="300">
        <f ca="1">IF(AND(DAY(A142)=20,COUNTIFS($H$25:H141,"&gt;0",$A$25:A141,"&gt;="&amp;DATE(YEAR(A142),MONTH(A142),1),$A$25:A141,"&lt;"&amp;DATE(YEAR(A142),MONTH(A142)+1,1))=0),'ввод данных'!$B$15,-RANDBETWEEN(51,14999))</f>
        <v>-3958</v>
      </c>
      <c r="I142" s="300"/>
      <c r="J142" s="300"/>
      <c r="K142" s="300"/>
      <c r="L142" s="300"/>
      <c r="M142" s="171"/>
      <c r="N142" s="171">
        <f t="shared" ca="1" si="6"/>
        <v>-3958</v>
      </c>
      <c r="O142" s="170"/>
      <c r="P142" s="303" t="str">
        <f ca="1">IF(H142='ввод данных'!$B$15,"Salary transfer from "&amp;'ввод данных'!$B$11,INDEX(Лист4!$A$1:$A$388,RANDBETWEEN(1,ROWS(Лист4!$A$1:$A$388))))</f>
        <v>METRO STORE 1017</v>
      </c>
      <c r="Q142" s="303"/>
      <c r="R142" s="170"/>
      <c r="S142" s="171" t="str">
        <f t="shared" ca="1" si="8"/>
        <v>*1344</v>
      </c>
    </row>
    <row r="143" spans="1:19" ht="30" customHeight="1">
      <c r="A143" s="160">
        <f t="shared" ca="1" si="7"/>
        <v>46003.995775463016</v>
      </c>
      <c r="B143" s="170"/>
      <c r="C143" s="306">
        <f t="shared" ca="1" si="9"/>
        <v>46003.995775463016</v>
      </c>
      <c r="D143" s="307"/>
      <c r="E143" s="307"/>
      <c r="F143" s="307"/>
      <c r="G143" s="170"/>
      <c r="H143" s="300">
        <f ca="1">IF(AND(DAY(A143)=20,COUNTIFS($H$25:H142,"&gt;0",$A$25:A142,"&gt;="&amp;DATE(YEAR(A143),MONTH(A143),1),$A$25:A142,"&lt;"&amp;DATE(YEAR(A143),MONTH(A143)+1,1))=0),'ввод данных'!$B$15,-RANDBETWEEN(51,14999))</f>
        <v>-5253</v>
      </c>
      <c r="I143" s="300"/>
      <c r="J143" s="300"/>
      <c r="K143" s="300"/>
      <c r="L143" s="300"/>
      <c r="M143" s="171"/>
      <c r="N143" s="171">
        <f t="shared" ca="1" si="6"/>
        <v>-5253</v>
      </c>
      <c r="O143" s="170"/>
      <c r="P143" s="303" t="str">
        <f ca="1">IF(H143='ввод данных'!$B$15,"Salary transfer from "&amp;'ввод данных'!$B$11,INDEX(Лист4!$A$1:$A$388,RANDBETWEEN(1,ROWS(Лист4!$A$1:$A$388))))</f>
        <v>PLASTIQ TUITION</v>
      </c>
      <c r="Q143" s="303"/>
      <c r="R143" s="170"/>
      <c r="S143" s="171" t="str">
        <f t="shared" ca="1" si="8"/>
        <v>*1344</v>
      </c>
    </row>
    <row r="144" spans="1:19" ht="30" customHeight="1">
      <c r="A144" s="160">
        <f t="shared" ca="1" si="7"/>
        <v>46003.099247685241</v>
      </c>
      <c r="B144" s="170"/>
      <c r="C144" s="306">
        <f t="shared" ca="1" si="9"/>
        <v>46003.099247685241</v>
      </c>
      <c r="D144" s="307"/>
      <c r="E144" s="307"/>
      <c r="F144" s="307"/>
      <c r="G144" s="170"/>
      <c r="H144" s="300">
        <f ca="1">IF(AND(DAY(A144)=20,COUNTIFS($H$25:H143,"&gt;0",$A$25:A143,"&gt;="&amp;DATE(YEAR(A144),MONTH(A144),1),$A$25:A143,"&lt;"&amp;DATE(YEAR(A144),MONTH(A144)+1,1))=0),'ввод данных'!$B$15,-RANDBETWEEN(51,14999))</f>
        <v>-8861</v>
      </c>
      <c r="I144" s="300"/>
      <c r="J144" s="300"/>
      <c r="K144" s="300"/>
      <c r="L144" s="300"/>
      <c r="M144" s="171"/>
      <c r="N144" s="171">
        <f t="shared" ca="1" si="6"/>
        <v>-8861</v>
      </c>
      <c r="O144" s="170"/>
      <c r="P144" s="303" t="str">
        <f ca="1">IF(H144='ввод данных'!$B$15,"Salary transfer from "&amp;'ввод данных'!$B$11,INDEX(Лист4!$A$1:$A$388,RANDBETWEEN(1,ROWS(Лист4!$A$1:$A$388))))</f>
        <v>RBK*CREDITEX*CREDITEXP</v>
      </c>
      <c r="Q144" s="303"/>
      <c r="R144" s="170"/>
      <c r="S144" s="171" t="str">
        <f t="shared" ca="1" si="8"/>
        <v>*1344</v>
      </c>
    </row>
    <row r="145" spans="1:19" ht="30" customHeight="1">
      <c r="A145" s="160">
        <f t="shared" ca="1" si="7"/>
        <v>46002.572164351906</v>
      </c>
      <c r="B145" s="170"/>
      <c r="C145" s="306">
        <f t="shared" ca="1" si="9"/>
        <v>46002.572164351906</v>
      </c>
      <c r="D145" s="307"/>
      <c r="E145" s="307"/>
      <c r="F145" s="307"/>
      <c r="G145" s="170"/>
      <c r="H145" s="300">
        <f ca="1">IF(AND(DAY(A145)=20,COUNTIFS($H$25:H144,"&gt;0",$A$25:A144,"&gt;="&amp;DATE(YEAR(A145),MONTH(A145),1),$A$25:A144,"&lt;"&amp;DATE(YEAR(A145),MONTH(A145)+1,1))=0),'ввод данных'!$B$15,-RANDBETWEEN(51,14999))</f>
        <v>-6561</v>
      </c>
      <c r="I145" s="300"/>
      <c r="J145" s="300"/>
      <c r="K145" s="300"/>
      <c r="L145" s="300"/>
      <c r="M145" s="171"/>
      <c r="N145" s="171">
        <f t="shared" ca="1" si="6"/>
        <v>-6561</v>
      </c>
      <c r="O145" s="170"/>
      <c r="P145" s="303" t="str">
        <f ca="1">IF(H145='ввод данных'!$B$15,"Salary transfer from "&amp;'ввод данных'!$B$11,INDEX(Лист4!$A$1:$A$388,RANDBETWEEN(1,ROWS(Лист4!$A$1:$A$388))))</f>
        <v>LUKOIL.AZK 18 51S</v>
      </c>
      <c r="Q145" s="303"/>
      <c r="R145" s="170"/>
      <c r="S145" s="171" t="str">
        <f t="shared" ca="1" si="8"/>
        <v>*1344</v>
      </c>
    </row>
    <row r="146" spans="1:19" ht="30" customHeight="1">
      <c r="A146" s="160">
        <f t="shared" ca="1" si="7"/>
        <v>46002.215219907463</v>
      </c>
      <c r="B146" s="170"/>
      <c r="C146" s="306">
        <f t="shared" ca="1" si="9"/>
        <v>46002.215219907463</v>
      </c>
      <c r="D146" s="307"/>
      <c r="E146" s="307"/>
      <c r="F146" s="307"/>
      <c r="G146" s="170"/>
      <c r="H146" s="300">
        <f ca="1">IF(AND(DAY(A146)=20,COUNTIFS($H$25:H145,"&gt;0",$A$25:A145,"&gt;="&amp;DATE(YEAR(A146),MONTH(A146),1),$A$25:A145,"&lt;"&amp;DATE(YEAR(A146),MONTH(A146)+1,1))=0),'ввод данных'!$B$15,-RANDBETWEEN(51,14999))</f>
        <v>-9357</v>
      </c>
      <c r="I146" s="300"/>
      <c r="J146" s="300"/>
      <c r="K146" s="300"/>
      <c r="L146" s="300"/>
      <c r="M146" s="171"/>
      <c r="N146" s="171">
        <f t="shared" ca="1" si="6"/>
        <v>-9357</v>
      </c>
      <c r="O146" s="170"/>
      <c r="P146" s="303" t="str">
        <f ca="1">IF(H146='ввод данных'!$B$15,"Salary transfer from "&amp;'ввод данных'!$B$11,INDEX(Лист4!$A$1:$A$388,RANDBETWEEN(1,ROWS(Лист4!$A$1:$A$388))))</f>
        <v>ANTRESOL</v>
      </c>
      <c r="Q146" s="303"/>
      <c r="R146" s="170"/>
      <c r="S146" s="171" t="str">
        <f t="shared" ca="1" si="8"/>
        <v>*1344</v>
      </c>
    </row>
    <row r="147" spans="1:19" ht="30" customHeight="1">
      <c r="A147" s="160">
        <f t="shared" ca="1" si="7"/>
        <v>46002.129108796355</v>
      </c>
      <c r="B147" s="170"/>
      <c r="C147" s="306">
        <f t="shared" ca="1" si="9"/>
        <v>46002.129108796355</v>
      </c>
      <c r="D147" s="307"/>
      <c r="E147" s="307"/>
      <c r="F147" s="307"/>
      <c r="G147" s="170"/>
      <c r="H147" s="300">
        <f ca="1">IF(AND(DAY(A147)=20,COUNTIFS($H$25:H146,"&gt;0",$A$25:A146,"&gt;="&amp;DATE(YEAR(A147),MONTH(A147),1),$A$25:A146,"&lt;"&amp;DATE(YEAR(A147),MONTH(A147)+1,1))=0),'ввод данных'!$B$15,-RANDBETWEEN(51,14999))</f>
        <v>-9559</v>
      </c>
      <c r="I147" s="300"/>
      <c r="J147" s="300"/>
      <c r="K147" s="300"/>
      <c r="L147" s="300"/>
      <c r="M147" s="171"/>
      <c r="N147" s="171">
        <f t="shared" ca="1" si="6"/>
        <v>-9559</v>
      </c>
      <c r="O147" s="170"/>
      <c r="P147" s="303" t="str">
        <f ca="1">IF(H147='ввод данных'!$B$15,"Salary transfer from "&amp;'ввод данных'!$B$11,INDEX(Лист4!$A$1:$A$388,RANDBETWEEN(1,ROWS(Лист4!$A$1:$A$388))))</f>
        <v>ONLINEPAY</v>
      </c>
      <c r="Q147" s="303"/>
      <c r="R147" s="170"/>
      <c r="S147" s="171" t="str">
        <f t="shared" ca="1" si="8"/>
        <v>*1344</v>
      </c>
    </row>
    <row r="148" spans="1:19" ht="30" customHeight="1">
      <c r="A148" s="160">
        <f t="shared" ca="1" si="7"/>
        <v>46001.523553240797</v>
      </c>
      <c r="B148" s="170"/>
      <c r="C148" s="306">
        <f t="shared" ca="1" si="9"/>
        <v>46001.523553240797</v>
      </c>
      <c r="D148" s="307"/>
      <c r="E148" s="307"/>
      <c r="F148" s="307"/>
      <c r="G148" s="170"/>
      <c r="H148" s="300">
        <f ca="1">IF(AND(DAY(A148)=20,COUNTIFS($H$25:H147,"&gt;0",$A$25:A147,"&gt;="&amp;DATE(YEAR(A148),MONTH(A148),1),$A$25:A147,"&lt;"&amp;DATE(YEAR(A148),MONTH(A148)+1,1))=0),'ввод данных'!$B$15,-RANDBETWEEN(51,14999))</f>
        <v>-319</v>
      </c>
      <c r="I148" s="300"/>
      <c r="J148" s="300"/>
      <c r="K148" s="300"/>
      <c r="L148" s="300"/>
      <c r="M148" s="171"/>
      <c r="N148" s="171">
        <f t="shared" ca="1" si="6"/>
        <v>-319</v>
      </c>
      <c r="O148" s="170"/>
      <c r="P148" s="303" t="str">
        <f ca="1">IF(H148='ввод данных'!$B$15,"Salary transfer from "&amp;'ввод данных'!$B$11,INDEX(Лист4!$A$1:$A$388,RANDBETWEEN(1,ROWS(Лист4!$A$1:$A$388))))</f>
        <v>YM*FIN-1</v>
      </c>
      <c r="Q148" s="303"/>
      <c r="R148" s="170"/>
      <c r="S148" s="171" t="str">
        <f t="shared" ca="1" si="8"/>
        <v>*1344</v>
      </c>
    </row>
    <row r="149" spans="1:19" ht="30" customHeight="1">
      <c r="A149" s="160">
        <f t="shared" ca="1" si="7"/>
        <v>46000.590219907463</v>
      </c>
      <c r="B149" s="170"/>
      <c r="C149" s="306">
        <f t="shared" ca="1" si="9"/>
        <v>46000.590219907463</v>
      </c>
      <c r="D149" s="307"/>
      <c r="E149" s="307"/>
      <c r="F149" s="307"/>
      <c r="G149" s="170"/>
      <c r="H149" s="300">
        <f ca="1">IF(AND(DAY(A149)=20,COUNTIFS($H$25:H148,"&gt;0",$A$25:A148,"&gt;="&amp;DATE(YEAR(A149),MONTH(A149),1),$A$25:A148,"&lt;"&amp;DATE(YEAR(A149),MONTH(A149)+1,1))=0),'ввод данных'!$B$15,-RANDBETWEEN(51,14999))</f>
        <v>-9083</v>
      </c>
      <c r="I149" s="300"/>
      <c r="J149" s="300"/>
      <c r="K149" s="300"/>
      <c r="L149" s="300"/>
      <c r="M149" s="171"/>
      <c r="N149" s="171">
        <f t="shared" ca="1" si="6"/>
        <v>-9083</v>
      </c>
      <c r="O149" s="170"/>
      <c r="P149" s="303" t="str">
        <f ca="1">IF(H149='ввод данных'!$B$15,"Salary transfer from "&amp;'ввод данных'!$B$11,INDEX(Лист4!$A$1:$A$388,RANDBETWEEN(1,ROWS(Лист4!$A$1:$A$388))))</f>
        <v>ROBOKASSA</v>
      </c>
      <c r="Q149" s="303"/>
      <c r="R149" s="170"/>
      <c r="S149" s="171" t="str">
        <f t="shared" ca="1" si="8"/>
        <v>*1344</v>
      </c>
    </row>
    <row r="150" spans="1:19" ht="30" customHeight="1">
      <c r="A150" s="160">
        <f t="shared" ca="1" si="7"/>
        <v>45999.683969907463</v>
      </c>
      <c r="B150" s="170"/>
      <c r="C150" s="306">
        <f t="shared" ca="1" si="9"/>
        <v>45999.683969907463</v>
      </c>
      <c r="D150" s="307"/>
      <c r="E150" s="307"/>
      <c r="F150" s="307"/>
      <c r="G150" s="170"/>
      <c r="H150" s="300">
        <f ca="1">IF(AND(DAY(A150)=20,COUNTIFS($H$25:H149,"&gt;0",$A$25:A149,"&gt;="&amp;DATE(YEAR(A150),MONTH(A150),1),$A$25:A149,"&lt;"&amp;DATE(YEAR(A150),MONTH(A150)+1,1))=0),'ввод данных'!$B$15,-RANDBETWEEN(51,14999))</f>
        <v>-12298</v>
      </c>
      <c r="I150" s="300"/>
      <c r="J150" s="300"/>
      <c r="K150" s="300"/>
      <c r="L150" s="300"/>
      <c r="M150" s="171"/>
      <c r="N150" s="171">
        <f t="shared" ca="1" si="6"/>
        <v>-12298</v>
      </c>
      <c r="O150" s="170"/>
      <c r="P150" s="303" t="str">
        <f ca="1">IF(H150='ввод данных'!$B$15,"Salary transfer from "&amp;'ввод данных'!$B$11,INDEX(Лист4!$A$1:$A$388,RANDBETWEEN(1,ROWS(Лист4!$A$1:$A$388))))</f>
        <v>PEREKRESTOK</v>
      </c>
      <c r="Q150" s="303"/>
      <c r="R150" s="170"/>
      <c r="S150" s="171" t="str">
        <f t="shared" ca="1" si="8"/>
        <v>*1344</v>
      </c>
    </row>
    <row r="151" spans="1:19" ht="30" customHeight="1">
      <c r="A151" s="160">
        <f t="shared" ca="1" si="7"/>
        <v>45999.604803240793</v>
      </c>
      <c r="B151" s="170"/>
      <c r="C151" s="306">
        <f t="shared" ca="1" si="9"/>
        <v>45999.604803240793</v>
      </c>
      <c r="D151" s="307"/>
      <c r="E151" s="307"/>
      <c r="F151" s="307"/>
      <c r="G151" s="170"/>
      <c r="H151" s="300">
        <f ca="1">IF(AND(DAY(A151)=20,COUNTIFS($H$25:H150,"&gt;0",$A$25:A150,"&gt;="&amp;DATE(YEAR(A151),MONTH(A151),1),$A$25:A150,"&lt;"&amp;DATE(YEAR(A151),MONTH(A151)+1,1))=0),'ввод данных'!$B$15,-RANDBETWEEN(51,14999))</f>
        <v>-4051</v>
      </c>
      <c r="I151" s="300"/>
      <c r="J151" s="300"/>
      <c r="K151" s="300"/>
      <c r="L151" s="300"/>
      <c r="M151" s="171"/>
      <c r="N151" s="171">
        <f t="shared" ca="1" si="6"/>
        <v>-4051</v>
      </c>
      <c r="O151" s="170"/>
      <c r="P151" s="303" t="str">
        <f ca="1">IF(H151='ввод данных'!$B$15,"Salary transfer from "&amp;'ввод данных'!$B$11,INDEX(Лист4!$A$1:$A$388,RANDBETWEEN(1,ROWS(Лист4!$A$1:$A$388))))</f>
        <v>GAZPROMNEFT AZS 163</v>
      </c>
      <c r="Q151" s="303"/>
      <c r="R151" s="170"/>
      <c r="S151" s="171" t="str">
        <f t="shared" ca="1" si="8"/>
        <v>*1344</v>
      </c>
    </row>
    <row r="152" spans="1:19" ht="30" customHeight="1">
      <c r="A152" s="160">
        <f t="shared" ca="1" si="7"/>
        <v>45999.549942129684</v>
      </c>
      <c r="B152" s="170"/>
      <c r="C152" s="306">
        <f t="shared" ca="1" si="9"/>
        <v>45999.549942129684</v>
      </c>
      <c r="D152" s="307"/>
      <c r="E152" s="307"/>
      <c r="F152" s="307"/>
      <c r="G152" s="170"/>
      <c r="H152" s="300">
        <f ca="1">IF(AND(DAY(A152)=20,COUNTIFS($H$25:H151,"&gt;0",$A$25:A151,"&gt;="&amp;DATE(YEAR(A152),MONTH(A152),1),$A$25:A151,"&lt;"&amp;DATE(YEAR(A152),MONTH(A152)+1,1))=0),'ввод данных'!$B$15,-RANDBETWEEN(51,14999))</f>
        <v>-6519</v>
      </c>
      <c r="I152" s="300"/>
      <c r="J152" s="300"/>
      <c r="K152" s="300"/>
      <c r="L152" s="300"/>
      <c r="M152" s="171"/>
      <c r="N152" s="171">
        <f t="shared" ca="1" si="6"/>
        <v>-6519</v>
      </c>
      <c r="O152" s="170"/>
      <c r="P152" s="303" t="str">
        <f ca="1">IF(H152='ввод данных'!$B$15,"Salary transfer from "&amp;'ввод данных'!$B$11,INDEX(Лист4!$A$1:$A$388,RANDBETWEEN(1,ROWS(Лист4!$A$1:$A$388))))</f>
        <v>RBK*FINBETTING</v>
      </c>
      <c r="Q152" s="303"/>
      <c r="R152" s="170"/>
      <c r="S152" s="171" t="str">
        <f t="shared" ca="1" si="8"/>
        <v>*1344</v>
      </c>
    </row>
    <row r="153" spans="1:19" ht="30" customHeight="1">
      <c r="A153" s="160">
        <f t="shared" ca="1" si="7"/>
        <v>45998.873553240795</v>
      </c>
      <c r="B153" s="170"/>
      <c r="C153" s="306">
        <f t="shared" ca="1" si="9"/>
        <v>45998.873553240795</v>
      </c>
      <c r="D153" s="307"/>
      <c r="E153" s="307"/>
      <c r="F153" s="307"/>
      <c r="G153" s="170"/>
      <c r="H153" s="300">
        <f ca="1">IF(AND(DAY(A153)=20,COUNTIFS($H$25:H152,"&gt;0",$A$25:A152,"&gt;="&amp;DATE(YEAR(A153),MONTH(A153),1),$A$25:A152,"&lt;"&amp;DATE(YEAR(A153),MONTH(A153)+1,1))=0),'ввод данных'!$B$15,-RANDBETWEEN(51,14999))</f>
        <v>-10429</v>
      </c>
      <c r="I153" s="300"/>
      <c r="J153" s="300"/>
      <c r="K153" s="300"/>
      <c r="L153" s="300"/>
      <c r="M153" s="171"/>
      <c r="N153" s="171">
        <f t="shared" ca="1" si="6"/>
        <v>-10429</v>
      </c>
      <c r="O153" s="170"/>
      <c r="P153" s="303" t="str">
        <f ca="1">IF(H153='ввод данных'!$B$15,"Salary transfer from "&amp;'ввод данных'!$B$11,INDEX(Лист4!$A$1:$A$388,RANDBETWEEN(1,ROWS(Лист4!$A$1:$A$388))))</f>
        <v>COFFEE RIVERA</v>
      </c>
      <c r="Q153" s="303"/>
      <c r="R153" s="170"/>
      <c r="S153" s="171" t="str">
        <f t="shared" ca="1" si="8"/>
        <v>*1344</v>
      </c>
    </row>
    <row r="154" spans="1:19" ht="30" customHeight="1">
      <c r="A154" s="160">
        <f t="shared" ca="1" si="7"/>
        <v>45998.576331018572</v>
      </c>
      <c r="B154" s="170"/>
      <c r="C154" s="306">
        <f t="shared" ca="1" si="9"/>
        <v>45998.576331018572</v>
      </c>
      <c r="D154" s="307"/>
      <c r="E154" s="307"/>
      <c r="F154" s="307"/>
      <c r="G154" s="170"/>
      <c r="H154" s="300">
        <f ca="1">IF(AND(DAY(A154)=20,COUNTIFS($H$25:H153,"&gt;0",$A$25:A153,"&gt;="&amp;DATE(YEAR(A154),MONTH(A154),1),$A$25:A153,"&lt;"&amp;DATE(YEAR(A154),MONTH(A154)+1,1))=0),'ввод данных'!$B$15,-RANDBETWEEN(51,14999))</f>
        <v>-2863</v>
      </c>
      <c r="I154" s="300"/>
      <c r="J154" s="300"/>
      <c r="K154" s="300"/>
      <c r="L154" s="300"/>
      <c r="M154" s="171"/>
      <c r="N154" s="171">
        <f t="shared" ref="N154:N217" ca="1" si="10">H154</f>
        <v>-2863</v>
      </c>
      <c r="O154" s="170"/>
      <c r="P154" s="303" t="str">
        <f ca="1">IF(H154='ввод данных'!$B$15,"Salary transfer from "&amp;'ввод данных'!$B$11,INDEX(Лист4!$A$1:$A$388,RANDBETWEEN(1,ROWS(Лист4!$A$1:$A$388))))</f>
        <v>NASTOYASHCHAYA PEKARNY</v>
      </c>
      <c r="Q154" s="303"/>
      <c r="R154" s="170"/>
      <c r="S154" s="171" t="str">
        <f t="shared" ca="1" si="8"/>
        <v>*1344</v>
      </c>
    </row>
    <row r="155" spans="1:19" ht="30" customHeight="1">
      <c r="A155" s="160">
        <f t="shared" ref="A155:A218" ca="1" si="11">A154-RANDBETWEEN(1,1440)/1440</f>
        <v>45998.33535879635</v>
      </c>
      <c r="B155" s="170"/>
      <c r="C155" s="306">
        <f t="shared" ca="1" si="9"/>
        <v>45998.33535879635</v>
      </c>
      <c r="D155" s="307"/>
      <c r="E155" s="307"/>
      <c r="F155" s="307"/>
      <c r="G155" s="170"/>
      <c r="H155" s="300">
        <f ca="1">IF(AND(DAY(A155)=20,COUNTIFS($H$25:H154,"&gt;0",$A$25:A154,"&gt;="&amp;DATE(YEAR(A155),MONTH(A155),1),$A$25:A154,"&lt;"&amp;DATE(YEAR(A155),MONTH(A155)+1,1))=0),'ввод данных'!$B$15,-RANDBETWEEN(51,14999))</f>
        <v>-6529</v>
      </c>
      <c r="I155" s="300"/>
      <c r="J155" s="300"/>
      <c r="K155" s="300"/>
      <c r="L155" s="300"/>
      <c r="M155" s="171"/>
      <c r="N155" s="171">
        <f t="shared" ca="1" si="10"/>
        <v>-6529</v>
      </c>
      <c r="O155" s="170"/>
      <c r="P155" s="303" t="str">
        <f ca="1">IF(H155='ввод данных'!$B$15,"Salary transfer from "&amp;'ввод данных'!$B$11,INDEX(Лист4!$A$1:$A$388,RANDBETWEEN(1,ROWS(Лист4!$A$1:$A$388))))</f>
        <v>BANK SPB IB</v>
      </c>
      <c r="Q155" s="303"/>
      <c r="R155" s="170"/>
      <c r="S155" s="171" t="str">
        <f t="shared" ref="S155:S218" ca="1" si="12">$S$25</f>
        <v>*1344</v>
      </c>
    </row>
    <row r="156" spans="1:19" ht="30" customHeight="1">
      <c r="A156" s="160">
        <f t="shared" ca="1" si="11"/>
        <v>45997.730497685239</v>
      </c>
      <c r="B156" s="170"/>
      <c r="C156" s="306">
        <f t="shared" ca="1" si="9"/>
        <v>45997.730497685239</v>
      </c>
      <c r="D156" s="307"/>
      <c r="E156" s="307"/>
      <c r="F156" s="307"/>
      <c r="G156" s="170"/>
      <c r="H156" s="300">
        <f ca="1">IF(AND(DAY(A156)=20,COUNTIFS($H$25:H155,"&gt;0",$A$25:A155,"&gt;="&amp;DATE(YEAR(A156),MONTH(A156),1),$A$25:A155,"&lt;"&amp;DATE(YEAR(A156),MONTH(A156)+1,1))=0),'ввод данных'!$B$15,-RANDBETWEEN(51,14999))</f>
        <v>-3909</v>
      </c>
      <c r="I156" s="300"/>
      <c r="J156" s="300"/>
      <c r="K156" s="300"/>
      <c r="L156" s="300"/>
      <c r="M156" s="171"/>
      <c r="N156" s="171">
        <f t="shared" ca="1" si="10"/>
        <v>-3909</v>
      </c>
      <c r="O156" s="170"/>
      <c r="P156" s="303" t="str">
        <f ca="1">IF(H156='ввод данных'!$B$15,"Salary transfer from "&amp;'ввод данных'!$B$11,INDEX(Лист4!$A$1:$A$388,RANDBETWEEN(1,ROWS(Лист4!$A$1:$A$388))))</f>
        <v>RBK</v>
      </c>
      <c r="Q156" s="303"/>
      <c r="R156" s="170"/>
      <c r="S156" s="171" t="str">
        <f t="shared" ca="1" si="12"/>
        <v>*1344</v>
      </c>
    </row>
    <row r="157" spans="1:19" ht="30" customHeight="1">
      <c r="A157" s="160">
        <f t="shared" ca="1" si="11"/>
        <v>45997.093692129682</v>
      </c>
      <c r="B157" s="170"/>
      <c r="C157" s="306">
        <f t="shared" ca="1" si="9"/>
        <v>45997.093692129682</v>
      </c>
      <c r="D157" s="307"/>
      <c r="E157" s="307"/>
      <c r="F157" s="307"/>
      <c r="G157" s="170"/>
      <c r="H157" s="300">
        <f ca="1">IF(AND(DAY(A157)=20,COUNTIFS($H$25:H156,"&gt;0",$A$25:A156,"&gt;="&amp;DATE(YEAR(A157),MONTH(A157),1),$A$25:A156,"&lt;"&amp;DATE(YEAR(A157),MONTH(A157)+1,1))=0),'ввод данных'!$B$15,-RANDBETWEEN(51,14999))</f>
        <v>-7671</v>
      </c>
      <c r="I157" s="300"/>
      <c r="J157" s="300"/>
      <c r="K157" s="300"/>
      <c r="L157" s="300"/>
      <c r="M157" s="171"/>
      <c r="N157" s="171">
        <f t="shared" ca="1" si="10"/>
        <v>-7671</v>
      </c>
      <c r="O157" s="170"/>
      <c r="P157" s="303" t="str">
        <f ca="1">IF(H157='ввод данных'!$B$15,"Salary transfer from "&amp;'ввод данных'!$B$11,INDEX(Лист4!$A$1:$A$388,RANDBETWEEN(1,ROWS(Лист4!$A$1:$A$388))))</f>
        <v>QUICKZAIM-K</v>
      </c>
      <c r="Q157" s="303"/>
      <c r="R157" s="170"/>
      <c r="S157" s="171" t="str">
        <f t="shared" ca="1" si="12"/>
        <v>*1344</v>
      </c>
    </row>
    <row r="158" spans="1:19" ht="30" customHeight="1">
      <c r="A158" s="160">
        <f t="shared" ca="1" si="11"/>
        <v>45996.543692129679</v>
      </c>
      <c r="B158" s="170"/>
      <c r="C158" s="306">
        <f t="shared" ca="1" si="9"/>
        <v>45996.543692129679</v>
      </c>
      <c r="D158" s="307"/>
      <c r="E158" s="307"/>
      <c r="F158" s="307"/>
      <c r="G158" s="170"/>
      <c r="H158" s="300">
        <f ca="1">IF(AND(DAY(A158)=20,COUNTIFS($H$25:H157,"&gt;0",$A$25:A157,"&gt;="&amp;DATE(YEAR(A158),MONTH(A158),1),$A$25:A157,"&lt;"&amp;DATE(YEAR(A158),MONTH(A158)+1,1))=0),'ввод данных'!$B$15,-RANDBETWEEN(51,14999))</f>
        <v>-506</v>
      </c>
      <c r="I158" s="300"/>
      <c r="J158" s="300"/>
      <c r="K158" s="300"/>
      <c r="L158" s="300"/>
      <c r="M158" s="171"/>
      <c r="N158" s="171">
        <f t="shared" ca="1" si="10"/>
        <v>-506</v>
      </c>
      <c r="O158" s="170"/>
      <c r="P158" s="303" t="str">
        <f ca="1">IF(H158='ввод данных'!$B$15,"Salary transfer from "&amp;'ввод данных'!$B$11,INDEX(Лист4!$A$1:$A$388,RANDBETWEEN(1,ROWS(Лист4!$A$1:$A$388))))</f>
        <v>COFFEE FINANSIST L</v>
      </c>
      <c r="Q158" s="303"/>
      <c r="R158" s="170"/>
      <c r="S158" s="171" t="str">
        <f t="shared" ca="1" si="12"/>
        <v>*1344</v>
      </c>
    </row>
    <row r="159" spans="1:19" ht="30" customHeight="1">
      <c r="A159" s="160">
        <f t="shared" ca="1" si="11"/>
        <v>45996.245081018569</v>
      </c>
      <c r="B159" s="170"/>
      <c r="C159" s="306">
        <f t="shared" ca="1" si="9"/>
        <v>45996.245081018569</v>
      </c>
      <c r="D159" s="307"/>
      <c r="E159" s="307"/>
      <c r="F159" s="307"/>
      <c r="G159" s="170"/>
      <c r="H159" s="300">
        <f ca="1">IF(AND(DAY(A159)=20,COUNTIFS($H$25:H158,"&gt;0",$A$25:A158,"&gt;="&amp;DATE(YEAR(A159),MONTH(A159),1),$A$25:A158,"&lt;"&amp;DATE(YEAR(A159),MONTH(A159)+1,1))=0),'ввод данных'!$B$15,-RANDBETWEEN(51,14999))</f>
        <v>-4680</v>
      </c>
      <c r="I159" s="300"/>
      <c r="J159" s="300"/>
      <c r="K159" s="300"/>
      <c r="L159" s="300"/>
      <c r="M159" s="171"/>
      <c r="N159" s="171">
        <f t="shared" ca="1" si="10"/>
        <v>-4680</v>
      </c>
      <c r="O159" s="170"/>
      <c r="P159" s="303" t="str">
        <f ca="1">IF(H159='ввод данных'!$B$15,"Salary transfer from "&amp;'ввод данных'!$B$11,INDEX(Лист4!$A$1:$A$388,RANDBETWEEN(1,ROWS(Лист4!$A$1:$A$388))))</f>
        <v>NETELLER 1314</v>
      </c>
      <c r="Q159" s="303"/>
      <c r="R159" s="170"/>
      <c r="S159" s="171" t="str">
        <f t="shared" ca="1" si="12"/>
        <v>*1344</v>
      </c>
    </row>
    <row r="160" spans="1:19" ht="30" customHeight="1">
      <c r="A160" s="160">
        <f t="shared" ca="1" si="11"/>
        <v>45996.043692129679</v>
      </c>
      <c r="B160" s="170"/>
      <c r="C160" s="306">
        <f t="shared" ref="C160:C221" ca="1" si="13">A160</f>
        <v>45996.043692129679</v>
      </c>
      <c r="D160" s="307"/>
      <c r="E160" s="307"/>
      <c r="F160" s="307"/>
      <c r="G160" s="170"/>
      <c r="H160" s="300">
        <f ca="1">IF(AND(DAY(A160)=20,COUNTIFS($H$25:H159,"&gt;0",$A$25:A159,"&gt;="&amp;DATE(YEAR(A160),MONTH(A160),1),$A$25:A159,"&lt;"&amp;DATE(YEAR(A160),MONTH(A160)+1,1))=0),'ввод данных'!$B$15,-RANDBETWEEN(51,14999))</f>
        <v>-10005</v>
      </c>
      <c r="I160" s="300"/>
      <c r="J160" s="300"/>
      <c r="K160" s="300"/>
      <c r="L160" s="300"/>
      <c r="M160" s="171"/>
      <c r="N160" s="171">
        <f t="shared" ca="1" si="10"/>
        <v>-10005</v>
      </c>
      <c r="O160" s="170"/>
      <c r="P160" s="303" t="str">
        <f ca="1">IF(H160='ввод данных'!$B$15,"Salary transfer from "&amp;'ввод данных'!$B$11,INDEX(Лист4!$A$1:$A$388,RANDBETWEEN(1,ROWS(Лист4!$A$1:$A$388))))</f>
        <v>ZAKROMA</v>
      </c>
      <c r="Q160" s="303"/>
      <c r="R160" s="170"/>
      <c r="S160" s="171" t="str">
        <f t="shared" ca="1" si="12"/>
        <v>*1344</v>
      </c>
    </row>
    <row r="161" spans="1:19" ht="30" customHeight="1">
      <c r="A161" s="160">
        <f t="shared" ca="1" si="11"/>
        <v>45995.05202546301</v>
      </c>
      <c r="B161" s="170"/>
      <c r="C161" s="306">
        <f t="shared" ca="1" si="13"/>
        <v>45995.05202546301</v>
      </c>
      <c r="D161" s="307"/>
      <c r="E161" s="307"/>
      <c r="F161" s="307"/>
      <c r="G161" s="170"/>
      <c r="H161" s="300">
        <f ca="1">IF(AND(DAY(A161)=20,COUNTIFS($H$25:H160,"&gt;0",$A$25:A160,"&gt;="&amp;DATE(YEAR(A161),MONTH(A161),1),$A$25:A160,"&lt;"&amp;DATE(YEAR(A161),MONTH(A161)+1,1))=0),'ввод данных'!$B$15,-RANDBETWEEN(51,14999))</f>
        <v>-8828</v>
      </c>
      <c r="I161" s="300"/>
      <c r="J161" s="300"/>
      <c r="K161" s="300"/>
      <c r="L161" s="300"/>
      <c r="M161" s="171"/>
      <c r="N161" s="171">
        <f t="shared" ca="1" si="10"/>
        <v>-8828</v>
      </c>
      <c r="O161" s="170"/>
      <c r="P161" s="303" t="str">
        <f ca="1">IF(H161='ввод данных'!$B$15,"Salary transfer from "&amp;'ввод данных'!$B$11,INDEX(Лист4!$A$1:$A$388,RANDBETWEEN(1,ROWS(Лист4!$A$1:$A$388))))</f>
        <v>BHN*GIFTCARDS</v>
      </c>
      <c r="Q161" s="303"/>
      <c r="R161" s="170"/>
      <c r="S161" s="171" t="str">
        <f t="shared" ca="1" si="12"/>
        <v>*1344</v>
      </c>
    </row>
    <row r="162" spans="1:19" ht="30" customHeight="1">
      <c r="A162" s="160">
        <f t="shared" ca="1" si="11"/>
        <v>45994.661053240787</v>
      </c>
      <c r="B162" s="170"/>
      <c r="C162" s="306">
        <f t="shared" ca="1" si="13"/>
        <v>45994.661053240787</v>
      </c>
      <c r="D162" s="307"/>
      <c r="E162" s="307"/>
      <c r="F162" s="307"/>
      <c r="G162" s="170"/>
      <c r="H162" s="300">
        <f ca="1">IF(AND(DAY(A162)=20,COUNTIFS($H$25:H161,"&gt;0",$A$25:A161,"&gt;="&amp;DATE(YEAR(A162),MONTH(A162),1),$A$25:A161,"&lt;"&amp;DATE(YEAR(A162),MONTH(A162)+1,1))=0),'ввод данных'!$B$15,-RANDBETWEEN(51,14999))</f>
        <v>-12160</v>
      </c>
      <c r="I162" s="300"/>
      <c r="J162" s="300"/>
      <c r="K162" s="300"/>
      <c r="L162" s="300"/>
      <c r="M162" s="171"/>
      <c r="N162" s="171">
        <f t="shared" ca="1" si="10"/>
        <v>-12160</v>
      </c>
      <c r="O162" s="170"/>
      <c r="P162" s="303" t="str">
        <f ca="1">IF(H162='ввод данных'!$B$15,"Salary transfer from "&amp;'ввод данных'!$B$11,INDEX(Лист4!$A$1:$A$388,RANDBETWEEN(1,ROWS(Лист4!$A$1:$A$388))))</f>
        <v>OOO MAGNOLIYA</v>
      </c>
      <c r="Q162" s="303"/>
      <c r="R162" s="170"/>
      <c r="S162" s="171" t="str">
        <f t="shared" ca="1" si="12"/>
        <v>*1344</v>
      </c>
    </row>
    <row r="163" spans="1:19" ht="30" customHeight="1">
      <c r="A163" s="160">
        <f t="shared" ca="1" si="11"/>
        <v>45994.141608796344</v>
      </c>
      <c r="B163" s="170"/>
      <c r="C163" s="306">
        <f t="shared" ca="1" si="13"/>
        <v>45994.141608796344</v>
      </c>
      <c r="D163" s="307"/>
      <c r="E163" s="307"/>
      <c r="F163" s="307"/>
      <c r="G163" s="170"/>
      <c r="H163" s="300">
        <f ca="1">IF(AND(DAY(A163)=20,COUNTIFS($H$25:H162,"&gt;0",$A$25:A162,"&gt;="&amp;DATE(YEAR(A163),MONTH(A163),1),$A$25:A162,"&lt;"&amp;DATE(YEAR(A163),MONTH(A163)+1,1))=0),'ввод данных'!$B$15,-RANDBETWEEN(51,14999))</f>
        <v>-1259</v>
      </c>
      <c r="I163" s="300"/>
      <c r="J163" s="300"/>
      <c r="K163" s="300"/>
      <c r="L163" s="300"/>
      <c r="M163" s="171"/>
      <c r="N163" s="171">
        <f t="shared" ca="1" si="10"/>
        <v>-1259</v>
      </c>
      <c r="O163" s="170"/>
      <c r="P163" s="303" t="str">
        <f ca="1">IF(H163='ввод данных'!$B$15,"Salary transfer from "&amp;'ввод данных'!$B$11,INDEX(Лист4!$A$1:$A$388,RANDBETWEEN(1,ROWS(Лист4!$A$1:$A$388))))</f>
        <v>QUICKZAIM-K</v>
      </c>
      <c r="Q163" s="303"/>
      <c r="R163" s="170"/>
      <c r="S163" s="171" t="str">
        <f t="shared" ca="1" si="12"/>
        <v>*1344</v>
      </c>
    </row>
    <row r="164" spans="1:19" ht="30" customHeight="1">
      <c r="A164" s="160">
        <f t="shared" ca="1" si="11"/>
        <v>45993.192303240787</v>
      </c>
      <c r="B164" s="170"/>
      <c r="C164" s="306">
        <f t="shared" ca="1" si="13"/>
        <v>45993.192303240787</v>
      </c>
      <c r="D164" s="307"/>
      <c r="E164" s="307"/>
      <c r="F164" s="307"/>
      <c r="G164" s="170"/>
      <c r="H164" s="300">
        <f ca="1">IF(AND(DAY(A164)=20,COUNTIFS($H$25:H163,"&gt;0",$A$25:A163,"&gt;="&amp;DATE(YEAR(A164),MONTH(A164),1),$A$25:A163,"&lt;"&amp;DATE(YEAR(A164),MONTH(A164)+1,1))=0),'ввод данных'!$B$15,-RANDBETWEEN(51,14999))</f>
        <v>-4036</v>
      </c>
      <c r="I164" s="300"/>
      <c r="J164" s="300"/>
      <c r="K164" s="300"/>
      <c r="L164" s="300"/>
      <c r="M164" s="171"/>
      <c r="N164" s="171">
        <f t="shared" ca="1" si="10"/>
        <v>-4036</v>
      </c>
      <c r="O164" s="170"/>
      <c r="P164" s="303" t="str">
        <f ca="1">IF(H164='ввод данных'!$B$15,"Salary transfer from "&amp;'ввод данных'!$B$11,INDEX(Лист4!$A$1:$A$388,RANDBETWEEN(1,ROWS(Лист4!$A$1:$A$388))))</f>
        <v>TRM 4814 E</v>
      </c>
      <c r="Q164" s="303"/>
      <c r="R164" s="170"/>
      <c r="S164" s="171" t="str">
        <f t="shared" ca="1" si="12"/>
        <v>*1344</v>
      </c>
    </row>
    <row r="165" spans="1:19" ht="30" customHeight="1">
      <c r="A165" s="160">
        <f t="shared" ca="1" si="11"/>
        <v>45992.270081018563</v>
      </c>
      <c r="B165" s="170"/>
      <c r="C165" s="306">
        <f t="shared" ca="1" si="13"/>
        <v>45992.270081018563</v>
      </c>
      <c r="D165" s="307"/>
      <c r="E165" s="307"/>
      <c r="F165" s="307"/>
      <c r="G165" s="170"/>
      <c r="H165" s="300">
        <f ca="1">IF(AND(DAY(A165)=20,COUNTIFS($H$25:H164,"&gt;0",$A$25:A164,"&gt;="&amp;DATE(YEAR(A165),MONTH(A165),1),$A$25:A164,"&lt;"&amp;DATE(YEAR(A165),MONTH(A165)+1,1))=0),'ввод данных'!$B$15,-RANDBETWEEN(51,14999))</f>
        <v>-7067</v>
      </c>
      <c r="I165" s="300"/>
      <c r="J165" s="300"/>
      <c r="K165" s="300"/>
      <c r="L165" s="300"/>
      <c r="M165" s="171"/>
      <c r="N165" s="171">
        <f t="shared" ca="1" si="10"/>
        <v>-7067</v>
      </c>
      <c r="O165" s="170"/>
      <c r="P165" s="303" t="str">
        <f ca="1">IF(H165='ввод данных'!$B$15,"Salary transfer from "&amp;'ввод данных'!$B$11,INDEX(Лист4!$A$1:$A$388,RANDBETWEEN(1,ROWS(Лист4!$A$1:$A$388))))</f>
        <v>LEADERDIGITAL</v>
      </c>
      <c r="Q165" s="303"/>
      <c r="R165" s="170"/>
      <c r="S165" s="171" t="str">
        <f t="shared" ca="1" si="12"/>
        <v>*1344</v>
      </c>
    </row>
    <row r="166" spans="1:19" ht="30" customHeight="1">
      <c r="A166" s="160">
        <f t="shared" ca="1" si="11"/>
        <v>45991.883275463006</v>
      </c>
      <c r="B166" s="170"/>
      <c r="C166" s="306">
        <f t="shared" ca="1" si="13"/>
        <v>45991.883275463006</v>
      </c>
      <c r="D166" s="307"/>
      <c r="E166" s="307"/>
      <c r="F166" s="307"/>
      <c r="G166" s="170"/>
      <c r="H166" s="300">
        <f ca="1">IF(AND(DAY(A166)=20,COUNTIFS($H$25:H165,"&gt;0",$A$25:A165,"&gt;="&amp;DATE(YEAR(A166),MONTH(A166),1),$A$25:A165,"&lt;"&amp;DATE(YEAR(A166),MONTH(A166)+1,1))=0),'ввод данных'!$B$15,-RANDBETWEEN(51,14999))</f>
        <v>-5341</v>
      </c>
      <c r="I166" s="300"/>
      <c r="J166" s="300"/>
      <c r="K166" s="300"/>
      <c r="L166" s="300"/>
      <c r="M166" s="171"/>
      <c r="N166" s="171">
        <f t="shared" ca="1" si="10"/>
        <v>-5341</v>
      </c>
      <c r="O166" s="170"/>
      <c r="P166" s="303" t="str">
        <f ca="1">IF(H166='ввод данных'!$B$15,"Salary transfer from "&amp;'ввод данных'!$B$11,INDEX(Лист4!$A$1:$A$388,RANDBETWEEN(1,ROWS(Лист4!$A$1:$A$388))))</f>
        <v>CEXIO</v>
      </c>
      <c r="Q166" s="303"/>
      <c r="R166" s="170"/>
      <c r="S166" s="171" t="str">
        <f t="shared" ca="1" si="12"/>
        <v>*1344</v>
      </c>
    </row>
    <row r="167" spans="1:19" ht="30" customHeight="1">
      <c r="A167" s="160">
        <f t="shared" ca="1" si="11"/>
        <v>45991.769386574117</v>
      </c>
      <c r="B167" s="170"/>
      <c r="C167" s="306">
        <f t="shared" ca="1" si="13"/>
        <v>45991.769386574117</v>
      </c>
      <c r="D167" s="307"/>
      <c r="E167" s="307"/>
      <c r="F167" s="307"/>
      <c r="G167" s="170"/>
      <c r="H167" s="300">
        <f ca="1">IF(AND(DAY(A167)=20,COUNTIFS($H$25:H166,"&gt;0",$A$25:A166,"&gt;="&amp;DATE(YEAR(A167),MONTH(A167),1),$A$25:A166,"&lt;"&amp;DATE(YEAR(A167),MONTH(A167)+1,1))=0),'ввод данных'!$B$15,-RANDBETWEEN(51,14999))</f>
        <v>-7435</v>
      </c>
      <c r="I167" s="300"/>
      <c r="J167" s="300"/>
      <c r="K167" s="300"/>
      <c r="L167" s="300"/>
      <c r="M167" s="171"/>
      <c r="N167" s="171">
        <f t="shared" ca="1" si="10"/>
        <v>-7435</v>
      </c>
      <c r="O167" s="170"/>
      <c r="P167" s="303" t="str">
        <f ca="1">IF(H167='ввод данных'!$B$15,"Salary transfer from "&amp;'ввод данных'!$B$11,INDEX(Лист4!$A$1:$A$388,RANDBETWEEN(1,ROWS(Лист4!$A$1:$A$388))))</f>
        <v>IP ILINYH IRINA YUREVN</v>
      </c>
      <c r="Q167" s="303"/>
      <c r="R167" s="170"/>
      <c r="S167" s="171" t="str">
        <f t="shared" ca="1" si="12"/>
        <v>*1344</v>
      </c>
    </row>
    <row r="168" spans="1:19" ht="30" customHeight="1">
      <c r="A168" s="160">
        <f t="shared" ca="1" si="11"/>
        <v>45991.04994212967</v>
      </c>
      <c r="B168" s="170"/>
      <c r="C168" s="306">
        <f t="shared" ca="1" si="13"/>
        <v>45991.04994212967</v>
      </c>
      <c r="D168" s="307"/>
      <c r="E168" s="307"/>
      <c r="F168" s="307"/>
      <c r="G168" s="170"/>
      <c r="H168" s="300">
        <f ca="1">IF(AND(DAY(A168)=20,COUNTIFS($H$25:H167,"&gt;0",$A$25:A167,"&gt;="&amp;DATE(YEAR(A168),MONTH(A168),1),$A$25:A167,"&lt;"&amp;DATE(YEAR(A168),MONTH(A168)+1,1))=0),'ввод данных'!$B$15,-RANDBETWEEN(51,14999))</f>
        <v>-2867</v>
      </c>
      <c r="I168" s="300"/>
      <c r="J168" s="300"/>
      <c r="K168" s="300"/>
      <c r="L168" s="300"/>
      <c r="M168" s="171"/>
      <c r="N168" s="171">
        <f t="shared" ca="1" si="10"/>
        <v>-2867</v>
      </c>
      <c r="O168" s="170"/>
      <c r="P168" s="303" t="str">
        <f ca="1">IF(H168='ввод данных'!$B$15,"Salary transfer from "&amp;'ввод данных'!$B$11,INDEX(Лист4!$A$1:$A$388,RANDBETWEEN(1,ROWS(Лист4!$A$1:$A$388))))</f>
        <v>MOBI.DENGI.. UNITPAY</v>
      </c>
      <c r="Q168" s="303"/>
      <c r="R168" s="170"/>
      <c r="S168" s="171" t="str">
        <f t="shared" ca="1" si="12"/>
        <v>*1344</v>
      </c>
    </row>
    <row r="169" spans="1:19" ht="30" customHeight="1">
      <c r="A169" s="160">
        <f t="shared" ca="1" si="11"/>
        <v>45990.340914351895</v>
      </c>
      <c r="B169" s="170"/>
      <c r="C169" s="306">
        <f t="shared" ca="1" si="13"/>
        <v>45990.340914351895</v>
      </c>
      <c r="D169" s="307"/>
      <c r="E169" s="307"/>
      <c r="F169" s="307"/>
      <c r="G169" s="170"/>
      <c r="H169" s="300">
        <f ca="1">IF(AND(DAY(A169)=20,COUNTIFS($H$25:H168,"&gt;0",$A$25:A168,"&gt;="&amp;DATE(YEAR(A169),MONTH(A169),1),$A$25:A168,"&lt;"&amp;DATE(YEAR(A169),MONTH(A169)+1,1))=0),'ввод данных'!$B$15,-RANDBETWEEN(51,14999))</f>
        <v>-1715</v>
      </c>
      <c r="I169" s="300"/>
      <c r="J169" s="300"/>
      <c r="K169" s="300"/>
      <c r="L169" s="300"/>
      <c r="M169" s="171"/>
      <c r="N169" s="171">
        <f t="shared" ca="1" si="10"/>
        <v>-1715</v>
      </c>
      <c r="O169" s="170"/>
      <c r="P169" s="303" t="str">
        <f ca="1">IF(H169='ввод данных'!$B$15,"Salary transfer from "&amp;'ввод данных'!$B$11,INDEX(Лист4!$A$1:$A$388,RANDBETWEEN(1,ROWS(Лист4!$A$1:$A$388))))</f>
        <v>ZAKUSOCHNAYA TITOVA</v>
      </c>
      <c r="Q169" s="303"/>
      <c r="R169" s="170"/>
      <c r="S169" s="171" t="str">
        <f t="shared" ca="1" si="12"/>
        <v>*1344</v>
      </c>
    </row>
    <row r="170" spans="1:19" ht="30" customHeight="1">
      <c r="A170" s="160">
        <f t="shared" ca="1" si="11"/>
        <v>45990.039525463006</v>
      </c>
      <c r="B170" s="170"/>
      <c r="C170" s="306">
        <f t="shared" ca="1" si="13"/>
        <v>45990.039525463006</v>
      </c>
      <c r="D170" s="307"/>
      <c r="E170" s="307"/>
      <c r="F170" s="307"/>
      <c r="G170" s="170"/>
      <c r="H170" s="300">
        <f ca="1">IF(AND(DAY(A170)=20,COUNTIFS($H$25:H169,"&gt;0",$A$25:A169,"&gt;="&amp;DATE(YEAR(A170),MONTH(A170),1),$A$25:A169,"&lt;"&amp;DATE(YEAR(A170),MONTH(A170)+1,1))=0),'ввод данных'!$B$15,-RANDBETWEEN(51,14999))</f>
        <v>-10738</v>
      </c>
      <c r="I170" s="300"/>
      <c r="J170" s="300"/>
      <c r="K170" s="300"/>
      <c r="L170" s="300"/>
      <c r="M170" s="171"/>
      <c r="N170" s="171">
        <f t="shared" ca="1" si="10"/>
        <v>-10738</v>
      </c>
      <c r="O170" s="170"/>
      <c r="P170" s="303" t="str">
        <f ca="1">IF(H170='ввод данных'!$B$15,"Salary transfer from "&amp;'ввод данных'!$B$11,INDEX(Лист4!$A$1:$A$388,RANDBETWEEN(1,ROWS(Лист4!$A$1:$A$388))))</f>
        <v>YM*MZAEM</v>
      </c>
      <c r="Q170" s="303"/>
      <c r="R170" s="170"/>
      <c r="S170" s="171" t="str">
        <f t="shared" ca="1" si="12"/>
        <v>*1344</v>
      </c>
    </row>
    <row r="171" spans="1:19" ht="30" customHeight="1">
      <c r="A171" s="160">
        <f t="shared" ca="1" si="11"/>
        <v>45989.299247685231</v>
      </c>
      <c r="B171" s="170"/>
      <c r="C171" s="306">
        <f t="shared" ca="1" si="13"/>
        <v>45989.299247685231</v>
      </c>
      <c r="D171" s="307"/>
      <c r="E171" s="307"/>
      <c r="F171" s="307"/>
      <c r="G171" s="170"/>
      <c r="H171" s="300">
        <f ca="1">IF(AND(DAY(A171)=20,COUNTIFS($H$25:H170,"&gt;0",$A$25:A170,"&gt;="&amp;DATE(YEAR(A171),MONTH(A171),1),$A$25:A170,"&lt;"&amp;DATE(YEAR(A171),MONTH(A171)+1,1))=0),'ввод данных'!$B$15,-RANDBETWEEN(51,14999))</f>
        <v>-2551</v>
      </c>
      <c r="I171" s="300"/>
      <c r="J171" s="300"/>
      <c r="K171" s="300"/>
      <c r="L171" s="300"/>
      <c r="M171" s="171"/>
      <c r="N171" s="171">
        <f t="shared" ca="1" si="10"/>
        <v>-2551</v>
      </c>
      <c r="O171" s="170"/>
      <c r="P171" s="303" t="str">
        <f ca="1">IF(H171='ввод данных'!$B$15,"Salary transfer from "&amp;'ввод данных'!$B$11,INDEX(Лист4!$A$1:$A$388,RANDBETWEEN(1,ROWS(Лист4!$A$1:$A$388))))</f>
        <v>QUICKZAIM-K</v>
      </c>
      <c r="Q171" s="303"/>
      <c r="R171" s="170"/>
      <c r="S171" s="171" t="str">
        <f t="shared" ca="1" si="12"/>
        <v>*1344</v>
      </c>
    </row>
    <row r="172" spans="1:19" ht="30" customHeight="1">
      <c r="A172" s="160">
        <f t="shared" ca="1" si="11"/>
        <v>45989.140914351898</v>
      </c>
      <c r="B172" s="170"/>
      <c r="C172" s="306">
        <f t="shared" ca="1" si="13"/>
        <v>45989.140914351898</v>
      </c>
      <c r="D172" s="307"/>
      <c r="E172" s="307"/>
      <c r="F172" s="307"/>
      <c r="G172" s="170"/>
      <c r="H172" s="300">
        <f ca="1">IF(AND(DAY(A172)=20,COUNTIFS($H$25:H171,"&gt;0",$A$25:A171,"&gt;="&amp;DATE(YEAR(A172),MONTH(A172),1),$A$25:A171,"&lt;"&amp;DATE(YEAR(A172),MONTH(A172)+1,1))=0),'ввод данных'!$B$15,-RANDBETWEEN(51,14999))</f>
        <v>-10356</v>
      </c>
      <c r="I172" s="300"/>
      <c r="J172" s="300"/>
      <c r="K172" s="300"/>
      <c r="L172" s="300"/>
      <c r="M172" s="171"/>
      <c r="N172" s="171">
        <f t="shared" ca="1" si="10"/>
        <v>-10356</v>
      </c>
      <c r="O172" s="170"/>
      <c r="P172" s="303" t="str">
        <f ca="1">IF(H172='ввод данных'!$B$15,"Salary transfer from "&amp;'ввод данных'!$B$11,INDEX(Лист4!$A$1:$A$388,RANDBETWEEN(1,ROWS(Лист4!$A$1:$A$388))))</f>
        <v>LUKOIL.AZK 18 51S</v>
      </c>
      <c r="Q172" s="303"/>
      <c r="R172" s="170"/>
      <c r="S172" s="171" t="str">
        <f t="shared" ca="1" si="12"/>
        <v>*1344</v>
      </c>
    </row>
    <row r="173" spans="1:19" ht="30" customHeight="1">
      <c r="A173" s="160">
        <f t="shared" ca="1" si="11"/>
        <v>45988.584664351896</v>
      </c>
      <c r="B173" s="170"/>
      <c r="C173" s="306">
        <f t="shared" ca="1" si="13"/>
        <v>45988.584664351896</v>
      </c>
      <c r="D173" s="307"/>
      <c r="E173" s="307"/>
      <c r="F173" s="307"/>
      <c r="G173" s="170"/>
      <c r="H173" s="300">
        <f ca="1">IF(AND(DAY(A173)=20,COUNTIFS($H$25:H172,"&gt;0",$A$25:A172,"&gt;="&amp;DATE(YEAR(A173),MONTH(A173),1),$A$25:A172,"&lt;"&amp;DATE(YEAR(A173),MONTH(A173)+1,1))=0),'ввод данных'!$B$15,-RANDBETWEEN(51,14999))</f>
        <v>-10052</v>
      </c>
      <c r="I173" s="300"/>
      <c r="J173" s="300"/>
      <c r="K173" s="300"/>
      <c r="L173" s="300"/>
      <c r="M173" s="171"/>
      <c r="N173" s="171">
        <f t="shared" ca="1" si="10"/>
        <v>-10052</v>
      </c>
      <c r="O173" s="170"/>
      <c r="P173" s="303" t="str">
        <f ca="1">IF(H173='ввод данных'!$B$15,"Salary transfer from "&amp;'ввод данных'!$B$11,INDEX(Лист4!$A$1:$A$388,RANDBETWEEN(1,ROWS(Лист4!$A$1:$A$388))))</f>
        <v>DX_COMPASS</v>
      </c>
      <c r="Q173" s="303"/>
      <c r="R173" s="170"/>
      <c r="S173" s="171" t="str">
        <f t="shared" ca="1" si="12"/>
        <v>*1344</v>
      </c>
    </row>
    <row r="174" spans="1:19" ht="30" customHeight="1">
      <c r="A174" s="160">
        <f t="shared" ca="1" si="11"/>
        <v>45987.883275463006</v>
      </c>
      <c r="B174" s="170"/>
      <c r="C174" s="306">
        <f t="shared" ca="1" si="13"/>
        <v>45987.883275463006</v>
      </c>
      <c r="D174" s="307"/>
      <c r="E174" s="307"/>
      <c r="F174" s="307"/>
      <c r="G174" s="170"/>
      <c r="H174" s="300">
        <f ca="1">IF(AND(DAY(A174)=20,COUNTIFS($H$25:H173,"&gt;0",$A$25:A173,"&gt;="&amp;DATE(YEAR(A174),MONTH(A174),1),$A$25:A173,"&lt;"&amp;DATE(YEAR(A174),MONTH(A174)+1,1))=0),'ввод данных'!$B$15,-RANDBETWEEN(51,14999))</f>
        <v>-4150</v>
      </c>
      <c r="I174" s="300"/>
      <c r="J174" s="300"/>
      <c r="K174" s="300"/>
      <c r="L174" s="300"/>
      <c r="M174" s="171"/>
      <c r="N174" s="171">
        <f t="shared" ca="1" si="10"/>
        <v>-4150</v>
      </c>
      <c r="O174" s="170"/>
      <c r="P174" s="303" t="str">
        <f ca="1">IF(H174='ввод данных'!$B$15,"Salary transfer from "&amp;'ввод данных'!$B$11,INDEX(Лист4!$A$1:$A$388,RANDBETWEEN(1,ROWS(Лист4!$A$1:$A$388))))</f>
        <v>DENGI SEGODNYA</v>
      </c>
      <c r="Q174" s="303"/>
      <c r="R174" s="170"/>
      <c r="S174" s="171" t="str">
        <f t="shared" ca="1" si="12"/>
        <v>*1344</v>
      </c>
    </row>
    <row r="175" spans="1:19" ht="30" customHeight="1">
      <c r="A175" s="160">
        <f t="shared" ca="1" si="11"/>
        <v>45987.776331018562</v>
      </c>
      <c r="B175" s="170"/>
      <c r="C175" s="306">
        <f t="shared" ca="1" si="13"/>
        <v>45987.776331018562</v>
      </c>
      <c r="D175" s="307"/>
      <c r="E175" s="307"/>
      <c r="F175" s="307"/>
      <c r="G175" s="170"/>
      <c r="H175" s="300">
        <f ca="1">IF(AND(DAY(A175)=20,COUNTIFS($H$25:H174,"&gt;0",$A$25:A174,"&gt;="&amp;DATE(YEAR(A175),MONTH(A175),1),$A$25:A174,"&lt;"&amp;DATE(YEAR(A175),MONTH(A175)+1,1))=0),'ввод данных'!$B$15,-RANDBETWEEN(51,14999))</f>
        <v>-7696</v>
      </c>
      <c r="I175" s="300"/>
      <c r="J175" s="300"/>
      <c r="K175" s="300"/>
      <c r="L175" s="300"/>
      <c r="M175" s="171"/>
      <c r="N175" s="171">
        <f t="shared" ca="1" si="10"/>
        <v>-7696</v>
      </c>
      <c r="O175" s="170"/>
      <c r="P175" s="303" t="str">
        <f ca="1">IF(H175='ввод данных'!$B$15,"Salary transfer from "&amp;'ввод данных'!$B$11,INDEX(Лист4!$A$1:$A$388,RANDBETWEEN(1,ROWS(Лист4!$A$1:$A$388))))</f>
        <v>PAYPAL *FOREXADMIN</v>
      </c>
      <c r="Q175" s="303"/>
      <c r="R175" s="170"/>
      <c r="S175" s="171" t="str">
        <f t="shared" ca="1" si="12"/>
        <v>*1344</v>
      </c>
    </row>
    <row r="176" spans="1:19" ht="30" customHeight="1">
      <c r="A176" s="160">
        <f t="shared" ca="1" si="11"/>
        <v>45986.828414351898</v>
      </c>
      <c r="B176" s="170"/>
      <c r="C176" s="306">
        <f t="shared" ca="1" si="13"/>
        <v>45986.828414351898</v>
      </c>
      <c r="D176" s="307"/>
      <c r="E176" s="307"/>
      <c r="F176" s="307"/>
      <c r="G176" s="170"/>
      <c r="H176" s="300">
        <f ca="1">IF(AND(DAY(A176)=20,COUNTIFS($H$25:H175,"&gt;0",$A$25:A175,"&gt;="&amp;DATE(YEAR(A176),MONTH(A176),1),$A$25:A175,"&lt;"&amp;DATE(YEAR(A176),MONTH(A176)+1,1))=0),'ввод данных'!$B$15,-RANDBETWEEN(51,14999))</f>
        <v>-8830</v>
      </c>
      <c r="I176" s="300"/>
      <c r="J176" s="300"/>
      <c r="K176" s="300"/>
      <c r="L176" s="300"/>
      <c r="M176" s="171"/>
      <c r="N176" s="171">
        <f t="shared" ca="1" si="10"/>
        <v>-8830</v>
      </c>
      <c r="O176" s="170"/>
      <c r="P176" s="303" t="str">
        <f ca="1">IF(H176='ввод данных'!$B$15,"Salary transfer from "&amp;'ввод данных'!$B$11,INDEX(Лист4!$A$1:$A$388,RANDBETWEEN(1,ROWS(Лист4!$A$1:$A$388))))</f>
        <v>YM*FIN-1</v>
      </c>
      <c r="Q176" s="303"/>
      <c r="R176" s="170"/>
      <c r="S176" s="171" t="str">
        <f t="shared" ca="1" si="12"/>
        <v>*1344</v>
      </c>
    </row>
    <row r="177" spans="1:19" ht="30" customHeight="1">
      <c r="A177" s="160">
        <f t="shared" ca="1" si="11"/>
        <v>45986.778414351895</v>
      </c>
      <c r="B177" s="170"/>
      <c r="C177" s="306">
        <f t="shared" ca="1" si="13"/>
        <v>45986.778414351895</v>
      </c>
      <c r="D177" s="307"/>
      <c r="E177" s="307"/>
      <c r="F177" s="307"/>
      <c r="G177" s="170"/>
      <c r="H177" s="300">
        <f ca="1">IF(AND(DAY(A177)=20,COUNTIFS($H$25:H176,"&gt;0",$A$25:A176,"&gt;="&amp;DATE(YEAR(A177),MONTH(A177),1),$A$25:A176,"&lt;"&amp;DATE(YEAR(A177),MONTH(A177)+1,1))=0),'ввод данных'!$B$15,-RANDBETWEEN(51,14999))</f>
        <v>-197</v>
      </c>
      <c r="I177" s="300"/>
      <c r="J177" s="300"/>
      <c r="K177" s="300"/>
      <c r="L177" s="300"/>
      <c r="M177" s="171"/>
      <c r="N177" s="171">
        <f t="shared" ca="1" si="10"/>
        <v>-197</v>
      </c>
      <c r="O177" s="170"/>
      <c r="P177" s="303" t="str">
        <f ca="1">IF(H177='ввод данных'!$B$15,"Salary transfer from "&amp;'ввод данных'!$B$11,INDEX(Лист4!$A$1:$A$388,RANDBETWEEN(1,ROWS(Лист4!$A$1:$A$388))))</f>
        <v>BRANCH SOKOL</v>
      </c>
      <c r="Q177" s="303"/>
      <c r="R177" s="170"/>
      <c r="S177" s="171" t="str">
        <f t="shared" ca="1" si="12"/>
        <v>*1344</v>
      </c>
    </row>
    <row r="178" spans="1:19" ht="30" customHeight="1">
      <c r="A178" s="160">
        <f t="shared" ca="1" si="11"/>
        <v>45986.562442129674</v>
      </c>
      <c r="B178" s="170"/>
      <c r="C178" s="306">
        <f t="shared" ca="1" si="13"/>
        <v>45986.562442129674</v>
      </c>
      <c r="D178" s="307"/>
      <c r="E178" s="307"/>
      <c r="F178" s="307"/>
      <c r="G178" s="170"/>
      <c r="H178" s="300">
        <f ca="1">IF(AND(DAY(A178)=20,COUNTIFS($H$25:H177,"&gt;0",$A$25:A177,"&gt;="&amp;DATE(YEAR(A178),MONTH(A178),1),$A$25:A177,"&lt;"&amp;DATE(YEAR(A178),MONTH(A178)+1,1))=0),'ввод данных'!$B$15,-RANDBETWEEN(51,14999))</f>
        <v>-6815</v>
      </c>
      <c r="I178" s="300"/>
      <c r="J178" s="300"/>
      <c r="K178" s="300"/>
      <c r="L178" s="300"/>
      <c r="M178" s="171"/>
      <c r="N178" s="171">
        <f t="shared" ca="1" si="10"/>
        <v>-6815</v>
      </c>
      <c r="O178" s="170"/>
      <c r="P178" s="303" t="str">
        <f ca="1">IF(H178='ввод данных'!$B$15,"Salary transfer from "&amp;'ввод данных'!$B$11,INDEX(Лист4!$A$1:$A$388,RANDBETWEEN(1,ROWS(Лист4!$A$1:$A$388))))</f>
        <v>LIME TRK SEMYA</v>
      </c>
      <c r="Q178" s="303"/>
      <c r="R178" s="170"/>
      <c r="S178" s="171" t="str">
        <f t="shared" ca="1" si="12"/>
        <v>*1344</v>
      </c>
    </row>
    <row r="179" spans="1:19" ht="30" customHeight="1">
      <c r="A179" s="160">
        <f t="shared" ca="1" si="11"/>
        <v>45985.831886574117</v>
      </c>
      <c r="B179" s="170"/>
      <c r="C179" s="306">
        <f t="shared" ca="1" si="13"/>
        <v>45985.831886574117</v>
      </c>
      <c r="D179" s="307"/>
      <c r="E179" s="307"/>
      <c r="F179" s="307"/>
      <c r="G179" s="170"/>
      <c r="H179" s="300">
        <f ca="1">IF(AND(DAY(A179)=20,COUNTIFS($H$25:H178,"&gt;0",$A$25:A178,"&gt;="&amp;DATE(YEAR(A179),MONTH(A179),1),$A$25:A178,"&lt;"&amp;DATE(YEAR(A179),MONTH(A179)+1,1))=0),'ввод данных'!$B$15,-RANDBETWEEN(51,14999))</f>
        <v>-1257</v>
      </c>
      <c r="I179" s="300"/>
      <c r="J179" s="300"/>
      <c r="K179" s="300"/>
      <c r="L179" s="300"/>
      <c r="M179" s="171"/>
      <c r="N179" s="171">
        <f t="shared" ca="1" si="10"/>
        <v>-1257</v>
      </c>
      <c r="O179" s="170"/>
      <c r="P179" s="303" t="str">
        <f ca="1">IF(H179='ввод данных'!$B$15,"Salary transfer from "&amp;'ввод данных'!$B$11,INDEX(Лист4!$A$1:$A$388,RANDBETWEEN(1,ROWS(Лист4!$A$1:$A$388))))</f>
        <v>PAYPAL *RPMAUCTIONS</v>
      </c>
      <c r="Q179" s="303"/>
      <c r="R179" s="170"/>
      <c r="S179" s="171" t="str">
        <f t="shared" ca="1" si="12"/>
        <v>*1344</v>
      </c>
    </row>
    <row r="180" spans="1:19" ht="30" customHeight="1">
      <c r="A180" s="160">
        <f t="shared" ca="1" si="11"/>
        <v>45985.44160879634</v>
      </c>
      <c r="B180" s="170"/>
      <c r="C180" s="306">
        <f t="shared" ca="1" si="13"/>
        <v>45985.44160879634</v>
      </c>
      <c r="D180" s="307"/>
      <c r="E180" s="307"/>
      <c r="F180" s="307"/>
      <c r="G180" s="170"/>
      <c r="H180" s="300">
        <f ca="1">IF(AND(DAY(A180)=20,COUNTIFS($H$25:H179,"&gt;0",$A$25:A179,"&gt;="&amp;DATE(YEAR(A180),MONTH(A180),1),$A$25:A179,"&lt;"&amp;DATE(YEAR(A180),MONTH(A180)+1,1))=0),'ввод данных'!$B$15,-RANDBETWEEN(51,14999))</f>
        <v>-3983</v>
      </c>
      <c r="I180" s="300"/>
      <c r="J180" s="300"/>
      <c r="K180" s="300"/>
      <c r="L180" s="300"/>
      <c r="M180" s="171"/>
      <c r="N180" s="171">
        <f t="shared" ca="1" si="10"/>
        <v>-3983</v>
      </c>
      <c r="O180" s="170"/>
      <c r="P180" s="303" t="str">
        <f ca="1">IF(H180='ввод данных'!$B$15,"Salary transfer from "&amp;'ввод данных'!$B$11,INDEX(Лист4!$A$1:$A$388,RANDBETWEEN(1,ROWS(Лист4!$A$1:$A$388))))</f>
        <v>TRM 4814 E</v>
      </c>
      <c r="Q180" s="303"/>
      <c r="R180" s="170"/>
      <c r="S180" s="171" t="str">
        <f t="shared" ca="1" si="12"/>
        <v>*1344</v>
      </c>
    </row>
    <row r="181" spans="1:19" ht="30" customHeight="1">
      <c r="A181" s="160">
        <f t="shared" ca="1" si="11"/>
        <v>45984.490914351896</v>
      </c>
      <c r="B181" s="170"/>
      <c r="C181" s="306">
        <f t="shared" ca="1" si="13"/>
        <v>45984.490914351896</v>
      </c>
      <c r="D181" s="307"/>
      <c r="E181" s="307"/>
      <c r="F181" s="307"/>
      <c r="G181" s="170"/>
      <c r="H181" s="300">
        <f ca="1">IF(AND(DAY(A181)=20,COUNTIFS($H$25:H180,"&gt;0",$A$25:A180,"&gt;="&amp;DATE(YEAR(A181),MONTH(A181),1),$A$25:A180,"&lt;"&amp;DATE(YEAR(A181),MONTH(A181)+1,1))=0),'ввод данных'!$B$15,-RANDBETWEEN(51,14999))</f>
        <v>-895</v>
      </c>
      <c r="I181" s="300"/>
      <c r="J181" s="300"/>
      <c r="K181" s="300"/>
      <c r="L181" s="300"/>
      <c r="M181" s="171"/>
      <c r="N181" s="171">
        <f t="shared" ca="1" si="10"/>
        <v>-895</v>
      </c>
      <c r="O181" s="170"/>
      <c r="P181" s="303" t="str">
        <f ca="1">IF(H181='ввод данных'!$B$15,"Salary transfer from "&amp;'ввод данных'!$B$11,INDEX(Лист4!$A$1:$A$388,RANDBETWEEN(1,ROWS(Лист4!$A$1:$A$388))))</f>
        <v>AUCTIONET.COM</v>
      </c>
      <c r="Q181" s="303"/>
      <c r="R181" s="170"/>
      <c r="S181" s="171" t="str">
        <f t="shared" ca="1" si="12"/>
        <v>*1344</v>
      </c>
    </row>
    <row r="182" spans="1:19" ht="30" customHeight="1">
      <c r="A182" s="160">
        <f t="shared" ca="1" si="11"/>
        <v>45983.768692129677</v>
      </c>
      <c r="B182" s="170"/>
      <c r="C182" s="306">
        <f t="shared" ca="1" si="13"/>
        <v>45983.768692129677</v>
      </c>
      <c r="D182" s="307"/>
      <c r="E182" s="307"/>
      <c r="F182" s="307"/>
      <c r="G182" s="170"/>
      <c r="H182" s="300">
        <f ca="1">IF(AND(DAY(A182)=20,COUNTIFS($H$25:H181,"&gt;0",$A$25:A181,"&gt;="&amp;DATE(YEAR(A182),MONTH(A182),1),$A$25:A181,"&lt;"&amp;DATE(YEAR(A182),MONTH(A182)+1,1))=0),'ввод данных'!$B$15,-RANDBETWEEN(51,14999))</f>
        <v>-156</v>
      </c>
      <c r="I182" s="300"/>
      <c r="J182" s="300"/>
      <c r="K182" s="300"/>
      <c r="L182" s="300"/>
      <c r="M182" s="171"/>
      <c r="N182" s="171">
        <f t="shared" ca="1" si="10"/>
        <v>-156</v>
      </c>
      <c r="O182" s="170"/>
      <c r="P182" s="303" t="str">
        <f ca="1">IF(H182='ввод данных'!$B$15,"Salary transfer from "&amp;'ввод данных'!$B$11,INDEX(Лист4!$A$1:$A$388,RANDBETWEEN(1,ROWS(Лист4!$A$1:$A$388))))</f>
        <v>FXCLUB.ORG</v>
      </c>
      <c r="Q182" s="303"/>
      <c r="R182" s="170"/>
      <c r="S182" s="171" t="str">
        <f t="shared" ca="1" si="12"/>
        <v>*1344</v>
      </c>
    </row>
    <row r="183" spans="1:19" ht="30" customHeight="1">
      <c r="A183" s="160">
        <f t="shared" ca="1" si="11"/>
        <v>45983.366608796343</v>
      </c>
      <c r="B183" s="170"/>
      <c r="C183" s="306">
        <f t="shared" ca="1" si="13"/>
        <v>45983.366608796343</v>
      </c>
      <c r="D183" s="307"/>
      <c r="E183" s="307"/>
      <c r="F183" s="307"/>
      <c r="G183" s="170"/>
      <c r="H183" s="300">
        <f ca="1">IF(AND(DAY(A183)=20,COUNTIFS($H$25:H182,"&gt;0",$A$25:A182,"&gt;="&amp;DATE(YEAR(A183),MONTH(A183),1),$A$25:A182,"&lt;"&amp;DATE(YEAR(A183),MONTH(A183)+1,1))=0),'ввод данных'!$B$15,-RANDBETWEEN(51,14999))</f>
        <v>-12971</v>
      </c>
      <c r="I183" s="300"/>
      <c r="J183" s="300"/>
      <c r="K183" s="300"/>
      <c r="L183" s="300"/>
      <c r="M183" s="171"/>
      <c r="N183" s="171">
        <f t="shared" ca="1" si="10"/>
        <v>-12971</v>
      </c>
      <c r="O183" s="170"/>
      <c r="P183" s="303" t="str">
        <f ca="1">IF(H183='ввод данных'!$B$15,"Salary transfer from "&amp;'ввод данных'!$B$11,INDEX(Лист4!$A$1:$A$388,RANDBETWEEN(1,ROWS(Лист4!$A$1:$A$388))))</f>
        <v>PAYANYWAY</v>
      </c>
      <c r="Q183" s="303"/>
      <c r="R183" s="170"/>
      <c r="S183" s="171" t="str">
        <f t="shared" ca="1" si="12"/>
        <v>*1344</v>
      </c>
    </row>
    <row r="184" spans="1:19" ht="30" customHeight="1">
      <c r="A184" s="160">
        <f t="shared" ca="1" si="11"/>
        <v>45983.137442129679</v>
      </c>
      <c r="B184" s="170"/>
      <c r="C184" s="306">
        <f t="shared" ca="1" si="13"/>
        <v>45983.137442129679</v>
      </c>
      <c r="D184" s="307"/>
      <c r="E184" s="307"/>
      <c r="F184" s="307"/>
      <c r="G184" s="170"/>
      <c r="H184" s="300">
        <f ca="1">IF(AND(DAY(A184)=20,COUNTIFS($H$25:H183,"&gt;0",$A$25:A183,"&gt;="&amp;DATE(YEAR(A184),MONTH(A184),1),$A$25:A183,"&lt;"&amp;DATE(YEAR(A184),MONTH(A184)+1,1))=0),'ввод данных'!$B$15,-RANDBETWEEN(51,14999))</f>
        <v>-3010</v>
      </c>
      <c r="I184" s="300"/>
      <c r="J184" s="300"/>
      <c r="K184" s="300"/>
      <c r="L184" s="300"/>
      <c r="M184" s="171"/>
      <c r="N184" s="171">
        <f t="shared" ca="1" si="10"/>
        <v>-3010</v>
      </c>
      <c r="O184" s="170"/>
      <c r="P184" s="303" t="str">
        <f ca="1">IF(H184='ввод данных'!$B$15,"Salary transfer from "&amp;'ввод данных'!$B$11,INDEX(Лист4!$A$1:$A$388,RANDBETWEEN(1,ROWS(Лист4!$A$1:$A$388))))</f>
        <v>YM*MONEY.YANDEX</v>
      </c>
      <c r="Q184" s="303"/>
      <c r="R184" s="170"/>
      <c r="S184" s="171" t="str">
        <f t="shared" ca="1" si="12"/>
        <v>*1344</v>
      </c>
    </row>
    <row r="185" spans="1:19" ht="30" customHeight="1">
      <c r="A185" s="160">
        <f t="shared" ca="1" si="11"/>
        <v>45982.473553240787</v>
      </c>
      <c r="B185" s="170"/>
      <c r="C185" s="306">
        <f t="shared" ca="1" si="13"/>
        <v>45982.473553240787</v>
      </c>
      <c r="D185" s="307"/>
      <c r="E185" s="307"/>
      <c r="F185" s="307"/>
      <c r="G185" s="170"/>
      <c r="H185" s="300">
        <f ca="1">IF(AND(DAY(A185)=20,COUNTIFS($H$25:H184,"&gt;0",$A$25:A184,"&gt;="&amp;DATE(YEAR(A185),MONTH(A185),1),$A$25:A184,"&lt;"&amp;DATE(YEAR(A185),MONTH(A185)+1,1))=0),'ввод данных'!$B$15,-RANDBETWEEN(51,14999))</f>
        <v>-7484</v>
      </c>
      <c r="I185" s="300"/>
      <c r="J185" s="300"/>
      <c r="K185" s="300"/>
      <c r="L185" s="300"/>
      <c r="M185" s="171"/>
      <c r="N185" s="171">
        <f t="shared" ca="1" si="10"/>
        <v>-7484</v>
      </c>
      <c r="O185" s="170"/>
      <c r="P185" s="303" t="str">
        <f ca="1">IF(H185='ввод данных'!$B$15,"Salary transfer from "&amp;'ввод данных'!$B$11,INDEX(Лист4!$A$1:$A$388,RANDBETWEEN(1,ROWS(Лист4!$A$1:$A$388))))</f>
        <v>RITCHIE BROS. AUCTIONE</v>
      </c>
      <c r="Q185" s="303"/>
      <c r="R185" s="170"/>
      <c r="S185" s="171" t="str">
        <f t="shared" ca="1" si="12"/>
        <v>*1344</v>
      </c>
    </row>
    <row r="186" spans="1:19" ht="30" customHeight="1">
      <c r="A186" s="160">
        <f t="shared" ca="1" si="11"/>
        <v>45981.821469907452</v>
      </c>
      <c r="B186" s="170"/>
      <c r="C186" s="306">
        <f t="shared" ca="1" si="13"/>
        <v>45981.821469907452</v>
      </c>
      <c r="D186" s="307"/>
      <c r="E186" s="307"/>
      <c r="F186" s="307"/>
      <c r="G186" s="170"/>
      <c r="H186" s="300">
        <f ca="1">IF(AND(DAY(A186)=20,COUNTIFS($H$25:H185,"&gt;0",$A$25:A185,"&gt;="&amp;DATE(YEAR(A186),MONTH(A186),1),$A$25:A185,"&lt;"&amp;DATE(YEAR(A186),MONTH(A186)+1,1))=0),'ввод данных'!$B$15,-RANDBETWEEN(51,14999))</f>
        <v>840000</v>
      </c>
      <c r="I186" s="300"/>
      <c r="J186" s="300"/>
      <c r="K186" s="300"/>
      <c r="L186" s="300"/>
      <c r="M186" s="171"/>
      <c r="N186" s="171">
        <f t="shared" ca="1" si="10"/>
        <v>840000</v>
      </c>
      <c r="O186" s="170"/>
      <c r="P186" s="303" t="str">
        <f ca="1">IF(H186='ввод данных'!$B$15,"Salary transfer from "&amp;'ввод данных'!$B$11,INDEX(Лист4!$A$1:$A$388,RANDBETWEEN(1,ROWS(Лист4!$A$1:$A$388))))</f>
        <v>Salary transfer from STARLINK LLC</v>
      </c>
      <c r="Q186" s="303"/>
      <c r="R186" s="170"/>
      <c r="S186" s="171" t="str">
        <f t="shared" ca="1" si="12"/>
        <v>*1344</v>
      </c>
    </row>
    <row r="187" spans="1:19" ht="30" customHeight="1">
      <c r="A187" s="160">
        <f t="shared" ca="1" si="11"/>
        <v>45981.75133101856</v>
      </c>
      <c r="B187" s="170"/>
      <c r="C187" s="306">
        <f t="shared" ca="1" si="13"/>
        <v>45981.75133101856</v>
      </c>
      <c r="D187" s="307"/>
      <c r="E187" s="307"/>
      <c r="F187" s="307"/>
      <c r="G187" s="170"/>
      <c r="H187" s="300">
        <f ca="1">IF(AND(DAY(A187)=20,COUNTIFS($H$25:H186,"&gt;0",$A$25:A186,"&gt;="&amp;DATE(YEAR(A187),MONTH(A187),1),$A$25:A186,"&lt;"&amp;DATE(YEAR(A187),MONTH(A187)+1,1))=0),'ввод данных'!$B$15,-RANDBETWEEN(51,14999))</f>
        <v>-9234</v>
      </c>
      <c r="I187" s="300"/>
      <c r="J187" s="300"/>
      <c r="K187" s="300"/>
      <c r="L187" s="300"/>
      <c r="M187" s="171"/>
      <c r="N187" s="171">
        <f t="shared" ca="1" si="10"/>
        <v>-9234</v>
      </c>
      <c r="O187" s="170"/>
      <c r="P187" s="303" t="str">
        <f ca="1">IF(H187='ввод данных'!$B$15,"Salary transfer from "&amp;'ввод данных'!$B$11,INDEX(Лист4!$A$1:$A$388,RANDBETWEEN(1,ROWS(Лист4!$A$1:$A$388))))</f>
        <v>PAYU*PAYU</v>
      </c>
      <c r="Q187" s="303"/>
      <c r="R187" s="170"/>
      <c r="S187" s="171" t="str">
        <f t="shared" ca="1" si="12"/>
        <v>*1344</v>
      </c>
    </row>
    <row r="188" spans="1:19" ht="30" customHeight="1">
      <c r="A188" s="160">
        <f t="shared" ca="1" si="11"/>
        <v>45981.002025463007</v>
      </c>
      <c r="B188" s="170"/>
      <c r="C188" s="306">
        <f t="shared" ca="1" si="13"/>
        <v>45981.002025463007</v>
      </c>
      <c r="D188" s="307"/>
      <c r="E188" s="307"/>
      <c r="F188" s="307"/>
      <c r="G188" s="170"/>
      <c r="H188" s="300">
        <f ca="1">IF(AND(DAY(A188)=20,COUNTIFS($H$25:H187,"&gt;0",$A$25:A187,"&gt;="&amp;DATE(YEAR(A188),MONTH(A188),1),$A$25:A187,"&lt;"&amp;DATE(YEAR(A188),MONTH(A188)+1,1))=0),'ввод данных'!$B$15,-RANDBETWEEN(51,14999))</f>
        <v>-261</v>
      </c>
      <c r="I188" s="300"/>
      <c r="J188" s="300"/>
      <c r="K188" s="300"/>
      <c r="L188" s="300"/>
      <c r="M188" s="171"/>
      <c r="N188" s="171">
        <f t="shared" ca="1" si="10"/>
        <v>-261</v>
      </c>
      <c r="O188" s="170"/>
      <c r="P188" s="303" t="str">
        <f ca="1">IF(H188='ввод данных'!$B$15,"Salary transfer from "&amp;'ввод данных'!$B$11,INDEX(Лист4!$A$1:$A$388,RANDBETWEEN(1,ROWS(Лист4!$A$1:$A$388))))</f>
        <v>QUICKZAIM-K</v>
      </c>
      <c r="Q188" s="303"/>
      <c r="R188" s="170"/>
      <c r="S188" s="171" t="str">
        <f t="shared" ca="1" si="12"/>
        <v>*1344</v>
      </c>
    </row>
    <row r="189" spans="1:19" ht="30" customHeight="1">
      <c r="A189" s="160">
        <f t="shared" ca="1" si="11"/>
        <v>45980.440219907454</v>
      </c>
      <c r="B189" s="170"/>
      <c r="C189" s="306">
        <f t="shared" ca="1" si="13"/>
        <v>45980.440219907454</v>
      </c>
      <c r="D189" s="307"/>
      <c r="E189" s="307"/>
      <c r="F189" s="307"/>
      <c r="G189" s="170"/>
      <c r="H189" s="300">
        <f ca="1">IF(AND(DAY(A189)=20,COUNTIFS($H$25:H188,"&gt;0",$A$25:A188,"&gt;="&amp;DATE(YEAR(A189),MONTH(A189),1),$A$25:A188,"&lt;"&amp;DATE(YEAR(A189),MONTH(A189)+1,1))=0),'ввод данных'!$B$15,-RANDBETWEEN(51,14999))</f>
        <v>-1131</v>
      </c>
      <c r="I189" s="300"/>
      <c r="J189" s="300"/>
      <c r="K189" s="300"/>
      <c r="L189" s="300"/>
      <c r="M189" s="171"/>
      <c r="N189" s="171">
        <f t="shared" ca="1" si="10"/>
        <v>-1131</v>
      </c>
      <c r="O189" s="170"/>
      <c r="P189" s="303" t="str">
        <f ca="1">IF(H189='ввод данных'!$B$15,"Salary transfer from "&amp;'ввод данных'!$B$11,INDEX(Лист4!$A$1:$A$388,RANDBETWEEN(1,ROWS(Лист4!$A$1:$A$388))))</f>
        <v>GAZPROMNEFT AZS 159</v>
      </c>
      <c r="Q189" s="303"/>
      <c r="R189" s="170"/>
      <c r="S189" s="171" t="str">
        <f t="shared" ca="1" si="12"/>
        <v>*1344</v>
      </c>
    </row>
    <row r="190" spans="1:19" ht="30" customHeight="1">
      <c r="A190" s="160">
        <f t="shared" ca="1" si="11"/>
        <v>45979.815914351901</v>
      </c>
      <c r="B190" s="170"/>
      <c r="C190" s="306">
        <f t="shared" ca="1" si="13"/>
        <v>45979.815914351901</v>
      </c>
      <c r="D190" s="307"/>
      <c r="E190" s="307"/>
      <c r="F190" s="307"/>
      <c r="G190" s="170"/>
      <c r="H190" s="300">
        <f ca="1">IF(AND(DAY(A190)=20,COUNTIFS($H$25:H189,"&gt;0",$A$25:A189,"&gt;="&amp;DATE(YEAR(A190),MONTH(A190),1),$A$25:A189,"&lt;"&amp;DATE(YEAR(A190),MONTH(A190)+1,1))=0),'ввод данных'!$B$15,-RANDBETWEEN(51,14999))</f>
        <v>-523</v>
      </c>
      <c r="I190" s="300"/>
      <c r="J190" s="300"/>
      <c r="K190" s="300"/>
      <c r="L190" s="300"/>
      <c r="M190" s="171"/>
      <c r="N190" s="171">
        <f t="shared" ca="1" si="10"/>
        <v>-523</v>
      </c>
      <c r="O190" s="170"/>
      <c r="P190" s="303" t="str">
        <f ca="1">IF(H190='ввод данных'!$B$15,"Salary transfer from "&amp;'ввод данных'!$B$11,INDEX(Лист4!$A$1:$A$388,RANDBETWEEN(1,ROWS(Лист4!$A$1:$A$388))))</f>
        <v>BARKLAYS CAFE</v>
      </c>
      <c r="Q190" s="303"/>
      <c r="R190" s="170"/>
      <c r="S190" s="171" t="str">
        <f t="shared" ca="1" si="12"/>
        <v>*1344</v>
      </c>
    </row>
    <row r="191" spans="1:19" ht="30" customHeight="1">
      <c r="A191" s="160">
        <f t="shared" ca="1" si="11"/>
        <v>45979.801331018571</v>
      </c>
      <c r="B191" s="170"/>
      <c r="C191" s="306">
        <f t="shared" ca="1" si="13"/>
        <v>45979.801331018571</v>
      </c>
      <c r="D191" s="307"/>
      <c r="E191" s="307"/>
      <c r="F191" s="307"/>
      <c r="G191" s="170"/>
      <c r="H191" s="300">
        <f ca="1">IF(AND(DAY(A191)=20,COUNTIFS($H$25:H190,"&gt;0",$A$25:A190,"&gt;="&amp;DATE(YEAR(A191),MONTH(A191),1),$A$25:A190,"&lt;"&amp;DATE(YEAR(A191),MONTH(A191)+1,1))=0),'ввод данных'!$B$15,-RANDBETWEEN(51,14999))</f>
        <v>-387</v>
      </c>
      <c r="I191" s="300"/>
      <c r="J191" s="300"/>
      <c r="K191" s="300"/>
      <c r="L191" s="300"/>
      <c r="M191" s="171"/>
      <c r="N191" s="171">
        <f t="shared" ca="1" si="10"/>
        <v>-387</v>
      </c>
      <c r="O191" s="170"/>
      <c r="P191" s="303" t="str">
        <f ca="1">IF(H191='ввод данных'!$B$15,"Salary transfer from "&amp;'ввод данных'!$B$11,INDEX(Лист4!$A$1:$A$388,RANDBETWEEN(1,ROWS(Лист4!$A$1:$A$388))))</f>
        <v>NETELLER 4342</v>
      </c>
      <c r="Q191" s="303"/>
      <c r="R191" s="170"/>
      <c r="S191" s="171" t="str">
        <f t="shared" ca="1" si="12"/>
        <v>*1344</v>
      </c>
    </row>
    <row r="192" spans="1:19" ht="30" customHeight="1">
      <c r="A192" s="160">
        <f t="shared" ca="1" si="11"/>
        <v>45979.133275463013</v>
      </c>
      <c r="B192" s="170"/>
      <c r="C192" s="306">
        <f t="shared" ca="1" si="13"/>
        <v>45979.133275463013</v>
      </c>
      <c r="D192" s="307"/>
      <c r="E192" s="307"/>
      <c r="F192" s="307"/>
      <c r="G192" s="170"/>
      <c r="H192" s="300">
        <f ca="1">IF(AND(DAY(A192)=20,COUNTIFS($H$25:H191,"&gt;0",$A$25:A191,"&gt;="&amp;DATE(YEAR(A192),MONTH(A192),1),$A$25:A191,"&lt;"&amp;DATE(YEAR(A192),MONTH(A192)+1,1))=0),'ввод данных'!$B$15,-RANDBETWEEN(51,14999))</f>
        <v>-419</v>
      </c>
      <c r="I192" s="300"/>
      <c r="J192" s="300"/>
      <c r="K192" s="300"/>
      <c r="L192" s="300"/>
      <c r="M192" s="171"/>
      <c r="N192" s="171">
        <f t="shared" ca="1" si="10"/>
        <v>-419</v>
      </c>
      <c r="O192" s="170"/>
      <c r="P192" s="303" t="str">
        <f ca="1">IF(H192='ввод данных'!$B$15,"Salary transfer from "&amp;'ввод данных'!$B$11,INDEX(Лист4!$A$1:$A$388,RANDBETWEEN(1,ROWS(Лист4!$A$1:$A$388))))</f>
        <v>PROSPEKT</v>
      </c>
      <c r="Q192" s="303"/>
      <c r="R192" s="170"/>
      <c r="S192" s="171" t="str">
        <f t="shared" ca="1" si="12"/>
        <v>*1344</v>
      </c>
    </row>
    <row r="193" spans="1:19" ht="30" customHeight="1">
      <c r="A193" s="160">
        <f t="shared" ca="1" si="11"/>
        <v>45978.27077546301</v>
      </c>
      <c r="B193" s="170"/>
      <c r="C193" s="306">
        <f t="shared" ca="1" si="13"/>
        <v>45978.27077546301</v>
      </c>
      <c r="D193" s="307"/>
      <c r="E193" s="307"/>
      <c r="F193" s="307"/>
      <c r="G193" s="170"/>
      <c r="H193" s="300">
        <f ca="1">IF(AND(DAY(A193)=20,COUNTIFS($H$25:H192,"&gt;0",$A$25:A192,"&gt;="&amp;DATE(YEAR(A193),MONTH(A193),1),$A$25:A192,"&lt;"&amp;DATE(YEAR(A193),MONTH(A193)+1,1))=0),'ввод данных'!$B$15,-RANDBETWEEN(51,14999))</f>
        <v>-8016</v>
      </c>
      <c r="I193" s="300"/>
      <c r="J193" s="300"/>
      <c r="K193" s="300"/>
      <c r="L193" s="300"/>
      <c r="M193" s="171"/>
      <c r="N193" s="171">
        <f t="shared" ca="1" si="10"/>
        <v>-8016</v>
      </c>
      <c r="O193" s="170"/>
      <c r="P193" s="303" t="str">
        <f ca="1">IF(H193='ввод данных'!$B$15,"Salary transfer from "&amp;'ввод данных'!$B$11,INDEX(Лист4!$A$1:$A$388,RANDBETWEEN(1,ROWS(Лист4!$A$1:$A$388))))</f>
        <v>TRADING ACADEMY</v>
      </c>
      <c r="Q193" s="303"/>
      <c r="R193" s="170"/>
      <c r="S193" s="171" t="str">
        <f t="shared" ca="1" si="12"/>
        <v>*1344</v>
      </c>
    </row>
    <row r="194" spans="1:19" ht="30" customHeight="1">
      <c r="A194" s="160">
        <f t="shared" ca="1" si="11"/>
        <v>45977.282581018568</v>
      </c>
      <c r="B194" s="170"/>
      <c r="C194" s="306">
        <f t="shared" ca="1" si="13"/>
        <v>45977.282581018568</v>
      </c>
      <c r="D194" s="307"/>
      <c r="E194" s="307"/>
      <c r="F194" s="307"/>
      <c r="G194" s="170"/>
      <c r="H194" s="300">
        <f ca="1">IF(AND(DAY(A194)=20,COUNTIFS($H$25:H193,"&gt;0",$A$25:A193,"&gt;="&amp;DATE(YEAR(A194),MONTH(A194),1),$A$25:A193,"&lt;"&amp;DATE(YEAR(A194),MONTH(A194)+1,1))=0),'ввод данных'!$B$15,-RANDBETWEEN(51,14999))</f>
        <v>-11871</v>
      </c>
      <c r="I194" s="300"/>
      <c r="J194" s="300"/>
      <c r="K194" s="300"/>
      <c r="L194" s="300"/>
      <c r="M194" s="171"/>
      <c r="N194" s="171">
        <f t="shared" ca="1" si="10"/>
        <v>-11871</v>
      </c>
      <c r="O194" s="170"/>
      <c r="P194" s="303" t="str">
        <f ca="1">IF(H194='ввод данных'!$B$15,"Salary transfer from "&amp;'ввод данных'!$B$11,INDEX(Лист4!$A$1:$A$388,RANDBETWEEN(1,ROWS(Лист4!$A$1:$A$388))))</f>
        <v>AUCTIONET.COM</v>
      </c>
      <c r="Q194" s="303"/>
      <c r="R194" s="170"/>
      <c r="S194" s="171" t="str">
        <f t="shared" ca="1" si="12"/>
        <v>*1344</v>
      </c>
    </row>
    <row r="195" spans="1:19" ht="30" customHeight="1">
      <c r="A195" s="160">
        <f t="shared" ca="1" si="11"/>
        <v>45976.353414351899</v>
      </c>
      <c r="B195" s="170"/>
      <c r="C195" s="306">
        <f t="shared" ca="1" si="13"/>
        <v>45976.353414351899</v>
      </c>
      <c r="D195" s="307"/>
      <c r="E195" s="307"/>
      <c r="F195" s="307"/>
      <c r="G195" s="170"/>
      <c r="H195" s="300">
        <f ca="1">IF(AND(DAY(A195)=20,COUNTIFS($H$25:H194,"&gt;0",$A$25:A194,"&gt;="&amp;DATE(YEAR(A195),MONTH(A195),1),$A$25:A194,"&lt;"&amp;DATE(YEAR(A195),MONTH(A195)+1,1))=0),'ввод данных'!$B$15,-RANDBETWEEN(51,14999))</f>
        <v>-1441</v>
      </c>
      <c r="I195" s="300"/>
      <c r="J195" s="300"/>
      <c r="K195" s="300"/>
      <c r="L195" s="300"/>
      <c r="M195" s="171"/>
      <c r="N195" s="171">
        <f t="shared" ca="1" si="10"/>
        <v>-1441</v>
      </c>
      <c r="O195" s="170"/>
      <c r="P195" s="303" t="str">
        <f ca="1">IF(H195='ввод данных'!$B$15,"Salary transfer from "&amp;'ввод данных'!$B$11,INDEX(Лист4!$A$1:$A$388,RANDBETWEEN(1,ROWS(Лист4!$A$1:$A$388))))</f>
        <v>DENGI SEGODNYA</v>
      </c>
      <c r="Q195" s="303"/>
      <c r="R195" s="170"/>
      <c r="S195" s="171" t="str">
        <f t="shared" ca="1" si="12"/>
        <v>*1344</v>
      </c>
    </row>
    <row r="196" spans="1:19" ht="30" customHeight="1">
      <c r="A196" s="160">
        <f t="shared" ca="1" si="11"/>
        <v>45975.52355324079</v>
      </c>
      <c r="B196" s="170"/>
      <c r="C196" s="306">
        <f t="shared" ca="1" si="13"/>
        <v>45975.52355324079</v>
      </c>
      <c r="D196" s="307"/>
      <c r="E196" s="307"/>
      <c r="F196" s="307"/>
      <c r="G196" s="170"/>
      <c r="H196" s="300">
        <f ca="1">IF(AND(DAY(A196)=20,COUNTIFS($H$25:H195,"&gt;0",$A$25:A195,"&gt;="&amp;DATE(YEAR(A196),MONTH(A196),1),$A$25:A195,"&lt;"&amp;DATE(YEAR(A196),MONTH(A196)+1,1))=0),'ввод данных'!$B$15,-RANDBETWEEN(51,14999))</f>
        <v>-7592</v>
      </c>
      <c r="I196" s="300"/>
      <c r="J196" s="300"/>
      <c r="K196" s="300"/>
      <c r="L196" s="300"/>
      <c r="M196" s="171"/>
      <c r="N196" s="171">
        <f t="shared" ca="1" si="10"/>
        <v>-7592</v>
      </c>
      <c r="O196" s="170"/>
      <c r="P196" s="303" t="str">
        <f ca="1">IF(H196='ввод данных'!$B$15,"Salary transfer from "&amp;'ввод данных'!$B$11,INDEX(Лист4!$A$1:$A$388,RANDBETWEEN(1,ROWS(Лист4!$A$1:$A$388))))</f>
        <v>CIRCLE K, IC103175</v>
      </c>
      <c r="Q196" s="303"/>
      <c r="R196" s="170"/>
      <c r="S196" s="171" t="str">
        <f t="shared" ca="1" si="12"/>
        <v>*1344</v>
      </c>
    </row>
    <row r="197" spans="1:19" ht="30" customHeight="1">
      <c r="A197" s="160">
        <f t="shared" ca="1" si="11"/>
        <v>45975.495775463009</v>
      </c>
      <c r="B197" s="170"/>
      <c r="C197" s="306">
        <f t="shared" ca="1" si="13"/>
        <v>45975.495775463009</v>
      </c>
      <c r="D197" s="307"/>
      <c r="E197" s="307"/>
      <c r="F197" s="307"/>
      <c r="G197" s="170"/>
      <c r="H197" s="300">
        <f ca="1">IF(AND(DAY(A197)=20,COUNTIFS($H$25:H196,"&gt;0",$A$25:A196,"&gt;="&amp;DATE(YEAR(A197),MONTH(A197),1),$A$25:A196,"&lt;"&amp;DATE(YEAR(A197),MONTH(A197)+1,1))=0),'ввод данных'!$B$15,-RANDBETWEEN(51,14999))</f>
        <v>-12693</v>
      </c>
      <c r="I197" s="300"/>
      <c r="J197" s="300"/>
      <c r="K197" s="300"/>
      <c r="L197" s="300"/>
      <c r="M197" s="171"/>
      <c r="N197" s="171">
        <f t="shared" ca="1" si="10"/>
        <v>-12693</v>
      </c>
      <c r="O197" s="170"/>
      <c r="P197" s="303" t="str">
        <f ca="1">IF(H197='ввод данных'!$B$15,"Salary transfer from "&amp;'ввод данных'!$B$11,INDEX(Лист4!$A$1:$A$388,RANDBETWEEN(1,ROWS(Лист4!$A$1:$A$388))))</f>
        <v>WWW.OPLATA.REGPLAT.RU</v>
      </c>
      <c r="Q197" s="303"/>
      <c r="R197" s="170"/>
      <c r="S197" s="171" t="str">
        <f t="shared" ca="1" si="12"/>
        <v>*1344</v>
      </c>
    </row>
    <row r="198" spans="1:19" ht="30" customHeight="1">
      <c r="A198" s="160">
        <f t="shared" ca="1" si="11"/>
        <v>45975.412442129673</v>
      </c>
      <c r="B198" s="170"/>
      <c r="C198" s="306">
        <f t="shared" ca="1" si="13"/>
        <v>45975.412442129673</v>
      </c>
      <c r="D198" s="307"/>
      <c r="E198" s="307"/>
      <c r="F198" s="307"/>
      <c r="G198" s="170"/>
      <c r="H198" s="300">
        <f ca="1">IF(AND(DAY(A198)=20,COUNTIFS($H$25:H197,"&gt;0",$A$25:A197,"&gt;="&amp;DATE(YEAR(A198),MONTH(A198),1),$A$25:A197,"&lt;"&amp;DATE(YEAR(A198),MONTH(A198)+1,1))=0),'ввод данных'!$B$15,-RANDBETWEEN(51,14999))</f>
        <v>-7978</v>
      </c>
      <c r="I198" s="300"/>
      <c r="J198" s="300"/>
      <c r="K198" s="300"/>
      <c r="L198" s="300"/>
      <c r="M198" s="171"/>
      <c r="N198" s="171">
        <f t="shared" ca="1" si="10"/>
        <v>-7978</v>
      </c>
      <c r="O198" s="170"/>
      <c r="P198" s="303" t="str">
        <f ca="1">IF(H198='ввод данных'!$B$15,"Salary transfer from "&amp;'ввод данных'!$B$11,INDEX(Лист4!$A$1:$A$388,RANDBETWEEN(1,ROWS(Лист4!$A$1:$A$388))))</f>
        <v>BANK"KURGAN"PAO</v>
      </c>
      <c r="Q198" s="303"/>
      <c r="R198" s="170"/>
      <c r="S198" s="171" t="str">
        <f t="shared" ca="1" si="12"/>
        <v>*1344</v>
      </c>
    </row>
    <row r="199" spans="1:19" ht="30" customHeight="1">
      <c r="A199" s="160">
        <f t="shared" ca="1" si="11"/>
        <v>45974.820775463006</v>
      </c>
      <c r="B199" s="170"/>
      <c r="C199" s="306">
        <f t="shared" ca="1" si="13"/>
        <v>45974.820775463006</v>
      </c>
      <c r="D199" s="307"/>
      <c r="E199" s="307"/>
      <c r="F199" s="307"/>
      <c r="G199" s="170"/>
      <c r="H199" s="300">
        <f ca="1">IF(AND(DAY(A199)=20,COUNTIFS($H$25:H198,"&gt;0",$A$25:A198,"&gt;="&amp;DATE(YEAR(A199),MONTH(A199),1),$A$25:A198,"&lt;"&amp;DATE(YEAR(A199),MONTH(A199)+1,1))=0),'ввод данных'!$B$15,-RANDBETWEEN(51,14999))</f>
        <v>-2824</v>
      </c>
      <c r="I199" s="300"/>
      <c r="J199" s="300"/>
      <c r="K199" s="300"/>
      <c r="L199" s="300"/>
      <c r="M199" s="171"/>
      <c r="N199" s="171">
        <f t="shared" ca="1" si="10"/>
        <v>-2824</v>
      </c>
      <c r="O199" s="170"/>
      <c r="P199" s="303" t="str">
        <f ca="1">IF(H199='ввод данных'!$B$15,"Salary transfer from "&amp;'ввод данных'!$B$11,INDEX(Лист4!$A$1:$A$388,RANDBETWEEN(1,ROWS(Лист4!$A$1:$A$388))))</f>
        <v>HASHFLARE.IO*1436</v>
      </c>
      <c r="Q199" s="303"/>
      <c r="R199" s="170"/>
      <c r="S199" s="171" t="str">
        <f t="shared" ca="1" si="12"/>
        <v>*1344</v>
      </c>
    </row>
    <row r="200" spans="1:19" ht="30" customHeight="1">
      <c r="A200" s="160">
        <f t="shared" ca="1" si="11"/>
        <v>45974.180497685229</v>
      </c>
      <c r="B200" s="170"/>
      <c r="C200" s="306">
        <f t="shared" ca="1" si="13"/>
        <v>45974.180497685229</v>
      </c>
      <c r="D200" s="307"/>
      <c r="E200" s="307"/>
      <c r="F200" s="307"/>
      <c r="G200" s="170"/>
      <c r="H200" s="300">
        <f ca="1">IF(AND(DAY(A200)=20,COUNTIFS($H$25:H199,"&gt;0",$A$25:A199,"&gt;="&amp;DATE(YEAR(A200),MONTH(A200),1),$A$25:A199,"&lt;"&amp;DATE(YEAR(A200),MONTH(A200)+1,1))=0),'ввод данных'!$B$15,-RANDBETWEEN(51,14999))</f>
        <v>-4794</v>
      </c>
      <c r="I200" s="300"/>
      <c r="J200" s="300"/>
      <c r="K200" s="300"/>
      <c r="L200" s="300"/>
      <c r="M200" s="171"/>
      <c r="N200" s="171">
        <f t="shared" ca="1" si="10"/>
        <v>-4794</v>
      </c>
      <c r="O200" s="170"/>
      <c r="P200" s="303" t="str">
        <f ca="1">IF(H200='ввод данных'!$B$15,"Salary transfer from "&amp;'ввод данных'!$B$11,INDEX(Лист4!$A$1:$A$388,RANDBETWEEN(1,ROWS(Лист4!$A$1:$A$388))))</f>
        <v>YM*DENGI-NA-BANKR</v>
      </c>
      <c r="Q200" s="303"/>
      <c r="R200" s="170"/>
      <c r="S200" s="171" t="str">
        <f t="shared" ca="1" si="12"/>
        <v>*1344</v>
      </c>
    </row>
    <row r="201" spans="1:19" ht="30" customHeight="1">
      <c r="A201" s="160">
        <f t="shared" ca="1" si="11"/>
        <v>45973.889525463004</v>
      </c>
      <c r="B201" s="170"/>
      <c r="C201" s="306">
        <f t="shared" ca="1" si="13"/>
        <v>45973.889525463004</v>
      </c>
      <c r="D201" s="307"/>
      <c r="E201" s="307"/>
      <c r="F201" s="307"/>
      <c r="G201" s="170"/>
      <c r="H201" s="300">
        <f ca="1">IF(AND(DAY(A201)=20,COUNTIFS($H$25:H200,"&gt;0",$A$25:A200,"&gt;="&amp;DATE(YEAR(A201),MONTH(A201),1),$A$25:A200,"&lt;"&amp;DATE(YEAR(A201),MONTH(A201)+1,1))=0),'ввод данных'!$B$15,-RANDBETWEEN(51,14999))</f>
        <v>-14541</v>
      </c>
      <c r="I201" s="300"/>
      <c r="J201" s="300"/>
      <c r="K201" s="300"/>
      <c r="L201" s="300"/>
      <c r="M201" s="171"/>
      <c r="N201" s="171">
        <f t="shared" ca="1" si="10"/>
        <v>-14541</v>
      </c>
      <c r="O201" s="170"/>
      <c r="P201" s="303" t="str">
        <f ca="1">IF(H201='ввод данных'!$B$15,"Salary transfer from "&amp;'ввод данных'!$B$11,INDEX(Лист4!$A$1:$A$388,RANDBETWEEN(1,ROWS(Лист4!$A$1:$A$388))))</f>
        <v>YM*HERMESCREDIT</v>
      </c>
      <c r="Q201" s="303"/>
      <c r="R201" s="170"/>
      <c r="S201" s="171" t="str">
        <f t="shared" ca="1" si="12"/>
        <v>*1344</v>
      </c>
    </row>
    <row r="202" spans="1:19" ht="30" customHeight="1">
      <c r="A202" s="160">
        <f t="shared" ca="1" si="11"/>
        <v>45972.924247685223</v>
      </c>
      <c r="B202" s="170"/>
      <c r="C202" s="306">
        <f t="shared" ca="1" si="13"/>
        <v>45972.924247685223</v>
      </c>
      <c r="D202" s="307"/>
      <c r="E202" s="307"/>
      <c r="F202" s="307"/>
      <c r="G202" s="170"/>
      <c r="H202" s="300">
        <f ca="1">IF(AND(DAY(A202)=20,COUNTIFS($H$25:H201,"&gt;0",$A$25:A201,"&gt;="&amp;DATE(YEAR(A202),MONTH(A202),1),$A$25:A201,"&lt;"&amp;DATE(YEAR(A202),MONTH(A202)+1,1))=0),'ввод данных'!$B$15,-RANDBETWEEN(51,14999))</f>
        <v>-4723</v>
      </c>
      <c r="I202" s="300"/>
      <c r="J202" s="300"/>
      <c r="K202" s="300"/>
      <c r="L202" s="300"/>
      <c r="M202" s="171"/>
      <c r="N202" s="171">
        <f t="shared" ca="1" si="10"/>
        <v>-4723</v>
      </c>
      <c r="O202" s="170"/>
      <c r="P202" s="303" t="str">
        <f ca="1">IF(H202='ввод данных'!$B$15,"Salary transfer from "&amp;'ввод данных'!$B$11,INDEX(Лист4!$A$1:$A$388,RANDBETWEEN(1,ROWS(Лист4!$A$1:$A$388))))</f>
        <v>YM*YANDEX.MONEY</v>
      </c>
      <c r="Q202" s="303"/>
      <c r="R202" s="170"/>
      <c r="S202" s="171" t="str">
        <f t="shared" ca="1" si="12"/>
        <v>*1344</v>
      </c>
    </row>
    <row r="203" spans="1:19" ht="30" customHeight="1">
      <c r="A203" s="160">
        <f t="shared" ca="1" si="11"/>
        <v>45972.70341435189</v>
      </c>
      <c r="B203" s="170"/>
      <c r="C203" s="306">
        <f t="shared" ca="1" si="13"/>
        <v>45972.70341435189</v>
      </c>
      <c r="D203" s="307"/>
      <c r="E203" s="307"/>
      <c r="F203" s="307"/>
      <c r="G203" s="170"/>
      <c r="H203" s="300">
        <f ca="1">IF(AND(DAY(A203)=20,COUNTIFS($H$25:H202,"&gt;0",$A$25:A202,"&gt;="&amp;DATE(YEAR(A203),MONTH(A203),1),$A$25:A202,"&lt;"&amp;DATE(YEAR(A203),MONTH(A203)+1,1))=0),'ввод данных'!$B$15,-RANDBETWEEN(51,14999))</f>
        <v>-9294</v>
      </c>
      <c r="I203" s="300"/>
      <c r="J203" s="300"/>
      <c r="K203" s="300"/>
      <c r="L203" s="300"/>
      <c r="M203" s="171"/>
      <c r="N203" s="171">
        <f t="shared" ca="1" si="10"/>
        <v>-9294</v>
      </c>
      <c r="O203" s="170"/>
      <c r="P203" s="303" t="str">
        <f ca="1">IF(H203='ввод данных'!$B$15,"Salary transfer from "&amp;'ввод данных'!$B$11,INDEX(Лист4!$A$1:$A$388,RANDBETWEEN(1,ROWS(Лист4!$A$1:$A$388))))</f>
        <v>ZAIMCO.RU</v>
      </c>
      <c r="Q203" s="303"/>
      <c r="R203" s="170"/>
      <c r="S203" s="171" t="str">
        <f t="shared" ca="1" si="12"/>
        <v>*1344</v>
      </c>
    </row>
    <row r="204" spans="1:19" ht="30" customHeight="1">
      <c r="A204" s="160">
        <f t="shared" ca="1" si="11"/>
        <v>45971.867997685222</v>
      </c>
      <c r="B204" s="170"/>
      <c r="C204" s="306">
        <f t="shared" ca="1" si="13"/>
        <v>45971.867997685222</v>
      </c>
      <c r="D204" s="307"/>
      <c r="E204" s="307"/>
      <c r="F204" s="307"/>
      <c r="G204" s="170"/>
      <c r="H204" s="300">
        <f ca="1">IF(AND(DAY(A204)=20,COUNTIFS($H$25:H203,"&gt;0",$A$25:A203,"&gt;="&amp;DATE(YEAR(A204),MONTH(A204),1),$A$25:A203,"&lt;"&amp;DATE(YEAR(A204),MONTH(A204)+1,1))=0),'ввод данных'!$B$15,-RANDBETWEEN(51,14999))</f>
        <v>-1917</v>
      </c>
      <c r="I204" s="300"/>
      <c r="J204" s="300"/>
      <c r="K204" s="300"/>
      <c r="L204" s="300"/>
      <c r="M204" s="171"/>
      <c r="N204" s="171">
        <f t="shared" ca="1" si="10"/>
        <v>-1917</v>
      </c>
      <c r="O204" s="170"/>
      <c r="P204" s="303" t="str">
        <f ca="1">IF(H204='ввод данных'!$B$15,"Salary transfer from "&amp;'ввод данных'!$B$11,INDEX(Лист4!$A$1:$A$388,RANDBETWEEN(1,ROWS(Лист4!$A$1:$A$388))))</f>
        <v>HASHCOINS</v>
      </c>
      <c r="Q204" s="303"/>
      <c r="R204" s="170"/>
      <c r="S204" s="171" t="str">
        <f t="shared" ca="1" si="12"/>
        <v>*1344</v>
      </c>
    </row>
    <row r="205" spans="1:19" ht="30" customHeight="1">
      <c r="A205" s="160">
        <f t="shared" ca="1" si="11"/>
        <v>45970.872164351887</v>
      </c>
      <c r="B205" s="170"/>
      <c r="C205" s="306">
        <f t="shared" ca="1" si="13"/>
        <v>45970.872164351887</v>
      </c>
      <c r="D205" s="307"/>
      <c r="E205" s="307"/>
      <c r="F205" s="307"/>
      <c r="G205" s="170"/>
      <c r="H205" s="300">
        <f ca="1">IF(AND(DAY(A205)=20,COUNTIFS($H$25:H204,"&gt;0",$A$25:A204,"&gt;="&amp;DATE(YEAR(A205),MONTH(A205),1),$A$25:A204,"&lt;"&amp;DATE(YEAR(A205),MONTH(A205)+1,1))=0),'ввод данных'!$B$15,-RANDBETWEEN(51,14999))</f>
        <v>-5207</v>
      </c>
      <c r="I205" s="300"/>
      <c r="J205" s="300"/>
      <c r="K205" s="300"/>
      <c r="L205" s="300"/>
      <c r="M205" s="171"/>
      <c r="N205" s="171">
        <f t="shared" ca="1" si="10"/>
        <v>-5207</v>
      </c>
      <c r="O205" s="170"/>
      <c r="P205" s="303" t="str">
        <f ca="1">IF(H205='ввод данных'!$B$15,"Salary transfer from "&amp;'ввод данных'!$B$11,INDEX(Лист4!$A$1:$A$388,RANDBETWEEN(1,ROWS(Лист4!$A$1:$A$388))))</f>
        <v>MAGNIT MM AVERS</v>
      </c>
      <c r="Q205" s="303"/>
      <c r="R205" s="170"/>
      <c r="S205" s="171" t="str">
        <f t="shared" ca="1" si="12"/>
        <v>*1344</v>
      </c>
    </row>
    <row r="206" spans="1:19" ht="30" customHeight="1">
      <c r="A206" s="160">
        <f t="shared" ca="1" si="11"/>
        <v>45970.593692129667</v>
      </c>
      <c r="B206" s="170"/>
      <c r="C206" s="306">
        <f t="shared" ca="1" si="13"/>
        <v>45970.593692129667</v>
      </c>
      <c r="D206" s="307"/>
      <c r="E206" s="307"/>
      <c r="F206" s="307"/>
      <c r="G206" s="170"/>
      <c r="H206" s="300">
        <f ca="1">IF(AND(DAY(A206)=20,COUNTIFS($H$25:H205,"&gt;0",$A$25:A205,"&gt;="&amp;DATE(YEAR(A206),MONTH(A206),1),$A$25:A205,"&lt;"&amp;DATE(YEAR(A206),MONTH(A206)+1,1))=0),'ввод данных'!$B$15,-RANDBETWEEN(51,14999))</f>
        <v>-13145</v>
      </c>
      <c r="I206" s="300"/>
      <c r="J206" s="300"/>
      <c r="K206" s="300"/>
      <c r="L206" s="300"/>
      <c r="M206" s="171"/>
      <c r="N206" s="171">
        <f t="shared" ca="1" si="10"/>
        <v>-13145</v>
      </c>
      <c r="O206" s="170"/>
      <c r="P206" s="303" t="str">
        <f ca="1">IF(H206='ввод данных'!$B$15,"Salary transfer from "&amp;'ввод данных'!$B$11,INDEX(Лист4!$A$1:$A$388,RANDBETWEEN(1,ROWS(Лист4!$A$1:$A$388))))</f>
        <v>SOTHEBYS ONLINE SALES</v>
      </c>
      <c r="Q206" s="303"/>
      <c r="R206" s="170"/>
      <c r="S206" s="171" t="str">
        <f t="shared" ca="1" si="12"/>
        <v>*1344</v>
      </c>
    </row>
    <row r="207" spans="1:19" ht="30" customHeight="1">
      <c r="A207" s="160">
        <f t="shared" ca="1" si="11"/>
        <v>45970.219386574114</v>
      </c>
      <c r="B207" s="170"/>
      <c r="C207" s="306">
        <f t="shared" ca="1" si="13"/>
        <v>45970.219386574114</v>
      </c>
      <c r="D207" s="307"/>
      <c r="E207" s="307"/>
      <c r="F207" s="307"/>
      <c r="G207" s="170"/>
      <c r="H207" s="300">
        <f ca="1">IF(AND(DAY(A207)=20,COUNTIFS($H$25:H206,"&gt;0",$A$25:A206,"&gt;="&amp;DATE(YEAR(A207),MONTH(A207),1),$A$25:A206,"&lt;"&amp;DATE(YEAR(A207),MONTH(A207)+1,1))=0),'ввод данных'!$B$15,-RANDBETWEEN(51,14999))</f>
        <v>-6269</v>
      </c>
      <c r="I207" s="300"/>
      <c r="J207" s="300"/>
      <c r="K207" s="300"/>
      <c r="L207" s="300"/>
      <c r="M207" s="171"/>
      <c r="N207" s="171">
        <f t="shared" ca="1" si="10"/>
        <v>-6269</v>
      </c>
      <c r="O207" s="170"/>
      <c r="P207" s="303" t="str">
        <f ca="1">IF(H207='ввод данных'!$B$15,"Salary transfer from "&amp;'ввод данных'!$B$11,INDEX(Лист4!$A$1:$A$388,RANDBETWEEN(1,ROWS(Лист4!$A$1:$A$388))))</f>
        <v>YM*DENGINADOM</v>
      </c>
      <c r="Q207" s="303"/>
      <c r="R207" s="170"/>
      <c r="S207" s="171" t="str">
        <f t="shared" ca="1" si="12"/>
        <v>*1344</v>
      </c>
    </row>
    <row r="208" spans="1:19" ht="30" customHeight="1">
      <c r="A208" s="160">
        <f t="shared" ca="1" si="11"/>
        <v>45969.250636574114</v>
      </c>
      <c r="B208" s="170"/>
      <c r="C208" s="306">
        <f t="shared" ca="1" si="13"/>
        <v>45969.250636574114</v>
      </c>
      <c r="D208" s="307"/>
      <c r="E208" s="307"/>
      <c r="F208" s="307"/>
      <c r="G208" s="170"/>
      <c r="H208" s="300">
        <f ca="1">IF(AND(DAY(A208)=20,COUNTIFS($H$25:H207,"&gt;0",$A$25:A207,"&gt;="&amp;DATE(YEAR(A208),MONTH(A208),1),$A$25:A207,"&lt;"&amp;DATE(YEAR(A208),MONTH(A208)+1,1))=0),'ввод данных'!$B$15,-RANDBETWEEN(51,14999))</f>
        <v>-184</v>
      </c>
      <c r="I208" s="300"/>
      <c r="J208" s="300"/>
      <c r="K208" s="300"/>
      <c r="L208" s="300"/>
      <c r="M208" s="171"/>
      <c r="N208" s="171">
        <f t="shared" ca="1" si="10"/>
        <v>-184</v>
      </c>
      <c r="O208" s="170"/>
      <c r="P208" s="303" t="str">
        <f ca="1">IF(H208='ввод данных'!$B$15,"Salary transfer from "&amp;'ввод данных'!$B$11,INDEX(Лист4!$A$1:$A$388,RANDBETWEEN(1,ROWS(Лист4!$A$1:$A$388))))</f>
        <v>PIF ALFACAPITAL GOLD</v>
      </c>
      <c r="Q208" s="303"/>
      <c r="R208" s="170"/>
      <c r="S208" s="171" t="str">
        <f t="shared" ca="1" si="12"/>
        <v>*1344</v>
      </c>
    </row>
    <row r="209" spans="1:19" ht="30" customHeight="1">
      <c r="A209" s="160">
        <f t="shared" ca="1" si="11"/>
        <v>45969.027025463001</v>
      </c>
      <c r="B209" s="170"/>
      <c r="C209" s="306">
        <f t="shared" ca="1" si="13"/>
        <v>45969.027025463001</v>
      </c>
      <c r="D209" s="307"/>
      <c r="E209" s="307"/>
      <c r="F209" s="307"/>
      <c r="G209" s="170"/>
      <c r="H209" s="300">
        <f ca="1">IF(AND(DAY(A209)=20,COUNTIFS($H$25:H208,"&gt;0",$A$25:A208,"&gt;="&amp;DATE(YEAR(A209),MONTH(A209),1),$A$25:A208,"&lt;"&amp;DATE(YEAR(A209),MONTH(A209)+1,1))=0),'ввод данных'!$B$15,-RANDBETWEEN(51,14999))</f>
        <v>-5364</v>
      </c>
      <c r="I209" s="300"/>
      <c r="J209" s="300"/>
      <c r="K209" s="300"/>
      <c r="L209" s="300"/>
      <c r="M209" s="171"/>
      <c r="N209" s="171">
        <f t="shared" ca="1" si="10"/>
        <v>-5364</v>
      </c>
      <c r="O209" s="170"/>
      <c r="P209" s="303" t="str">
        <f ca="1">IF(H209='ввод данных'!$B$15,"Salary transfer from "&amp;'ввод данных'!$B$11,INDEX(Лист4!$A$1:$A$388,RANDBETWEEN(1,ROWS(Лист4!$A$1:$A$388))))</f>
        <v>BISTRO SKAY COFFEE</v>
      </c>
      <c r="Q209" s="303"/>
      <c r="R209" s="170"/>
      <c r="S209" s="171" t="str">
        <f t="shared" ca="1" si="12"/>
        <v>*1344</v>
      </c>
    </row>
    <row r="210" spans="1:19" ht="30" customHeight="1">
      <c r="A210" s="160">
        <f t="shared" ca="1" si="11"/>
        <v>45968.529803240781</v>
      </c>
      <c r="B210" s="170"/>
      <c r="C210" s="306">
        <f t="shared" ca="1" si="13"/>
        <v>45968.529803240781</v>
      </c>
      <c r="D210" s="307"/>
      <c r="E210" s="307"/>
      <c r="F210" s="307"/>
      <c r="G210" s="170"/>
      <c r="H210" s="300">
        <f ca="1">IF(AND(DAY(A210)=20,COUNTIFS($H$25:H209,"&gt;0",$A$25:A209,"&gt;="&amp;DATE(YEAR(A210),MONTH(A210),1),$A$25:A209,"&lt;"&amp;DATE(YEAR(A210),MONTH(A210)+1,1))=0),'ввод данных'!$B$15,-RANDBETWEEN(51,14999))</f>
        <v>-1621</v>
      </c>
      <c r="I210" s="300"/>
      <c r="J210" s="300"/>
      <c r="K210" s="300"/>
      <c r="L210" s="300"/>
      <c r="M210" s="171"/>
      <c r="N210" s="171">
        <f t="shared" ca="1" si="10"/>
        <v>-1621</v>
      </c>
      <c r="O210" s="170"/>
      <c r="P210" s="303" t="str">
        <f ca="1">IF(H210='ввод данных'!$B$15,"Salary transfer from "&amp;'ввод данных'!$B$11,INDEX(Лист4!$A$1:$A$388,RANDBETWEEN(1,ROWS(Лист4!$A$1:$A$388))))</f>
        <v>TISP.RU</v>
      </c>
      <c r="Q210" s="303"/>
      <c r="R210" s="170"/>
      <c r="S210" s="171" t="str">
        <f t="shared" ca="1" si="12"/>
        <v>*1344</v>
      </c>
    </row>
    <row r="211" spans="1:19" ht="30" customHeight="1">
      <c r="A211" s="160">
        <f t="shared" ca="1" si="11"/>
        <v>45968.220775463</v>
      </c>
      <c r="B211" s="170"/>
      <c r="C211" s="306">
        <f t="shared" ca="1" si="13"/>
        <v>45968.220775463</v>
      </c>
      <c r="D211" s="307"/>
      <c r="E211" s="307"/>
      <c r="F211" s="307"/>
      <c r="G211" s="170"/>
      <c r="H211" s="300">
        <f ca="1">IF(AND(DAY(A211)=20,COUNTIFS($H$25:H210,"&gt;0",$A$25:A210,"&gt;="&amp;DATE(YEAR(A211),MONTH(A211),1),$A$25:A210,"&lt;"&amp;DATE(YEAR(A211),MONTH(A211)+1,1))=0),'ввод данных'!$B$15,-RANDBETWEEN(51,14999))</f>
        <v>-12001</v>
      </c>
      <c r="I211" s="300"/>
      <c r="J211" s="300"/>
      <c r="K211" s="300"/>
      <c r="L211" s="300"/>
      <c r="M211" s="171"/>
      <c r="N211" s="171">
        <f t="shared" ca="1" si="10"/>
        <v>-12001</v>
      </c>
      <c r="O211" s="170"/>
      <c r="P211" s="303" t="str">
        <f ca="1">IF(H211='ввод данных'!$B$15,"Salary transfer from "&amp;'ввод данных'!$B$11,INDEX(Лист4!$A$1:$A$388,RANDBETWEEN(1,ROWS(Лист4!$A$1:$A$388))))</f>
        <v>MOBI.DENGI..*UNITPAY</v>
      </c>
      <c r="Q211" s="303"/>
      <c r="R211" s="170"/>
      <c r="S211" s="171" t="str">
        <f t="shared" ca="1" si="12"/>
        <v>*1344</v>
      </c>
    </row>
    <row r="212" spans="1:19" ht="30" customHeight="1">
      <c r="A212" s="160">
        <f t="shared" ca="1" si="11"/>
        <v>45967.509664351892</v>
      </c>
      <c r="B212" s="170"/>
      <c r="C212" s="306">
        <f t="shared" ca="1" si="13"/>
        <v>45967.509664351892</v>
      </c>
      <c r="D212" s="307"/>
      <c r="E212" s="307"/>
      <c r="F212" s="307"/>
      <c r="G212" s="170"/>
      <c r="H212" s="300">
        <f ca="1">IF(AND(DAY(A212)=20,COUNTIFS($H$25:H211,"&gt;0",$A$25:A211,"&gt;="&amp;DATE(YEAR(A212),MONTH(A212),1),$A$25:A211,"&lt;"&amp;DATE(YEAR(A212),MONTH(A212)+1,1))=0),'ввод данных'!$B$15,-RANDBETWEEN(51,14999))</f>
        <v>-1774</v>
      </c>
      <c r="I212" s="300"/>
      <c r="J212" s="300"/>
      <c r="K212" s="300"/>
      <c r="L212" s="300"/>
      <c r="M212" s="171"/>
      <c r="N212" s="171">
        <f t="shared" ca="1" si="10"/>
        <v>-1774</v>
      </c>
      <c r="O212" s="170"/>
      <c r="P212" s="303" t="str">
        <f ca="1">IF(H212='ввод данных'!$B$15,"Salary transfer from "&amp;'ввод данных'!$B$11,INDEX(Лист4!$A$1:$A$388,RANDBETWEEN(1,ROWS(Лист4!$A$1:$A$388))))</f>
        <v>YM*YANDEX.MONEY</v>
      </c>
      <c r="Q212" s="303"/>
      <c r="R212" s="170"/>
      <c r="S212" s="171" t="str">
        <f t="shared" ca="1" si="12"/>
        <v>*1344</v>
      </c>
    </row>
    <row r="213" spans="1:19" ht="30" customHeight="1">
      <c r="A213" s="160">
        <f t="shared" ca="1" si="11"/>
        <v>45967.207581018556</v>
      </c>
      <c r="B213" s="170"/>
      <c r="C213" s="306">
        <f t="shared" ca="1" si="13"/>
        <v>45967.207581018556</v>
      </c>
      <c r="D213" s="307"/>
      <c r="E213" s="307"/>
      <c r="F213" s="307"/>
      <c r="G213" s="170"/>
      <c r="H213" s="300">
        <f ca="1">IF(AND(DAY(A213)=20,COUNTIFS($H$25:H212,"&gt;0",$A$25:A212,"&gt;="&amp;DATE(YEAR(A213),MONTH(A213),1),$A$25:A212,"&lt;"&amp;DATE(YEAR(A213),MONTH(A213)+1,1))=0),'ввод данных'!$B$15,-RANDBETWEEN(51,14999))</f>
        <v>-11174</v>
      </c>
      <c r="I213" s="300"/>
      <c r="J213" s="300"/>
      <c r="K213" s="300"/>
      <c r="L213" s="300"/>
      <c r="M213" s="171"/>
      <c r="N213" s="171">
        <f t="shared" ca="1" si="10"/>
        <v>-11174</v>
      </c>
      <c r="O213" s="170"/>
      <c r="P213" s="303" t="str">
        <f ca="1">IF(H213='ввод данных'!$B$15,"Salary transfer from "&amp;'ввод данных'!$B$11,INDEX(Лист4!$A$1:$A$388,RANDBETWEEN(1,ROWS(Лист4!$A$1:$A$388))))</f>
        <v>AM OTKRITIE FUND BONDS</v>
      </c>
      <c r="Q213" s="303"/>
      <c r="R213" s="170"/>
      <c r="S213" s="171" t="str">
        <f t="shared" ca="1" si="12"/>
        <v>*1344</v>
      </c>
    </row>
    <row r="214" spans="1:19" ht="30" customHeight="1">
      <c r="A214" s="160">
        <f t="shared" ca="1" si="11"/>
        <v>45966.514525462997</v>
      </c>
      <c r="B214" s="170"/>
      <c r="C214" s="306">
        <f t="shared" ca="1" si="13"/>
        <v>45966.514525462997</v>
      </c>
      <c r="D214" s="307"/>
      <c r="E214" s="307"/>
      <c r="F214" s="307"/>
      <c r="G214" s="170"/>
      <c r="H214" s="300">
        <f ca="1">IF(AND(DAY(A214)=20,COUNTIFS($H$25:H213,"&gt;0",$A$25:A213,"&gt;="&amp;DATE(YEAR(A214),MONTH(A214),1),$A$25:A213,"&lt;"&amp;DATE(YEAR(A214),MONTH(A214)+1,1))=0),'ввод данных'!$B$15,-RANDBETWEEN(51,14999))</f>
        <v>-11260</v>
      </c>
      <c r="I214" s="300"/>
      <c r="J214" s="300"/>
      <c r="K214" s="300"/>
      <c r="L214" s="300"/>
      <c r="M214" s="171"/>
      <c r="N214" s="171">
        <f t="shared" ca="1" si="10"/>
        <v>-11260</v>
      </c>
      <c r="O214" s="170"/>
      <c r="P214" s="303" t="str">
        <f ca="1">IF(H214='ввод данных'!$B$15,"Salary transfer from "&amp;'ввод данных'!$B$11,INDEX(Лист4!$A$1:$A$388,RANDBETWEEN(1,ROWS(Лист4!$A$1:$A$388))))</f>
        <v>KOMFORT+</v>
      </c>
      <c r="Q214" s="303"/>
      <c r="R214" s="170"/>
      <c r="S214" s="171" t="str">
        <f t="shared" ca="1" si="12"/>
        <v>*1344</v>
      </c>
    </row>
    <row r="215" spans="1:19" ht="30" customHeight="1">
      <c r="A215" s="160">
        <f t="shared" ca="1" si="11"/>
        <v>45966.20133101855</v>
      </c>
      <c r="B215" s="170"/>
      <c r="C215" s="306">
        <f t="shared" ca="1" si="13"/>
        <v>45966.20133101855</v>
      </c>
      <c r="D215" s="307"/>
      <c r="E215" s="307"/>
      <c r="F215" s="307"/>
      <c r="G215" s="170"/>
      <c r="H215" s="300">
        <f ca="1">IF(AND(DAY(A215)=20,COUNTIFS($H$25:H214,"&gt;0",$A$25:A214,"&gt;="&amp;DATE(YEAR(A215),MONTH(A215),1),$A$25:A214,"&lt;"&amp;DATE(YEAR(A215),MONTH(A215)+1,1))=0),'ввод данных'!$B$15,-RANDBETWEEN(51,14999))</f>
        <v>-8326</v>
      </c>
      <c r="I215" s="300"/>
      <c r="J215" s="300"/>
      <c r="K215" s="300"/>
      <c r="L215" s="300"/>
      <c r="M215" s="171"/>
      <c r="N215" s="171">
        <f t="shared" ca="1" si="10"/>
        <v>-8326</v>
      </c>
      <c r="O215" s="170"/>
      <c r="P215" s="303" t="str">
        <f ca="1">IF(H215='ввод данных'!$B$15,"Salary transfer from "&amp;'ввод данных'!$B$11,INDEX(Лист4!$A$1:$A$388,RANDBETWEEN(1,ROWS(Лист4!$A$1:$A$388))))</f>
        <v>TOPSTEPTRADER LLC</v>
      </c>
      <c r="Q215" s="303"/>
      <c r="R215" s="170"/>
      <c r="S215" s="171" t="str">
        <f t="shared" ca="1" si="12"/>
        <v>*1344</v>
      </c>
    </row>
    <row r="216" spans="1:19" ht="30" customHeight="1">
      <c r="A216" s="160">
        <f t="shared" ca="1" si="11"/>
        <v>45965.663136574105</v>
      </c>
      <c r="B216" s="170"/>
      <c r="C216" s="306">
        <f t="shared" ca="1" si="13"/>
        <v>45965.663136574105</v>
      </c>
      <c r="D216" s="307"/>
      <c r="E216" s="307"/>
      <c r="F216" s="307"/>
      <c r="G216" s="170"/>
      <c r="H216" s="300">
        <f ca="1">IF(AND(DAY(A216)=20,COUNTIFS($H$25:H215,"&gt;0",$A$25:A215,"&gt;="&amp;DATE(YEAR(A216),MONTH(A216),1),$A$25:A215,"&lt;"&amp;DATE(YEAR(A216),MONTH(A216)+1,1))=0),'ввод данных'!$B$15,-RANDBETWEEN(51,14999))</f>
        <v>-8023</v>
      </c>
      <c r="I216" s="300"/>
      <c r="J216" s="300"/>
      <c r="K216" s="300"/>
      <c r="L216" s="300"/>
      <c r="M216" s="171"/>
      <c r="N216" s="171">
        <f t="shared" ca="1" si="10"/>
        <v>-8023</v>
      </c>
      <c r="O216" s="170"/>
      <c r="P216" s="303" t="str">
        <f ca="1">IF(H216='ввод данных'!$B$15,"Salary transfer from "&amp;'ввод данных'!$B$11,INDEX(Лист4!$A$1:$A$388,RANDBETWEEN(1,ROWS(Лист4!$A$1:$A$388))))</f>
        <v>PAYPAL *PAYPALGIFTS</v>
      </c>
      <c r="Q216" s="303"/>
      <c r="R216" s="170"/>
      <c r="S216" s="171" t="str">
        <f t="shared" ca="1" si="12"/>
        <v>*1344</v>
      </c>
    </row>
    <row r="217" spans="1:19" ht="30" customHeight="1">
      <c r="A217" s="160">
        <f t="shared" ca="1" si="11"/>
        <v>45965.189525462993</v>
      </c>
      <c r="B217" s="170"/>
      <c r="C217" s="306">
        <f t="shared" ca="1" si="13"/>
        <v>45965.189525462993</v>
      </c>
      <c r="D217" s="307"/>
      <c r="E217" s="307"/>
      <c r="F217" s="307"/>
      <c r="G217" s="170"/>
      <c r="H217" s="300">
        <f ca="1">IF(AND(DAY(A217)=20,COUNTIFS($H$25:H216,"&gt;0",$A$25:A216,"&gt;="&amp;DATE(YEAR(A217),MONTH(A217),1),$A$25:A216,"&lt;"&amp;DATE(YEAR(A217),MONTH(A217)+1,1))=0),'ввод данных'!$B$15,-RANDBETWEEN(51,14999))</f>
        <v>-5043</v>
      </c>
      <c r="I217" s="300"/>
      <c r="J217" s="300"/>
      <c r="K217" s="300"/>
      <c r="L217" s="300"/>
      <c r="M217" s="171"/>
      <c r="N217" s="171">
        <f t="shared" ca="1" si="10"/>
        <v>-5043</v>
      </c>
      <c r="O217" s="170"/>
      <c r="P217" s="303" t="str">
        <f ca="1">IF(H217='ввод данных'!$B$15,"Salary transfer from "&amp;'ввод данных'!$B$11,INDEX(Лист4!$A$1:$A$388,RANDBETWEEN(1,ROWS(Лист4!$A$1:$A$388))))</f>
        <v>YM*MONEY.YANDEX</v>
      </c>
      <c r="Q217" s="303"/>
      <c r="R217" s="170"/>
      <c r="S217" s="171" t="str">
        <f t="shared" ca="1" si="12"/>
        <v>*1344</v>
      </c>
    </row>
    <row r="218" spans="1:19" ht="30" customHeight="1">
      <c r="A218" s="160">
        <f t="shared" ca="1" si="11"/>
        <v>45964.398553240768</v>
      </c>
      <c r="B218" s="170"/>
      <c r="C218" s="306">
        <f t="shared" ca="1" si="13"/>
        <v>45964.398553240768</v>
      </c>
      <c r="D218" s="307"/>
      <c r="E218" s="307"/>
      <c r="F218" s="307"/>
      <c r="G218" s="170"/>
      <c r="H218" s="300">
        <f ca="1">IF(AND(DAY(A218)=20,COUNTIFS($H$25:H217,"&gt;0",$A$25:A217,"&gt;="&amp;DATE(YEAR(A218),MONTH(A218),1),$A$25:A217,"&lt;"&amp;DATE(YEAR(A218),MONTH(A218)+1,1))=0),'ввод данных'!$B$15,-RANDBETWEEN(51,14999))</f>
        <v>-883</v>
      </c>
      <c r="I218" s="300"/>
      <c r="J218" s="300"/>
      <c r="K218" s="300"/>
      <c r="L218" s="300"/>
      <c r="M218" s="171"/>
      <c r="N218" s="171">
        <f t="shared" ref="N218:N221" ca="1" si="14">H218</f>
        <v>-883</v>
      </c>
      <c r="O218" s="170"/>
      <c r="P218" s="303" t="str">
        <f ca="1">IF(H218='ввод данных'!$B$15,"Salary transfer from "&amp;'ввод данных'!$B$11,INDEX(Лист4!$A$1:$A$388,RANDBETWEEN(1,ROWS(Лист4!$A$1:$A$388))))</f>
        <v>OPENTABLE REST GIFT</v>
      </c>
      <c r="Q218" s="303"/>
      <c r="R218" s="170"/>
      <c r="S218" s="171" t="str">
        <f t="shared" ca="1" si="12"/>
        <v>*1344</v>
      </c>
    </row>
    <row r="219" spans="1:19" ht="30" customHeight="1">
      <c r="A219" s="160">
        <f t="shared" ref="A219:A222" ca="1" si="15">A218-RANDBETWEEN(1,1440)/1440</f>
        <v>45964.073553240771</v>
      </c>
      <c r="B219" s="170"/>
      <c r="C219" s="306">
        <f t="shared" ca="1" si="13"/>
        <v>45964.073553240771</v>
      </c>
      <c r="D219" s="307"/>
      <c r="E219" s="307"/>
      <c r="F219" s="307"/>
      <c r="G219" s="170"/>
      <c r="H219" s="300">
        <f ca="1">IF(AND(DAY(A219)=20,COUNTIFS($H$25:H218,"&gt;0",$A$25:A218,"&gt;="&amp;DATE(YEAR(A219),MONTH(A219),1),$A$25:A218,"&lt;"&amp;DATE(YEAR(A219),MONTH(A219)+1,1))=0),'ввод данных'!$B$15,-RANDBETWEEN(51,14999))</f>
        <v>-11405</v>
      </c>
      <c r="I219" s="300"/>
      <c r="J219" s="300"/>
      <c r="K219" s="300"/>
      <c r="L219" s="300"/>
      <c r="M219" s="171"/>
      <c r="N219" s="171">
        <f t="shared" ca="1" si="14"/>
        <v>-11405</v>
      </c>
      <c r="O219" s="170"/>
      <c r="P219" s="303" t="str">
        <f ca="1">IF(H219='ввод данных'!$B$15,"Salary transfer from "&amp;'ввод данных'!$B$11,INDEX(Лист4!$A$1:$A$388,RANDBETWEEN(1,ROWS(Лист4!$A$1:$A$388))))</f>
        <v>PYATEROCHKA 2624</v>
      </c>
      <c r="Q219" s="303"/>
      <c r="R219" s="170"/>
      <c r="S219" s="171" t="str">
        <f t="shared" ref="S219:S221" ca="1" si="16">$S$25</f>
        <v>*1344</v>
      </c>
    </row>
    <row r="220" spans="1:19" ht="30" customHeight="1">
      <c r="A220" s="160">
        <f t="shared" ca="1" si="15"/>
        <v>45963.71869212966</v>
      </c>
      <c r="B220" s="170"/>
      <c r="C220" s="306">
        <f t="shared" ca="1" si="13"/>
        <v>45963.71869212966</v>
      </c>
      <c r="D220" s="307"/>
      <c r="E220" s="307"/>
      <c r="F220" s="307"/>
      <c r="G220" s="170"/>
      <c r="H220" s="300">
        <f ca="1">IF(AND(DAY(A220)=20,COUNTIFS($H$25:H219,"&gt;0",$A$25:A219,"&gt;="&amp;DATE(YEAR(A220),MONTH(A220),1),$A$25:A219,"&lt;"&amp;DATE(YEAR(A220),MONTH(A220)+1,1))=0),'ввод данных'!$B$15,-RANDBETWEEN(51,14999))</f>
        <v>-1238</v>
      </c>
      <c r="I220" s="300"/>
      <c r="J220" s="300"/>
      <c r="K220" s="300"/>
      <c r="L220" s="300"/>
      <c r="M220" s="171"/>
      <c r="N220" s="171">
        <f t="shared" ca="1" si="14"/>
        <v>-1238</v>
      </c>
      <c r="O220" s="170"/>
      <c r="P220" s="303" t="str">
        <f ca="1">IF(H220='ввод данных'!$B$15,"Salary transfer from "&amp;'ввод данных'!$B$11,INDEX(Лист4!$A$1:$A$388,RANDBETWEEN(1,ROWS(Лист4!$A$1:$A$388))))</f>
        <v>ADVANTIS CREDIT - MOTO</v>
      </c>
      <c r="Q220" s="303"/>
      <c r="R220" s="170"/>
      <c r="S220" s="171" t="str">
        <f t="shared" ca="1" si="16"/>
        <v>*1344</v>
      </c>
    </row>
    <row r="221" spans="1:19" ht="30" customHeight="1">
      <c r="A221" s="160">
        <f t="shared" ca="1" si="15"/>
        <v>45962.879108796325</v>
      </c>
      <c r="B221" s="170"/>
      <c r="C221" s="306">
        <f t="shared" ca="1" si="13"/>
        <v>45962.879108796325</v>
      </c>
      <c r="D221" s="307"/>
      <c r="E221" s="307"/>
      <c r="F221" s="307"/>
      <c r="G221" s="170"/>
      <c r="H221" s="300">
        <f ca="1">IF(AND(DAY(A221)=20,COUNTIFS($H$25:H220,"&gt;0",$A$25:A220,"&gt;="&amp;DATE(YEAR(A221),MONTH(A221),1),$A$25:A220,"&lt;"&amp;DATE(YEAR(A221),MONTH(A221)+1,1))=0),'ввод данных'!$B$15,-RANDBETWEEN(51,14999))</f>
        <v>-6851</v>
      </c>
      <c r="I221" s="300"/>
      <c r="J221" s="300"/>
      <c r="K221" s="300"/>
      <c r="L221" s="300"/>
      <c r="M221" s="171"/>
      <c r="N221" s="171">
        <f t="shared" ca="1" si="14"/>
        <v>-6851</v>
      </c>
      <c r="O221" s="170"/>
      <c r="P221" s="303" t="str">
        <f ca="1">IF(H221='ввод данных'!$B$15,"Salary transfer from "&amp;'ввод данных'!$B$11,INDEX(Лист4!$A$1:$A$388,RANDBETWEEN(1,ROWS(Лист4!$A$1:$A$388))))</f>
        <v>CREDITSCORESE</v>
      </c>
      <c r="Q221" s="303"/>
      <c r="R221" s="170"/>
      <c r="S221" s="171" t="str">
        <f t="shared" ca="1" si="16"/>
        <v>*1344</v>
      </c>
    </row>
    <row r="222" spans="1:19" ht="30" customHeight="1" thickBot="1">
      <c r="A222" s="160">
        <f t="shared" ca="1" si="15"/>
        <v>45962.583275462996</v>
      </c>
      <c r="B222" s="172"/>
      <c r="C222" s="304">
        <f t="shared" ref="C222" ca="1" si="17">A222</f>
        <v>45962.583275462996</v>
      </c>
      <c r="D222" s="305"/>
      <c r="E222" s="305"/>
      <c r="F222" s="305"/>
      <c r="G222" s="172"/>
      <c r="H222" s="299">
        <f ca="1">IF(AND(DAY(A222)=20,COUNTIFS($H$25:H221,"&gt;0",$A$25:A221,"&gt;="&amp;DATE(YEAR(A222),MONTH(A222),1),$A$25:A221,"&lt;"&amp;DATE(YEAR(A222),MONTH(A222)+1,1))=0),'ввод данных'!$B$15,-RANDBETWEEN(51,14999))</f>
        <v>-12266</v>
      </c>
      <c r="I222" s="299"/>
      <c r="J222" s="299"/>
      <c r="K222" s="299"/>
      <c r="L222" s="299"/>
      <c r="M222" s="173"/>
      <c r="N222" s="173">
        <f t="shared" ref="N222" ca="1" si="18">H222</f>
        <v>-12266</v>
      </c>
      <c r="O222" s="172"/>
      <c r="P222" s="301" t="str">
        <f ca="1">IF(H222='ввод данных'!$B$15,"Salary transfer from "&amp;'ввод данных'!$B$11,INDEX(Лист4!$A$1:$A$388,RANDBETWEEN(1,ROWS(Лист4!$A$1:$A$388))))</f>
        <v>RBK*CREDITEXPRESS</v>
      </c>
      <c r="Q222" s="301"/>
      <c r="R222" s="172"/>
      <c r="S222" s="173" t="str">
        <f t="shared" ref="S222" ca="1" si="19">$S$25</f>
        <v>*1344</v>
      </c>
    </row>
    <row r="223" spans="1:19">
      <c r="A223" s="157"/>
    </row>
    <row r="224" spans="1:19">
      <c r="A224" s="157"/>
    </row>
    <row r="225" spans="1:19">
      <c r="A225" s="152" t="s">
        <v>4987</v>
      </c>
      <c r="B225" s="152"/>
      <c r="C225" s="152"/>
      <c r="D225" s="296">
        <f ca="1">SUMIF(H25:L222,"&gt;0")</f>
        <v>2520000</v>
      </c>
      <c r="E225" s="296"/>
      <c r="F225" s="296"/>
      <c r="G225" s="296"/>
      <c r="H225" s="296"/>
      <c r="I225" s="296"/>
      <c r="J225" s="296"/>
      <c r="K225" s="296"/>
    </row>
    <row r="226" spans="1:19">
      <c r="A226" s="157"/>
      <c r="B226" s="152"/>
      <c r="C226" s="152"/>
      <c r="D226" s="152"/>
      <c r="E226" s="152"/>
      <c r="F226" s="152"/>
      <c r="G226" s="152"/>
      <c r="H226" s="152"/>
      <c r="I226" s="152"/>
      <c r="J226" s="152"/>
      <c r="K226" s="152"/>
    </row>
    <row r="227" spans="1:19">
      <c r="A227" s="152" t="s">
        <v>4988</v>
      </c>
      <c r="B227" s="152"/>
      <c r="C227" s="152"/>
      <c r="D227" s="296">
        <f ca="1">SUMIF(H25:L222,"&lt;0")</f>
        <v>-1373833</v>
      </c>
      <c r="E227" s="296"/>
      <c r="F227" s="296"/>
      <c r="G227" s="296"/>
      <c r="H227" s="296"/>
      <c r="I227" s="296"/>
      <c r="J227" s="296"/>
      <c r="K227" s="296"/>
    </row>
    <row r="228" spans="1:19">
      <c r="A228" s="157"/>
    </row>
    <row r="229" spans="1:19">
      <c r="A229" s="157"/>
    </row>
    <row r="230" spans="1:19">
      <c r="A230" s="157"/>
    </row>
    <row r="231" spans="1:19">
      <c r="A231" s="157" t="s">
        <v>4989</v>
      </c>
    </row>
    <row r="232" spans="1:19">
      <c r="A232" s="157"/>
    </row>
    <row r="233" spans="1:19">
      <c r="A233" s="157" t="s">
        <v>4990</v>
      </c>
      <c r="Q233" s="297" t="s">
        <v>4991</v>
      </c>
      <c r="R233" s="298"/>
      <c r="S233" s="298"/>
    </row>
    <row r="234" spans="1:19">
      <c r="A234" s="157"/>
    </row>
    <row r="235" spans="1:19">
      <c r="A235" s="157"/>
    </row>
    <row r="236" spans="1:19">
      <c r="A236" s="157"/>
    </row>
    <row r="237" spans="1:19">
      <c r="A237" s="157"/>
    </row>
    <row r="238" spans="1:19">
      <c r="A238" s="157"/>
    </row>
    <row r="239" spans="1:19">
      <c r="A239" s="157"/>
    </row>
    <row r="240" spans="1:19">
      <c r="A240" s="157"/>
    </row>
    <row r="241" spans="1:1">
      <c r="A241" s="157"/>
    </row>
    <row r="242" spans="1:1">
      <c r="A242" s="157"/>
    </row>
    <row r="243" spans="1:1">
      <c r="A243" s="157"/>
    </row>
    <row r="244" spans="1:1">
      <c r="A244" s="157"/>
    </row>
    <row r="245" spans="1:1">
      <c r="A245" s="157"/>
    </row>
    <row r="246" spans="1:1">
      <c r="A246" s="157"/>
    </row>
    <row r="247" spans="1:1">
      <c r="A247" s="157"/>
    </row>
    <row r="248" spans="1:1">
      <c r="A248" s="157"/>
    </row>
    <row r="249" spans="1:1">
      <c r="A249" s="157"/>
    </row>
  </sheetData>
  <mergeCells count="604">
    <mergeCell ref="P28:Q28"/>
    <mergeCell ref="L16:N16"/>
    <mergeCell ref="K1:S3"/>
    <mergeCell ref="C24:F24"/>
    <mergeCell ref="H24:L24"/>
    <mergeCell ref="Q8:S8"/>
    <mergeCell ref="E18:J18"/>
    <mergeCell ref="P24:Q24"/>
    <mergeCell ref="C37:F37"/>
    <mergeCell ref="P25:Q25"/>
    <mergeCell ref="P26:Q26"/>
    <mergeCell ref="P27:Q27"/>
    <mergeCell ref="H33:L33"/>
    <mergeCell ref="H34:L34"/>
    <mergeCell ref="H35:L35"/>
    <mergeCell ref="H36:L36"/>
    <mergeCell ref="H37:L37"/>
    <mergeCell ref="C38:F38"/>
    <mergeCell ref="C31:F31"/>
    <mergeCell ref="C32:F32"/>
    <mergeCell ref="C33:F33"/>
    <mergeCell ref="C34:F34"/>
    <mergeCell ref="C35:F35"/>
    <mergeCell ref="C36:F36"/>
    <mergeCell ref="C25:F25"/>
    <mergeCell ref="C26:F26"/>
    <mergeCell ref="C27:F27"/>
    <mergeCell ref="C28:F28"/>
    <mergeCell ref="C29:F29"/>
    <mergeCell ref="C30:F30"/>
    <mergeCell ref="C48:F48"/>
    <mergeCell ref="H43:L43"/>
    <mergeCell ref="H39:L39"/>
    <mergeCell ref="P38:Q38"/>
    <mergeCell ref="P39:Q39"/>
    <mergeCell ref="P40:Q40"/>
    <mergeCell ref="P41:Q41"/>
    <mergeCell ref="P30:Q30"/>
    <mergeCell ref="P31:Q31"/>
    <mergeCell ref="P32:Q32"/>
    <mergeCell ref="P33:Q33"/>
    <mergeCell ref="P34:Q34"/>
    <mergeCell ref="P35:Q35"/>
    <mergeCell ref="C39:F39"/>
    <mergeCell ref="C40:F40"/>
    <mergeCell ref="C41:F41"/>
    <mergeCell ref="C42:F42"/>
    <mergeCell ref="H40:L40"/>
    <mergeCell ref="H41:L41"/>
    <mergeCell ref="H42:L42"/>
    <mergeCell ref="P36:Q36"/>
    <mergeCell ref="P37:Q37"/>
    <mergeCell ref="H44:L44"/>
    <mergeCell ref="H45:L45"/>
    <mergeCell ref="C61:F61"/>
    <mergeCell ref="C62:F62"/>
    <mergeCell ref="C63:F63"/>
    <mergeCell ref="C64:F64"/>
    <mergeCell ref="C65:F65"/>
    <mergeCell ref="C66:F66"/>
    <mergeCell ref="P29:Q29"/>
    <mergeCell ref="C55:F55"/>
    <mergeCell ref="C56:F56"/>
    <mergeCell ref="C57:F57"/>
    <mergeCell ref="C58:F58"/>
    <mergeCell ref="C59:F59"/>
    <mergeCell ref="C60:F60"/>
    <mergeCell ref="C49:F49"/>
    <mergeCell ref="C50:F50"/>
    <mergeCell ref="C51:F51"/>
    <mergeCell ref="C52:F52"/>
    <mergeCell ref="C53:F53"/>
    <mergeCell ref="C54:F54"/>
    <mergeCell ref="C43:F43"/>
    <mergeCell ref="C44:F44"/>
    <mergeCell ref="C45:F45"/>
    <mergeCell ref="C46:F46"/>
    <mergeCell ref="C47:F47"/>
    <mergeCell ref="C73:F73"/>
    <mergeCell ref="C74:F74"/>
    <mergeCell ref="C75:F75"/>
    <mergeCell ref="C76:F76"/>
    <mergeCell ref="C77:F77"/>
    <mergeCell ref="C78:F78"/>
    <mergeCell ref="C67:F67"/>
    <mergeCell ref="C68:F68"/>
    <mergeCell ref="C69:F69"/>
    <mergeCell ref="C70:F70"/>
    <mergeCell ref="C71:F71"/>
    <mergeCell ref="C72:F72"/>
    <mergeCell ref="C85:F85"/>
    <mergeCell ref="C86:F86"/>
    <mergeCell ref="C87:F87"/>
    <mergeCell ref="C88:F88"/>
    <mergeCell ref="C89:F89"/>
    <mergeCell ref="C90:F90"/>
    <mergeCell ref="C79:F79"/>
    <mergeCell ref="C80:F80"/>
    <mergeCell ref="C81:F81"/>
    <mergeCell ref="C82:F82"/>
    <mergeCell ref="C83:F83"/>
    <mergeCell ref="C84:F84"/>
    <mergeCell ref="C97:F97"/>
    <mergeCell ref="C98:F98"/>
    <mergeCell ref="C99:F99"/>
    <mergeCell ref="C100:F100"/>
    <mergeCell ref="C101:F101"/>
    <mergeCell ref="C102:F102"/>
    <mergeCell ref="C91:F91"/>
    <mergeCell ref="C92:F92"/>
    <mergeCell ref="C93:F93"/>
    <mergeCell ref="C94:F94"/>
    <mergeCell ref="C95:F95"/>
    <mergeCell ref="C96:F96"/>
    <mergeCell ref="C109:F109"/>
    <mergeCell ref="C110:F110"/>
    <mergeCell ref="C111:F111"/>
    <mergeCell ref="C112:F112"/>
    <mergeCell ref="C113:F113"/>
    <mergeCell ref="C114:F114"/>
    <mergeCell ref="C103:F103"/>
    <mergeCell ref="C104:F104"/>
    <mergeCell ref="C105:F105"/>
    <mergeCell ref="C106:F106"/>
    <mergeCell ref="C107:F107"/>
    <mergeCell ref="C108:F108"/>
    <mergeCell ref="C121:F121"/>
    <mergeCell ref="C122:F122"/>
    <mergeCell ref="C123:F123"/>
    <mergeCell ref="C124:F124"/>
    <mergeCell ref="C125:F125"/>
    <mergeCell ref="C126:F126"/>
    <mergeCell ref="C115:F115"/>
    <mergeCell ref="C116:F116"/>
    <mergeCell ref="C117:F117"/>
    <mergeCell ref="C118:F118"/>
    <mergeCell ref="C119:F119"/>
    <mergeCell ref="C120:F120"/>
    <mergeCell ref="C133:F133"/>
    <mergeCell ref="C134:F134"/>
    <mergeCell ref="C135:F135"/>
    <mergeCell ref="C136:F136"/>
    <mergeCell ref="C137:F137"/>
    <mergeCell ref="C138:F138"/>
    <mergeCell ref="C127:F127"/>
    <mergeCell ref="C128:F128"/>
    <mergeCell ref="C129:F129"/>
    <mergeCell ref="C130:F130"/>
    <mergeCell ref="C131:F131"/>
    <mergeCell ref="C132:F132"/>
    <mergeCell ref="C145:F145"/>
    <mergeCell ref="C146:F146"/>
    <mergeCell ref="C147:F147"/>
    <mergeCell ref="C148:F148"/>
    <mergeCell ref="C149:F149"/>
    <mergeCell ref="C150:F150"/>
    <mergeCell ref="C139:F139"/>
    <mergeCell ref="C140:F140"/>
    <mergeCell ref="C141:F141"/>
    <mergeCell ref="C142:F142"/>
    <mergeCell ref="C143:F143"/>
    <mergeCell ref="C144:F144"/>
    <mergeCell ref="C157:F157"/>
    <mergeCell ref="C158:F158"/>
    <mergeCell ref="C159:F159"/>
    <mergeCell ref="C160:F160"/>
    <mergeCell ref="C161:F161"/>
    <mergeCell ref="C162:F162"/>
    <mergeCell ref="C151:F151"/>
    <mergeCell ref="C152:F152"/>
    <mergeCell ref="C153:F153"/>
    <mergeCell ref="C154:F154"/>
    <mergeCell ref="C155:F155"/>
    <mergeCell ref="C156:F156"/>
    <mergeCell ref="C169:F169"/>
    <mergeCell ref="C170:F170"/>
    <mergeCell ref="C171:F171"/>
    <mergeCell ref="C172:F172"/>
    <mergeCell ref="C173:F173"/>
    <mergeCell ref="C174:F174"/>
    <mergeCell ref="C163:F163"/>
    <mergeCell ref="C164:F164"/>
    <mergeCell ref="C165:F165"/>
    <mergeCell ref="C166:F166"/>
    <mergeCell ref="C167:F167"/>
    <mergeCell ref="C168:F168"/>
    <mergeCell ref="C181:F181"/>
    <mergeCell ref="C182:F182"/>
    <mergeCell ref="C183:F183"/>
    <mergeCell ref="C184:F184"/>
    <mergeCell ref="C185:F185"/>
    <mergeCell ref="C186:F186"/>
    <mergeCell ref="C175:F175"/>
    <mergeCell ref="C176:F176"/>
    <mergeCell ref="C177:F177"/>
    <mergeCell ref="C178:F178"/>
    <mergeCell ref="C179:F179"/>
    <mergeCell ref="C180:F180"/>
    <mergeCell ref="C193:F193"/>
    <mergeCell ref="C194:F194"/>
    <mergeCell ref="C195:F195"/>
    <mergeCell ref="C196:F196"/>
    <mergeCell ref="C197:F197"/>
    <mergeCell ref="C198:F198"/>
    <mergeCell ref="C187:F187"/>
    <mergeCell ref="C188:F188"/>
    <mergeCell ref="C189:F189"/>
    <mergeCell ref="C190:F190"/>
    <mergeCell ref="C191:F191"/>
    <mergeCell ref="C192:F192"/>
    <mergeCell ref="C205:F205"/>
    <mergeCell ref="C206:F206"/>
    <mergeCell ref="C207:F207"/>
    <mergeCell ref="C208:F208"/>
    <mergeCell ref="C209:F209"/>
    <mergeCell ref="C210:F210"/>
    <mergeCell ref="C199:F199"/>
    <mergeCell ref="C200:F200"/>
    <mergeCell ref="C201:F201"/>
    <mergeCell ref="C202:F202"/>
    <mergeCell ref="C203:F203"/>
    <mergeCell ref="C204:F204"/>
    <mergeCell ref="C222:F222"/>
    <mergeCell ref="C217:F217"/>
    <mergeCell ref="C218:F218"/>
    <mergeCell ref="C219:F219"/>
    <mergeCell ref="C220:F220"/>
    <mergeCell ref="C221:F221"/>
    <mergeCell ref="C211:F211"/>
    <mergeCell ref="C212:F212"/>
    <mergeCell ref="C213:F213"/>
    <mergeCell ref="C214:F214"/>
    <mergeCell ref="C215:F215"/>
    <mergeCell ref="C216:F216"/>
    <mergeCell ref="H52:L52"/>
    <mergeCell ref="H53:L53"/>
    <mergeCell ref="H54:L54"/>
    <mergeCell ref="H55:L55"/>
    <mergeCell ref="H50:L50"/>
    <mergeCell ref="H51:L51"/>
    <mergeCell ref="H112:L112"/>
    <mergeCell ref="H113:L113"/>
    <mergeCell ref="H68:L68"/>
    <mergeCell ref="H69:L69"/>
    <mergeCell ref="H70:L70"/>
    <mergeCell ref="H71:L71"/>
    <mergeCell ref="H72:L72"/>
    <mergeCell ref="H73:L73"/>
    <mergeCell ref="H56:L56"/>
    <mergeCell ref="H57:L57"/>
    <mergeCell ref="H58:L58"/>
    <mergeCell ref="H59:L59"/>
    <mergeCell ref="H60:L60"/>
    <mergeCell ref="H61:L61"/>
    <mergeCell ref="H88:L88"/>
    <mergeCell ref="H89:L89"/>
    <mergeCell ref="H90:L90"/>
    <mergeCell ref="H64:L64"/>
    <mergeCell ref="H116:L116"/>
    <mergeCell ref="H117:L117"/>
    <mergeCell ref="H118:L118"/>
    <mergeCell ref="H119:L119"/>
    <mergeCell ref="H120:L120"/>
    <mergeCell ref="H121:L121"/>
    <mergeCell ref="H114:L114"/>
    <mergeCell ref="H115:L115"/>
    <mergeCell ref="H110:L110"/>
    <mergeCell ref="H111:L111"/>
    <mergeCell ref="H126:L126"/>
    <mergeCell ref="H127:L127"/>
    <mergeCell ref="H122:L122"/>
    <mergeCell ref="H123:L123"/>
    <mergeCell ref="H140:L140"/>
    <mergeCell ref="H128:L128"/>
    <mergeCell ref="H129:L129"/>
    <mergeCell ref="H130:L130"/>
    <mergeCell ref="H131:L131"/>
    <mergeCell ref="H132:L132"/>
    <mergeCell ref="H133:L133"/>
    <mergeCell ref="H134:L134"/>
    <mergeCell ref="H135:L135"/>
    <mergeCell ref="H124:L124"/>
    <mergeCell ref="H125:L125"/>
    <mergeCell ref="H149:L149"/>
    <mergeCell ref="H150:L150"/>
    <mergeCell ref="H151:L151"/>
    <mergeCell ref="H146:L146"/>
    <mergeCell ref="H147:L147"/>
    <mergeCell ref="H136:L136"/>
    <mergeCell ref="H137:L137"/>
    <mergeCell ref="H138:L138"/>
    <mergeCell ref="H139:L139"/>
    <mergeCell ref="H141:L141"/>
    <mergeCell ref="H142:L142"/>
    <mergeCell ref="H143:L143"/>
    <mergeCell ref="H144:L144"/>
    <mergeCell ref="H145:L145"/>
    <mergeCell ref="H148:L148"/>
    <mergeCell ref="H179:L179"/>
    <mergeCell ref="H180:L180"/>
    <mergeCell ref="H181:L181"/>
    <mergeCell ref="H164:L164"/>
    <mergeCell ref="H165:L165"/>
    <mergeCell ref="H166:L166"/>
    <mergeCell ref="H167:L167"/>
    <mergeCell ref="H168:L168"/>
    <mergeCell ref="H169:L169"/>
    <mergeCell ref="H160:L160"/>
    <mergeCell ref="H161:L161"/>
    <mergeCell ref="H162:L162"/>
    <mergeCell ref="H163:L163"/>
    <mergeCell ref="H158:L158"/>
    <mergeCell ref="H159:L159"/>
    <mergeCell ref="H176:L176"/>
    <mergeCell ref="H177:L177"/>
    <mergeCell ref="H178:L178"/>
    <mergeCell ref="H172:L172"/>
    <mergeCell ref="H173:L173"/>
    <mergeCell ref="P98:Q98"/>
    <mergeCell ref="P99:Q99"/>
    <mergeCell ref="P100:Q100"/>
    <mergeCell ref="P101:Q101"/>
    <mergeCell ref="H220:L220"/>
    <mergeCell ref="H221:L221"/>
    <mergeCell ref="H218:L218"/>
    <mergeCell ref="H219:L219"/>
    <mergeCell ref="H208:L208"/>
    <mergeCell ref="H209:L209"/>
    <mergeCell ref="H210:L210"/>
    <mergeCell ref="H211:L211"/>
    <mergeCell ref="H206:L206"/>
    <mergeCell ref="H207:L207"/>
    <mergeCell ref="H196:L196"/>
    <mergeCell ref="H197:L197"/>
    <mergeCell ref="H198:L198"/>
    <mergeCell ref="H199:L199"/>
    <mergeCell ref="H194:L194"/>
    <mergeCell ref="H195:L195"/>
    <mergeCell ref="H174:L174"/>
    <mergeCell ref="H175:L175"/>
    <mergeCell ref="H170:L170"/>
    <mergeCell ref="H171:L171"/>
    <mergeCell ref="P88:Q88"/>
    <mergeCell ref="P89:Q89"/>
    <mergeCell ref="P61:Q61"/>
    <mergeCell ref="P62:Q62"/>
    <mergeCell ref="P63:Q63"/>
    <mergeCell ref="P64:Q64"/>
    <mergeCell ref="P65:Q65"/>
    <mergeCell ref="P54:Q54"/>
    <mergeCell ref="P55:Q55"/>
    <mergeCell ref="P56:Q56"/>
    <mergeCell ref="P57:Q57"/>
    <mergeCell ref="P58:Q58"/>
    <mergeCell ref="P59:Q59"/>
    <mergeCell ref="P78:Q78"/>
    <mergeCell ref="P79:Q79"/>
    <mergeCell ref="P80:Q80"/>
    <mergeCell ref="P81:Q81"/>
    <mergeCell ref="P82:Q82"/>
    <mergeCell ref="P83:Q83"/>
    <mergeCell ref="P72:Q72"/>
    <mergeCell ref="P73:Q73"/>
    <mergeCell ref="P74:Q74"/>
    <mergeCell ref="P75:Q75"/>
    <mergeCell ref="P76:Q76"/>
    <mergeCell ref="P77:Q77"/>
    <mergeCell ref="P66:Q66"/>
    <mergeCell ref="P67:Q67"/>
    <mergeCell ref="P68:Q68"/>
    <mergeCell ref="P69:Q69"/>
    <mergeCell ref="P70:Q70"/>
    <mergeCell ref="P71:Q71"/>
    <mergeCell ref="P48:Q48"/>
    <mergeCell ref="P49:Q49"/>
    <mergeCell ref="P50:Q50"/>
    <mergeCell ref="P51:Q51"/>
    <mergeCell ref="P52:Q52"/>
    <mergeCell ref="P53:Q53"/>
    <mergeCell ref="P60:Q60"/>
    <mergeCell ref="P102:Q102"/>
    <mergeCell ref="P103:Q103"/>
    <mergeCell ref="P104:Q104"/>
    <mergeCell ref="P105:Q105"/>
    <mergeCell ref="P106:Q106"/>
    <mergeCell ref="P107:Q107"/>
    <mergeCell ref="P42:Q42"/>
    <mergeCell ref="P43:Q43"/>
    <mergeCell ref="P44:Q44"/>
    <mergeCell ref="P45:Q45"/>
    <mergeCell ref="P46:Q46"/>
    <mergeCell ref="P47:Q47"/>
    <mergeCell ref="P96:Q96"/>
    <mergeCell ref="P97:Q97"/>
    <mergeCell ref="P90:Q90"/>
    <mergeCell ref="P91:Q91"/>
    <mergeCell ref="P92:Q92"/>
    <mergeCell ref="P93:Q93"/>
    <mergeCell ref="P94:Q94"/>
    <mergeCell ref="P95:Q95"/>
    <mergeCell ref="P84:Q84"/>
    <mergeCell ref="P85:Q85"/>
    <mergeCell ref="P86:Q86"/>
    <mergeCell ref="P87:Q87"/>
    <mergeCell ref="P114:Q114"/>
    <mergeCell ref="P115:Q115"/>
    <mergeCell ref="P116:Q116"/>
    <mergeCell ref="P117:Q117"/>
    <mergeCell ref="P118:Q118"/>
    <mergeCell ref="P119:Q119"/>
    <mergeCell ref="P108:Q108"/>
    <mergeCell ref="P109:Q109"/>
    <mergeCell ref="P110:Q110"/>
    <mergeCell ref="P111:Q111"/>
    <mergeCell ref="P112:Q112"/>
    <mergeCell ref="P113:Q113"/>
    <mergeCell ref="P126:Q126"/>
    <mergeCell ref="P127:Q127"/>
    <mergeCell ref="P128:Q128"/>
    <mergeCell ref="P129:Q129"/>
    <mergeCell ref="P130:Q130"/>
    <mergeCell ref="P131:Q131"/>
    <mergeCell ref="P120:Q120"/>
    <mergeCell ref="P121:Q121"/>
    <mergeCell ref="P122:Q122"/>
    <mergeCell ref="P123:Q123"/>
    <mergeCell ref="P124:Q124"/>
    <mergeCell ref="P125:Q125"/>
    <mergeCell ref="P138:Q138"/>
    <mergeCell ref="P139:Q139"/>
    <mergeCell ref="P140:Q140"/>
    <mergeCell ref="P141:Q141"/>
    <mergeCell ref="P142:Q142"/>
    <mergeCell ref="P143:Q143"/>
    <mergeCell ref="P132:Q132"/>
    <mergeCell ref="P133:Q133"/>
    <mergeCell ref="P134:Q134"/>
    <mergeCell ref="P135:Q135"/>
    <mergeCell ref="P136:Q136"/>
    <mergeCell ref="P137:Q137"/>
    <mergeCell ref="P150:Q150"/>
    <mergeCell ref="P151:Q151"/>
    <mergeCell ref="P152:Q152"/>
    <mergeCell ref="P153:Q153"/>
    <mergeCell ref="P154:Q154"/>
    <mergeCell ref="P155:Q155"/>
    <mergeCell ref="P144:Q144"/>
    <mergeCell ref="P145:Q145"/>
    <mergeCell ref="P146:Q146"/>
    <mergeCell ref="P147:Q147"/>
    <mergeCell ref="P148:Q148"/>
    <mergeCell ref="P149:Q149"/>
    <mergeCell ref="P162:Q162"/>
    <mergeCell ref="P163:Q163"/>
    <mergeCell ref="P164:Q164"/>
    <mergeCell ref="P165:Q165"/>
    <mergeCell ref="P166:Q166"/>
    <mergeCell ref="P167:Q167"/>
    <mergeCell ref="P156:Q156"/>
    <mergeCell ref="P157:Q157"/>
    <mergeCell ref="P158:Q158"/>
    <mergeCell ref="P159:Q159"/>
    <mergeCell ref="P160:Q160"/>
    <mergeCell ref="P161:Q161"/>
    <mergeCell ref="P174:Q174"/>
    <mergeCell ref="P175:Q175"/>
    <mergeCell ref="P176:Q176"/>
    <mergeCell ref="P177:Q177"/>
    <mergeCell ref="P178:Q178"/>
    <mergeCell ref="P179:Q179"/>
    <mergeCell ref="P168:Q168"/>
    <mergeCell ref="P169:Q169"/>
    <mergeCell ref="P170:Q170"/>
    <mergeCell ref="P171:Q171"/>
    <mergeCell ref="P172:Q172"/>
    <mergeCell ref="P173:Q173"/>
    <mergeCell ref="P186:Q186"/>
    <mergeCell ref="P187:Q187"/>
    <mergeCell ref="P188:Q188"/>
    <mergeCell ref="P189:Q189"/>
    <mergeCell ref="P190:Q190"/>
    <mergeCell ref="P191:Q191"/>
    <mergeCell ref="P180:Q180"/>
    <mergeCell ref="P181:Q181"/>
    <mergeCell ref="P182:Q182"/>
    <mergeCell ref="P183:Q183"/>
    <mergeCell ref="P184:Q184"/>
    <mergeCell ref="P185:Q185"/>
    <mergeCell ref="P198:Q198"/>
    <mergeCell ref="P199:Q199"/>
    <mergeCell ref="P200:Q200"/>
    <mergeCell ref="P201:Q201"/>
    <mergeCell ref="P202:Q202"/>
    <mergeCell ref="P203:Q203"/>
    <mergeCell ref="P192:Q192"/>
    <mergeCell ref="P193:Q193"/>
    <mergeCell ref="P194:Q194"/>
    <mergeCell ref="P195:Q195"/>
    <mergeCell ref="P196:Q196"/>
    <mergeCell ref="P197:Q197"/>
    <mergeCell ref="P213:Q213"/>
    <mergeCell ref="P214:Q214"/>
    <mergeCell ref="P215:Q215"/>
    <mergeCell ref="P204:Q204"/>
    <mergeCell ref="P205:Q205"/>
    <mergeCell ref="P206:Q206"/>
    <mergeCell ref="P207:Q207"/>
    <mergeCell ref="P208:Q208"/>
    <mergeCell ref="P209:Q209"/>
    <mergeCell ref="H38:L38"/>
    <mergeCell ref="P222:Q222"/>
    <mergeCell ref="H25:L25"/>
    <mergeCell ref="H26:L26"/>
    <mergeCell ref="H27:L27"/>
    <mergeCell ref="H28:L28"/>
    <mergeCell ref="H29:L29"/>
    <mergeCell ref="H30:L30"/>
    <mergeCell ref="H31:L31"/>
    <mergeCell ref="H32:L32"/>
    <mergeCell ref="P216:Q216"/>
    <mergeCell ref="P217:Q217"/>
    <mergeCell ref="P218:Q218"/>
    <mergeCell ref="P219:Q219"/>
    <mergeCell ref="P220:Q220"/>
    <mergeCell ref="P221:Q221"/>
    <mergeCell ref="P210:Q210"/>
    <mergeCell ref="P211:Q211"/>
    <mergeCell ref="P212:Q212"/>
    <mergeCell ref="H46:L46"/>
    <mergeCell ref="H47:L47"/>
    <mergeCell ref="H48:L48"/>
    <mergeCell ref="H49:L49"/>
    <mergeCell ref="H104:L104"/>
    <mergeCell ref="H65:L65"/>
    <mergeCell ref="H66:L66"/>
    <mergeCell ref="H67:L67"/>
    <mergeCell ref="H76:L76"/>
    <mergeCell ref="H77:L77"/>
    <mergeCell ref="H78:L78"/>
    <mergeCell ref="H62:L62"/>
    <mergeCell ref="H91:L91"/>
    <mergeCell ref="H86:L86"/>
    <mergeCell ref="H84:L84"/>
    <mergeCell ref="H85:L85"/>
    <mergeCell ref="H79:L79"/>
    <mergeCell ref="H74:L74"/>
    <mergeCell ref="H75:L75"/>
    <mergeCell ref="H63:L63"/>
    <mergeCell ref="H109:L109"/>
    <mergeCell ref="H92:L92"/>
    <mergeCell ref="H93:L93"/>
    <mergeCell ref="H94:L94"/>
    <mergeCell ref="H95:L95"/>
    <mergeCell ref="H96:L96"/>
    <mergeCell ref="H97:L97"/>
    <mergeCell ref="H80:L80"/>
    <mergeCell ref="H81:L81"/>
    <mergeCell ref="H82:L82"/>
    <mergeCell ref="H83:L83"/>
    <mergeCell ref="H87:L87"/>
    <mergeCell ref="H100:L100"/>
    <mergeCell ref="H101:L101"/>
    <mergeCell ref="H102:L102"/>
    <mergeCell ref="H103:L103"/>
    <mergeCell ref="H98:L98"/>
    <mergeCell ref="H99:L99"/>
    <mergeCell ref="H105:L105"/>
    <mergeCell ref="H106:L106"/>
    <mergeCell ref="H107:L107"/>
    <mergeCell ref="H108:L108"/>
    <mergeCell ref="H190:L190"/>
    <mergeCell ref="H191:L191"/>
    <mergeCell ref="H192:L192"/>
    <mergeCell ref="H193:L193"/>
    <mergeCell ref="H184:L184"/>
    <mergeCell ref="H185:L185"/>
    <mergeCell ref="H186:L186"/>
    <mergeCell ref="H187:L187"/>
    <mergeCell ref="H182:L182"/>
    <mergeCell ref="H183:L183"/>
    <mergeCell ref="D225:K225"/>
    <mergeCell ref="D227:K227"/>
    <mergeCell ref="Q233:S233"/>
    <mergeCell ref="H222:L222"/>
    <mergeCell ref="H152:L152"/>
    <mergeCell ref="H153:L153"/>
    <mergeCell ref="H154:L154"/>
    <mergeCell ref="H155:L155"/>
    <mergeCell ref="H156:L156"/>
    <mergeCell ref="H157:L157"/>
    <mergeCell ref="H212:L212"/>
    <mergeCell ref="H213:L213"/>
    <mergeCell ref="H214:L214"/>
    <mergeCell ref="H215:L215"/>
    <mergeCell ref="H216:L216"/>
    <mergeCell ref="H217:L217"/>
    <mergeCell ref="H200:L200"/>
    <mergeCell ref="H201:L201"/>
    <mergeCell ref="H202:L202"/>
    <mergeCell ref="H203:L203"/>
    <mergeCell ref="H204:L204"/>
    <mergeCell ref="H205:L205"/>
    <mergeCell ref="H188:L188"/>
    <mergeCell ref="H189:L189"/>
  </mergeCells>
  <pageMargins left="0.23622047244094491" right="0.23622047244094491" top="0.74803149606299213" bottom="0.74803149606299213" header="0.31496062992125984" footer="0.31496062992125984"/>
  <pageSetup paperSize="9" orientation="portrait" r:id="rId1"/>
  <headerFooter>
    <oddFooter>&amp;C&amp;"Arial,обычный"&amp;7&amp;K00-024«TBank» universal license of Bank of Russia No 2673 c/a 30101810145250000974 Main Department Bank of Russia in the Central Federal District
BIC 044525974 TIC 7710140679 CRR 771301001&amp;R&amp;"Arial,обычный"&amp;8&amp;K00-024&amp;P</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S388"/>
  <sheetViews>
    <sheetView topLeftCell="A49" zoomScale="115" zoomScaleNormal="115" workbookViewId="0">
      <selection activeCell="P60" sqref="P60:Q60"/>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148" customWidth="1"/>
    <col min="15" max="15" width="2" style="148" customWidth="1"/>
    <col min="16" max="16" width="11" style="148" bestFit="1" customWidth="1"/>
    <col min="17" max="17" width="7.6640625" style="148" customWidth="1"/>
    <col min="18" max="18" width="2.33203125" style="148" customWidth="1"/>
    <col min="19" max="19" width="8.88671875" style="198"/>
    <col min="20" max="16384" width="8.88671875" style="148"/>
  </cols>
  <sheetData>
    <row r="1" spans="1:19" ht="13.8" customHeight="1">
      <c r="K1" s="311" t="s">
        <v>4980</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4140894</v>
      </c>
      <c r="Q8" s="313">
        <f ca="1">TODAY()</f>
        <v>46063</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159"/>
      <c r="O10" s="159"/>
      <c r="P10" s="159"/>
      <c r="Q10" s="159"/>
      <c r="R10" s="159"/>
      <c r="S10" s="205"/>
    </row>
    <row r="11" spans="1:19" ht="7.2" customHeight="1">
      <c r="A11" s="153"/>
      <c r="B11" s="153"/>
      <c r="C11" s="153"/>
      <c r="D11" s="153"/>
      <c r="E11" s="153"/>
      <c r="F11" s="153"/>
      <c r="G11" s="153"/>
      <c r="H11" s="153"/>
      <c r="I11" s="153"/>
      <c r="J11" s="153"/>
      <c r="K11" s="153"/>
      <c r="L11" s="153"/>
      <c r="M11" s="153"/>
      <c r="N11" s="153"/>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159"/>
      <c r="O12" s="159"/>
      <c r="P12" s="159"/>
      <c r="Q12" s="159"/>
      <c r="R12" s="159"/>
      <c r="S12" s="205"/>
    </row>
    <row r="13" spans="1:19" ht="9.6" customHeight="1"/>
    <row r="14" spans="1:19" ht="20.399999999999999">
      <c r="A14" s="151" t="s">
        <v>4977</v>
      </c>
    </row>
    <row r="15" spans="1:19" ht="6" customHeight="1"/>
    <row r="16" spans="1:19">
      <c r="A16" s="164" t="s">
        <v>4978</v>
      </c>
      <c r="B16" s="159"/>
      <c r="C16" s="159"/>
      <c r="D16" s="159"/>
      <c r="E16" s="159"/>
      <c r="F16" s="159"/>
      <c r="G16" s="159"/>
      <c r="H16" s="159"/>
      <c r="I16" s="159"/>
      <c r="J16" s="159"/>
      <c r="K16" s="159"/>
      <c r="L16" s="310" t="str">
        <f ca="1">'т-банк 2 (3 мес)'!L16:N16</f>
        <v>25.07.2017</v>
      </c>
      <c r="M16" s="310"/>
      <c r="N16" s="310"/>
      <c r="O16" s="159"/>
      <c r="P16" s="159"/>
      <c r="Q16" s="159"/>
      <c r="R16" s="159"/>
      <c r="S16" s="205"/>
    </row>
    <row r="17" spans="1:19" ht="8.4" customHeight="1"/>
    <row r="18" spans="1:19" ht="15" customHeight="1">
      <c r="A18" s="164" t="s">
        <v>4979</v>
      </c>
      <c r="B18" s="159"/>
      <c r="C18" s="159"/>
      <c r="D18" s="159"/>
      <c r="E18" s="310">
        <f ca="1">'т-банк 2 (3 мес)'!E18:J18</f>
        <v>9720531</v>
      </c>
      <c r="F18" s="310"/>
      <c r="G18" s="310"/>
      <c r="H18" s="310"/>
      <c r="I18" s="310"/>
      <c r="J18" s="310"/>
      <c r="K18" s="159"/>
      <c r="L18" s="159"/>
      <c r="M18" s="159"/>
      <c r="N18" s="159"/>
      <c r="O18" s="159"/>
      <c r="P18" s="159"/>
      <c r="Q18" s="159"/>
      <c r="R18" s="159"/>
      <c r="S18" s="205"/>
    </row>
    <row r="19" spans="1:19" ht="6" customHeight="1"/>
    <row r="20" spans="1:19">
      <c r="A20" s="164" t="s">
        <v>4986</v>
      </c>
      <c r="B20" s="159"/>
      <c r="C20" s="159"/>
      <c r="D20" s="159"/>
      <c r="E20" s="159"/>
      <c r="F20" s="159"/>
      <c r="G20" s="159"/>
      <c r="H20" s="159"/>
      <c r="I20" s="159"/>
      <c r="J20" s="165"/>
      <c r="K20" s="159"/>
      <c r="L20" s="159"/>
      <c r="M20" s="159"/>
      <c r="N20" s="159"/>
      <c r="O20" s="159"/>
      <c r="P20" s="159"/>
      <c r="Q20" s="159"/>
      <c r="R20" s="159"/>
      <c r="S20" s="205"/>
    </row>
    <row r="22" spans="1:19">
      <c r="A22" s="148" t="str">
        <f ca="1" xml:space="preserve"> "Movement of funds for the period from "&amp;  TEXT(A361,"ДД.ММ.ГГГ")&amp; " till " &amp;TEXT(Q8,"ДД.ММ.ГГГ")</f>
        <v>Movement of funds for the period from 28.08.2025 till 10.02.2026</v>
      </c>
    </row>
    <row r="24" spans="1:19" ht="22.8" customHeight="1" thickBot="1">
      <c r="A24" s="206" t="s">
        <v>4992</v>
      </c>
      <c r="B24" s="207"/>
      <c r="C24" s="312" t="s">
        <v>4981</v>
      </c>
      <c r="D24" s="312"/>
      <c r="E24" s="312"/>
      <c r="F24" s="312"/>
      <c r="G24" s="206"/>
      <c r="H24" s="312" t="s">
        <v>4982</v>
      </c>
      <c r="I24" s="312"/>
      <c r="J24" s="312"/>
      <c r="K24" s="312"/>
      <c r="L24" s="312"/>
      <c r="M24" s="207"/>
      <c r="N24" s="206" t="s">
        <v>4983</v>
      </c>
      <c r="O24" s="156"/>
      <c r="P24" s="314" t="s">
        <v>4984</v>
      </c>
      <c r="Q24" s="314"/>
      <c r="R24" s="156"/>
      <c r="S24" s="206" t="s">
        <v>4985</v>
      </c>
    </row>
    <row r="25" spans="1:19" ht="29.4" customHeight="1">
      <c r="A25" s="208">
        <f ca="1">'т-банк 2 (3 мес)'!A25</f>
        <v>46063.966608796298</v>
      </c>
      <c r="B25" s="209"/>
      <c r="C25" s="308">
        <f ca="1">A25</f>
        <v>46063.966608796298</v>
      </c>
      <c r="D25" s="309"/>
      <c r="E25" s="309"/>
      <c r="F25" s="309"/>
      <c r="G25" s="209"/>
      <c r="H25" s="302">
        <f ca="1">'т-банк 2 (3 мес)'!H25:L25</f>
        <v>-6956</v>
      </c>
      <c r="I25" s="302"/>
      <c r="J25" s="302"/>
      <c r="K25" s="302"/>
      <c r="L25" s="302"/>
      <c r="M25" s="203"/>
      <c r="N25" s="203">
        <f t="shared" ref="N25:N89" ca="1" si="0">H25</f>
        <v>-6956</v>
      </c>
      <c r="O25" s="209"/>
      <c r="P25" s="319" t="str">
        <f ca="1">'т-банк 2 (3 мес)'!P25:Q25</f>
        <v>TRM 4814 E UL. ZEMLYAN</v>
      </c>
      <c r="Q25" s="319"/>
      <c r="R25" s="209"/>
      <c r="S25" s="209" t="str">
        <f ca="1">'т-банк 2 (3 мес)'!S25</f>
        <v>*1344</v>
      </c>
    </row>
    <row r="26" spans="1:19" ht="30" customHeight="1">
      <c r="A26" s="201">
        <f ca="1">'т-банк 2 (3 мес)'!A26</f>
        <v>46063.128414351857</v>
      </c>
      <c r="B26" s="202"/>
      <c r="C26" s="306">
        <f t="shared" ref="C26:C89" ca="1" si="1">A26</f>
        <v>46063.128414351857</v>
      </c>
      <c r="D26" s="307"/>
      <c r="E26" s="307"/>
      <c r="F26" s="307"/>
      <c r="G26" s="202"/>
      <c r="H26" s="300">
        <f ca="1">'т-банк 2 (3 мес)'!H26:L26</f>
        <v>-7402</v>
      </c>
      <c r="I26" s="300"/>
      <c r="J26" s="300"/>
      <c r="K26" s="300"/>
      <c r="L26" s="300"/>
      <c r="M26" s="199"/>
      <c r="N26" s="199">
        <f t="shared" ca="1" si="0"/>
        <v>-7402</v>
      </c>
      <c r="O26" s="199"/>
      <c r="P26" s="303" t="str">
        <f ca="1">'т-банк 2 (3 мес)'!P26:Q26</f>
        <v>STATUS CLUB</v>
      </c>
      <c r="Q26" s="303"/>
      <c r="R26" s="199"/>
      <c r="S26" s="199" t="str">
        <f ca="1">$S$25</f>
        <v>*1344</v>
      </c>
    </row>
    <row r="27" spans="1:19" ht="30" customHeight="1">
      <c r="A27" s="201">
        <f ca="1">'т-банк 2 (3 мес)'!A27</f>
        <v>46062.897858796299</v>
      </c>
      <c r="B27" s="202"/>
      <c r="C27" s="306">
        <f t="shared" ca="1" si="1"/>
        <v>46062.897858796299</v>
      </c>
      <c r="D27" s="307"/>
      <c r="E27" s="307"/>
      <c r="F27" s="307"/>
      <c r="G27" s="202"/>
      <c r="H27" s="300">
        <f ca="1">'т-банк 2 (3 мес)'!H27:L27</f>
        <v>-3345</v>
      </c>
      <c r="I27" s="300"/>
      <c r="J27" s="300"/>
      <c r="K27" s="300"/>
      <c r="L27" s="300"/>
      <c r="M27" s="199"/>
      <c r="N27" s="199">
        <f t="shared" ca="1" si="0"/>
        <v>-3345</v>
      </c>
      <c r="O27" s="202"/>
      <c r="P27" s="303" t="str">
        <f ca="1">'т-банк 2 (3 мес)'!P27:Q27</f>
        <v>ALFA ISS</v>
      </c>
      <c r="Q27" s="303"/>
      <c r="R27" s="202"/>
      <c r="S27" s="199" t="str">
        <f t="shared" ref="S27:S90" ca="1" si="2">$S$25</f>
        <v>*1344</v>
      </c>
    </row>
    <row r="28" spans="1:19" ht="30" customHeight="1">
      <c r="A28" s="201">
        <f ca="1">'т-банк 2 (3 мес)'!A28</f>
        <v>46062.483969907407</v>
      </c>
      <c r="B28" s="202"/>
      <c r="C28" s="306">
        <f t="shared" ca="1" si="1"/>
        <v>46062.483969907407</v>
      </c>
      <c r="D28" s="307"/>
      <c r="E28" s="307"/>
      <c r="F28" s="307"/>
      <c r="G28" s="202"/>
      <c r="H28" s="300">
        <f ca="1">'т-банк 2 (3 мес)'!H28:L28</f>
        <v>-5512</v>
      </c>
      <c r="I28" s="300"/>
      <c r="J28" s="300"/>
      <c r="K28" s="300"/>
      <c r="L28" s="300"/>
      <c r="M28" s="199"/>
      <c r="N28" s="199">
        <f t="shared" ca="1" si="0"/>
        <v>-5512</v>
      </c>
      <c r="O28" s="202"/>
      <c r="P28" s="303" t="str">
        <f ca="1">'т-банк 2 (3 мес)'!P28:Q28</f>
        <v>MM KROKHALEVSKIJ</v>
      </c>
      <c r="Q28" s="303"/>
      <c r="R28" s="202"/>
      <c r="S28" s="199" t="str">
        <f t="shared" ca="1" si="2"/>
        <v>*1344</v>
      </c>
    </row>
    <row r="29" spans="1:19" ht="30" customHeight="1">
      <c r="A29" s="201">
        <f ca="1">'т-банк 2 (3 мес)'!A29</f>
        <v>46061.781886574077</v>
      </c>
      <c r="B29" s="202"/>
      <c r="C29" s="306">
        <f t="shared" ca="1" si="1"/>
        <v>46061.781886574077</v>
      </c>
      <c r="D29" s="307"/>
      <c r="E29" s="307"/>
      <c r="F29" s="307"/>
      <c r="G29" s="202"/>
      <c r="H29" s="300">
        <f ca="1">'т-банк 2 (3 мес)'!H29:L29</f>
        <v>-553</v>
      </c>
      <c r="I29" s="300"/>
      <c r="J29" s="300"/>
      <c r="K29" s="300"/>
      <c r="L29" s="300"/>
      <c r="M29" s="199"/>
      <c r="N29" s="199">
        <f t="shared" ca="1" si="0"/>
        <v>-553</v>
      </c>
      <c r="O29" s="202"/>
      <c r="P29" s="303" t="str">
        <f ca="1">'т-банк 2 (3 мес)'!P29:Q29</f>
        <v>BIG-ZAIM.RU</v>
      </c>
      <c r="Q29" s="303"/>
      <c r="R29" s="202"/>
      <c r="S29" s="199" t="str">
        <f t="shared" ca="1" si="2"/>
        <v>*1344</v>
      </c>
    </row>
    <row r="30" spans="1:19" ht="30" customHeight="1">
      <c r="A30" s="201">
        <f ca="1">'т-банк 2 (3 мес)'!A30</f>
        <v>46061.497164351858</v>
      </c>
      <c r="B30" s="202"/>
      <c r="C30" s="306">
        <f t="shared" ca="1" si="1"/>
        <v>46061.497164351858</v>
      </c>
      <c r="D30" s="307"/>
      <c r="E30" s="307"/>
      <c r="F30" s="307"/>
      <c r="G30" s="202"/>
      <c r="H30" s="300">
        <f ca="1">'т-банк 2 (3 мес)'!H30:L30</f>
        <v>-13538</v>
      </c>
      <c r="I30" s="300"/>
      <c r="J30" s="300"/>
      <c r="K30" s="300"/>
      <c r="L30" s="300"/>
      <c r="M30" s="199"/>
      <c r="N30" s="199">
        <f t="shared" ca="1" si="0"/>
        <v>-13538</v>
      </c>
      <c r="O30" s="202"/>
      <c r="P30" s="303" t="str">
        <f ca="1">'т-банк 2 (3 мес)'!P30:Q30</f>
        <v>ANTRESOL</v>
      </c>
      <c r="Q30" s="303"/>
      <c r="R30" s="202"/>
      <c r="S30" s="199" t="str">
        <f t="shared" ca="1" si="2"/>
        <v>*1344</v>
      </c>
    </row>
    <row r="31" spans="1:19" ht="30" customHeight="1">
      <c r="A31" s="201">
        <f ca="1">'т-банк 2 (3 мес)'!A31</f>
        <v>46061.092303240745</v>
      </c>
      <c r="B31" s="202"/>
      <c r="C31" s="306">
        <f t="shared" ca="1" si="1"/>
        <v>46061.092303240745</v>
      </c>
      <c r="D31" s="307"/>
      <c r="E31" s="307"/>
      <c r="F31" s="307"/>
      <c r="G31" s="202"/>
      <c r="H31" s="300">
        <f ca="1">'т-банк 2 (3 мес)'!H31:L31</f>
        <v>-13680</v>
      </c>
      <c r="I31" s="300"/>
      <c r="J31" s="300"/>
      <c r="K31" s="300"/>
      <c r="L31" s="300"/>
      <c r="M31" s="199"/>
      <c r="N31" s="199">
        <f t="shared" ca="1" si="0"/>
        <v>-13680</v>
      </c>
      <c r="O31" s="202"/>
      <c r="P31" s="303" t="str">
        <f ca="1">'т-банк 2 (3 мес)'!P31:Q31</f>
        <v>EXPRESS-L</v>
      </c>
      <c r="Q31" s="303"/>
      <c r="R31" s="202"/>
      <c r="S31" s="199" t="str">
        <f t="shared" ca="1" si="2"/>
        <v>*1344</v>
      </c>
    </row>
    <row r="32" spans="1:19" ht="30" customHeight="1">
      <c r="A32" s="201">
        <f ca="1">'т-банк 2 (3 мес)'!A32</f>
        <v>46060.625636574077</v>
      </c>
      <c r="B32" s="202"/>
      <c r="C32" s="306">
        <f t="shared" ca="1" si="1"/>
        <v>46060.625636574077</v>
      </c>
      <c r="D32" s="307"/>
      <c r="E32" s="307"/>
      <c r="F32" s="307"/>
      <c r="G32" s="202"/>
      <c r="H32" s="300">
        <f ca="1">'т-банк 2 (3 мес)'!H32:L32</f>
        <v>-11368</v>
      </c>
      <c r="I32" s="300"/>
      <c r="J32" s="300"/>
      <c r="K32" s="300"/>
      <c r="L32" s="300"/>
      <c r="M32" s="199"/>
      <c r="N32" s="199">
        <f t="shared" ca="1" si="0"/>
        <v>-11368</v>
      </c>
      <c r="O32" s="202"/>
      <c r="P32" s="303" t="str">
        <f ca="1">'т-банк 2 (3 мес)'!P32:Q32</f>
        <v>YM*DENGI-CLICK.RU</v>
      </c>
      <c r="Q32" s="303"/>
      <c r="R32" s="202"/>
      <c r="S32" s="199" t="str">
        <f t="shared" ca="1" si="2"/>
        <v>*1344</v>
      </c>
    </row>
    <row r="33" spans="1:19" ht="30" customHeight="1">
      <c r="A33" s="201">
        <f ca="1">'т-банк 2 (3 мес)'!A33</f>
        <v>46060.271469907413</v>
      </c>
      <c r="B33" s="202"/>
      <c r="C33" s="306">
        <f t="shared" ca="1" si="1"/>
        <v>46060.271469907413</v>
      </c>
      <c r="D33" s="307"/>
      <c r="E33" s="307"/>
      <c r="F33" s="307"/>
      <c r="G33" s="202"/>
      <c r="H33" s="300">
        <f ca="1">'т-банк 2 (3 мес)'!H33:L33</f>
        <v>-7616</v>
      </c>
      <c r="I33" s="300"/>
      <c r="J33" s="300"/>
      <c r="K33" s="300"/>
      <c r="L33" s="300"/>
      <c r="M33" s="199"/>
      <c r="N33" s="199">
        <f t="shared" ca="1" si="0"/>
        <v>-7616</v>
      </c>
      <c r="O33" s="202"/>
      <c r="P33" s="303" t="str">
        <f ca="1">'т-банк 2 (3 мес)'!P33:Q33</f>
        <v>NADEAUS AUCTION GALLER</v>
      </c>
      <c r="Q33" s="303"/>
      <c r="R33" s="202"/>
      <c r="S33" s="199" t="str">
        <f t="shared" ca="1" si="2"/>
        <v>*1344</v>
      </c>
    </row>
    <row r="34" spans="1:19" ht="30" customHeight="1">
      <c r="A34" s="201">
        <f ca="1">'т-банк 2 (3 мес)'!A34</f>
        <v>46059.728414351855</v>
      </c>
      <c r="B34" s="202"/>
      <c r="C34" s="306">
        <f t="shared" ca="1" si="1"/>
        <v>46059.728414351855</v>
      </c>
      <c r="D34" s="307"/>
      <c r="E34" s="307"/>
      <c r="F34" s="307"/>
      <c r="G34" s="202"/>
      <c r="H34" s="300">
        <f ca="1">'т-банк 2 (3 мес)'!H34:L34</f>
        <v>-5176</v>
      </c>
      <c r="I34" s="300"/>
      <c r="J34" s="300"/>
      <c r="K34" s="300"/>
      <c r="L34" s="300"/>
      <c r="M34" s="199"/>
      <c r="N34" s="199">
        <f t="shared" ca="1" si="0"/>
        <v>-5176</v>
      </c>
      <c r="O34" s="202"/>
      <c r="P34" s="303" t="str">
        <f ca="1">'т-банк 2 (3 мес)'!P34:Q34</f>
        <v>TRADER ASSIST</v>
      </c>
      <c r="Q34" s="303"/>
      <c r="R34" s="202"/>
      <c r="S34" s="199" t="str">
        <f t="shared" ca="1" si="2"/>
        <v>*1344</v>
      </c>
    </row>
    <row r="35" spans="1:19" ht="30" customHeight="1">
      <c r="A35" s="201">
        <f ca="1">'т-банк 2 (3 мес)'!A35</f>
        <v>46059.348553240743</v>
      </c>
      <c r="B35" s="202"/>
      <c r="C35" s="306">
        <f t="shared" ca="1" si="1"/>
        <v>46059.348553240743</v>
      </c>
      <c r="D35" s="307"/>
      <c r="E35" s="307"/>
      <c r="F35" s="307"/>
      <c r="G35" s="202"/>
      <c r="H35" s="300">
        <f ca="1">'т-банк 2 (3 мес)'!H35:L35</f>
        <v>-3183</v>
      </c>
      <c r="I35" s="300"/>
      <c r="J35" s="300"/>
      <c r="K35" s="300"/>
      <c r="L35" s="300"/>
      <c r="M35" s="199"/>
      <c r="N35" s="199">
        <f t="shared" ca="1" si="0"/>
        <v>-3183</v>
      </c>
      <c r="O35" s="202"/>
      <c r="P35" s="303" t="str">
        <f ca="1">'т-банк 2 (3 мес)'!P35:Q35</f>
        <v>BLUESNAP</v>
      </c>
      <c r="Q35" s="303"/>
      <c r="R35" s="202"/>
      <c r="S35" s="199" t="str">
        <f t="shared" ca="1" si="2"/>
        <v>*1344</v>
      </c>
    </row>
    <row r="36" spans="1:19" ht="30" customHeight="1">
      <c r="A36" s="201">
        <f ca="1">'т-банк 2 (3 мес)'!A36</f>
        <v>46059.172164351854</v>
      </c>
      <c r="B36" s="202"/>
      <c r="C36" s="306">
        <f t="shared" ca="1" si="1"/>
        <v>46059.172164351854</v>
      </c>
      <c r="D36" s="307"/>
      <c r="E36" s="307"/>
      <c r="F36" s="307"/>
      <c r="G36" s="202"/>
      <c r="H36" s="300">
        <f ca="1">'т-банк 2 (3 мес)'!H36:L36</f>
        <v>-11877</v>
      </c>
      <c r="I36" s="300"/>
      <c r="J36" s="300"/>
      <c r="K36" s="300"/>
      <c r="L36" s="300"/>
      <c r="M36" s="199"/>
      <c r="N36" s="199">
        <f t="shared" ca="1" si="0"/>
        <v>-11877</v>
      </c>
      <c r="O36" s="202"/>
      <c r="P36" s="303" t="str">
        <f ca="1">'т-банк 2 (3 мес)'!P36:Q36</f>
        <v>YM*DENGI-CLICK.RU</v>
      </c>
      <c r="Q36" s="303"/>
      <c r="R36" s="202"/>
      <c r="S36" s="199" t="str">
        <f t="shared" ca="1" si="2"/>
        <v>*1344</v>
      </c>
    </row>
    <row r="37" spans="1:19" ht="30" customHeight="1">
      <c r="A37" s="201">
        <f ca="1">'т-банк 2 (3 мес)'!A37</f>
        <v>46058.928414351853</v>
      </c>
      <c r="B37" s="202"/>
      <c r="C37" s="306">
        <f t="shared" ca="1" si="1"/>
        <v>46058.928414351853</v>
      </c>
      <c r="D37" s="307"/>
      <c r="E37" s="307"/>
      <c r="F37" s="307"/>
      <c r="G37" s="202"/>
      <c r="H37" s="300">
        <f ca="1">'т-банк 2 (3 мес)'!H37:L37</f>
        <v>-2670</v>
      </c>
      <c r="I37" s="300"/>
      <c r="J37" s="300"/>
      <c r="K37" s="300"/>
      <c r="L37" s="300"/>
      <c r="M37" s="199"/>
      <c r="N37" s="199">
        <f t="shared" ca="1" si="0"/>
        <v>-2670</v>
      </c>
      <c r="O37" s="202"/>
      <c r="P37" s="303" t="str">
        <f ca="1">'т-банк 2 (3 мес)'!P37:Q37</f>
        <v>CREDITSCORESE</v>
      </c>
      <c r="Q37" s="303"/>
      <c r="R37" s="202"/>
      <c r="S37" s="199" t="str">
        <f t="shared" ca="1" si="2"/>
        <v>*1344</v>
      </c>
    </row>
    <row r="38" spans="1:19" ht="30" customHeight="1">
      <c r="A38" s="201">
        <f ca="1">'т-банк 2 (3 мес)'!A38</f>
        <v>46058.512442129628</v>
      </c>
      <c r="B38" s="202"/>
      <c r="C38" s="306">
        <f t="shared" ca="1" si="1"/>
        <v>46058.512442129628</v>
      </c>
      <c r="D38" s="307"/>
      <c r="E38" s="307"/>
      <c r="F38" s="307"/>
      <c r="G38" s="202"/>
      <c r="H38" s="300">
        <f ca="1">'т-банк 2 (3 мес)'!H38:L38</f>
        <v>-7998</v>
      </c>
      <c r="I38" s="300"/>
      <c r="J38" s="300"/>
      <c r="K38" s="300"/>
      <c r="L38" s="300"/>
      <c r="M38" s="199"/>
      <c r="N38" s="199">
        <f t="shared" ca="1" si="0"/>
        <v>-7998</v>
      </c>
      <c r="O38" s="202"/>
      <c r="P38" s="303" t="str">
        <f ca="1">'т-банк 2 (3 мес)'!P38:Q38</f>
        <v>LEUPAY.EU  CODE 9022</v>
      </c>
      <c r="Q38" s="303"/>
      <c r="R38" s="202"/>
      <c r="S38" s="199" t="str">
        <f t="shared" ca="1" si="2"/>
        <v>*1344</v>
      </c>
    </row>
    <row r="39" spans="1:19" ht="30" customHeight="1">
      <c r="A39" s="201">
        <f ca="1">'т-банк 2 (3 мес)'!A39</f>
        <v>46057.701331018514</v>
      </c>
      <c r="B39" s="202"/>
      <c r="C39" s="306">
        <f t="shared" ca="1" si="1"/>
        <v>46057.701331018514</v>
      </c>
      <c r="D39" s="307"/>
      <c r="E39" s="307"/>
      <c r="F39" s="307"/>
      <c r="G39" s="202"/>
      <c r="H39" s="300">
        <f ca="1">'т-банк 2 (3 мес)'!H39:L39</f>
        <v>-754</v>
      </c>
      <c r="I39" s="300"/>
      <c r="J39" s="300"/>
      <c r="K39" s="300"/>
      <c r="L39" s="300"/>
      <c r="M39" s="199"/>
      <c r="N39" s="199">
        <f t="shared" ca="1" si="0"/>
        <v>-754</v>
      </c>
      <c r="O39" s="202"/>
      <c r="P39" s="303" t="str">
        <f ca="1">'т-банк 2 (3 мес)'!P39:Q39</f>
        <v>COFFEE HOUSE 96</v>
      </c>
      <c r="Q39" s="303"/>
      <c r="R39" s="202"/>
      <c r="S39" s="199" t="str">
        <f t="shared" ca="1" si="2"/>
        <v>*1344</v>
      </c>
    </row>
    <row r="40" spans="1:19" ht="30" customHeight="1">
      <c r="A40" s="201">
        <f ca="1">'т-банк 2 (3 мес)'!A40</f>
        <v>46057.407581018517</v>
      </c>
      <c r="B40" s="202"/>
      <c r="C40" s="306">
        <f t="shared" ca="1" si="1"/>
        <v>46057.407581018517</v>
      </c>
      <c r="D40" s="307"/>
      <c r="E40" s="307"/>
      <c r="F40" s="307"/>
      <c r="G40" s="202"/>
      <c r="H40" s="300">
        <f ca="1">'т-банк 2 (3 мес)'!H40:L40</f>
        <v>-7562</v>
      </c>
      <c r="I40" s="300"/>
      <c r="J40" s="300"/>
      <c r="K40" s="300"/>
      <c r="L40" s="300"/>
      <c r="M40" s="199"/>
      <c r="N40" s="199">
        <f t="shared" ca="1" si="0"/>
        <v>-7562</v>
      </c>
      <c r="O40" s="202"/>
      <c r="P40" s="303" t="str">
        <f ca="1">'т-банк 2 (3 мес)'!P40:Q40</f>
        <v>PIF ALFACAPITAL BRANDS</v>
      </c>
      <c r="Q40" s="303"/>
      <c r="R40" s="202"/>
      <c r="S40" s="199" t="str">
        <f t="shared" ca="1" si="2"/>
        <v>*1344</v>
      </c>
    </row>
    <row r="41" spans="1:19" ht="30" customHeight="1">
      <c r="A41" s="201">
        <f ca="1">'т-банк 2 (3 мес)'!A41</f>
        <v>46056.679108796292</v>
      </c>
      <c r="B41" s="202"/>
      <c r="C41" s="306">
        <f t="shared" ca="1" si="1"/>
        <v>46056.679108796292</v>
      </c>
      <c r="D41" s="307"/>
      <c r="E41" s="307"/>
      <c r="F41" s="307"/>
      <c r="G41" s="202"/>
      <c r="H41" s="300">
        <f ca="1">'т-банк 2 (3 мес)'!H41:L41</f>
        <v>-3672</v>
      </c>
      <c r="I41" s="300"/>
      <c r="J41" s="300"/>
      <c r="K41" s="300"/>
      <c r="L41" s="300"/>
      <c r="M41" s="199"/>
      <c r="N41" s="199">
        <f t="shared" ca="1" si="0"/>
        <v>-3672</v>
      </c>
      <c r="O41" s="202"/>
      <c r="P41" s="303" t="str">
        <f ca="1">'т-банк 2 (3 мес)'!P41:Q41</f>
        <v>ZANIMALO.RU</v>
      </c>
      <c r="Q41" s="303"/>
      <c r="R41" s="202"/>
      <c r="S41" s="199" t="str">
        <f t="shared" ca="1" si="2"/>
        <v>*1344</v>
      </c>
    </row>
    <row r="42" spans="1:19" ht="30" customHeight="1">
      <c r="A42" s="201">
        <f ca="1">'т-банк 2 (3 мес)'!A42</f>
        <v>46056.144386574073</v>
      </c>
      <c r="B42" s="202"/>
      <c r="C42" s="306">
        <f t="shared" ca="1" si="1"/>
        <v>46056.144386574073</v>
      </c>
      <c r="D42" s="307"/>
      <c r="E42" s="307"/>
      <c r="F42" s="307"/>
      <c r="G42" s="202"/>
      <c r="H42" s="300">
        <f ca="1">'т-банк 2 (3 мес)'!H42:L42</f>
        <v>-2777</v>
      </c>
      <c r="I42" s="300"/>
      <c r="J42" s="300"/>
      <c r="K42" s="300"/>
      <c r="L42" s="300"/>
      <c r="M42" s="199"/>
      <c r="N42" s="199">
        <f t="shared" ca="1" si="0"/>
        <v>-2777</v>
      </c>
      <c r="O42" s="202"/>
      <c r="P42" s="303" t="str">
        <f ca="1">'т-банк 2 (3 мес)'!P42:Q42</f>
        <v>YM*COFFEE</v>
      </c>
      <c r="Q42" s="303"/>
      <c r="R42" s="202"/>
      <c r="S42" s="199" t="str">
        <f t="shared" ca="1" si="2"/>
        <v>*1344</v>
      </c>
    </row>
    <row r="43" spans="1:19" ht="30" customHeight="1">
      <c r="A43" s="201">
        <f ca="1">'т-банк 2 (3 мес)'!A43</f>
        <v>46056.133275462962</v>
      </c>
      <c r="B43" s="202"/>
      <c r="C43" s="306">
        <f t="shared" ca="1" si="1"/>
        <v>46056.133275462962</v>
      </c>
      <c r="D43" s="307"/>
      <c r="E43" s="307"/>
      <c r="F43" s="307"/>
      <c r="G43" s="202"/>
      <c r="H43" s="300">
        <f ca="1">'т-банк 2 (3 мес)'!H43:L43</f>
        <v>-7509</v>
      </c>
      <c r="I43" s="300"/>
      <c r="J43" s="300"/>
      <c r="K43" s="300"/>
      <c r="L43" s="300"/>
      <c r="M43" s="199"/>
      <c r="N43" s="199">
        <f t="shared" ca="1" si="0"/>
        <v>-7509</v>
      </c>
      <c r="O43" s="202"/>
      <c r="P43" s="303" t="str">
        <f ca="1">'т-банк 2 (3 мес)'!P43:Q43</f>
        <v>YM*YANDEX.MONEY</v>
      </c>
      <c r="Q43" s="303"/>
      <c r="R43" s="202"/>
      <c r="S43" s="199" t="str">
        <f t="shared" ca="1" si="2"/>
        <v>*1344</v>
      </c>
    </row>
    <row r="44" spans="1:19" ht="30" customHeight="1">
      <c r="A44" s="201">
        <f ca="1">'т-банк 2 (3 мес)'!A44</f>
        <v>46055.607581018521</v>
      </c>
      <c r="B44" s="202"/>
      <c r="C44" s="306">
        <f t="shared" ca="1" si="1"/>
        <v>46055.607581018521</v>
      </c>
      <c r="D44" s="307"/>
      <c r="E44" s="307"/>
      <c r="F44" s="307"/>
      <c r="G44" s="202"/>
      <c r="H44" s="300">
        <f ca="1">'т-банк 2 (3 мес)'!H44:L44</f>
        <v>-1336</v>
      </c>
      <c r="I44" s="300"/>
      <c r="J44" s="300"/>
      <c r="K44" s="300"/>
      <c r="L44" s="300"/>
      <c r="M44" s="199"/>
      <c r="N44" s="199">
        <f t="shared" ca="1" si="0"/>
        <v>-1336</v>
      </c>
      <c r="O44" s="202"/>
      <c r="P44" s="303" t="str">
        <f ca="1">'т-банк 2 (3 мес)'!P44:Q44</f>
        <v>OOO TD VESTERN</v>
      </c>
      <c r="Q44" s="303"/>
      <c r="R44" s="202"/>
      <c r="S44" s="199" t="str">
        <f t="shared" ca="1" si="2"/>
        <v>*1344</v>
      </c>
    </row>
    <row r="45" spans="1:19" ht="30" customHeight="1">
      <c r="A45" s="201">
        <f ca="1">'т-банк 2 (3 мес)'!A45</f>
        <v>46055.348553240743</v>
      </c>
      <c r="B45" s="202"/>
      <c r="C45" s="306">
        <f t="shared" ca="1" si="1"/>
        <v>46055.348553240743</v>
      </c>
      <c r="D45" s="307"/>
      <c r="E45" s="307"/>
      <c r="F45" s="307"/>
      <c r="G45" s="202"/>
      <c r="H45" s="300">
        <f ca="1">'т-банк 2 (3 мес)'!H45:L45</f>
        <v>-14790</v>
      </c>
      <c r="I45" s="300"/>
      <c r="J45" s="300"/>
      <c r="K45" s="300"/>
      <c r="L45" s="300"/>
      <c r="M45" s="199"/>
      <c r="N45" s="199">
        <f t="shared" ca="1" si="0"/>
        <v>-14790</v>
      </c>
      <c r="O45" s="202"/>
      <c r="P45" s="303" t="str">
        <f ca="1">'т-банк 2 (3 мес)'!P45:Q45</f>
        <v>OOO SVOYA KOMPANIYA</v>
      </c>
      <c r="Q45" s="303"/>
      <c r="R45" s="202"/>
      <c r="S45" s="199" t="str">
        <f t="shared" ca="1" si="2"/>
        <v>*1344</v>
      </c>
    </row>
    <row r="46" spans="1:19" ht="30" customHeight="1">
      <c r="A46" s="201">
        <f ca="1">'т-банк 2 (3 мес)'!A46</f>
        <v>46055.272858796299</v>
      </c>
      <c r="B46" s="202"/>
      <c r="C46" s="306">
        <f t="shared" ca="1" si="1"/>
        <v>46055.272858796299</v>
      </c>
      <c r="D46" s="307"/>
      <c r="E46" s="307"/>
      <c r="F46" s="307"/>
      <c r="G46" s="202"/>
      <c r="H46" s="300">
        <f ca="1">'т-банк 2 (3 мес)'!H46:L46</f>
        <v>-14788</v>
      </c>
      <c r="I46" s="300"/>
      <c r="J46" s="300"/>
      <c r="K46" s="300"/>
      <c r="L46" s="300"/>
      <c r="M46" s="199"/>
      <c r="N46" s="199">
        <f t="shared" ca="1" si="0"/>
        <v>-14788</v>
      </c>
      <c r="O46" s="202"/>
      <c r="P46" s="303" t="str">
        <f ca="1">'т-банк 2 (3 мес)'!P46:Q46</f>
        <v>IP PLANETA SUSHI</v>
      </c>
      <c r="Q46" s="303"/>
      <c r="R46" s="202"/>
      <c r="S46" s="199" t="str">
        <f t="shared" ca="1" si="2"/>
        <v>*1344</v>
      </c>
    </row>
    <row r="47" spans="1:19" ht="30" customHeight="1">
      <c r="A47" s="201">
        <f ca="1">'т-банк 2 (3 мес)'!A47</f>
        <v>46054.802719907413</v>
      </c>
      <c r="B47" s="202"/>
      <c r="C47" s="306">
        <f t="shared" ca="1" si="1"/>
        <v>46054.802719907413</v>
      </c>
      <c r="D47" s="307"/>
      <c r="E47" s="307"/>
      <c r="F47" s="307"/>
      <c r="G47" s="202"/>
      <c r="H47" s="300">
        <f ca="1">'т-банк 2 (3 мес)'!H47:L47</f>
        <v>-9253</v>
      </c>
      <c r="I47" s="300"/>
      <c r="J47" s="300"/>
      <c r="K47" s="300"/>
      <c r="L47" s="300"/>
      <c r="M47" s="199"/>
      <c r="N47" s="199">
        <f t="shared" ca="1" si="0"/>
        <v>-9253</v>
      </c>
      <c r="O47" s="202"/>
      <c r="P47" s="303" t="str">
        <f ca="1">'т-банк 2 (3 мес)'!P47:Q47</f>
        <v>PAYMASTER</v>
      </c>
      <c r="Q47" s="303"/>
      <c r="R47" s="202"/>
      <c r="S47" s="199" t="str">
        <f t="shared" ca="1" si="2"/>
        <v>*1344</v>
      </c>
    </row>
    <row r="48" spans="1:19" ht="30" customHeight="1">
      <c r="A48" s="201">
        <f ca="1">'т-банк 2 (3 мес)'!A48</f>
        <v>46054.657581018524</v>
      </c>
      <c r="B48" s="202"/>
      <c r="C48" s="306">
        <f t="shared" ca="1" si="1"/>
        <v>46054.657581018524</v>
      </c>
      <c r="D48" s="307"/>
      <c r="E48" s="307"/>
      <c r="F48" s="307"/>
      <c r="G48" s="202"/>
      <c r="H48" s="300">
        <f ca="1">'т-банк 2 (3 мес)'!H48:L48</f>
        <v>-8754</v>
      </c>
      <c r="I48" s="300"/>
      <c r="J48" s="300"/>
      <c r="K48" s="300"/>
      <c r="L48" s="300"/>
      <c r="M48" s="199"/>
      <c r="N48" s="199">
        <f t="shared" ca="1" si="0"/>
        <v>-8754</v>
      </c>
      <c r="O48" s="202"/>
      <c r="P48" s="303" t="str">
        <f ca="1">'т-банк 2 (3 мес)'!P48:Q48</f>
        <v>TRM 4814 E</v>
      </c>
      <c r="Q48" s="303"/>
      <c r="R48" s="202"/>
      <c r="S48" s="199" t="str">
        <f t="shared" ca="1" si="2"/>
        <v>*1344</v>
      </c>
    </row>
    <row r="49" spans="1:19" ht="30" customHeight="1">
      <c r="A49" s="201">
        <f ca="1">'т-банк 2 (3 мес)'!A49</f>
        <v>46053.686747685191</v>
      </c>
      <c r="B49" s="202"/>
      <c r="C49" s="306">
        <f t="shared" ca="1" si="1"/>
        <v>46053.686747685191</v>
      </c>
      <c r="D49" s="307"/>
      <c r="E49" s="307"/>
      <c r="F49" s="307"/>
      <c r="G49" s="202"/>
      <c r="H49" s="300">
        <f ca="1">'т-банк 2 (3 мес)'!H49:L49</f>
        <v>-1099</v>
      </c>
      <c r="I49" s="300"/>
      <c r="J49" s="300"/>
      <c r="K49" s="300"/>
      <c r="L49" s="300"/>
      <c r="M49" s="199"/>
      <c r="N49" s="199">
        <f t="shared" ca="1" si="0"/>
        <v>-1099</v>
      </c>
      <c r="O49" s="202"/>
      <c r="P49" s="303" t="str">
        <f ca="1">'т-банк 2 (3 мес)'!P49:Q49</f>
        <v>OOO SVOYA KOMPANIYA</v>
      </c>
      <c r="Q49" s="303"/>
      <c r="R49" s="202"/>
      <c r="S49" s="199" t="str">
        <f t="shared" ca="1" si="2"/>
        <v>*1344</v>
      </c>
    </row>
    <row r="50" spans="1:19" ht="30" customHeight="1">
      <c r="A50" s="201">
        <f ca="1">'т-банк 2 (3 мес)'!A50</f>
        <v>46052.706192129634</v>
      </c>
      <c r="B50" s="202"/>
      <c r="C50" s="306">
        <f t="shared" ca="1" si="1"/>
        <v>46052.706192129634</v>
      </c>
      <c r="D50" s="307"/>
      <c r="E50" s="307"/>
      <c r="F50" s="307"/>
      <c r="G50" s="202"/>
      <c r="H50" s="300">
        <f ca="1">'т-банк 2 (3 мес)'!H50:L50</f>
        <v>-13392</v>
      </c>
      <c r="I50" s="300"/>
      <c r="J50" s="300"/>
      <c r="K50" s="300"/>
      <c r="L50" s="300"/>
      <c r="M50" s="199"/>
      <c r="N50" s="199">
        <f t="shared" ca="1" si="0"/>
        <v>-13392</v>
      </c>
      <c r="O50" s="202"/>
      <c r="P50" s="303" t="str">
        <f ca="1">'т-банк 2 (3 мес)'!P50:Q50</f>
        <v>FOTOSTRANA.RU</v>
      </c>
      <c r="Q50" s="303"/>
      <c r="R50" s="202"/>
      <c r="S50" s="199" t="str">
        <f t="shared" ca="1" si="2"/>
        <v>*1344</v>
      </c>
    </row>
    <row r="51" spans="1:19" ht="30" customHeight="1">
      <c r="A51" s="201">
        <f ca="1">'т-банк 2 (3 мес)'!A51</f>
        <v>46052.352025462969</v>
      </c>
      <c r="B51" s="202"/>
      <c r="C51" s="306">
        <f t="shared" ca="1" si="1"/>
        <v>46052.352025462969</v>
      </c>
      <c r="D51" s="307"/>
      <c r="E51" s="307"/>
      <c r="F51" s="307"/>
      <c r="G51" s="202"/>
      <c r="H51" s="300">
        <f ca="1">'т-банк 2 (3 мес)'!H51:L51</f>
        <v>-10726</v>
      </c>
      <c r="I51" s="300"/>
      <c r="J51" s="300"/>
      <c r="K51" s="300"/>
      <c r="L51" s="300"/>
      <c r="M51" s="199"/>
      <c r="N51" s="199">
        <f t="shared" ca="1" si="0"/>
        <v>-10726</v>
      </c>
      <c r="O51" s="202"/>
      <c r="P51" s="303" t="str">
        <f ca="1">'т-банк 2 (3 мес)'!P51:Q51</f>
        <v>VASH COFFEE</v>
      </c>
      <c r="Q51" s="303"/>
      <c r="R51" s="202"/>
      <c r="S51" s="199" t="str">
        <f t="shared" ca="1" si="2"/>
        <v>*1344</v>
      </c>
    </row>
    <row r="52" spans="1:19" ht="30" customHeight="1">
      <c r="A52" s="201">
        <f ca="1">'т-банк 2 (3 мес)'!A52</f>
        <v>46052.047164351861</v>
      </c>
      <c r="B52" s="202"/>
      <c r="C52" s="306">
        <f t="shared" ca="1" si="1"/>
        <v>46052.047164351861</v>
      </c>
      <c r="D52" s="307"/>
      <c r="E52" s="307"/>
      <c r="F52" s="307"/>
      <c r="G52" s="202"/>
      <c r="H52" s="300">
        <f ca="1">'т-банк 2 (3 мес)'!H52:L52</f>
        <v>-1873</v>
      </c>
      <c r="I52" s="300"/>
      <c r="J52" s="300"/>
      <c r="K52" s="300"/>
      <c r="L52" s="300"/>
      <c r="M52" s="199"/>
      <c r="N52" s="199">
        <f t="shared" ca="1" si="0"/>
        <v>-1873</v>
      </c>
      <c r="O52" s="202"/>
      <c r="P52" s="303" t="str">
        <f ca="1">'т-банк 2 (3 мес)'!P52:Q52</f>
        <v>UPFINANCE.SU</v>
      </c>
      <c r="Q52" s="303"/>
      <c r="R52" s="202"/>
      <c r="S52" s="199" t="str">
        <f t="shared" ca="1" si="2"/>
        <v>*1344</v>
      </c>
    </row>
    <row r="53" spans="1:19" ht="30" customHeight="1">
      <c r="A53" s="201">
        <f ca="1">'т-банк 2 (3 мес)'!A53</f>
        <v>46051.718692129638</v>
      </c>
      <c r="B53" s="202"/>
      <c r="C53" s="306">
        <f t="shared" ca="1" si="1"/>
        <v>46051.718692129638</v>
      </c>
      <c r="D53" s="307"/>
      <c r="E53" s="307"/>
      <c r="F53" s="307"/>
      <c r="G53" s="202"/>
      <c r="H53" s="300">
        <f ca="1">'т-банк 2 (3 мес)'!H53:L53</f>
        <v>-13848</v>
      </c>
      <c r="I53" s="300"/>
      <c r="J53" s="300"/>
      <c r="K53" s="300"/>
      <c r="L53" s="300"/>
      <c r="M53" s="199"/>
      <c r="N53" s="199">
        <f t="shared" ca="1" si="0"/>
        <v>-13848</v>
      </c>
      <c r="O53" s="202"/>
      <c r="P53" s="303" t="str">
        <f ca="1">'т-банк 2 (3 мес)'!P53:Q53</f>
        <v>LUKOIL.AZS 74415 74U</v>
      </c>
      <c r="Q53" s="303"/>
      <c r="R53" s="202"/>
      <c r="S53" s="199" t="str">
        <f t="shared" ca="1" si="2"/>
        <v>*1344</v>
      </c>
    </row>
    <row r="54" spans="1:19" ht="30" customHeight="1">
      <c r="A54" s="201">
        <f ca="1">'т-банк 2 (3 мес)'!A54</f>
        <v>46051.354803240749</v>
      </c>
      <c r="B54" s="202"/>
      <c r="C54" s="306">
        <f t="shared" ca="1" si="1"/>
        <v>46051.354803240749</v>
      </c>
      <c r="D54" s="307"/>
      <c r="E54" s="307"/>
      <c r="F54" s="307"/>
      <c r="G54" s="202"/>
      <c r="H54" s="300">
        <f ca="1">'т-банк 2 (3 мес)'!H54:L54</f>
        <v>-6162</v>
      </c>
      <c r="I54" s="300"/>
      <c r="J54" s="300"/>
      <c r="K54" s="300"/>
      <c r="L54" s="300"/>
      <c r="M54" s="199"/>
      <c r="N54" s="199">
        <f t="shared" ca="1" si="0"/>
        <v>-6162</v>
      </c>
      <c r="O54" s="202"/>
      <c r="P54" s="303" t="str">
        <f ca="1">'т-банк 2 (3 мес)'!P54:Q54</f>
        <v>HASHFLARE.IO*5687</v>
      </c>
      <c r="Q54" s="303"/>
      <c r="R54" s="202"/>
      <c r="S54" s="199" t="str">
        <f t="shared" ca="1" si="2"/>
        <v>*1344</v>
      </c>
    </row>
    <row r="55" spans="1:19" ht="30" customHeight="1">
      <c r="A55" s="201">
        <f ca="1">'т-банк 2 (3 мес)'!A55</f>
        <v>46050.760358796302</v>
      </c>
      <c r="B55" s="202"/>
      <c r="C55" s="306">
        <f t="shared" ca="1" si="1"/>
        <v>46050.760358796302</v>
      </c>
      <c r="D55" s="307"/>
      <c r="E55" s="307"/>
      <c r="F55" s="307"/>
      <c r="G55" s="202"/>
      <c r="H55" s="300">
        <f ca="1">'т-банк 2 (3 мес)'!H55:L55</f>
        <v>-8498</v>
      </c>
      <c r="I55" s="300"/>
      <c r="J55" s="300"/>
      <c r="K55" s="300"/>
      <c r="L55" s="300"/>
      <c r="M55" s="199"/>
      <c r="N55" s="199">
        <f t="shared" ca="1" si="0"/>
        <v>-8498</v>
      </c>
      <c r="O55" s="202"/>
      <c r="P55" s="303" t="str">
        <f ca="1">'т-банк 2 (3 мес)'!P55:Q55</f>
        <v>STATUS CLUB</v>
      </c>
      <c r="Q55" s="303"/>
      <c r="R55" s="202"/>
      <c r="S55" s="199" t="str">
        <f t="shared" ca="1" si="2"/>
        <v>*1344</v>
      </c>
    </row>
    <row r="56" spans="1:19" ht="30" customHeight="1">
      <c r="A56" s="201">
        <f ca="1">'т-банк 2 (3 мес)'!A56</f>
        <v>46050.080497685194</v>
      </c>
      <c r="B56" s="202"/>
      <c r="C56" s="306">
        <f t="shared" ca="1" si="1"/>
        <v>46050.080497685194</v>
      </c>
      <c r="D56" s="307"/>
      <c r="E56" s="307"/>
      <c r="F56" s="307"/>
      <c r="G56" s="202"/>
      <c r="H56" s="300">
        <f ca="1">'т-банк 2 (3 мес)'!H56:L56</f>
        <v>-2263</v>
      </c>
      <c r="I56" s="300"/>
      <c r="J56" s="300"/>
      <c r="K56" s="300"/>
      <c r="L56" s="300"/>
      <c r="M56" s="199"/>
      <c r="N56" s="199">
        <f t="shared" ca="1" si="0"/>
        <v>-2263</v>
      </c>
      <c r="O56" s="202"/>
      <c r="P56" s="303" t="str">
        <f ca="1">'т-банк 2 (3 мес)'!P56:Q56</f>
        <v>YM*YM.FIN</v>
      </c>
      <c r="Q56" s="303"/>
      <c r="R56" s="202"/>
      <c r="S56" s="199" t="str">
        <f t="shared" ca="1" si="2"/>
        <v>*1344</v>
      </c>
    </row>
    <row r="57" spans="1:19" ht="30" customHeight="1">
      <c r="A57" s="201">
        <f ca="1">'т-банк 2 (3 мес)'!A57</f>
        <v>46049.734664351861</v>
      </c>
      <c r="B57" s="202"/>
      <c r="C57" s="306">
        <f t="shared" ca="1" si="1"/>
        <v>46049.734664351861</v>
      </c>
      <c r="D57" s="307"/>
      <c r="E57" s="307"/>
      <c r="F57" s="307"/>
      <c r="G57" s="202"/>
      <c r="H57" s="300">
        <f ca="1">'т-банк 2 (3 мес)'!H57:L57</f>
        <v>-8544</v>
      </c>
      <c r="I57" s="300"/>
      <c r="J57" s="300"/>
      <c r="K57" s="300"/>
      <c r="L57" s="300"/>
      <c r="M57" s="199"/>
      <c r="N57" s="199">
        <f t="shared" ca="1" si="0"/>
        <v>-8544</v>
      </c>
      <c r="O57" s="202"/>
      <c r="P57" s="303" t="str">
        <f ca="1">'т-банк 2 (3 мес)'!P57:Q57</f>
        <v>PAYU</v>
      </c>
      <c r="Q57" s="303"/>
      <c r="R57" s="202"/>
      <c r="S57" s="199" t="str">
        <f t="shared" ca="1" si="2"/>
        <v>*1344</v>
      </c>
    </row>
    <row r="58" spans="1:19" ht="30" customHeight="1">
      <c r="A58" s="201">
        <f ca="1">'т-банк 2 (3 мес)'!A58</f>
        <v>46049.309664351858</v>
      </c>
      <c r="B58" s="202"/>
      <c r="C58" s="306">
        <f t="shared" ca="1" si="1"/>
        <v>46049.309664351858</v>
      </c>
      <c r="D58" s="307"/>
      <c r="E58" s="307"/>
      <c r="F58" s="307"/>
      <c r="G58" s="202"/>
      <c r="H58" s="300">
        <f ca="1">'т-банк 2 (3 мес)'!H58:L58</f>
        <v>-14811</v>
      </c>
      <c r="I58" s="300"/>
      <c r="J58" s="300"/>
      <c r="K58" s="300"/>
      <c r="L58" s="300"/>
      <c r="M58" s="199"/>
      <c r="N58" s="199">
        <f t="shared" ca="1" si="0"/>
        <v>-14811</v>
      </c>
      <c r="O58" s="202"/>
      <c r="P58" s="303" t="str">
        <f ca="1">'т-банк 2 (3 мес)'!P58:Q58</f>
        <v>SKR SKRILL.COM</v>
      </c>
      <c r="Q58" s="303"/>
      <c r="R58" s="202"/>
      <c r="S58" s="199" t="str">
        <f t="shared" ca="1" si="2"/>
        <v>*1344</v>
      </c>
    </row>
    <row r="59" spans="1:19" ht="30" customHeight="1">
      <c r="A59" s="201">
        <f ca="1">'т-банк 2 (3 мес)'!A59</f>
        <v>46048.513136574082</v>
      </c>
      <c r="B59" s="202"/>
      <c r="C59" s="306">
        <f t="shared" ca="1" si="1"/>
        <v>46048.513136574082</v>
      </c>
      <c r="D59" s="307"/>
      <c r="E59" s="307"/>
      <c r="F59" s="307"/>
      <c r="G59" s="202"/>
      <c r="H59" s="300">
        <f ca="1">'т-банк 2 (3 мес)'!H59:L59</f>
        <v>-12794</v>
      </c>
      <c r="I59" s="300"/>
      <c r="J59" s="300"/>
      <c r="K59" s="300"/>
      <c r="L59" s="300"/>
      <c r="M59" s="199"/>
      <c r="N59" s="199">
        <f t="shared" ca="1" si="0"/>
        <v>-12794</v>
      </c>
      <c r="O59" s="202"/>
      <c r="P59" s="303" t="str">
        <f ca="1">'т-банк 2 (3 мес)'!P59:Q59</f>
        <v>GAZPROMNEFT AZS 106</v>
      </c>
      <c r="Q59" s="303"/>
      <c r="R59" s="202"/>
      <c r="S59" s="199" t="str">
        <f t="shared" ca="1" si="2"/>
        <v>*1344</v>
      </c>
    </row>
    <row r="60" spans="1:19" ht="30" customHeight="1">
      <c r="A60" s="201">
        <f ca="1">'т-банк 2 (3 мес)'!A60</f>
        <v>46048.232581018528</v>
      </c>
      <c r="B60" s="202"/>
      <c r="C60" s="306">
        <f t="shared" ca="1" si="1"/>
        <v>46048.232581018528</v>
      </c>
      <c r="D60" s="307"/>
      <c r="E60" s="307"/>
      <c r="F60" s="307"/>
      <c r="G60" s="202"/>
      <c r="H60" s="300">
        <f ca="1">'т-банк 2 (3 мес)'!H60:L60</f>
        <v>-12126</v>
      </c>
      <c r="I60" s="300"/>
      <c r="J60" s="300"/>
      <c r="K60" s="300"/>
      <c r="L60" s="300"/>
      <c r="M60" s="199"/>
      <c r="N60" s="199">
        <f t="shared" ca="1" si="0"/>
        <v>-12126</v>
      </c>
      <c r="O60" s="202"/>
      <c r="P60" s="303" t="str">
        <f ca="1">'т-банк 2 (3 мес)'!P60:Q60</f>
        <v>YM*1CUPIS.RU140</v>
      </c>
      <c r="Q60" s="303"/>
      <c r="R60" s="202"/>
      <c r="S60" s="199" t="str">
        <f t="shared" ca="1" si="2"/>
        <v>*1344</v>
      </c>
    </row>
    <row r="61" spans="1:19" ht="30" customHeight="1">
      <c r="A61" s="201">
        <f ca="1">'т-банк 2 (3 мес)'!A61</f>
        <v>46047.919386574082</v>
      </c>
      <c r="B61" s="202"/>
      <c r="C61" s="306">
        <f t="shared" ca="1" si="1"/>
        <v>46047.919386574082</v>
      </c>
      <c r="D61" s="307"/>
      <c r="E61" s="307"/>
      <c r="F61" s="307"/>
      <c r="G61" s="202"/>
      <c r="H61" s="300">
        <f ca="1">'т-банк 2 (3 мес)'!H61:L61</f>
        <v>-3927</v>
      </c>
      <c r="I61" s="300"/>
      <c r="J61" s="300"/>
      <c r="K61" s="300"/>
      <c r="L61" s="300"/>
      <c r="M61" s="199"/>
      <c r="N61" s="199">
        <f t="shared" ca="1" si="0"/>
        <v>-3927</v>
      </c>
      <c r="O61" s="202"/>
      <c r="P61" s="303" t="str">
        <f ca="1">'т-банк 2 (3 мес)'!P61:Q61</f>
        <v>LEUPAY.EU  CODE 2924</v>
      </c>
      <c r="Q61" s="303"/>
      <c r="R61" s="202"/>
      <c r="S61" s="199" t="str">
        <f t="shared" ca="1" si="2"/>
        <v>*1344</v>
      </c>
    </row>
    <row r="62" spans="1:19" ht="30" customHeight="1">
      <c r="A62" s="201">
        <f ca="1">'т-банк 2 (3 мес)'!A62</f>
        <v>46047.297164351861</v>
      </c>
      <c r="B62" s="202"/>
      <c r="C62" s="306">
        <f t="shared" ca="1" si="1"/>
        <v>46047.297164351861</v>
      </c>
      <c r="D62" s="307"/>
      <c r="E62" s="307"/>
      <c r="F62" s="307"/>
      <c r="G62" s="202"/>
      <c r="H62" s="300">
        <f ca="1">'т-банк 2 (3 мес)'!H62:L62</f>
        <v>-8864</v>
      </c>
      <c r="I62" s="300"/>
      <c r="J62" s="300"/>
      <c r="K62" s="300"/>
      <c r="L62" s="300"/>
      <c r="M62" s="199"/>
      <c r="N62" s="199">
        <f t="shared" ca="1" si="0"/>
        <v>-8864</v>
      </c>
      <c r="O62" s="202"/>
      <c r="P62" s="303" t="str">
        <f ca="1">'т-банк 2 (3 мес)'!P62:Q62</f>
        <v>LOTS ROAD AUCTIONS</v>
      </c>
      <c r="Q62" s="303"/>
      <c r="R62" s="202"/>
      <c r="S62" s="199" t="str">
        <f t="shared" ca="1" si="2"/>
        <v>*1344</v>
      </c>
    </row>
    <row r="63" spans="1:19" ht="30" customHeight="1">
      <c r="A63" s="201">
        <f ca="1">'т-банк 2 (3 мес)'!A63</f>
        <v>46046.871469907419</v>
      </c>
      <c r="B63" s="202"/>
      <c r="C63" s="306">
        <f t="shared" ca="1" si="1"/>
        <v>46046.871469907419</v>
      </c>
      <c r="D63" s="307"/>
      <c r="E63" s="307"/>
      <c r="F63" s="307"/>
      <c r="G63" s="202"/>
      <c r="H63" s="300">
        <f ca="1">'т-банк 2 (3 мес)'!H63:L63</f>
        <v>-10164</v>
      </c>
      <c r="I63" s="300"/>
      <c r="J63" s="300"/>
      <c r="K63" s="300"/>
      <c r="L63" s="300"/>
      <c r="M63" s="199"/>
      <c r="N63" s="199">
        <f t="shared" ca="1" si="0"/>
        <v>-10164</v>
      </c>
      <c r="O63" s="202"/>
      <c r="P63" s="303" t="str">
        <f ca="1">'т-банк 2 (3 мес)'!P63:Q63</f>
        <v>PAW*NEWAUCTION</v>
      </c>
      <c r="Q63" s="303"/>
      <c r="R63" s="202"/>
      <c r="S63" s="199" t="str">
        <f t="shared" ca="1" si="2"/>
        <v>*1344</v>
      </c>
    </row>
    <row r="64" spans="1:19" ht="30" customHeight="1">
      <c r="A64" s="201">
        <f ca="1">'т-банк 2 (3 мес)'!A64</f>
        <v>46046.5242476852</v>
      </c>
      <c r="B64" s="202"/>
      <c r="C64" s="306">
        <f t="shared" ca="1" si="1"/>
        <v>46046.5242476852</v>
      </c>
      <c r="D64" s="307"/>
      <c r="E64" s="307"/>
      <c r="F64" s="307"/>
      <c r="G64" s="202"/>
      <c r="H64" s="300">
        <f ca="1">'т-банк 2 (3 мес)'!H64:L64</f>
        <v>-3989</v>
      </c>
      <c r="I64" s="300"/>
      <c r="J64" s="300"/>
      <c r="K64" s="300"/>
      <c r="L64" s="300"/>
      <c r="M64" s="199"/>
      <c r="N64" s="199">
        <f t="shared" ca="1" si="0"/>
        <v>-3989</v>
      </c>
      <c r="O64" s="202"/>
      <c r="P64" s="303" t="str">
        <f ca="1">'т-банк 2 (3 мес)'!P64:Q64</f>
        <v>COFFEE HOUSE 96</v>
      </c>
      <c r="Q64" s="303"/>
      <c r="R64" s="202"/>
      <c r="S64" s="199" t="str">
        <f t="shared" ca="1" si="2"/>
        <v>*1344</v>
      </c>
    </row>
    <row r="65" spans="1:19" ht="30" customHeight="1">
      <c r="A65" s="201">
        <f ca="1">'т-банк 2 (3 мес)'!A65</f>
        <v>46045.75966435187</v>
      </c>
      <c r="B65" s="202"/>
      <c r="C65" s="306">
        <f t="shared" ca="1" si="1"/>
        <v>46045.75966435187</v>
      </c>
      <c r="D65" s="307"/>
      <c r="E65" s="307"/>
      <c r="F65" s="307"/>
      <c r="G65" s="202"/>
      <c r="H65" s="300">
        <f ca="1">'т-банк 2 (3 мес)'!H65:L65</f>
        <v>-189</v>
      </c>
      <c r="I65" s="300"/>
      <c r="J65" s="300"/>
      <c r="K65" s="300"/>
      <c r="L65" s="300"/>
      <c r="M65" s="199"/>
      <c r="N65" s="199">
        <f t="shared" ca="1" si="0"/>
        <v>-189</v>
      </c>
      <c r="O65" s="202"/>
      <c r="P65" s="303" t="str">
        <f ca="1">'т-банк 2 (3 мес)'!P65:Q65</f>
        <v>NETELLER 1592</v>
      </c>
      <c r="Q65" s="303"/>
      <c r="R65" s="202"/>
      <c r="S65" s="199" t="str">
        <f t="shared" ca="1" si="2"/>
        <v>*1344</v>
      </c>
    </row>
    <row r="66" spans="1:19" ht="30" customHeight="1">
      <c r="A66" s="201">
        <f ca="1">'т-банк 2 (3 мес)'!A66</f>
        <v>46045.154108796312</v>
      </c>
      <c r="B66" s="202"/>
      <c r="C66" s="306">
        <f t="shared" ca="1" si="1"/>
        <v>46045.154108796312</v>
      </c>
      <c r="D66" s="307"/>
      <c r="E66" s="307"/>
      <c r="F66" s="307"/>
      <c r="G66" s="202"/>
      <c r="H66" s="300">
        <f ca="1">'т-банк 2 (3 мес)'!H66:L66</f>
        <v>-6138</v>
      </c>
      <c r="I66" s="300"/>
      <c r="J66" s="300"/>
      <c r="K66" s="300"/>
      <c r="L66" s="300"/>
      <c r="M66" s="199"/>
      <c r="N66" s="199">
        <f t="shared" ca="1" si="0"/>
        <v>-6138</v>
      </c>
      <c r="O66" s="202"/>
      <c r="P66" s="303" t="str">
        <f ca="1">'т-банк 2 (3 мес)'!P66:Q66</f>
        <v>YM*COFFEE-CAPITA</v>
      </c>
      <c r="Q66" s="303"/>
      <c r="R66" s="202"/>
      <c r="S66" s="199" t="str">
        <f t="shared" ca="1" si="2"/>
        <v>*1344</v>
      </c>
    </row>
    <row r="67" spans="1:19" ht="30" customHeight="1">
      <c r="A67" s="201">
        <f ca="1">'т-банк 2 (3 мес)'!A67</f>
        <v>46044.650636574093</v>
      </c>
      <c r="B67" s="202"/>
      <c r="C67" s="306">
        <f t="shared" ca="1" si="1"/>
        <v>46044.650636574093</v>
      </c>
      <c r="D67" s="307"/>
      <c r="E67" s="307"/>
      <c r="F67" s="307"/>
      <c r="G67" s="202"/>
      <c r="H67" s="300">
        <f ca="1">'т-банк 2 (3 мес)'!H67:L67</f>
        <v>-4896</v>
      </c>
      <c r="I67" s="300"/>
      <c r="J67" s="300"/>
      <c r="K67" s="300"/>
      <c r="L67" s="300"/>
      <c r="M67" s="199"/>
      <c r="N67" s="199">
        <f t="shared" ca="1" si="0"/>
        <v>-4896</v>
      </c>
      <c r="O67" s="202"/>
      <c r="P67" s="303" t="str">
        <f ca="1">'т-банк 2 (3 мес)'!P67:Q67</f>
        <v>LION</v>
      </c>
      <c r="Q67" s="303"/>
      <c r="R67" s="202"/>
      <c r="S67" s="199" t="str">
        <f t="shared" ca="1" si="2"/>
        <v>*1344</v>
      </c>
    </row>
    <row r="68" spans="1:19" ht="30" customHeight="1">
      <c r="A68" s="201">
        <f ca="1">'т-банк 2 (3 мес)'!A68</f>
        <v>46043.718692129652</v>
      </c>
      <c r="B68" s="202"/>
      <c r="C68" s="306">
        <f t="shared" ca="1" si="1"/>
        <v>46043.718692129652</v>
      </c>
      <c r="D68" s="307"/>
      <c r="E68" s="307"/>
      <c r="F68" s="307"/>
      <c r="G68" s="202"/>
      <c r="H68" s="300">
        <f ca="1">'т-банк 2 (3 мес)'!H68:L68</f>
        <v>-619</v>
      </c>
      <c r="I68" s="300"/>
      <c r="J68" s="300"/>
      <c r="K68" s="300"/>
      <c r="L68" s="300"/>
      <c r="M68" s="199"/>
      <c r="N68" s="199">
        <f t="shared" ca="1" si="0"/>
        <v>-619</v>
      </c>
      <c r="O68" s="202"/>
      <c r="P68" s="303" t="str">
        <f ca="1">'т-банк 2 (3 мес)'!P68:Q68</f>
        <v>APTEKA 24 CHASA</v>
      </c>
      <c r="Q68" s="303"/>
      <c r="R68" s="202"/>
      <c r="S68" s="199" t="str">
        <f t="shared" ca="1" si="2"/>
        <v>*1344</v>
      </c>
    </row>
    <row r="69" spans="1:19" ht="30" customHeight="1">
      <c r="A69" s="201">
        <f ca="1">'т-банк 2 (3 мес)'!A69</f>
        <v>46043.445775462984</v>
      </c>
      <c r="B69" s="202"/>
      <c r="C69" s="306">
        <f t="shared" ca="1" si="1"/>
        <v>46043.445775462984</v>
      </c>
      <c r="D69" s="307"/>
      <c r="E69" s="307"/>
      <c r="F69" s="307"/>
      <c r="G69" s="202"/>
      <c r="H69" s="300">
        <f ca="1">'т-банк 2 (3 мес)'!H69:L69</f>
        <v>-10051</v>
      </c>
      <c r="I69" s="300"/>
      <c r="J69" s="300"/>
      <c r="K69" s="300"/>
      <c r="L69" s="300"/>
      <c r="M69" s="199"/>
      <c r="N69" s="199">
        <f t="shared" ca="1" si="0"/>
        <v>-10051</v>
      </c>
      <c r="O69" s="202"/>
      <c r="P69" s="303" t="str">
        <f ca="1">'т-банк 2 (3 мес)'!P69:Q69</f>
        <v>LOTERII PR-T LENINA</v>
      </c>
      <c r="Q69" s="303"/>
      <c r="R69" s="202"/>
      <c r="S69" s="199" t="str">
        <f t="shared" ca="1" si="2"/>
        <v>*1344</v>
      </c>
    </row>
    <row r="70" spans="1:19" ht="30" customHeight="1">
      <c r="A70" s="201">
        <f ca="1">'т-банк 2 (3 мес)'!A70</f>
        <v>46042.645775462981</v>
      </c>
      <c r="B70" s="202"/>
      <c r="C70" s="306">
        <f t="shared" ca="1" si="1"/>
        <v>46042.645775462981</v>
      </c>
      <c r="D70" s="307"/>
      <c r="E70" s="307"/>
      <c r="F70" s="307"/>
      <c r="G70" s="202"/>
      <c r="H70" s="300">
        <f ca="1">'т-банк 2 (3 мес)'!H70:L70</f>
        <v>840000</v>
      </c>
      <c r="I70" s="300"/>
      <c r="J70" s="300"/>
      <c r="K70" s="300"/>
      <c r="L70" s="300"/>
      <c r="M70" s="199"/>
      <c r="N70" s="199">
        <f t="shared" ca="1" si="0"/>
        <v>840000</v>
      </c>
      <c r="O70" s="202"/>
      <c r="P70" s="303" t="str">
        <f ca="1">'т-банк 2 (3 мес)'!P70:Q70</f>
        <v>Salary transfer from STARLINK LLC</v>
      </c>
      <c r="Q70" s="303"/>
      <c r="R70" s="202"/>
      <c r="S70" s="199" t="str">
        <f t="shared" ca="1" si="2"/>
        <v>*1344</v>
      </c>
    </row>
    <row r="71" spans="1:19" ht="30" customHeight="1">
      <c r="A71" s="201">
        <f ca="1">'т-банк 2 (3 мес)'!A71</f>
        <v>46042.602719907423</v>
      </c>
      <c r="B71" s="202"/>
      <c r="C71" s="306">
        <f t="shared" ca="1" si="1"/>
        <v>46042.602719907423</v>
      </c>
      <c r="D71" s="307"/>
      <c r="E71" s="307"/>
      <c r="F71" s="307"/>
      <c r="G71" s="202"/>
      <c r="H71" s="300">
        <f ca="1">'т-банк 2 (3 мес)'!H71:L71</f>
        <v>-9791</v>
      </c>
      <c r="I71" s="300"/>
      <c r="J71" s="300"/>
      <c r="K71" s="300"/>
      <c r="L71" s="300"/>
      <c r="M71" s="199"/>
      <c r="N71" s="199">
        <f t="shared" ca="1" si="0"/>
        <v>-9791</v>
      </c>
      <c r="O71" s="202"/>
      <c r="P71" s="303" t="str">
        <f ca="1">'т-банк 2 (3 мес)'!P71:Q71</f>
        <v>HASHFLARE.IO*5687</v>
      </c>
      <c r="Q71" s="303"/>
      <c r="R71" s="202"/>
      <c r="S71" s="199" t="str">
        <f t="shared" ca="1" si="2"/>
        <v>*1344</v>
      </c>
    </row>
    <row r="72" spans="1:19" ht="30" customHeight="1">
      <c r="A72" s="201">
        <f ca="1">'т-банк 2 (3 мес)'!A72</f>
        <v>46042.284664351864</v>
      </c>
      <c r="B72" s="202"/>
      <c r="C72" s="306">
        <f t="shared" ca="1" si="1"/>
        <v>46042.284664351864</v>
      </c>
      <c r="D72" s="307"/>
      <c r="E72" s="307"/>
      <c r="F72" s="307"/>
      <c r="G72" s="202"/>
      <c r="H72" s="300">
        <f ca="1">'т-банк 2 (3 мес)'!H72:L72</f>
        <v>-11624</v>
      </c>
      <c r="I72" s="300"/>
      <c r="J72" s="300"/>
      <c r="K72" s="300"/>
      <c r="L72" s="300"/>
      <c r="M72" s="199"/>
      <c r="N72" s="199">
        <f t="shared" ca="1" si="0"/>
        <v>-11624</v>
      </c>
      <c r="O72" s="202"/>
      <c r="P72" s="303" t="str">
        <f ca="1">'т-банк 2 (3 мес)'!P72:Q72</f>
        <v>ADVANTIS CREDIT - MOTO</v>
      </c>
      <c r="Q72" s="303"/>
      <c r="R72" s="202"/>
      <c r="S72" s="199" t="str">
        <f t="shared" ca="1" si="2"/>
        <v>*1344</v>
      </c>
    </row>
    <row r="73" spans="1:19" ht="30" customHeight="1">
      <c r="A73" s="201">
        <f ca="1">'т-банк 2 (3 мес)'!A73</f>
        <v>46041.406192129645</v>
      </c>
      <c r="B73" s="202"/>
      <c r="C73" s="306">
        <f t="shared" ca="1" si="1"/>
        <v>46041.406192129645</v>
      </c>
      <c r="D73" s="307"/>
      <c r="E73" s="307"/>
      <c r="F73" s="307"/>
      <c r="G73" s="202"/>
      <c r="H73" s="300">
        <f ca="1">'т-банк 2 (3 мес)'!H73:L73</f>
        <v>-9806</v>
      </c>
      <c r="I73" s="300"/>
      <c r="J73" s="300"/>
      <c r="K73" s="300"/>
      <c r="L73" s="300"/>
      <c r="M73" s="199"/>
      <c r="N73" s="199">
        <f t="shared" ca="1" si="0"/>
        <v>-9806</v>
      </c>
      <c r="O73" s="202"/>
      <c r="P73" s="303" t="str">
        <f ca="1">'т-банк 2 (3 мес)'!P73:Q73</f>
        <v>LUKOIL.AZK 18 51S</v>
      </c>
      <c r="Q73" s="303"/>
      <c r="R73" s="202"/>
      <c r="S73" s="199" t="str">
        <f t="shared" ca="1" si="2"/>
        <v>*1344</v>
      </c>
    </row>
    <row r="74" spans="1:19" ht="30" customHeight="1">
      <c r="A74" s="201">
        <f ca="1">'т-банк 2 (3 мес)'!A74</f>
        <v>46040.824247685203</v>
      </c>
      <c r="B74" s="202"/>
      <c r="C74" s="306">
        <f t="shared" ca="1" si="1"/>
        <v>46040.824247685203</v>
      </c>
      <c r="D74" s="307"/>
      <c r="E74" s="307"/>
      <c r="F74" s="307"/>
      <c r="G74" s="202"/>
      <c r="H74" s="300">
        <f ca="1">'т-банк 2 (3 мес)'!H74:L74</f>
        <v>-3969</v>
      </c>
      <c r="I74" s="300"/>
      <c r="J74" s="300"/>
      <c r="K74" s="300"/>
      <c r="L74" s="300"/>
      <c r="M74" s="199"/>
      <c r="N74" s="199">
        <f t="shared" ca="1" si="0"/>
        <v>-3969</v>
      </c>
      <c r="O74" s="202"/>
      <c r="P74" s="303" t="str">
        <f ca="1">'т-банк 2 (3 мес)'!P74:Q74</f>
        <v>YM*MONEY.YANDEX</v>
      </c>
      <c r="Q74" s="303"/>
      <c r="R74" s="202"/>
      <c r="S74" s="199" t="str">
        <f t="shared" ca="1" si="2"/>
        <v>*1344</v>
      </c>
    </row>
    <row r="75" spans="1:19" ht="30" customHeight="1">
      <c r="A75" s="201">
        <f ca="1">'т-банк 2 (3 мес)'!A75</f>
        <v>46040.141608796315</v>
      </c>
      <c r="B75" s="202"/>
      <c r="C75" s="306">
        <f t="shared" ca="1" si="1"/>
        <v>46040.141608796315</v>
      </c>
      <c r="D75" s="307"/>
      <c r="E75" s="307"/>
      <c r="F75" s="307"/>
      <c r="G75" s="202"/>
      <c r="H75" s="300">
        <f ca="1">'т-банк 2 (3 мес)'!H75:L75</f>
        <v>-11925</v>
      </c>
      <c r="I75" s="300"/>
      <c r="J75" s="300"/>
      <c r="K75" s="300"/>
      <c r="L75" s="300"/>
      <c r="M75" s="199"/>
      <c r="N75" s="199">
        <f t="shared" ca="1" si="0"/>
        <v>-11925</v>
      </c>
      <c r="O75" s="202"/>
      <c r="P75" s="303" t="str">
        <f ca="1">'т-банк 2 (3 мес)'!P75:Q75</f>
        <v>BEELINE MOBILE TOP-UP</v>
      </c>
      <c r="Q75" s="303"/>
      <c r="R75" s="202"/>
      <c r="S75" s="199" t="str">
        <f t="shared" ca="1" si="2"/>
        <v>*1344</v>
      </c>
    </row>
    <row r="76" spans="1:19" ht="30" customHeight="1">
      <c r="A76" s="201">
        <f ca="1">'т-банк 2 (3 мес)'!A76</f>
        <v>46040.001331018539</v>
      </c>
      <c r="B76" s="202"/>
      <c r="C76" s="306">
        <f t="shared" ca="1" si="1"/>
        <v>46040.001331018539</v>
      </c>
      <c r="D76" s="307"/>
      <c r="E76" s="307"/>
      <c r="F76" s="307"/>
      <c r="G76" s="202"/>
      <c r="H76" s="300">
        <f ca="1">'т-банк 2 (3 мес)'!H76:L76</f>
        <v>-10472</v>
      </c>
      <c r="I76" s="300"/>
      <c r="J76" s="300"/>
      <c r="K76" s="300"/>
      <c r="L76" s="300"/>
      <c r="M76" s="199"/>
      <c r="N76" s="199">
        <f t="shared" ca="1" si="0"/>
        <v>-10472</v>
      </c>
      <c r="O76" s="202"/>
      <c r="P76" s="303" t="str">
        <f ca="1">'т-банк 2 (3 мес)'!P76:Q76</f>
        <v>SAFEZAIM.COM</v>
      </c>
      <c r="Q76" s="303"/>
      <c r="R76" s="202"/>
      <c r="S76" s="199" t="str">
        <f t="shared" ca="1" si="2"/>
        <v>*1344</v>
      </c>
    </row>
    <row r="77" spans="1:19" ht="30" customHeight="1">
      <c r="A77" s="201">
        <f ca="1">'т-банк 2 (3 мес)'!A77</f>
        <v>46039.152719907426</v>
      </c>
      <c r="B77" s="202"/>
      <c r="C77" s="306">
        <f t="shared" ca="1" si="1"/>
        <v>46039.152719907426</v>
      </c>
      <c r="D77" s="307"/>
      <c r="E77" s="307"/>
      <c r="F77" s="307"/>
      <c r="G77" s="202"/>
      <c r="H77" s="300">
        <f ca="1">'т-банк 2 (3 мес)'!H77:L77</f>
        <v>-774</v>
      </c>
      <c r="I77" s="300"/>
      <c r="J77" s="300"/>
      <c r="K77" s="300"/>
      <c r="L77" s="300"/>
      <c r="M77" s="199"/>
      <c r="N77" s="199">
        <f t="shared" ca="1" si="0"/>
        <v>-774</v>
      </c>
      <c r="O77" s="202"/>
      <c r="P77" s="303" t="str">
        <f ca="1">'т-банк 2 (3 мес)'!P77:Q77</f>
        <v>VRB*QIWI</v>
      </c>
      <c r="Q77" s="303"/>
      <c r="R77" s="202"/>
      <c r="S77" s="199" t="str">
        <f t="shared" ca="1" si="2"/>
        <v>*1344</v>
      </c>
    </row>
    <row r="78" spans="1:19" ht="30" customHeight="1">
      <c r="A78" s="201">
        <f ca="1">'т-банк 2 (3 мес)'!A78</f>
        <v>46039.024247685207</v>
      </c>
      <c r="B78" s="202"/>
      <c r="C78" s="306">
        <f t="shared" ca="1" si="1"/>
        <v>46039.024247685207</v>
      </c>
      <c r="D78" s="307"/>
      <c r="E78" s="307"/>
      <c r="F78" s="307"/>
      <c r="G78" s="202"/>
      <c r="H78" s="300">
        <f ca="1">'т-банк 2 (3 мес)'!H78:L78</f>
        <v>-6871</v>
      </c>
      <c r="I78" s="300"/>
      <c r="J78" s="300"/>
      <c r="K78" s="300"/>
      <c r="L78" s="300"/>
      <c r="M78" s="199"/>
      <c r="N78" s="199">
        <f t="shared" ca="1" si="0"/>
        <v>-6871</v>
      </c>
      <c r="O78" s="202"/>
      <c r="P78" s="303" t="str">
        <f ca="1">'т-банк 2 (3 мес)'!P78:Q78</f>
        <v>DENGI SRAZU</v>
      </c>
      <c r="Q78" s="303"/>
      <c r="R78" s="202"/>
      <c r="S78" s="199" t="str">
        <f t="shared" ca="1" si="2"/>
        <v>*1344</v>
      </c>
    </row>
    <row r="79" spans="1:19" ht="30" customHeight="1">
      <c r="A79" s="201">
        <f ca="1">'т-банк 2 (3 мес)'!A79</f>
        <v>46038.795081018543</v>
      </c>
      <c r="B79" s="202"/>
      <c r="C79" s="306">
        <f t="shared" ca="1" si="1"/>
        <v>46038.795081018543</v>
      </c>
      <c r="D79" s="307"/>
      <c r="E79" s="307"/>
      <c r="F79" s="307"/>
      <c r="G79" s="202"/>
      <c r="H79" s="300">
        <f ca="1">'т-банк 2 (3 мес)'!H79:L79</f>
        <v>-5733</v>
      </c>
      <c r="I79" s="300"/>
      <c r="J79" s="300"/>
      <c r="K79" s="300"/>
      <c r="L79" s="300"/>
      <c r="M79" s="199"/>
      <c r="N79" s="199">
        <f t="shared" ca="1" si="0"/>
        <v>-5733</v>
      </c>
      <c r="O79" s="202"/>
      <c r="P79" s="303" t="str">
        <f ca="1">'т-банк 2 (3 мес)'!P79:Q79</f>
        <v>IZETTLE - 4829 UK POS</v>
      </c>
      <c r="Q79" s="303"/>
      <c r="R79" s="202"/>
      <c r="S79" s="199" t="str">
        <f t="shared" ca="1" si="2"/>
        <v>*1344</v>
      </c>
    </row>
    <row r="80" spans="1:19" ht="30" customHeight="1">
      <c r="A80" s="201">
        <f ca="1">'т-банк 2 (3 мес)'!A80</f>
        <v>46038.700636574096</v>
      </c>
      <c r="B80" s="202"/>
      <c r="C80" s="306">
        <f t="shared" ca="1" si="1"/>
        <v>46038.700636574096</v>
      </c>
      <c r="D80" s="307"/>
      <c r="E80" s="307"/>
      <c r="F80" s="307"/>
      <c r="G80" s="202"/>
      <c r="H80" s="300">
        <f ca="1">'т-банк 2 (3 мес)'!H80:L80</f>
        <v>-14055</v>
      </c>
      <c r="I80" s="300"/>
      <c r="J80" s="300"/>
      <c r="K80" s="300"/>
      <c r="L80" s="300"/>
      <c r="M80" s="199"/>
      <c r="N80" s="199">
        <f t="shared" ca="1" si="0"/>
        <v>-14055</v>
      </c>
      <c r="O80" s="202"/>
      <c r="P80" s="303" t="str">
        <f ca="1">'т-банк 2 (3 мес)'!P80:Q80</f>
        <v>LEUPAY.EU  CODE 7405</v>
      </c>
      <c r="Q80" s="303"/>
      <c r="R80" s="202"/>
      <c r="S80" s="199" t="str">
        <f t="shared" ca="1" si="2"/>
        <v>*1344</v>
      </c>
    </row>
    <row r="81" spans="1:19" ht="30" customHeight="1">
      <c r="A81" s="201">
        <f ca="1">'т-банк 2 (3 мес)'!A81</f>
        <v>46037.977025462984</v>
      </c>
      <c r="B81" s="202"/>
      <c r="C81" s="306">
        <f t="shared" ca="1" si="1"/>
        <v>46037.977025462984</v>
      </c>
      <c r="D81" s="307"/>
      <c r="E81" s="307"/>
      <c r="F81" s="307"/>
      <c r="G81" s="202"/>
      <c r="H81" s="300">
        <f ca="1">'т-банк 2 (3 мес)'!H81:L81</f>
        <v>-1258</v>
      </c>
      <c r="I81" s="300"/>
      <c r="J81" s="300"/>
      <c r="K81" s="300"/>
      <c r="L81" s="300"/>
      <c r="M81" s="199"/>
      <c r="N81" s="199">
        <f t="shared" ca="1" si="0"/>
        <v>-1258</v>
      </c>
      <c r="O81" s="202"/>
      <c r="P81" s="303" t="str">
        <f ca="1">'т-банк 2 (3 мес)'!P81:Q81</f>
        <v>HASHCOINS</v>
      </c>
      <c r="Q81" s="303"/>
      <c r="R81" s="202"/>
      <c r="S81" s="199" t="str">
        <f t="shared" ca="1" si="2"/>
        <v>*1344</v>
      </c>
    </row>
    <row r="82" spans="1:19" ht="30" customHeight="1">
      <c r="A82" s="201">
        <f ca="1">'т-банк 2 (3 мес)'!A82</f>
        <v>46037.835358796314</v>
      </c>
      <c r="B82" s="202"/>
      <c r="C82" s="306">
        <f t="shared" ca="1" si="1"/>
        <v>46037.835358796314</v>
      </c>
      <c r="D82" s="307"/>
      <c r="E82" s="307"/>
      <c r="F82" s="307"/>
      <c r="G82" s="202"/>
      <c r="H82" s="300">
        <f ca="1">'т-банк 2 (3 мес)'!H82:L82</f>
        <v>-12409</v>
      </c>
      <c r="I82" s="300"/>
      <c r="J82" s="300"/>
      <c r="K82" s="300"/>
      <c r="L82" s="300"/>
      <c r="M82" s="199"/>
      <c r="N82" s="199">
        <f t="shared" ca="1" si="0"/>
        <v>-12409</v>
      </c>
      <c r="O82" s="202"/>
      <c r="P82" s="303" t="str">
        <f ca="1">'т-банк 2 (3 мес)'!P82:Q82</f>
        <v>LEUPAY.EU  CODE 2924</v>
      </c>
      <c r="Q82" s="303"/>
      <c r="R82" s="202"/>
      <c r="S82" s="199" t="str">
        <f t="shared" ca="1" si="2"/>
        <v>*1344</v>
      </c>
    </row>
    <row r="83" spans="1:19" ht="30" customHeight="1">
      <c r="A83" s="201">
        <f ca="1">'т-банк 2 (3 мес)'!A83</f>
        <v>46036.997164351873</v>
      </c>
      <c r="B83" s="202"/>
      <c r="C83" s="306">
        <f t="shared" ca="1" si="1"/>
        <v>46036.997164351873</v>
      </c>
      <c r="D83" s="307"/>
      <c r="E83" s="307"/>
      <c r="F83" s="307"/>
      <c r="G83" s="202"/>
      <c r="H83" s="300">
        <f ca="1">'т-банк 2 (3 мес)'!H83:L83</f>
        <v>-4568</v>
      </c>
      <c r="I83" s="300"/>
      <c r="J83" s="300"/>
      <c r="K83" s="300"/>
      <c r="L83" s="300"/>
      <c r="M83" s="199"/>
      <c r="N83" s="199">
        <f t="shared" ca="1" si="0"/>
        <v>-4568</v>
      </c>
      <c r="O83" s="202"/>
      <c r="P83" s="303" t="str">
        <f ca="1">'т-банк 2 (3 мес)'!P83:Q83</f>
        <v>PAYMASTER</v>
      </c>
      <c r="Q83" s="303"/>
      <c r="R83" s="202"/>
      <c r="S83" s="199" t="str">
        <f t="shared" ca="1" si="2"/>
        <v>*1344</v>
      </c>
    </row>
    <row r="84" spans="1:19" ht="30" customHeight="1">
      <c r="A84" s="201">
        <f ca="1">'т-банк 2 (3 мес)'!A84</f>
        <v>46036.786747685204</v>
      </c>
      <c r="B84" s="202"/>
      <c r="C84" s="306">
        <f t="shared" ca="1" si="1"/>
        <v>46036.786747685204</v>
      </c>
      <c r="D84" s="307"/>
      <c r="E84" s="307"/>
      <c r="F84" s="307"/>
      <c r="G84" s="202"/>
      <c r="H84" s="300">
        <f ca="1">'т-банк 2 (3 мес)'!H84:L84</f>
        <v>-7911</v>
      </c>
      <c r="I84" s="300"/>
      <c r="J84" s="300"/>
      <c r="K84" s="300"/>
      <c r="L84" s="300"/>
      <c r="M84" s="199"/>
      <c r="N84" s="199">
        <f t="shared" ca="1" si="0"/>
        <v>-7911</v>
      </c>
      <c r="O84" s="202"/>
      <c r="P84" s="303" t="str">
        <f ca="1">'т-банк 2 (3 мес)'!P84:Q84</f>
        <v>ZURZUM *PLATIUS</v>
      </c>
      <c r="Q84" s="303"/>
      <c r="R84" s="202"/>
      <c r="S84" s="199" t="str">
        <f t="shared" ca="1" si="2"/>
        <v>*1344</v>
      </c>
    </row>
    <row r="85" spans="1:19" ht="30" customHeight="1">
      <c r="A85" s="201">
        <f ca="1">'т-банк 2 (3 мес)'!A85</f>
        <v>46036.104803240763</v>
      </c>
      <c r="B85" s="202"/>
      <c r="C85" s="306">
        <f t="shared" ca="1" si="1"/>
        <v>46036.104803240763</v>
      </c>
      <c r="D85" s="307"/>
      <c r="E85" s="307"/>
      <c r="F85" s="307"/>
      <c r="G85" s="202"/>
      <c r="H85" s="300">
        <f ca="1">'т-банк 2 (3 мес)'!H85:L85</f>
        <v>-1199</v>
      </c>
      <c r="I85" s="300"/>
      <c r="J85" s="300"/>
      <c r="K85" s="300"/>
      <c r="L85" s="300"/>
      <c r="M85" s="199"/>
      <c r="N85" s="199">
        <f t="shared" ca="1" si="0"/>
        <v>-1199</v>
      </c>
      <c r="O85" s="202"/>
      <c r="P85" s="303" t="str">
        <f ca="1">'т-банк 2 (3 мес)'!P85:Q85</f>
        <v>POMIDOR</v>
      </c>
      <c r="Q85" s="303"/>
      <c r="R85" s="202"/>
      <c r="S85" s="199" t="str">
        <f t="shared" ca="1" si="2"/>
        <v>*1344</v>
      </c>
    </row>
    <row r="86" spans="1:19" ht="30" customHeight="1">
      <c r="A86" s="201">
        <f ca="1">'т-банк 2 (3 мес)'!A86</f>
        <v>46035.852719907431</v>
      </c>
      <c r="B86" s="202"/>
      <c r="C86" s="306">
        <f t="shared" ca="1" si="1"/>
        <v>46035.852719907431</v>
      </c>
      <c r="D86" s="307"/>
      <c r="E86" s="307"/>
      <c r="F86" s="307"/>
      <c r="G86" s="202"/>
      <c r="H86" s="300">
        <f ca="1">'т-банк 2 (3 мес)'!H86:L86</f>
        <v>-12727</v>
      </c>
      <c r="I86" s="300"/>
      <c r="J86" s="300"/>
      <c r="K86" s="300"/>
      <c r="L86" s="300"/>
      <c r="M86" s="199"/>
      <c r="N86" s="199">
        <f t="shared" ca="1" si="0"/>
        <v>-12727</v>
      </c>
      <c r="O86" s="202"/>
      <c r="P86" s="303" t="str">
        <f ca="1">'т-банк 2 (3 мес)'!P86:Q86</f>
        <v>PLASTIQ TUITION</v>
      </c>
      <c r="Q86" s="303"/>
      <c r="R86" s="202"/>
      <c r="S86" s="199" t="str">
        <f t="shared" ca="1" si="2"/>
        <v>*1344</v>
      </c>
    </row>
    <row r="87" spans="1:19" ht="30" customHeight="1">
      <c r="A87" s="201">
        <f ca="1">'т-банк 2 (3 мес)'!A87</f>
        <v>46034.933275462987</v>
      </c>
      <c r="B87" s="202"/>
      <c r="C87" s="306">
        <f t="shared" ca="1" si="1"/>
        <v>46034.933275462987</v>
      </c>
      <c r="D87" s="307"/>
      <c r="E87" s="307"/>
      <c r="F87" s="307"/>
      <c r="G87" s="202"/>
      <c r="H87" s="300">
        <f ca="1">'т-банк 2 (3 мес)'!H87:L87</f>
        <v>-11937</v>
      </c>
      <c r="I87" s="300"/>
      <c r="J87" s="300"/>
      <c r="K87" s="300"/>
      <c r="L87" s="300"/>
      <c r="M87" s="199"/>
      <c r="N87" s="199">
        <f t="shared" ca="1" si="0"/>
        <v>-11937</v>
      </c>
      <c r="O87" s="202"/>
      <c r="P87" s="303" t="str">
        <f ca="1">'т-банк 2 (3 мес)'!P87:Q87</f>
        <v>HASHFLARE.IO*1436</v>
      </c>
      <c r="Q87" s="303"/>
      <c r="R87" s="202"/>
      <c r="S87" s="199" t="str">
        <f t="shared" ca="1" si="2"/>
        <v>*1344</v>
      </c>
    </row>
    <row r="88" spans="1:19" ht="30" customHeight="1">
      <c r="A88" s="201">
        <f ca="1">'т-банк 2 (3 мес)'!A88</f>
        <v>46034.103414351877</v>
      </c>
      <c r="B88" s="202"/>
      <c r="C88" s="306">
        <f t="shared" ca="1" si="1"/>
        <v>46034.103414351877</v>
      </c>
      <c r="D88" s="307"/>
      <c r="E88" s="307"/>
      <c r="F88" s="307"/>
      <c r="G88" s="202"/>
      <c r="H88" s="300">
        <f ca="1">'т-банк 2 (3 мес)'!H88:L88</f>
        <v>-5827</v>
      </c>
      <c r="I88" s="300"/>
      <c r="J88" s="300"/>
      <c r="K88" s="300"/>
      <c r="L88" s="300"/>
      <c r="M88" s="199"/>
      <c r="N88" s="199">
        <f t="shared" ca="1" si="0"/>
        <v>-5827</v>
      </c>
      <c r="O88" s="202"/>
      <c r="P88" s="303" t="str">
        <f ca="1">'т-банк 2 (3 мес)'!P88:Q88</f>
        <v>PYATEROCHKA 2624</v>
      </c>
      <c r="Q88" s="303"/>
      <c r="R88" s="202"/>
      <c r="S88" s="199" t="str">
        <f t="shared" ca="1" si="2"/>
        <v>*1344</v>
      </c>
    </row>
    <row r="89" spans="1:19" ht="30" customHeight="1">
      <c r="A89" s="201">
        <f ca="1">'т-банк 2 (3 мес)'!A89</f>
        <v>46033.640914351876</v>
      </c>
      <c r="B89" s="202"/>
      <c r="C89" s="306">
        <f t="shared" ca="1" si="1"/>
        <v>46033.640914351876</v>
      </c>
      <c r="D89" s="307"/>
      <c r="E89" s="307"/>
      <c r="F89" s="307"/>
      <c r="G89" s="202"/>
      <c r="H89" s="300">
        <f ca="1">'т-банк 2 (3 мес)'!H89:L89</f>
        <v>-10716</v>
      </c>
      <c r="I89" s="300"/>
      <c r="J89" s="300"/>
      <c r="K89" s="300"/>
      <c r="L89" s="300"/>
      <c r="M89" s="199"/>
      <c r="N89" s="199">
        <f t="shared" ca="1" si="0"/>
        <v>-10716</v>
      </c>
      <c r="O89" s="202"/>
      <c r="P89" s="303" t="str">
        <f ca="1">'т-банк 2 (3 мес)'!P89:Q89</f>
        <v>HASHCOINS</v>
      </c>
      <c r="Q89" s="303"/>
      <c r="R89" s="202"/>
      <c r="S89" s="199" t="str">
        <f t="shared" ca="1" si="2"/>
        <v>*1344</v>
      </c>
    </row>
    <row r="90" spans="1:19" ht="30" customHeight="1">
      <c r="A90" s="201">
        <f ca="1">'т-банк 2 (3 мес)'!A90</f>
        <v>46033.590219907433</v>
      </c>
      <c r="B90" s="202"/>
      <c r="C90" s="306">
        <f t="shared" ref="C90:C153" ca="1" si="3">A90</f>
        <v>46033.590219907433</v>
      </c>
      <c r="D90" s="307"/>
      <c r="E90" s="307"/>
      <c r="F90" s="307"/>
      <c r="G90" s="202"/>
      <c r="H90" s="300">
        <f ca="1">'т-банк 2 (3 мес)'!H90:L90</f>
        <v>-295</v>
      </c>
      <c r="I90" s="300"/>
      <c r="J90" s="300"/>
      <c r="K90" s="300"/>
      <c r="L90" s="300"/>
      <c r="M90" s="199"/>
      <c r="N90" s="199">
        <f t="shared" ref="N90:N153" ca="1" si="4">H90</f>
        <v>-295</v>
      </c>
      <c r="O90" s="202"/>
      <c r="P90" s="303" t="str">
        <f ca="1">'т-банк 2 (3 мес)'!P90:Q90</f>
        <v>COFFEEMANIA D VVL</v>
      </c>
      <c r="Q90" s="303"/>
      <c r="R90" s="202"/>
      <c r="S90" s="199" t="str">
        <f t="shared" ca="1" si="2"/>
        <v>*1344</v>
      </c>
    </row>
    <row r="91" spans="1:19" ht="30" customHeight="1">
      <c r="A91" s="201">
        <f ca="1">'т-банк 2 (3 мес)'!A91</f>
        <v>46032.626331018546</v>
      </c>
      <c r="B91" s="202"/>
      <c r="C91" s="306">
        <f t="shared" ca="1" si="3"/>
        <v>46032.626331018546</v>
      </c>
      <c r="D91" s="307"/>
      <c r="E91" s="307"/>
      <c r="F91" s="307"/>
      <c r="G91" s="202"/>
      <c r="H91" s="300">
        <f ca="1">'т-банк 2 (3 мес)'!H91:L91</f>
        <v>-11410</v>
      </c>
      <c r="I91" s="300"/>
      <c r="J91" s="300"/>
      <c r="K91" s="300"/>
      <c r="L91" s="300"/>
      <c r="M91" s="199"/>
      <c r="N91" s="199">
        <f t="shared" ca="1" si="4"/>
        <v>-11410</v>
      </c>
      <c r="O91" s="202"/>
      <c r="P91" s="303" t="str">
        <f ca="1">'т-банк 2 (3 мес)'!P91:Q91</f>
        <v>COFFEE HOUSE 96</v>
      </c>
      <c r="Q91" s="303"/>
      <c r="R91" s="202"/>
      <c r="S91" s="199" t="str">
        <f t="shared" ref="S91:S154" ca="1" si="5">$S$25</f>
        <v>*1344</v>
      </c>
    </row>
    <row r="92" spans="1:19" ht="30" customHeight="1">
      <c r="A92" s="201">
        <f ca="1">'т-банк 2 (3 мес)'!A92</f>
        <v>46032.525636574101</v>
      </c>
      <c r="B92" s="202"/>
      <c r="C92" s="306">
        <f t="shared" ca="1" si="3"/>
        <v>46032.525636574101</v>
      </c>
      <c r="D92" s="307"/>
      <c r="E92" s="307"/>
      <c r="F92" s="307"/>
      <c r="G92" s="202"/>
      <c r="H92" s="300">
        <f ca="1">'т-банк 2 (3 мес)'!H92:L92</f>
        <v>-13983</v>
      </c>
      <c r="I92" s="300"/>
      <c r="J92" s="300"/>
      <c r="K92" s="300"/>
      <c r="L92" s="300"/>
      <c r="M92" s="199"/>
      <c r="N92" s="199">
        <f t="shared" ca="1" si="4"/>
        <v>-13983</v>
      </c>
      <c r="O92" s="202"/>
      <c r="P92" s="303" t="str">
        <f ca="1">'т-банк 2 (3 мес)'!P92:Q92</f>
        <v>ICHIBAN BOSHI</v>
      </c>
      <c r="Q92" s="303"/>
      <c r="R92" s="202"/>
      <c r="S92" s="199" t="str">
        <f t="shared" ca="1" si="5"/>
        <v>*1344</v>
      </c>
    </row>
    <row r="93" spans="1:19" ht="30" customHeight="1">
      <c r="A93" s="201">
        <f ca="1">'т-банк 2 (3 мес)'!A93</f>
        <v>46031.631192129658</v>
      </c>
      <c r="B93" s="202"/>
      <c r="C93" s="306">
        <f t="shared" ca="1" si="3"/>
        <v>46031.631192129658</v>
      </c>
      <c r="D93" s="307"/>
      <c r="E93" s="307"/>
      <c r="F93" s="307"/>
      <c r="G93" s="202"/>
      <c r="H93" s="300">
        <f ca="1">'т-банк 2 (3 мес)'!H93:L93</f>
        <v>-6829</v>
      </c>
      <c r="I93" s="300"/>
      <c r="J93" s="300"/>
      <c r="K93" s="300"/>
      <c r="L93" s="300"/>
      <c r="M93" s="199"/>
      <c r="N93" s="199">
        <f t="shared" ca="1" si="4"/>
        <v>-6829</v>
      </c>
      <c r="O93" s="202"/>
      <c r="P93" s="303" t="str">
        <f ca="1">'т-банк 2 (3 мес)'!P93:Q93</f>
        <v>ALFA_SMS</v>
      </c>
      <c r="Q93" s="303"/>
      <c r="R93" s="202"/>
      <c r="S93" s="199" t="str">
        <f t="shared" ca="1" si="5"/>
        <v>*1344</v>
      </c>
    </row>
    <row r="94" spans="1:19" ht="30" customHeight="1">
      <c r="A94" s="201">
        <f ca="1">'т-банк 2 (3 мес)'!A94</f>
        <v>46031.227719907438</v>
      </c>
      <c r="B94" s="202"/>
      <c r="C94" s="306">
        <f t="shared" ca="1" si="3"/>
        <v>46031.227719907438</v>
      </c>
      <c r="D94" s="307"/>
      <c r="E94" s="307"/>
      <c r="F94" s="307"/>
      <c r="G94" s="202"/>
      <c r="H94" s="300">
        <f ca="1">'т-банк 2 (3 мес)'!H94:L94</f>
        <v>-8752</v>
      </c>
      <c r="I94" s="300"/>
      <c r="J94" s="300"/>
      <c r="K94" s="300"/>
      <c r="L94" s="300"/>
      <c r="M94" s="199"/>
      <c r="N94" s="199">
        <f t="shared" ca="1" si="4"/>
        <v>-8752</v>
      </c>
      <c r="O94" s="202"/>
      <c r="P94" s="303" t="str">
        <f ca="1">'т-банк 2 (3 мес)'!P94:Q94</f>
        <v>YM*ZUCOFFEE</v>
      </c>
      <c r="Q94" s="303"/>
      <c r="R94" s="202"/>
      <c r="S94" s="199" t="str">
        <f t="shared" ca="1" si="5"/>
        <v>*1344</v>
      </c>
    </row>
    <row r="95" spans="1:19" ht="30" customHeight="1">
      <c r="A95" s="201">
        <f ca="1">'т-банк 2 (3 мес)'!A95</f>
        <v>46030.734664351883</v>
      </c>
      <c r="B95" s="202"/>
      <c r="C95" s="306">
        <f t="shared" ca="1" si="3"/>
        <v>46030.734664351883</v>
      </c>
      <c r="D95" s="307"/>
      <c r="E95" s="307"/>
      <c r="F95" s="307"/>
      <c r="G95" s="202"/>
      <c r="H95" s="300">
        <f ca="1">'т-банк 2 (3 мес)'!H95:L95</f>
        <v>-12829</v>
      </c>
      <c r="I95" s="300"/>
      <c r="J95" s="300"/>
      <c r="K95" s="300"/>
      <c r="L95" s="300"/>
      <c r="M95" s="199"/>
      <c r="N95" s="199">
        <f t="shared" ca="1" si="4"/>
        <v>-12829</v>
      </c>
      <c r="O95" s="202"/>
      <c r="P95" s="303" t="str">
        <f ca="1">'т-банк 2 (3 мес)'!P95:Q95</f>
        <v>QIWI</v>
      </c>
      <c r="Q95" s="303"/>
      <c r="R95" s="202"/>
      <c r="S95" s="199" t="str">
        <f t="shared" ca="1" si="5"/>
        <v>*1344</v>
      </c>
    </row>
    <row r="96" spans="1:19" ht="30" customHeight="1">
      <c r="A96" s="201">
        <f ca="1">'т-банк 2 (3 мес)'!A96</f>
        <v>46030.506886574105</v>
      </c>
      <c r="B96" s="202"/>
      <c r="C96" s="306">
        <f t="shared" ca="1" si="3"/>
        <v>46030.506886574105</v>
      </c>
      <c r="D96" s="307"/>
      <c r="E96" s="307"/>
      <c r="F96" s="307"/>
      <c r="G96" s="202"/>
      <c r="H96" s="300">
        <f ca="1">'т-банк 2 (3 мес)'!H96:L96</f>
        <v>-11347</v>
      </c>
      <c r="I96" s="300"/>
      <c r="J96" s="300"/>
      <c r="K96" s="300"/>
      <c r="L96" s="300"/>
      <c r="M96" s="199"/>
      <c r="N96" s="199">
        <f t="shared" ca="1" si="4"/>
        <v>-11347</v>
      </c>
      <c r="O96" s="202"/>
      <c r="P96" s="303" t="str">
        <f ca="1">'т-банк 2 (3 мес)'!P96:Q96</f>
        <v>TRAMLINE TRADERS</v>
      </c>
      <c r="Q96" s="303"/>
      <c r="R96" s="202"/>
      <c r="S96" s="199" t="str">
        <f t="shared" ca="1" si="5"/>
        <v>*1344</v>
      </c>
    </row>
    <row r="97" spans="1:19" ht="30" customHeight="1">
      <c r="A97" s="201">
        <f ca="1">'т-банк 2 (3 мес)'!A97</f>
        <v>46030.21591435188</v>
      </c>
      <c r="B97" s="202"/>
      <c r="C97" s="306">
        <f t="shared" ca="1" si="3"/>
        <v>46030.21591435188</v>
      </c>
      <c r="D97" s="307"/>
      <c r="E97" s="307"/>
      <c r="F97" s="307"/>
      <c r="G97" s="202"/>
      <c r="H97" s="300">
        <f ca="1">'т-банк 2 (3 мес)'!H97:L97</f>
        <v>-12095</v>
      </c>
      <c r="I97" s="300"/>
      <c r="J97" s="300"/>
      <c r="K97" s="300"/>
      <c r="L97" s="300"/>
      <c r="M97" s="199"/>
      <c r="N97" s="199">
        <f t="shared" ca="1" si="4"/>
        <v>-12095</v>
      </c>
      <c r="O97" s="202"/>
      <c r="P97" s="303" t="str">
        <f ca="1">'т-банк 2 (3 мес)'!P97:Q97</f>
        <v>YM*ZUCOFFEE</v>
      </c>
      <c r="Q97" s="303"/>
      <c r="R97" s="202"/>
      <c r="S97" s="199" t="str">
        <f t="shared" ca="1" si="5"/>
        <v>*1344</v>
      </c>
    </row>
    <row r="98" spans="1:19" ht="30" customHeight="1">
      <c r="A98" s="201">
        <f ca="1">'т-банк 2 (3 мес)'!A98</f>
        <v>46029.613136574102</v>
      </c>
      <c r="B98" s="202"/>
      <c r="C98" s="306">
        <f t="shared" ca="1" si="3"/>
        <v>46029.613136574102</v>
      </c>
      <c r="D98" s="307"/>
      <c r="E98" s="307"/>
      <c r="F98" s="307"/>
      <c r="G98" s="202"/>
      <c r="H98" s="300">
        <f ca="1">'т-банк 2 (3 мес)'!H98:L98</f>
        <v>-4737</v>
      </c>
      <c r="I98" s="300"/>
      <c r="J98" s="300"/>
      <c r="K98" s="300"/>
      <c r="L98" s="300"/>
      <c r="M98" s="199"/>
      <c r="N98" s="199">
        <f t="shared" ca="1" si="4"/>
        <v>-4737</v>
      </c>
      <c r="O98" s="202"/>
      <c r="P98" s="303" t="str">
        <f ca="1">'т-банк 2 (3 мес)'!P98:Q98</f>
        <v>RBK*CREDITEXPRESS</v>
      </c>
      <c r="Q98" s="303"/>
      <c r="R98" s="202"/>
      <c r="S98" s="199" t="str">
        <f t="shared" ca="1" si="5"/>
        <v>*1344</v>
      </c>
    </row>
    <row r="99" spans="1:19" ht="30" customHeight="1">
      <c r="A99" s="201">
        <f ca="1">'т-банк 2 (3 мес)'!A99</f>
        <v>46029.416608796324</v>
      </c>
      <c r="B99" s="202"/>
      <c r="C99" s="306">
        <f t="shared" ca="1" si="3"/>
        <v>46029.416608796324</v>
      </c>
      <c r="D99" s="307"/>
      <c r="E99" s="307"/>
      <c r="F99" s="307"/>
      <c r="G99" s="202"/>
      <c r="H99" s="300">
        <f ca="1">'т-банк 2 (3 мес)'!H99:L99</f>
        <v>-11055</v>
      </c>
      <c r="I99" s="300"/>
      <c r="J99" s="300"/>
      <c r="K99" s="300"/>
      <c r="L99" s="300"/>
      <c r="M99" s="199"/>
      <c r="N99" s="199">
        <f t="shared" ca="1" si="4"/>
        <v>-11055</v>
      </c>
      <c r="O99" s="202"/>
      <c r="P99" s="303" t="str">
        <f ca="1">'т-банк 2 (3 мес)'!P99:Q99</f>
        <v>YM*BETTPRO</v>
      </c>
      <c r="Q99" s="303"/>
      <c r="R99" s="202"/>
      <c r="S99" s="199" t="str">
        <f t="shared" ca="1" si="5"/>
        <v>*1344</v>
      </c>
    </row>
    <row r="100" spans="1:19" ht="30" customHeight="1">
      <c r="A100" s="201">
        <f ca="1">'т-банк 2 (3 мес)'!A100</f>
        <v>46028.683275462994</v>
      </c>
      <c r="B100" s="202"/>
      <c r="C100" s="306">
        <f t="shared" ca="1" si="3"/>
        <v>46028.683275462994</v>
      </c>
      <c r="D100" s="307"/>
      <c r="E100" s="307"/>
      <c r="F100" s="307"/>
      <c r="G100" s="202"/>
      <c r="H100" s="300">
        <f ca="1">'т-банк 2 (3 мес)'!H100:L100</f>
        <v>-55</v>
      </c>
      <c r="I100" s="300"/>
      <c r="J100" s="300"/>
      <c r="K100" s="300"/>
      <c r="L100" s="300"/>
      <c r="M100" s="199"/>
      <c r="N100" s="199">
        <f t="shared" ca="1" si="4"/>
        <v>-55</v>
      </c>
      <c r="O100" s="202"/>
      <c r="P100" s="303" t="str">
        <f ca="1">'т-банк 2 (3 мес)'!P100:Q100</f>
        <v>LLC CITY LUNCH</v>
      </c>
      <c r="Q100" s="303"/>
      <c r="R100" s="202"/>
      <c r="S100" s="199" t="str">
        <f t="shared" ca="1" si="5"/>
        <v>*1344</v>
      </c>
    </row>
    <row r="101" spans="1:19" ht="30" customHeight="1">
      <c r="A101" s="201">
        <f ca="1">'т-банк 2 (3 мес)'!A101</f>
        <v>46027.754108796325</v>
      </c>
      <c r="B101" s="202"/>
      <c r="C101" s="306">
        <f t="shared" ca="1" si="3"/>
        <v>46027.754108796325</v>
      </c>
      <c r="D101" s="307"/>
      <c r="E101" s="307"/>
      <c r="F101" s="307"/>
      <c r="G101" s="202"/>
      <c r="H101" s="300">
        <f ca="1">'т-банк 2 (3 мес)'!H101:L101</f>
        <v>-10265</v>
      </c>
      <c r="I101" s="300"/>
      <c r="J101" s="300"/>
      <c r="K101" s="300"/>
      <c r="L101" s="300"/>
      <c r="M101" s="199"/>
      <c r="N101" s="199">
        <f t="shared" ca="1" si="4"/>
        <v>-10265</v>
      </c>
      <c r="O101" s="202"/>
      <c r="P101" s="303" t="str">
        <f ca="1">'т-банк 2 (3 мес)'!P101:Q101</f>
        <v>FOTOSTRANA.RU</v>
      </c>
      <c r="Q101" s="303"/>
      <c r="R101" s="202"/>
      <c r="S101" s="199" t="str">
        <f t="shared" ca="1" si="5"/>
        <v>*1344</v>
      </c>
    </row>
    <row r="102" spans="1:19" ht="30" customHeight="1">
      <c r="A102" s="201">
        <f ca="1">'т-банк 2 (3 мес)'!A102</f>
        <v>46027.374247685213</v>
      </c>
      <c r="B102" s="202"/>
      <c r="C102" s="306">
        <f t="shared" ca="1" si="3"/>
        <v>46027.374247685213</v>
      </c>
      <c r="D102" s="307"/>
      <c r="E102" s="307"/>
      <c r="F102" s="307"/>
      <c r="G102" s="202"/>
      <c r="H102" s="300">
        <f ca="1">'т-банк 2 (3 мес)'!H102:L102</f>
        <v>-8725</v>
      </c>
      <c r="I102" s="300"/>
      <c r="J102" s="300"/>
      <c r="K102" s="300"/>
      <c r="L102" s="300"/>
      <c r="M102" s="199"/>
      <c r="N102" s="199">
        <f t="shared" ca="1" si="4"/>
        <v>-8725</v>
      </c>
      <c r="O102" s="202"/>
      <c r="P102" s="303" t="str">
        <f ca="1">'т-банк 2 (3 мес)'!P102:Q102</f>
        <v>WWW WALLETONE COM</v>
      </c>
      <c r="Q102" s="303"/>
      <c r="R102" s="202"/>
      <c r="S102" s="199" t="str">
        <f t="shared" ca="1" si="5"/>
        <v>*1344</v>
      </c>
    </row>
    <row r="103" spans="1:19" ht="30" customHeight="1">
      <c r="A103" s="201">
        <f ca="1">'т-банк 2 (3 мес)'!A103</f>
        <v>46026.865219907435</v>
      </c>
      <c r="B103" s="202"/>
      <c r="C103" s="306">
        <f t="shared" ca="1" si="3"/>
        <v>46026.865219907435</v>
      </c>
      <c r="D103" s="307"/>
      <c r="E103" s="307"/>
      <c r="F103" s="307"/>
      <c r="G103" s="202"/>
      <c r="H103" s="300">
        <f ca="1">'т-банк 2 (3 мес)'!H103:L103</f>
        <v>-13097</v>
      </c>
      <c r="I103" s="300"/>
      <c r="J103" s="300"/>
      <c r="K103" s="300"/>
      <c r="L103" s="300"/>
      <c r="M103" s="199"/>
      <c r="N103" s="199">
        <f t="shared" ca="1" si="4"/>
        <v>-13097</v>
      </c>
      <c r="O103" s="202"/>
      <c r="P103" s="303" t="str">
        <f ca="1">'т-банк 2 (3 мес)'!P103:Q103</f>
        <v>NEW COFFEE</v>
      </c>
      <c r="Q103" s="303"/>
      <c r="R103" s="202"/>
      <c r="S103" s="199" t="str">
        <f t="shared" ca="1" si="5"/>
        <v>*1344</v>
      </c>
    </row>
    <row r="104" spans="1:19" ht="30" customHeight="1">
      <c r="A104" s="201">
        <f ca="1">'т-банк 2 (3 мес)'!A104</f>
        <v>46026.049247685216</v>
      </c>
      <c r="B104" s="202"/>
      <c r="C104" s="306">
        <f t="shared" ca="1" si="3"/>
        <v>46026.049247685216</v>
      </c>
      <c r="D104" s="307"/>
      <c r="E104" s="307"/>
      <c r="F104" s="307"/>
      <c r="G104" s="202"/>
      <c r="H104" s="300">
        <f ca="1">'т-банк 2 (3 мес)'!H104:L104</f>
        <v>-6768</v>
      </c>
      <c r="I104" s="300"/>
      <c r="J104" s="300"/>
      <c r="K104" s="300"/>
      <c r="L104" s="300"/>
      <c r="M104" s="199"/>
      <c r="N104" s="199">
        <f t="shared" ca="1" si="4"/>
        <v>-6768</v>
      </c>
      <c r="O104" s="202"/>
      <c r="P104" s="303" t="str">
        <f ca="1">'т-банк 2 (3 мес)'!P104:Q104</f>
        <v>PAYU</v>
      </c>
      <c r="Q104" s="303"/>
      <c r="R104" s="202"/>
      <c r="S104" s="199" t="str">
        <f t="shared" ca="1" si="5"/>
        <v>*1344</v>
      </c>
    </row>
    <row r="105" spans="1:19" ht="30" customHeight="1">
      <c r="A105" s="201">
        <f ca="1">'т-банк 2 (3 мес)'!A105</f>
        <v>46025.59369212966</v>
      </c>
      <c r="B105" s="202"/>
      <c r="C105" s="306">
        <f t="shared" ca="1" si="3"/>
        <v>46025.59369212966</v>
      </c>
      <c r="D105" s="307"/>
      <c r="E105" s="307"/>
      <c r="F105" s="307"/>
      <c r="G105" s="202"/>
      <c r="H105" s="300">
        <f ca="1">'т-банк 2 (3 мес)'!H105:L105</f>
        <v>-3431</v>
      </c>
      <c r="I105" s="300"/>
      <c r="J105" s="300"/>
      <c r="K105" s="300"/>
      <c r="L105" s="300"/>
      <c r="M105" s="199"/>
      <c r="N105" s="199">
        <f t="shared" ca="1" si="4"/>
        <v>-3431</v>
      </c>
      <c r="O105" s="202"/>
      <c r="P105" s="303" t="str">
        <f ca="1">'т-банк 2 (3 мес)'!P105:Q105</f>
        <v>Y.M*ZUCOFFEE</v>
      </c>
      <c r="Q105" s="303"/>
      <c r="R105" s="202"/>
      <c r="S105" s="199" t="str">
        <f t="shared" ca="1" si="5"/>
        <v>*1344</v>
      </c>
    </row>
    <row r="106" spans="1:19" ht="30" customHeight="1">
      <c r="A106" s="201">
        <f ca="1">'т-банк 2 (3 мес)'!A106</f>
        <v>46024.65619212966</v>
      </c>
      <c r="B106" s="202"/>
      <c r="C106" s="306">
        <f t="shared" ca="1" si="3"/>
        <v>46024.65619212966</v>
      </c>
      <c r="D106" s="307"/>
      <c r="E106" s="307"/>
      <c r="F106" s="307"/>
      <c r="G106" s="202"/>
      <c r="H106" s="300">
        <f ca="1">'т-банк 2 (3 мес)'!H106:L106</f>
        <v>-6389</v>
      </c>
      <c r="I106" s="300"/>
      <c r="J106" s="300"/>
      <c r="K106" s="300"/>
      <c r="L106" s="300"/>
      <c r="M106" s="199"/>
      <c r="N106" s="199">
        <f t="shared" ca="1" si="4"/>
        <v>-6389</v>
      </c>
      <c r="O106" s="202"/>
      <c r="P106" s="303" t="str">
        <f ca="1">'т-банк 2 (3 мес)'!P106:Q106</f>
        <v>YANDEX.MONEY YANDEX.MO</v>
      </c>
      <c r="Q106" s="303"/>
      <c r="R106" s="202"/>
      <c r="S106" s="199" t="str">
        <f t="shared" ca="1" si="5"/>
        <v>*1344</v>
      </c>
    </row>
    <row r="107" spans="1:19" ht="30" customHeight="1">
      <c r="A107" s="201">
        <f ca="1">'т-банк 2 (3 мес)'!A107</f>
        <v>46024.154108796327</v>
      </c>
      <c r="B107" s="202"/>
      <c r="C107" s="306">
        <f t="shared" ca="1" si="3"/>
        <v>46024.154108796327</v>
      </c>
      <c r="D107" s="307"/>
      <c r="E107" s="307"/>
      <c r="F107" s="307"/>
      <c r="G107" s="202"/>
      <c r="H107" s="300">
        <f ca="1">'т-банк 2 (3 мес)'!H107:L107</f>
        <v>-6904</v>
      </c>
      <c r="I107" s="300"/>
      <c r="J107" s="300"/>
      <c r="K107" s="300"/>
      <c r="L107" s="300"/>
      <c r="M107" s="199"/>
      <c r="N107" s="199">
        <f t="shared" ca="1" si="4"/>
        <v>-6904</v>
      </c>
      <c r="O107" s="202"/>
      <c r="P107" s="303" t="str">
        <f ca="1">'т-банк 2 (3 мес)'!P107:Q107</f>
        <v>YM*XELIUS</v>
      </c>
      <c r="Q107" s="303"/>
      <c r="R107" s="202"/>
      <c r="S107" s="199" t="str">
        <f t="shared" ca="1" si="5"/>
        <v>*1344</v>
      </c>
    </row>
    <row r="108" spans="1:19" ht="30" customHeight="1">
      <c r="A108" s="201">
        <f ca="1">'т-банк 2 (3 мес)'!A108</f>
        <v>46023.183969907441</v>
      </c>
      <c r="B108" s="202"/>
      <c r="C108" s="306">
        <f t="shared" ca="1" si="3"/>
        <v>46023.183969907441</v>
      </c>
      <c r="D108" s="307"/>
      <c r="E108" s="307"/>
      <c r="F108" s="307"/>
      <c r="G108" s="202"/>
      <c r="H108" s="300">
        <f ca="1">'т-банк 2 (3 мес)'!H108:L108</f>
        <v>-6789</v>
      </c>
      <c r="I108" s="300"/>
      <c r="J108" s="300"/>
      <c r="K108" s="300"/>
      <c r="L108" s="300"/>
      <c r="M108" s="199"/>
      <c r="N108" s="199">
        <f t="shared" ca="1" si="4"/>
        <v>-6789</v>
      </c>
      <c r="O108" s="202"/>
      <c r="P108" s="303" t="str">
        <f ca="1">'т-банк 2 (3 мес)'!P108:Q108</f>
        <v>LENTA-297</v>
      </c>
      <c r="Q108" s="303"/>
      <c r="R108" s="202"/>
      <c r="S108" s="199" t="str">
        <f t="shared" ca="1" si="5"/>
        <v>*1344</v>
      </c>
    </row>
    <row r="109" spans="1:19" ht="30" customHeight="1">
      <c r="A109" s="201">
        <f ca="1">'т-банк 2 (3 мес)'!A109</f>
        <v>46022.267997685216</v>
      </c>
      <c r="B109" s="202"/>
      <c r="C109" s="306">
        <f t="shared" ca="1" si="3"/>
        <v>46022.267997685216</v>
      </c>
      <c r="D109" s="307"/>
      <c r="E109" s="307"/>
      <c r="F109" s="307"/>
      <c r="G109" s="202"/>
      <c r="H109" s="300">
        <f ca="1">'т-банк 2 (3 мес)'!H109:L109</f>
        <v>-6690</v>
      </c>
      <c r="I109" s="300"/>
      <c r="J109" s="300"/>
      <c r="K109" s="300"/>
      <c r="L109" s="300"/>
      <c r="M109" s="199"/>
      <c r="N109" s="199">
        <f t="shared" ca="1" si="4"/>
        <v>-6690</v>
      </c>
      <c r="O109" s="202"/>
      <c r="P109" s="303" t="str">
        <f ca="1">'т-банк 2 (3 мес)'!P109:Q109</f>
        <v>YM*MOBCREDIT</v>
      </c>
      <c r="Q109" s="303"/>
      <c r="R109" s="202"/>
      <c r="S109" s="199" t="str">
        <f t="shared" ca="1" si="5"/>
        <v>*1344</v>
      </c>
    </row>
    <row r="110" spans="1:19" ht="30" customHeight="1">
      <c r="A110" s="201">
        <f ca="1">'т-банк 2 (3 мес)'!A110</f>
        <v>46021.313136574106</v>
      </c>
      <c r="B110" s="202"/>
      <c r="C110" s="306">
        <f t="shared" ca="1" si="3"/>
        <v>46021.313136574106</v>
      </c>
      <c r="D110" s="307"/>
      <c r="E110" s="307"/>
      <c r="F110" s="307"/>
      <c r="G110" s="202"/>
      <c r="H110" s="300">
        <f ca="1">'т-банк 2 (3 мес)'!H110:L110</f>
        <v>-415</v>
      </c>
      <c r="I110" s="300"/>
      <c r="J110" s="300"/>
      <c r="K110" s="300"/>
      <c r="L110" s="300"/>
      <c r="M110" s="199"/>
      <c r="N110" s="199">
        <f t="shared" ca="1" si="4"/>
        <v>-415</v>
      </c>
      <c r="O110" s="202"/>
      <c r="P110" s="303" t="str">
        <f ca="1">'т-банк 2 (3 мес)'!P110:Q110</f>
        <v>PIF ALFACAPITAL BALANS</v>
      </c>
      <c r="Q110" s="303"/>
      <c r="R110" s="202"/>
      <c r="S110" s="199" t="str">
        <f t="shared" ca="1" si="5"/>
        <v>*1344</v>
      </c>
    </row>
    <row r="111" spans="1:19" ht="30" customHeight="1">
      <c r="A111" s="201">
        <f ca="1">'т-банк 2 (3 мес)'!A111</f>
        <v>46021.197858796331</v>
      </c>
      <c r="B111" s="202"/>
      <c r="C111" s="306">
        <f t="shared" ca="1" si="3"/>
        <v>46021.197858796331</v>
      </c>
      <c r="D111" s="307"/>
      <c r="E111" s="307"/>
      <c r="F111" s="307"/>
      <c r="G111" s="202"/>
      <c r="H111" s="300">
        <f ca="1">'т-банк 2 (3 мес)'!H111:L111</f>
        <v>-11656</v>
      </c>
      <c r="I111" s="300"/>
      <c r="J111" s="300"/>
      <c r="K111" s="300"/>
      <c r="L111" s="300"/>
      <c r="M111" s="199"/>
      <c r="N111" s="199">
        <f t="shared" ca="1" si="4"/>
        <v>-11656</v>
      </c>
      <c r="O111" s="202"/>
      <c r="P111" s="303" t="str">
        <f ca="1">'т-банк 2 (3 мес)'!P111:Q111</f>
        <v>CANTEEN ALCON</v>
      </c>
      <c r="Q111" s="303"/>
      <c r="R111" s="202"/>
      <c r="S111" s="199" t="str">
        <f t="shared" ca="1" si="5"/>
        <v>*1344</v>
      </c>
    </row>
    <row r="112" spans="1:19" ht="30" customHeight="1">
      <c r="A112" s="201">
        <f ca="1">'т-банк 2 (3 мес)'!A112</f>
        <v>46020.200636574111</v>
      </c>
      <c r="B112" s="202"/>
      <c r="C112" s="306">
        <f t="shared" ca="1" si="3"/>
        <v>46020.200636574111</v>
      </c>
      <c r="D112" s="307"/>
      <c r="E112" s="307"/>
      <c r="F112" s="307"/>
      <c r="G112" s="202"/>
      <c r="H112" s="300">
        <f ca="1">'т-банк 2 (3 мес)'!H112:L112</f>
        <v>-11652</v>
      </c>
      <c r="I112" s="300"/>
      <c r="J112" s="300"/>
      <c r="K112" s="300"/>
      <c r="L112" s="300"/>
      <c r="M112" s="199"/>
      <c r="N112" s="199">
        <f t="shared" ca="1" si="4"/>
        <v>-11652</v>
      </c>
      <c r="O112" s="202"/>
      <c r="P112" s="303" t="str">
        <f ca="1">'т-банк 2 (3 мес)'!P112:Q112</f>
        <v>PEREKRESTOK</v>
      </c>
      <c r="Q112" s="303"/>
      <c r="R112" s="202"/>
      <c r="S112" s="199" t="str">
        <f t="shared" ca="1" si="5"/>
        <v>*1344</v>
      </c>
    </row>
    <row r="113" spans="1:19" ht="30" customHeight="1">
      <c r="A113" s="201">
        <f ca="1">'т-банк 2 (3 мес)'!A113</f>
        <v>46020.067303240779</v>
      </c>
      <c r="B113" s="202"/>
      <c r="C113" s="306">
        <f t="shared" ca="1" si="3"/>
        <v>46020.067303240779</v>
      </c>
      <c r="D113" s="307"/>
      <c r="E113" s="307"/>
      <c r="F113" s="307"/>
      <c r="G113" s="202"/>
      <c r="H113" s="300">
        <f ca="1">'т-банк 2 (3 мес)'!H113:L113</f>
        <v>-671</v>
      </c>
      <c r="I113" s="300"/>
      <c r="J113" s="300"/>
      <c r="K113" s="300"/>
      <c r="L113" s="300"/>
      <c r="M113" s="199"/>
      <c r="N113" s="199">
        <f t="shared" ca="1" si="4"/>
        <v>-671</v>
      </c>
      <c r="O113" s="202"/>
      <c r="P113" s="303" t="str">
        <f ca="1">'т-банк 2 (3 мес)'!P113:Q113</f>
        <v>YM*BETSBC</v>
      </c>
      <c r="Q113" s="303"/>
      <c r="R113" s="202"/>
      <c r="S113" s="199" t="str">
        <f t="shared" ca="1" si="5"/>
        <v>*1344</v>
      </c>
    </row>
    <row r="114" spans="1:19" ht="30" customHeight="1">
      <c r="A114" s="201">
        <f ca="1">'т-банк 2 (3 мес)'!A114</f>
        <v>46019.670081018558</v>
      </c>
      <c r="B114" s="202"/>
      <c r="C114" s="306">
        <f t="shared" ca="1" si="3"/>
        <v>46019.670081018558</v>
      </c>
      <c r="D114" s="307"/>
      <c r="E114" s="307"/>
      <c r="F114" s="307"/>
      <c r="G114" s="202"/>
      <c r="H114" s="300">
        <f ca="1">'т-банк 2 (3 мес)'!H114:L114</f>
        <v>-2393</v>
      </c>
      <c r="I114" s="300"/>
      <c r="J114" s="300"/>
      <c r="K114" s="300"/>
      <c r="L114" s="300"/>
      <c r="M114" s="199"/>
      <c r="N114" s="199">
        <f t="shared" ca="1" si="4"/>
        <v>-2393</v>
      </c>
      <c r="O114" s="202"/>
      <c r="P114" s="303" t="str">
        <f ca="1">'т-банк 2 (3 мес)'!P114:Q114</f>
        <v>LLC ORGANIC COFFEE-2</v>
      </c>
      <c r="Q114" s="303"/>
      <c r="R114" s="202"/>
      <c r="S114" s="199" t="str">
        <f t="shared" ca="1" si="5"/>
        <v>*1344</v>
      </c>
    </row>
    <row r="115" spans="1:19" ht="30" customHeight="1">
      <c r="A115" s="201">
        <f ca="1">'т-банк 2 (3 мес)'!A115</f>
        <v>46018.90758101856</v>
      </c>
      <c r="B115" s="202"/>
      <c r="C115" s="306">
        <f t="shared" ca="1" si="3"/>
        <v>46018.90758101856</v>
      </c>
      <c r="D115" s="307"/>
      <c r="E115" s="307"/>
      <c r="F115" s="307"/>
      <c r="G115" s="202"/>
      <c r="H115" s="300">
        <f ca="1">'т-банк 2 (3 мес)'!H115:L115</f>
        <v>-10807</v>
      </c>
      <c r="I115" s="300"/>
      <c r="J115" s="300"/>
      <c r="K115" s="300"/>
      <c r="L115" s="300"/>
      <c r="M115" s="199"/>
      <c r="N115" s="199">
        <f t="shared" ca="1" si="4"/>
        <v>-10807</v>
      </c>
      <c r="O115" s="202"/>
      <c r="P115" s="303" t="str">
        <f ca="1">'т-банк 2 (3 мес)'!P115:Q115</f>
        <v>ZAIMSRAZU.RU</v>
      </c>
      <c r="Q115" s="303"/>
      <c r="R115" s="202"/>
      <c r="S115" s="199" t="str">
        <f t="shared" ca="1" si="5"/>
        <v>*1344</v>
      </c>
    </row>
    <row r="116" spans="1:19" ht="30" customHeight="1">
      <c r="A116" s="201">
        <f ca="1">'т-банк 2 (3 мес)'!A116</f>
        <v>46018.606192129671</v>
      </c>
      <c r="B116" s="202"/>
      <c r="C116" s="306">
        <f t="shared" ca="1" si="3"/>
        <v>46018.606192129671</v>
      </c>
      <c r="D116" s="307"/>
      <c r="E116" s="307"/>
      <c r="F116" s="307"/>
      <c r="G116" s="202"/>
      <c r="H116" s="300">
        <f ca="1">'т-банк 2 (3 мес)'!H116:L116</f>
        <v>-13972</v>
      </c>
      <c r="I116" s="300"/>
      <c r="J116" s="300"/>
      <c r="K116" s="300"/>
      <c r="L116" s="300"/>
      <c r="M116" s="199"/>
      <c r="N116" s="199">
        <f t="shared" ca="1" si="4"/>
        <v>-13972</v>
      </c>
      <c r="O116" s="202"/>
      <c r="P116" s="303" t="str">
        <f ca="1">'т-банк 2 (3 мес)'!P116:Q116</f>
        <v>WWW.WALLETONE.RU</v>
      </c>
      <c r="Q116" s="303"/>
      <c r="R116" s="202"/>
      <c r="S116" s="199" t="str">
        <f t="shared" ca="1" si="5"/>
        <v>*1344</v>
      </c>
    </row>
    <row r="117" spans="1:19" ht="30" customHeight="1">
      <c r="A117" s="201">
        <f ca="1">'т-банк 2 (3 мес)'!A117</f>
        <v>46018.031192129674</v>
      </c>
      <c r="B117" s="202"/>
      <c r="C117" s="306">
        <f t="shared" ca="1" si="3"/>
        <v>46018.031192129674</v>
      </c>
      <c r="D117" s="307"/>
      <c r="E117" s="307"/>
      <c r="F117" s="307"/>
      <c r="G117" s="202"/>
      <c r="H117" s="300">
        <f ca="1">'т-банк 2 (3 мес)'!H117:L117</f>
        <v>-9558</v>
      </c>
      <c r="I117" s="300"/>
      <c r="J117" s="300"/>
      <c r="K117" s="300"/>
      <c r="L117" s="300"/>
      <c r="M117" s="199"/>
      <c r="N117" s="199">
        <f t="shared" ca="1" si="4"/>
        <v>-9558</v>
      </c>
      <c r="O117" s="202"/>
      <c r="P117" s="303" t="str">
        <f ca="1">'т-банк 2 (3 мес)'!P117:Q117</f>
        <v>YM*MOBCREDIT</v>
      </c>
      <c r="Q117" s="303"/>
      <c r="R117" s="202"/>
      <c r="S117" s="199" t="str">
        <f t="shared" ca="1" si="5"/>
        <v>*1344</v>
      </c>
    </row>
    <row r="118" spans="1:19" ht="30" customHeight="1">
      <c r="A118" s="201">
        <f ca="1">'т-банк 2 (3 мес)'!A118</f>
        <v>46017.537442129673</v>
      </c>
      <c r="B118" s="202"/>
      <c r="C118" s="306">
        <f t="shared" ca="1" si="3"/>
        <v>46017.537442129673</v>
      </c>
      <c r="D118" s="307"/>
      <c r="E118" s="307"/>
      <c r="F118" s="307"/>
      <c r="G118" s="202"/>
      <c r="H118" s="300">
        <f ca="1">'т-банк 2 (3 мес)'!H118:L118</f>
        <v>-9522</v>
      </c>
      <c r="I118" s="300"/>
      <c r="J118" s="300"/>
      <c r="K118" s="300"/>
      <c r="L118" s="300"/>
      <c r="M118" s="199"/>
      <c r="N118" s="199">
        <f t="shared" ca="1" si="4"/>
        <v>-9522</v>
      </c>
      <c r="O118" s="202"/>
      <c r="P118" s="303" t="str">
        <f ca="1">'т-банк 2 (3 мес)'!P118:Q118</f>
        <v>NASTOYASHCHAYA PEKARNY</v>
      </c>
      <c r="Q118" s="303"/>
      <c r="R118" s="202"/>
      <c r="S118" s="199" t="str">
        <f t="shared" ca="1" si="5"/>
        <v>*1344</v>
      </c>
    </row>
    <row r="119" spans="1:19" ht="30" customHeight="1">
      <c r="A119" s="201">
        <f ca="1">'т-банк 2 (3 мес)'!A119</f>
        <v>46017.197164351892</v>
      </c>
      <c r="B119" s="202"/>
      <c r="C119" s="306">
        <f t="shared" ca="1" si="3"/>
        <v>46017.197164351892</v>
      </c>
      <c r="D119" s="307"/>
      <c r="E119" s="307"/>
      <c r="F119" s="307"/>
      <c r="G119" s="202"/>
      <c r="H119" s="300">
        <f ca="1">'т-банк 2 (3 мес)'!H119:L119</f>
        <v>-11129</v>
      </c>
      <c r="I119" s="300"/>
      <c r="J119" s="300"/>
      <c r="K119" s="300"/>
      <c r="L119" s="300"/>
      <c r="M119" s="199"/>
      <c r="N119" s="199">
        <f t="shared" ca="1" si="4"/>
        <v>-11129</v>
      </c>
      <c r="O119" s="202"/>
      <c r="P119" s="303" t="str">
        <f ca="1">'т-банк 2 (3 мес)'!P119:Q119</f>
        <v>EZAIMO.RU</v>
      </c>
      <c r="Q119" s="303"/>
      <c r="R119" s="202"/>
      <c r="S119" s="199" t="str">
        <f t="shared" ca="1" si="5"/>
        <v>*1344</v>
      </c>
    </row>
    <row r="120" spans="1:19" ht="30" customHeight="1">
      <c r="A120" s="201">
        <f ca="1">'т-банк 2 (3 мес)'!A120</f>
        <v>46016.414525463006</v>
      </c>
      <c r="B120" s="202"/>
      <c r="C120" s="306">
        <f t="shared" ca="1" si="3"/>
        <v>46016.414525463006</v>
      </c>
      <c r="D120" s="307"/>
      <c r="E120" s="307"/>
      <c r="F120" s="307"/>
      <c r="G120" s="202"/>
      <c r="H120" s="300">
        <f ca="1">'т-банк 2 (3 мес)'!H120:L120</f>
        <v>-1343</v>
      </c>
      <c r="I120" s="300"/>
      <c r="J120" s="300"/>
      <c r="K120" s="300"/>
      <c r="L120" s="300"/>
      <c r="M120" s="199"/>
      <c r="N120" s="199">
        <f t="shared" ca="1" si="4"/>
        <v>-1343</v>
      </c>
      <c r="O120" s="202"/>
      <c r="P120" s="303" t="str">
        <f ca="1">'т-банк 2 (3 мес)'!P120:Q120</f>
        <v>ZAIM365.RU</v>
      </c>
      <c r="Q120" s="303"/>
      <c r="R120" s="202"/>
      <c r="S120" s="199" t="str">
        <f t="shared" ca="1" si="5"/>
        <v>*1344</v>
      </c>
    </row>
    <row r="121" spans="1:19" ht="30" customHeight="1">
      <c r="A121" s="201">
        <f ca="1">'т-банк 2 (3 мес)'!A121</f>
        <v>46016.054108796336</v>
      </c>
      <c r="B121" s="202"/>
      <c r="C121" s="306">
        <f t="shared" ca="1" si="3"/>
        <v>46016.054108796336</v>
      </c>
      <c r="D121" s="307"/>
      <c r="E121" s="307"/>
      <c r="F121" s="307"/>
      <c r="G121" s="202"/>
      <c r="H121" s="300">
        <f ca="1">'т-банк 2 (3 мес)'!H121:L121</f>
        <v>-4660</v>
      </c>
      <c r="I121" s="300"/>
      <c r="J121" s="300"/>
      <c r="K121" s="300"/>
      <c r="L121" s="300"/>
      <c r="M121" s="199"/>
      <c r="N121" s="199">
        <f t="shared" ca="1" si="4"/>
        <v>-4660</v>
      </c>
      <c r="O121" s="202"/>
      <c r="P121" s="303" t="str">
        <f ca="1">'т-банк 2 (3 мес)'!P121:Q121</f>
        <v>OPENTABLE REST GIFT</v>
      </c>
      <c r="Q121" s="303"/>
      <c r="R121" s="202"/>
      <c r="S121" s="199" t="str">
        <f t="shared" ca="1" si="5"/>
        <v>*1344</v>
      </c>
    </row>
    <row r="122" spans="1:19" ht="30" customHeight="1">
      <c r="A122" s="201">
        <f ca="1">'т-банк 2 (3 мес)'!A122</f>
        <v>46015.988136574117</v>
      </c>
      <c r="B122" s="202"/>
      <c r="C122" s="306">
        <f t="shared" ca="1" si="3"/>
        <v>46015.988136574117</v>
      </c>
      <c r="D122" s="307"/>
      <c r="E122" s="307"/>
      <c r="F122" s="307"/>
      <c r="G122" s="202"/>
      <c r="H122" s="300">
        <f ca="1">'т-банк 2 (3 мес)'!H122:L122</f>
        <v>-12784</v>
      </c>
      <c r="I122" s="300"/>
      <c r="J122" s="300"/>
      <c r="K122" s="300"/>
      <c r="L122" s="300"/>
      <c r="M122" s="199"/>
      <c r="N122" s="199">
        <f t="shared" ca="1" si="4"/>
        <v>-12784</v>
      </c>
      <c r="O122" s="202"/>
      <c r="P122" s="303" t="str">
        <f ca="1">'т-банк 2 (3 мес)'!P122:Q122</f>
        <v>STATUS CLUB</v>
      </c>
      <c r="Q122" s="303"/>
      <c r="R122" s="202"/>
      <c r="S122" s="199" t="str">
        <f t="shared" ca="1" si="5"/>
        <v>*1344</v>
      </c>
    </row>
    <row r="123" spans="1:19" ht="30" customHeight="1">
      <c r="A123" s="201">
        <f ca="1">'т-банк 2 (3 мес)'!A123</f>
        <v>46015.099247685226</v>
      </c>
      <c r="B123" s="202"/>
      <c r="C123" s="306">
        <f t="shared" ca="1" si="3"/>
        <v>46015.099247685226</v>
      </c>
      <c r="D123" s="307"/>
      <c r="E123" s="307"/>
      <c r="F123" s="307"/>
      <c r="G123" s="202"/>
      <c r="H123" s="300">
        <f ca="1">'т-банк 2 (3 мес)'!H123:L123</f>
        <v>-4444</v>
      </c>
      <c r="I123" s="300"/>
      <c r="J123" s="300"/>
      <c r="K123" s="300"/>
      <c r="L123" s="300"/>
      <c r="M123" s="199"/>
      <c r="N123" s="199">
        <f t="shared" ca="1" si="4"/>
        <v>-4444</v>
      </c>
      <c r="O123" s="202"/>
      <c r="P123" s="303" t="str">
        <f ca="1">'т-банк 2 (3 мес)'!P123:Q123</f>
        <v>PLASTIQ TUITION</v>
      </c>
      <c r="Q123" s="303"/>
      <c r="R123" s="202"/>
      <c r="S123" s="199" t="str">
        <f t="shared" ca="1" si="5"/>
        <v>*1344</v>
      </c>
    </row>
    <row r="124" spans="1:19" ht="30" customHeight="1">
      <c r="A124" s="201">
        <f ca="1">'т-банк 2 (3 мес)'!A124</f>
        <v>46014.209664351896</v>
      </c>
      <c r="B124" s="202"/>
      <c r="C124" s="306">
        <f t="shared" ca="1" si="3"/>
        <v>46014.209664351896</v>
      </c>
      <c r="D124" s="307"/>
      <c r="E124" s="307"/>
      <c r="F124" s="307"/>
      <c r="G124" s="202"/>
      <c r="H124" s="300">
        <f ca="1">'т-банк 2 (3 мес)'!H124:L124</f>
        <v>-1720</v>
      </c>
      <c r="I124" s="300"/>
      <c r="J124" s="300"/>
      <c r="K124" s="300"/>
      <c r="L124" s="300"/>
      <c r="M124" s="199"/>
      <c r="N124" s="199">
        <f t="shared" ca="1" si="4"/>
        <v>-1720</v>
      </c>
      <c r="O124" s="202"/>
      <c r="P124" s="303" t="str">
        <f ca="1">'т-банк 2 (3 мес)'!P124:Q124</f>
        <v>OPENTABLE REST GIFT</v>
      </c>
      <c r="Q124" s="303"/>
      <c r="R124" s="202"/>
      <c r="S124" s="199" t="str">
        <f t="shared" ca="1" si="5"/>
        <v>*1344</v>
      </c>
    </row>
    <row r="125" spans="1:19" ht="30" customHeight="1">
      <c r="A125" s="201">
        <f ca="1">'т-банк 2 (3 мес)'!A125</f>
        <v>46013.405497685228</v>
      </c>
      <c r="B125" s="202"/>
      <c r="C125" s="306">
        <f t="shared" ca="1" si="3"/>
        <v>46013.405497685228</v>
      </c>
      <c r="D125" s="307"/>
      <c r="E125" s="307"/>
      <c r="F125" s="307"/>
      <c r="G125" s="202"/>
      <c r="H125" s="300">
        <f ca="1">'т-банк 2 (3 мес)'!H125:L125</f>
        <v>-11923</v>
      </c>
      <c r="I125" s="300"/>
      <c r="J125" s="300"/>
      <c r="K125" s="300"/>
      <c r="L125" s="300"/>
      <c r="M125" s="199"/>
      <c r="N125" s="199">
        <f t="shared" ca="1" si="4"/>
        <v>-11923</v>
      </c>
      <c r="O125" s="202"/>
      <c r="P125" s="303" t="str">
        <f ca="1">'т-банк 2 (3 мес)'!P125:Q125</f>
        <v>PAYU</v>
      </c>
      <c r="Q125" s="303"/>
      <c r="R125" s="202"/>
      <c r="S125" s="199" t="str">
        <f t="shared" ca="1" si="5"/>
        <v>*1344</v>
      </c>
    </row>
    <row r="126" spans="1:19" ht="30" customHeight="1">
      <c r="A126" s="201">
        <f ca="1">'т-банк 2 (3 мес)'!A126</f>
        <v>46012.478414351892</v>
      </c>
      <c r="B126" s="202"/>
      <c r="C126" s="306">
        <f t="shared" ca="1" si="3"/>
        <v>46012.478414351892</v>
      </c>
      <c r="D126" s="307"/>
      <c r="E126" s="307"/>
      <c r="F126" s="307"/>
      <c r="G126" s="202"/>
      <c r="H126" s="300">
        <f ca="1">'т-банк 2 (3 мес)'!H126:L126</f>
        <v>-6929</v>
      </c>
      <c r="I126" s="300"/>
      <c r="J126" s="300"/>
      <c r="K126" s="300"/>
      <c r="L126" s="300"/>
      <c r="M126" s="199"/>
      <c r="N126" s="199">
        <f t="shared" ca="1" si="4"/>
        <v>-6929</v>
      </c>
      <c r="O126" s="202"/>
      <c r="P126" s="303" t="str">
        <f ca="1">'т-банк 2 (3 мес)'!P126:Q126</f>
        <v>GAZPROMNEFT AZS 159</v>
      </c>
      <c r="Q126" s="303"/>
      <c r="R126" s="202"/>
      <c r="S126" s="199" t="str">
        <f t="shared" ca="1" si="5"/>
        <v>*1344</v>
      </c>
    </row>
    <row r="127" spans="1:19" ht="30" customHeight="1">
      <c r="A127" s="201">
        <f ca="1">'т-банк 2 (3 мес)'!A127</f>
        <v>46011.846469907447</v>
      </c>
      <c r="B127" s="202"/>
      <c r="C127" s="306">
        <f t="shared" ca="1" si="3"/>
        <v>46011.846469907447</v>
      </c>
      <c r="D127" s="307"/>
      <c r="E127" s="307"/>
      <c r="F127" s="307"/>
      <c r="G127" s="202"/>
      <c r="H127" s="300">
        <f ca="1">'т-банк 2 (3 мес)'!H127:L127</f>
        <v>840000</v>
      </c>
      <c r="I127" s="300"/>
      <c r="J127" s="300"/>
      <c r="K127" s="300"/>
      <c r="L127" s="300"/>
      <c r="M127" s="199"/>
      <c r="N127" s="199">
        <f t="shared" ca="1" si="4"/>
        <v>840000</v>
      </c>
      <c r="O127" s="202"/>
      <c r="P127" s="303" t="str">
        <f ca="1">'т-банк 2 (3 мес)'!P127:Q127</f>
        <v>Salary transfer from STARLINK LLC</v>
      </c>
      <c r="Q127" s="303"/>
      <c r="R127" s="202"/>
      <c r="S127" s="199" t="str">
        <f t="shared" ca="1" si="5"/>
        <v>*1344</v>
      </c>
    </row>
    <row r="128" spans="1:19" ht="30" customHeight="1">
      <c r="A128" s="201">
        <f ca="1">'т-банк 2 (3 мес)'!A128</f>
        <v>46011.456886574117</v>
      </c>
      <c r="B128" s="202"/>
      <c r="C128" s="306">
        <f t="shared" ca="1" si="3"/>
        <v>46011.456886574117</v>
      </c>
      <c r="D128" s="307"/>
      <c r="E128" s="307"/>
      <c r="F128" s="307"/>
      <c r="G128" s="202"/>
      <c r="H128" s="300">
        <f ca="1">'т-банк 2 (3 мес)'!H128:L128</f>
        <v>-11887</v>
      </c>
      <c r="I128" s="300"/>
      <c r="J128" s="300"/>
      <c r="K128" s="300"/>
      <c r="L128" s="300"/>
      <c r="M128" s="199"/>
      <c r="N128" s="199">
        <f t="shared" ca="1" si="4"/>
        <v>-11887</v>
      </c>
      <c r="O128" s="202"/>
      <c r="P128" s="303" t="str">
        <f ca="1">'т-банк 2 (3 мес)'!P128:Q128</f>
        <v>SHOPWWW.BELARUSBANK.BY</v>
      </c>
      <c r="Q128" s="303"/>
      <c r="R128" s="202"/>
      <c r="S128" s="199" t="str">
        <f t="shared" ca="1" si="5"/>
        <v>*1344</v>
      </c>
    </row>
    <row r="129" spans="1:19" ht="30" customHeight="1">
      <c r="A129" s="201">
        <f ca="1">'т-банк 2 (3 мес)'!A129</f>
        <v>46011.354803240785</v>
      </c>
      <c r="B129" s="202"/>
      <c r="C129" s="306">
        <f t="shared" ca="1" si="3"/>
        <v>46011.354803240785</v>
      </c>
      <c r="D129" s="307"/>
      <c r="E129" s="307"/>
      <c r="F129" s="307"/>
      <c r="G129" s="202"/>
      <c r="H129" s="300">
        <f ca="1">'т-банк 2 (3 мес)'!H129:L129</f>
        <v>-14155</v>
      </c>
      <c r="I129" s="300"/>
      <c r="J129" s="300"/>
      <c r="K129" s="300"/>
      <c r="L129" s="300"/>
      <c r="M129" s="199"/>
      <c r="N129" s="199">
        <f t="shared" ca="1" si="4"/>
        <v>-14155</v>
      </c>
      <c r="O129" s="202"/>
      <c r="P129" s="303" t="str">
        <f ca="1">'т-банк 2 (3 мес)'!P129:Q129</f>
        <v>UMONEYS.RU</v>
      </c>
      <c r="Q129" s="303"/>
      <c r="R129" s="202"/>
      <c r="S129" s="199" t="str">
        <f t="shared" ca="1" si="5"/>
        <v>*1344</v>
      </c>
    </row>
    <row r="130" spans="1:19" ht="30" customHeight="1">
      <c r="A130" s="201">
        <f ca="1">'т-банк 2 (3 мес)'!A130</f>
        <v>46010.707581018563</v>
      </c>
      <c r="B130" s="202"/>
      <c r="C130" s="306">
        <f t="shared" ca="1" si="3"/>
        <v>46010.707581018563</v>
      </c>
      <c r="D130" s="307"/>
      <c r="E130" s="307"/>
      <c r="F130" s="307"/>
      <c r="G130" s="202"/>
      <c r="H130" s="300">
        <f ca="1">'т-банк 2 (3 мес)'!H130:L130</f>
        <v>-11297</v>
      </c>
      <c r="I130" s="300"/>
      <c r="J130" s="300"/>
      <c r="K130" s="300"/>
      <c r="L130" s="300"/>
      <c r="M130" s="199"/>
      <c r="N130" s="199">
        <f t="shared" ca="1" si="4"/>
        <v>-11297</v>
      </c>
      <c r="O130" s="202"/>
      <c r="P130" s="303" t="str">
        <f ca="1">'т-банк 2 (3 мес)'!P130:Q130</f>
        <v>PAYMASTER</v>
      </c>
      <c r="Q130" s="303"/>
      <c r="R130" s="202"/>
      <c r="S130" s="199" t="str">
        <f t="shared" ca="1" si="5"/>
        <v>*1344</v>
      </c>
    </row>
    <row r="131" spans="1:19" ht="30" customHeight="1">
      <c r="A131" s="201">
        <f ca="1">'т-банк 2 (3 мес)'!A131</f>
        <v>46010.139525463004</v>
      </c>
      <c r="B131" s="202"/>
      <c r="C131" s="306">
        <f t="shared" ca="1" si="3"/>
        <v>46010.139525463004</v>
      </c>
      <c r="D131" s="307"/>
      <c r="E131" s="307"/>
      <c r="F131" s="307"/>
      <c r="G131" s="202"/>
      <c r="H131" s="300">
        <f ca="1">'т-банк 2 (3 мес)'!H131:L131</f>
        <v>-14940</v>
      </c>
      <c r="I131" s="300"/>
      <c r="J131" s="300"/>
      <c r="K131" s="300"/>
      <c r="L131" s="300"/>
      <c r="M131" s="199"/>
      <c r="N131" s="199">
        <f t="shared" ca="1" si="4"/>
        <v>-14940</v>
      </c>
      <c r="O131" s="202"/>
      <c r="P131" s="303" t="str">
        <f ca="1">'т-банк 2 (3 мес)'!P131:Q131</f>
        <v>YM*BETSBC</v>
      </c>
      <c r="Q131" s="303"/>
      <c r="R131" s="202"/>
      <c r="S131" s="199" t="str">
        <f t="shared" ca="1" si="5"/>
        <v>*1344</v>
      </c>
    </row>
    <row r="132" spans="1:19" ht="30" customHeight="1">
      <c r="A132" s="201">
        <f ca="1">'т-банк 2 (3 мес)'!A132</f>
        <v>46009.815219907447</v>
      </c>
      <c r="B132" s="202"/>
      <c r="C132" s="306">
        <f t="shared" ca="1" si="3"/>
        <v>46009.815219907447</v>
      </c>
      <c r="D132" s="307"/>
      <c r="E132" s="307"/>
      <c r="F132" s="307"/>
      <c r="G132" s="202"/>
      <c r="H132" s="300">
        <f ca="1">'т-банк 2 (3 мес)'!H132:L132</f>
        <v>-6274</v>
      </c>
      <c r="I132" s="300"/>
      <c r="J132" s="300"/>
      <c r="K132" s="300"/>
      <c r="L132" s="300"/>
      <c r="M132" s="199"/>
      <c r="N132" s="199">
        <f t="shared" ca="1" si="4"/>
        <v>-6274</v>
      </c>
      <c r="O132" s="202"/>
      <c r="P132" s="303" t="str">
        <f ca="1">'т-банк 2 (3 мес)'!P132:Q132</f>
        <v>BVAAUCTIONS</v>
      </c>
      <c r="Q132" s="303"/>
      <c r="R132" s="202"/>
      <c r="S132" s="199" t="str">
        <f t="shared" ca="1" si="5"/>
        <v>*1344</v>
      </c>
    </row>
    <row r="133" spans="1:19" ht="30" customHeight="1">
      <c r="A133" s="201">
        <f ca="1">'т-банк 2 (3 мес)'!A133</f>
        <v>46009.061747685228</v>
      </c>
      <c r="B133" s="202"/>
      <c r="C133" s="306">
        <f t="shared" ca="1" si="3"/>
        <v>46009.061747685228</v>
      </c>
      <c r="D133" s="307"/>
      <c r="E133" s="307"/>
      <c r="F133" s="307"/>
      <c r="G133" s="202"/>
      <c r="H133" s="300">
        <f ca="1">'т-банк 2 (3 мес)'!H133:L133</f>
        <v>-4590</v>
      </c>
      <c r="I133" s="300"/>
      <c r="J133" s="300"/>
      <c r="K133" s="300"/>
      <c r="L133" s="300"/>
      <c r="M133" s="199"/>
      <c r="N133" s="199">
        <f t="shared" ca="1" si="4"/>
        <v>-4590</v>
      </c>
      <c r="O133" s="202"/>
      <c r="P133" s="303" t="str">
        <f ca="1">'т-банк 2 (3 мес)'!P133:Q133</f>
        <v>PAYU</v>
      </c>
      <c r="Q133" s="303"/>
      <c r="R133" s="202"/>
      <c r="S133" s="199" t="str">
        <f t="shared" ca="1" si="5"/>
        <v>*1344</v>
      </c>
    </row>
    <row r="134" spans="1:19" ht="30" customHeight="1">
      <c r="A134" s="201">
        <f ca="1">'т-банк 2 (3 мес)'!A134</f>
        <v>46008.613831018563</v>
      </c>
      <c r="B134" s="202"/>
      <c r="C134" s="306">
        <f t="shared" ca="1" si="3"/>
        <v>46008.613831018563</v>
      </c>
      <c r="D134" s="307"/>
      <c r="E134" s="307"/>
      <c r="F134" s="307"/>
      <c r="G134" s="202"/>
      <c r="H134" s="300">
        <f ca="1">'т-банк 2 (3 мес)'!H134:L134</f>
        <v>-2446</v>
      </c>
      <c r="I134" s="300"/>
      <c r="J134" s="300"/>
      <c r="K134" s="300"/>
      <c r="L134" s="300"/>
      <c r="M134" s="199"/>
      <c r="N134" s="199">
        <f t="shared" ca="1" si="4"/>
        <v>-2446</v>
      </c>
      <c r="O134" s="202"/>
      <c r="P134" s="303" t="str">
        <f ca="1">'т-банк 2 (3 мес)'!P134:Q134</f>
        <v>EXPRESS-L</v>
      </c>
      <c r="Q134" s="303"/>
      <c r="R134" s="202"/>
      <c r="S134" s="199" t="str">
        <f t="shared" ca="1" si="5"/>
        <v>*1344</v>
      </c>
    </row>
    <row r="135" spans="1:19" ht="30" customHeight="1">
      <c r="A135" s="201">
        <f ca="1">'т-банк 2 (3 мес)'!A135</f>
        <v>46007.931192129676</v>
      </c>
      <c r="B135" s="202"/>
      <c r="C135" s="306">
        <f t="shared" ca="1" si="3"/>
        <v>46007.931192129676</v>
      </c>
      <c r="D135" s="307"/>
      <c r="E135" s="307"/>
      <c r="F135" s="307"/>
      <c r="G135" s="202"/>
      <c r="H135" s="300">
        <f ca="1">'т-банк 2 (3 мес)'!H135:L135</f>
        <v>-7062</v>
      </c>
      <c r="I135" s="300"/>
      <c r="J135" s="300"/>
      <c r="K135" s="300"/>
      <c r="L135" s="300"/>
      <c r="M135" s="199"/>
      <c r="N135" s="199">
        <f t="shared" ca="1" si="4"/>
        <v>-7062</v>
      </c>
      <c r="O135" s="202"/>
      <c r="P135" s="303" t="str">
        <f ca="1">'т-банк 2 (3 мес)'!P135:Q135</f>
        <v>OOO KOMPASS GRUPP RUS</v>
      </c>
      <c r="Q135" s="303"/>
      <c r="R135" s="202"/>
      <c r="S135" s="199" t="str">
        <f t="shared" ca="1" si="5"/>
        <v>*1344</v>
      </c>
    </row>
    <row r="136" spans="1:19" ht="30" customHeight="1">
      <c r="A136" s="201">
        <f ca="1">'т-банк 2 (3 мес)'!A136</f>
        <v>46007.038831018566</v>
      </c>
      <c r="B136" s="202"/>
      <c r="C136" s="306">
        <f t="shared" ca="1" si="3"/>
        <v>46007.038831018566</v>
      </c>
      <c r="D136" s="307"/>
      <c r="E136" s="307"/>
      <c r="F136" s="307"/>
      <c r="G136" s="202"/>
      <c r="H136" s="300">
        <f ca="1">'т-банк 2 (3 мес)'!H136:L136</f>
        <v>-1670</v>
      </c>
      <c r="I136" s="300"/>
      <c r="J136" s="300"/>
      <c r="K136" s="300"/>
      <c r="L136" s="300"/>
      <c r="M136" s="199"/>
      <c r="N136" s="199">
        <f t="shared" ca="1" si="4"/>
        <v>-1670</v>
      </c>
      <c r="O136" s="202"/>
      <c r="P136" s="303" t="str">
        <f ca="1">'т-банк 2 (3 мес)'!P136:Q136</f>
        <v>TRM 4814 E UL. ZEMLYAN</v>
      </c>
      <c r="Q136" s="303"/>
      <c r="R136" s="202"/>
      <c r="S136" s="199" t="str">
        <f t="shared" ca="1" si="5"/>
        <v>*1344</v>
      </c>
    </row>
    <row r="137" spans="1:19" ht="30" customHeight="1">
      <c r="A137" s="201">
        <f ca="1">'т-банк 2 (3 мес)'!A137</f>
        <v>46006.762442129679</v>
      </c>
      <c r="B137" s="202"/>
      <c r="C137" s="306">
        <f t="shared" ca="1" si="3"/>
        <v>46006.762442129679</v>
      </c>
      <c r="D137" s="307"/>
      <c r="E137" s="307"/>
      <c r="F137" s="307"/>
      <c r="G137" s="202"/>
      <c r="H137" s="300">
        <f ca="1">'т-банк 2 (3 мес)'!H137:L137</f>
        <v>-4801</v>
      </c>
      <c r="I137" s="300"/>
      <c r="J137" s="300"/>
      <c r="K137" s="300"/>
      <c r="L137" s="300"/>
      <c r="M137" s="199"/>
      <c r="N137" s="199">
        <f t="shared" ca="1" si="4"/>
        <v>-4801</v>
      </c>
      <c r="O137" s="202"/>
      <c r="P137" s="303" t="str">
        <f ca="1">'т-банк 2 (3 мес)'!P137:Q137</f>
        <v>YM*COFFEE</v>
      </c>
      <c r="Q137" s="303"/>
      <c r="R137" s="202"/>
      <c r="S137" s="199" t="str">
        <f t="shared" ca="1" si="5"/>
        <v>*1344</v>
      </c>
    </row>
    <row r="138" spans="1:19" ht="30" customHeight="1">
      <c r="A138" s="201">
        <f ca="1">'т-банк 2 (3 мес)'!A138</f>
        <v>46006.075636574125</v>
      </c>
      <c r="B138" s="202"/>
      <c r="C138" s="306">
        <f t="shared" ca="1" si="3"/>
        <v>46006.075636574125</v>
      </c>
      <c r="D138" s="307"/>
      <c r="E138" s="307"/>
      <c r="F138" s="307"/>
      <c r="G138" s="202"/>
      <c r="H138" s="300">
        <f ca="1">'т-банк 2 (3 мес)'!H138:L138</f>
        <v>-13901</v>
      </c>
      <c r="I138" s="300"/>
      <c r="J138" s="300"/>
      <c r="K138" s="300"/>
      <c r="L138" s="300"/>
      <c r="M138" s="199"/>
      <c r="N138" s="199">
        <f t="shared" ca="1" si="4"/>
        <v>-13901</v>
      </c>
      <c r="O138" s="202"/>
      <c r="P138" s="303" t="str">
        <f ca="1">'т-банк 2 (3 мес)'!P138:Q138</f>
        <v>LOBBY BAR</v>
      </c>
      <c r="Q138" s="303"/>
      <c r="R138" s="202"/>
      <c r="S138" s="199" t="str">
        <f t="shared" ca="1" si="5"/>
        <v>*1344</v>
      </c>
    </row>
    <row r="139" spans="1:19" ht="30" customHeight="1">
      <c r="A139" s="201">
        <f ca="1">'т-банк 2 (3 мес)'!A139</f>
        <v>46005.945775463013</v>
      </c>
      <c r="B139" s="202"/>
      <c r="C139" s="306">
        <f t="shared" ca="1" si="3"/>
        <v>46005.945775463013</v>
      </c>
      <c r="D139" s="307"/>
      <c r="E139" s="307"/>
      <c r="F139" s="307"/>
      <c r="G139" s="202"/>
      <c r="H139" s="300">
        <f ca="1">'т-банк 2 (3 мес)'!H139:L139</f>
        <v>-12175</v>
      </c>
      <c r="I139" s="300"/>
      <c r="J139" s="300"/>
      <c r="K139" s="300"/>
      <c r="L139" s="300"/>
      <c r="M139" s="199"/>
      <c r="N139" s="199">
        <f t="shared" ca="1" si="4"/>
        <v>-12175</v>
      </c>
      <c r="O139" s="202"/>
      <c r="P139" s="303" t="str">
        <f ca="1">'т-банк 2 (3 мес)'!P139:Q139</f>
        <v>SPB COFFEE HOUSE 46</v>
      </c>
      <c r="Q139" s="303"/>
      <c r="R139" s="202"/>
      <c r="S139" s="199" t="str">
        <f t="shared" ca="1" si="5"/>
        <v>*1344</v>
      </c>
    </row>
    <row r="140" spans="1:19" ht="30" customHeight="1">
      <c r="A140" s="201">
        <f ca="1">'т-банк 2 (3 мес)'!A140</f>
        <v>46005.169386574125</v>
      </c>
      <c r="B140" s="202"/>
      <c r="C140" s="306">
        <f t="shared" ca="1" si="3"/>
        <v>46005.169386574125</v>
      </c>
      <c r="D140" s="307"/>
      <c r="E140" s="307"/>
      <c r="F140" s="307"/>
      <c r="G140" s="202"/>
      <c r="H140" s="300">
        <f ca="1">'т-банк 2 (3 мес)'!H140:L140</f>
        <v>-7346</v>
      </c>
      <c r="I140" s="300"/>
      <c r="J140" s="300"/>
      <c r="K140" s="300"/>
      <c r="L140" s="300"/>
      <c r="M140" s="199"/>
      <c r="N140" s="199">
        <f t="shared" ca="1" si="4"/>
        <v>-7346</v>
      </c>
      <c r="O140" s="202"/>
      <c r="P140" s="303" t="str">
        <f ca="1">'т-банк 2 (3 мес)'!P140:Q140</f>
        <v>IZETTLE - 4829 UK POS</v>
      </c>
      <c r="Q140" s="303"/>
      <c r="R140" s="202"/>
      <c r="S140" s="199" t="str">
        <f t="shared" ca="1" si="5"/>
        <v>*1344</v>
      </c>
    </row>
    <row r="141" spans="1:19" ht="30" customHeight="1">
      <c r="A141" s="201">
        <f ca="1">'т-банк 2 (3 мес)'!A141</f>
        <v>46005.167997685239</v>
      </c>
      <c r="B141" s="202"/>
      <c r="C141" s="306">
        <f t="shared" ca="1" si="3"/>
        <v>46005.167997685239</v>
      </c>
      <c r="D141" s="307"/>
      <c r="E141" s="307"/>
      <c r="F141" s="307"/>
      <c r="G141" s="202"/>
      <c r="H141" s="300">
        <f ca="1">'т-банк 2 (3 мес)'!H141:L141</f>
        <v>-6719</v>
      </c>
      <c r="I141" s="300"/>
      <c r="J141" s="300"/>
      <c r="K141" s="300"/>
      <c r="L141" s="300"/>
      <c r="M141" s="199"/>
      <c r="N141" s="199">
        <f t="shared" ca="1" si="4"/>
        <v>-6719</v>
      </c>
      <c r="O141" s="202"/>
      <c r="P141" s="303" t="str">
        <f ca="1">'т-банк 2 (3 мес)'!P141:Q141</f>
        <v>NASTOYASHCHAYA PEKARNY</v>
      </c>
      <c r="Q141" s="303"/>
      <c r="R141" s="202"/>
      <c r="S141" s="199" t="str">
        <f t="shared" ca="1" si="5"/>
        <v>*1344</v>
      </c>
    </row>
    <row r="142" spans="1:19" ht="30" customHeight="1">
      <c r="A142" s="201">
        <f ca="1">'т-банк 2 (3 мес)'!A142</f>
        <v>46004.620775463016</v>
      </c>
      <c r="B142" s="202"/>
      <c r="C142" s="306">
        <f t="shared" ca="1" si="3"/>
        <v>46004.620775463016</v>
      </c>
      <c r="D142" s="307"/>
      <c r="E142" s="307"/>
      <c r="F142" s="307"/>
      <c r="G142" s="202"/>
      <c r="H142" s="300">
        <f ca="1">'т-банк 2 (3 мес)'!H142:L142</f>
        <v>-3958</v>
      </c>
      <c r="I142" s="300"/>
      <c r="J142" s="300"/>
      <c r="K142" s="300"/>
      <c r="L142" s="300"/>
      <c r="M142" s="199"/>
      <c r="N142" s="199">
        <f t="shared" ca="1" si="4"/>
        <v>-3958</v>
      </c>
      <c r="O142" s="202"/>
      <c r="P142" s="303" t="str">
        <f ca="1">'т-банк 2 (3 мес)'!P142:Q142</f>
        <v>METRO STORE 1017</v>
      </c>
      <c r="Q142" s="303"/>
      <c r="R142" s="202"/>
      <c r="S142" s="199" t="str">
        <f t="shared" ca="1" si="5"/>
        <v>*1344</v>
      </c>
    </row>
    <row r="143" spans="1:19" ht="30" customHeight="1">
      <c r="A143" s="201">
        <f ca="1">'т-банк 2 (3 мес)'!A143</f>
        <v>46003.995775463016</v>
      </c>
      <c r="B143" s="202"/>
      <c r="C143" s="306">
        <f t="shared" ca="1" si="3"/>
        <v>46003.995775463016</v>
      </c>
      <c r="D143" s="307"/>
      <c r="E143" s="307"/>
      <c r="F143" s="307"/>
      <c r="G143" s="202"/>
      <c r="H143" s="300">
        <f ca="1">'т-банк 2 (3 мес)'!H143:L143</f>
        <v>-5253</v>
      </c>
      <c r="I143" s="300"/>
      <c r="J143" s="300"/>
      <c r="K143" s="300"/>
      <c r="L143" s="300"/>
      <c r="M143" s="199"/>
      <c r="N143" s="199">
        <f t="shared" ca="1" si="4"/>
        <v>-5253</v>
      </c>
      <c r="O143" s="202"/>
      <c r="P143" s="303" t="str">
        <f ca="1">'т-банк 2 (3 мес)'!P143:Q143</f>
        <v>PLASTIQ TUITION</v>
      </c>
      <c r="Q143" s="303"/>
      <c r="R143" s="202"/>
      <c r="S143" s="199" t="str">
        <f t="shared" ca="1" si="5"/>
        <v>*1344</v>
      </c>
    </row>
    <row r="144" spans="1:19" ht="30" customHeight="1">
      <c r="A144" s="201">
        <f ca="1">'т-банк 2 (3 мес)'!A144</f>
        <v>46003.099247685241</v>
      </c>
      <c r="B144" s="202"/>
      <c r="C144" s="306">
        <f t="shared" ca="1" si="3"/>
        <v>46003.099247685241</v>
      </c>
      <c r="D144" s="307"/>
      <c r="E144" s="307"/>
      <c r="F144" s="307"/>
      <c r="G144" s="202"/>
      <c r="H144" s="300">
        <f ca="1">'т-банк 2 (3 мес)'!H144:L144</f>
        <v>-8861</v>
      </c>
      <c r="I144" s="300"/>
      <c r="J144" s="300"/>
      <c r="K144" s="300"/>
      <c r="L144" s="300"/>
      <c r="M144" s="199"/>
      <c r="N144" s="199">
        <f t="shared" ca="1" si="4"/>
        <v>-8861</v>
      </c>
      <c r="O144" s="202"/>
      <c r="P144" s="303" t="str">
        <f ca="1">'т-банк 2 (3 мес)'!P144:Q144</f>
        <v>RBK*CREDITEX*CREDITEXP</v>
      </c>
      <c r="Q144" s="303"/>
      <c r="R144" s="202"/>
      <c r="S144" s="199" t="str">
        <f t="shared" ca="1" si="5"/>
        <v>*1344</v>
      </c>
    </row>
    <row r="145" spans="1:19" ht="30" customHeight="1">
      <c r="A145" s="201">
        <f ca="1">'т-банк 2 (3 мес)'!A145</f>
        <v>46002.572164351906</v>
      </c>
      <c r="B145" s="202"/>
      <c r="C145" s="306">
        <f t="shared" ca="1" si="3"/>
        <v>46002.572164351906</v>
      </c>
      <c r="D145" s="307"/>
      <c r="E145" s="307"/>
      <c r="F145" s="307"/>
      <c r="G145" s="202"/>
      <c r="H145" s="300">
        <f ca="1">'т-банк 2 (3 мес)'!H145:L145</f>
        <v>-6561</v>
      </c>
      <c r="I145" s="300"/>
      <c r="J145" s="300"/>
      <c r="K145" s="300"/>
      <c r="L145" s="300"/>
      <c r="M145" s="199"/>
      <c r="N145" s="199">
        <f t="shared" ca="1" si="4"/>
        <v>-6561</v>
      </c>
      <c r="O145" s="202"/>
      <c r="P145" s="303" t="str">
        <f ca="1">'т-банк 2 (3 мес)'!P145:Q145</f>
        <v>LUKOIL.AZK 18 51S</v>
      </c>
      <c r="Q145" s="303"/>
      <c r="R145" s="202"/>
      <c r="S145" s="199" t="str">
        <f t="shared" ca="1" si="5"/>
        <v>*1344</v>
      </c>
    </row>
    <row r="146" spans="1:19" ht="30" customHeight="1">
      <c r="A146" s="201">
        <f ca="1">'т-банк 2 (3 мес)'!A146</f>
        <v>46002.215219907463</v>
      </c>
      <c r="B146" s="202"/>
      <c r="C146" s="306">
        <f t="shared" ca="1" si="3"/>
        <v>46002.215219907463</v>
      </c>
      <c r="D146" s="307"/>
      <c r="E146" s="307"/>
      <c r="F146" s="307"/>
      <c r="G146" s="202"/>
      <c r="H146" s="300">
        <f ca="1">'т-банк 2 (3 мес)'!H146:L146</f>
        <v>-9357</v>
      </c>
      <c r="I146" s="300"/>
      <c r="J146" s="300"/>
      <c r="K146" s="300"/>
      <c r="L146" s="300"/>
      <c r="M146" s="199"/>
      <c r="N146" s="199">
        <f t="shared" ca="1" si="4"/>
        <v>-9357</v>
      </c>
      <c r="O146" s="202"/>
      <c r="P146" s="303" t="str">
        <f ca="1">'т-банк 2 (3 мес)'!P146:Q146</f>
        <v>ANTRESOL</v>
      </c>
      <c r="Q146" s="303"/>
      <c r="R146" s="202"/>
      <c r="S146" s="199" t="str">
        <f t="shared" ca="1" si="5"/>
        <v>*1344</v>
      </c>
    </row>
    <row r="147" spans="1:19" ht="30" customHeight="1">
      <c r="A147" s="201">
        <f ca="1">'т-банк 2 (3 мес)'!A147</f>
        <v>46002.129108796355</v>
      </c>
      <c r="B147" s="202"/>
      <c r="C147" s="306">
        <f t="shared" ca="1" si="3"/>
        <v>46002.129108796355</v>
      </c>
      <c r="D147" s="307"/>
      <c r="E147" s="307"/>
      <c r="F147" s="307"/>
      <c r="G147" s="202"/>
      <c r="H147" s="300">
        <f ca="1">'т-банк 2 (3 мес)'!H147:L147</f>
        <v>-9559</v>
      </c>
      <c r="I147" s="300"/>
      <c r="J147" s="300"/>
      <c r="K147" s="300"/>
      <c r="L147" s="300"/>
      <c r="M147" s="199"/>
      <c r="N147" s="199">
        <f t="shared" ca="1" si="4"/>
        <v>-9559</v>
      </c>
      <c r="O147" s="202"/>
      <c r="P147" s="303" t="str">
        <f ca="1">'т-банк 2 (3 мес)'!P147:Q147</f>
        <v>ONLINEPAY</v>
      </c>
      <c r="Q147" s="303"/>
      <c r="R147" s="202"/>
      <c r="S147" s="199" t="str">
        <f t="shared" ca="1" si="5"/>
        <v>*1344</v>
      </c>
    </row>
    <row r="148" spans="1:19" ht="30" customHeight="1">
      <c r="A148" s="201">
        <f ca="1">'т-банк 2 (3 мес)'!A148</f>
        <v>46001.523553240797</v>
      </c>
      <c r="B148" s="202"/>
      <c r="C148" s="306">
        <f t="shared" ca="1" si="3"/>
        <v>46001.523553240797</v>
      </c>
      <c r="D148" s="307"/>
      <c r="E148" s="307"/>
      <c r="F148" s="307"/>
      <c r="G148" s="202"/>
      <c r="H148" s="300">
        <f ca="1">'т-банк 2 (3 мес)'!H148:L148</f>
        <v>-319</v>
      </c>
      <c r="I148" s="300"/>
      <c r="J148" s="300"/>
      <c r="K148" s="300"/>
      <c r="L148" s="300"/>
      <c r="M148" s="199"/>
      <c r="N148" s="199">
        <f t="shared" ca="1" si="4"/>
        <v>-319</v>
      </c>
      <c r="O148" s="202"/>
      <c r="P148" s="303" t="str">
        <f ca="1">'т-банк 2 (3 мес)'!P148:Q148</f>
        <v>YM*FIN-1</v>
      </c>
      <c r="Q148" s="303"/>
      <c r="R148" s="202"/>
      <c r="S148" s="199" t="str">
        <f t="shared" ca="1" si="5"/>
        <v>*1344</v>
      </c>
    </row>
    <row r="149" spans="1:19" ht="30" customHeight="1">
      <c r="A149" s="201">
        <f ca="1">'т-банк 2 (3 мес)'!A149</f>
        <v>46000.590219907463</v>
      </c>
      <c r="B149" s="202"/>
      <c r="C149" s="306">
        <f t="shared" ca="1" si="3"/>
        <v>46000.590219907463</v>
      </c>
      <c r="D149" s="307"/>
      <c r="E149" s="307"/>
      <c r="F149" s="307"/>
      <c r="G149" s="202"/>
      <c r="H149" s="300">
        <f ca="1">'т-банк 2 (3 мес)'!H149:L149</f>
        <v>-9083</v>
      </c>
      <c r="I149" s="300"/>
      <c r="J149" s="300"/>
      <c r="K149" s="300"/>
      <c r="L149" s="300"/>
      <c r="M149" s="199"/>
      <c r="N149" s="199">
        <f t="shared" ca="1" si="4"/>
        <v>-9083</v>
      </c>
      <c r="O149" s="202"/>
      <c r="P149" s="303" t="str">
        <f ca="1">'т-банк 2 (3 мес)'!P149:Q149</f>
        <v>ROBOKASSA</v>
      </c>
      <c r="Q149" s="303"/>
      <c r="R149" s="202"/>
      <c r="S149" s="199" t="str">
        <f t="shared" ca="1" si="5"/>
        <v>*1344</v>
      </c>
    </row>
    <row r="150" spans="1:19" ht="30" customHeight="1">
      <c r="A150" s="201">
        <f ca="1">'т-банк 2 (3 мес)'!A150</f>
        <v>45999.683969907463</v>
      </c>
      <c r="B150" s="202"/>
      <c r="C150" s="306">
        <f t="shared" ca="1" si="3"/>
        <v>45999.683969907463</v>
      </c>
      <c r="D150" s="307"/>
      <c r="E150" s="307"/>
      <c r="F150" s="307"/>
      <c r="G150" s="202"/>
      <c r="H150" s="300">
        <f ca="1">'т-банк 2 (3 мес)'!H150:L150</f>
        <v>-12298</v>
      </c>
      <c r="I150" s="300"/>
      <c r="J150" s="300"/>
      <c r="K150" s="300"/>
      <c r="L150" s="300"/>
      <c r="M150" s="199"/>
      <c r="N150" s="199">
        <f t="shared" ca="1" si="4"/>
        <v>-12298</v>
      </c>
      <c r="O150" s="202"/>
      <c r="P150" s="303" t="str">
        <f ca="1">'т-банк 2 (3 мес)'!P150:Q150</f>
        <v>PEREKRESTOK</v>
      </c>
      <c r="Q150" s="303"/>
      <c r="R150" s="202"/>
      <c r="S150" s="199" t="str">
        <f t="shared" ca="1" si="5"/>
        <v>*1344</v>
      </c>
    </row>
    <row r="151" spans="1:19" ht="30" customHeight="1">
      <c r="A151" s="201">
        <f ca="1">'т-банк 2 (3 мес)'!A151</f>
        <v>45999.604803240793</v>
      </c>
      <c r="B151" s="202"/>
      <c r="C151" s="306">
        <f t="shared" ca="1" si="3"/>
        <v>45999.604803240793</v>
      </c>
      <c r="D151" s="307"/>
      <c r="E151" s="307"/>
      <c r="F151" s="307"/>
      <c r="G151" s="202"/>
      <c r="H151" s="300">
        <f ca="1">'т-банк 2 (3 мес)'!H151:L151</f>
        <v>-4051</v>
      </c>
      <c r="I151" s="300"/>
      <c r="J151" s="300"/>
      <c r="K151" s="300"/>
      <c r="L151" s="300"/>
      <c r="M151" s="199"/>
      <c r="N151" s="199">
        <f t="shared" ca="1" si="4"/>
        <v>-4051</v>
      </c>
      <c r="O151" s="202"/>
      <c r="P151" s="303" t="str">
        <f ca="1">'т-банк 2 (3 мес)'!P151:Q151</f>
        <v>GAZPROMNEFT AZS 163</v>
      </c>
      <c r="Q151" s="303"/>
      <c r="R151" s="202"/>
      <c r="S151" s="199" t="str">
        <f t="shared" ca="1" si="5"/>
        <v>*1344</v>
      </c>
    </row>
    <row r="152" spans="1:19" ht="30" customHeight="1">
      <c r="A152" s="201">
        <f ca="1">'т-банк 2 (3 мес)'!A152</f>
        <v>45999.549942129684</v>
      </c>
      <c r="B152" s="202"/>
      <c r="C152" s="306">
        <f t="shared" ca="1" si="3"/>
        <v>45999.549942129684</v>
      </c>
      <c r="D152" s="307"/>
      <c r="E152" s="307"/>
      <c r="F152" s="307"/>
      <c r="G152" s="202"/>
      <c r="H152" s="300">
        <f ca="1">'т-банк 2 (3 мес)'!H152:L152</f>
        <v>-6519</v>
      </c>
      <c r="I152" s="300"/>
      <c r="J152" s="300"/>
      <c r="K152" s="300"/>
      <c r="L152" s="300"/>
      <c r="M152" s="199"/>
      <c r="N152" s="199">
        <f t="shared" ca="1" si="4"/>
        <v>-6519</v>
      </c>
      <c r="O152" s="202"/>
      <c r="P152" s="303" t="str">
        <f ca="1">'т-банк 2 (3 мес)'!P152:Q152</f>
        <v>RBK*FINBETTING</v>
      </c>
      <c r="Q152" s="303"/>
      <c r="R152" s="202"/>
      <c r="S152" s="199" t="str">
        <f t="shared" ca="1" si="5"/>
        <v>*1344</v>
      </c>
    </row>
    <row r="153" spans="1:19" ht="30" customHeight="1">
      <c r="A153" s="201">
        <f ca="1">'т-банк 2 (3 мес)'!A153</f>
        <v>45998.873553240795</v>
      </c>
      <c r="B153" s="202"/>
      <c r="C153" s="306">
        <f t="shared" ca="1" si="3"/>
        <v>45998.873553240795</v>
      </c>
      <c r="D153" s="307"/>
      <c r="E153" s="307"/>
      <c r="F153" s="307"/>
      <c r="G153" s="202"/>
      <c r="H153" s="300">
        <f ca="1">'т-банк 2 (3 мес)'!H153:L153</f>
        <v>-10429</v>
      </c>
      <c r="I153" s="300"/>
      <c r="J153" s="300"/>
      <c r="K153" s="300"/>
      <c r="L153" s="300"/>
      <c r="M153" s="199"/>
      <c r="N153" s="199">
        <f t="shared" ca="1" si="4"/>
        <v>-10429</v>
      </c>
      <c r="O153" s="202"/>
      <c r="P153" s="303" t="str">
        <f ca="1">'т-банк 2 (3 мес)'!P153:Q153</f>
        <v>COFFEE RIVERA</v>
      </c>
      <c r="Q153" s="303"/>
      <c r="R153" s="202"/>
      <c r="S153" s="199" t="str">
        <f t="shared" ca="1" si="5"/>
        <v>*1344</v>
      </c>
    </row>
    <row r="154" spans="1:19" ht="30" customHeight="1">
      <c r="A154" s="201">
        <f ca="1">'т-банк 2 (3 мес)'!A154</f>
        <v>45998.576331018572</v>
      </c>
      <c r="B154" s="202"/>
      <c r="C154" s="306">
        <f t="shared" ref="C154:C217" ca="1" si="6">A154</f>
        <v>45998.576331018572</v>
      </c>
      <c r="D154" s="307"/>
      <c r="E154" s="307"/>
      <c r="F154" s="307"/>
      <c r="G154" s="202"/>
      <c r="H154" s="300">
        <f ca="1">'т-банк 2 (3 мес)'!H154:L154</f>
        <v>-2863</v>
      </c>
      <c r="I154" s="300"/>
      <c r="J154" s="300"/>
      <c r="K154" s="300"/>
      <c r="L154" s="300"/>
      <c r="M154" s="199"/>
      <c r="N154" s="199">
        <f t="shared" ref="N154:N217" ca="1" si="7">H154</f>
        <v>-2863</v>
      </c>
      <c r="O154" s="202"/>
      <c r="P154" s="303" t="str">
        <f ca="1">'т-банк 2 (3 мес)'!P154:Q154</f>
        <v>NASTOYASHCHAYA PEKARNY</v>
      </c>
      <c r="Q154" s="303"/>
      <c r="R154" s="202"/>
      <c r="S154" s="199" t="str">
        <f t="shared" ca="1" si="5"/>
        <v>*1344</v>
      </c>
    </row>
    <row r="155" spans="1:19" ht="30" customHeight="1">
      <c r="A155" s="201">
        <f ca="1">'т-банк 2 (3 мес)'!A155</f>
        <v>45998.33535879635</v>
      </c>
      <c r="B155" s="202"/>
      <c r="C155" s="306">
        <f t="shared" ca="1" si="6"/>
        <v>45998.33535879635</v>
      </c>
      <c r="D155" s="307"/>
      <c r="E155" s="307"/>
      <c r="F155" s="307"/>
      <c r="G155" s="202"/>
      <c r="H155" s="300">
        <f ca="1">'т-банк 2 (3 мес)'!H155:L155</f>
        <v>-6529</v>
      </c>
      <c r="I155" s="300"/>
      <c r="J155" s="300"/>
      <c r="K155" s="300"/>
      <c r="L155" s="300"/>
      <c r="M155" s="199"/>
      <c r="N155" s="199">
        <f t="shared" ca="1" si="7"/>
        <v>-6529</v>
      </c>
      <c r="O155" s="202"/>
      <c r="P155" s="303" t="str">
        <f ca="1">'т-банк 2 (3 мес)'!P155:Q155</f>
        <v>BANK SPB IB</v>
      </c>
      <c r="Q155" s="303"/>
      <c r="R155" s="202"/>
      <c r="S155" s="199" t="str">
        <f t="shared" ref="S155:S218" ca="1" si="8">$S$25</f>
        <v>*1344</v>
      </c>
    </row>
    <row r="156" spans="1:19" ht="30" customHeight="1">
      <c r="A156" s="201">
        <f ca="1">'т-банк 2 (3 мес)'!A156</f>
        <v>45997.730497685239</v>
      </c>
      <c r="B156" s="202"/>
      <c r="C156" s="306">
        <f t="shared" ca="1" si="6"/>
        <v>45997.730497685239</v>
      </c>
      <c r="D156" s="307"/>
      <c r="E156" s="307"/>
      <c r="F156" s="307"/>
      <c r="G156" s="202"/>
      <c r="H156" s="300">
        <f ca="1">'т-банк 2 (3 мес)'!H156:L156</f>
        <v>-3909</v>
      </c>
      <c r="I156" s="300"/>
      <c r="J156" s="300"/>
      <c r="K156" s="300"/>
      <c r="L156" s="300"/>
      <c r="M156" s="199"/>
      <c r="N156" s="199">
        <f t="shared" ca="1" si="7"/>
        <v>-3909</v>
      </c>
      <c r="O156" s="202"/>
      <c r="P156" s="303" t="str">
        <f ca="1">'т-банк 2 (3 мес)'!P156:Q156</f>
        <v>RBK</v>
      </c>
      <c r="Q156" s="303"/>
      <c r="R156" s="202"/>
      <c r="S156" s="199" t="str">
        <f t="shared" ca="1" si="8"/>
        <v>*1344</v>
      </c>
    </row>
    <row r="157" spans="1:19" ht="30" customHeight="1">
      <c r="A157" s="201">
        <f ca="1">'т-банк 2 (3 мес)'!A157</f>
        <v>45997.093692129682</v>
      </c>
      <c r="B157" s="202"/>
      <c r="C157" s="306">
        <f t="shared" ca="1" si="6"/>
        <v>45997.093692129682</v>
      </c>
      <c r="D157" s="307"/>
      <c r="E157" s="307"/>
      <c r="F157" s="307"/>
      <c r="G157" s="202"/>
      <c r="H157" s="300">
        <f ca="1">'т-банк 2 (3 мес)'!H157:L157</f>
        <v>-7671</v>
      </c>
      <c r="I157" s="300"/>
      <c r="J157" s="300"/>
      <c r="K157" s="300"/>
      <c r="L157" s="300"/>
      <c r="M157" s="199"/>
      <c r="N157" s="199">
        <f t="shared" ca="1" si="7"/>
        <v>-7671</v>
      </c>
      <c r="O157" s="202"/>
      <c r="P157" s="303" t="str">
        <f ca="1">'т-банк 2 (3 мес)'!P157:Q157</f>
        <v>QUICKZAIM-K</v>
      </c>
      <c r="Q157" s="303"/>
      <c r="R157" s="202"/>
      <c r="S157" s="199" t="str">
        <f t="shared" ca="1" si="8"/>
        <v>*1344</v>
      </c>
    </row>
    <row r="158" spans="1:19" ht="30" customHeight="1">
      <c r="A158" s="201">
        <f ca="1">'т-банк 2 (3 мес)'!A158</f>
        <v>45996.543692129679</v>
      </c>
      <c r="B158" s="202"/>
      <c r="C158" s="306">
        <f t="shared" ca="1" si="6"/>
        <v>45996.543692129679</v>
      </c>
      <c r="D158" s="307"/>
      <c r="E158" s="307"/>
      <c r="F158" s="307"/>
      <c r="G158" s="202"/>
      <c r="H158" s="300">
        <f ca="1">'т-банк 2 (3 мес)'!H158:L158</f>
        <v>-506</v>
      </c>
      <c r="I158" s="300"/>
      <c r="J158" s="300"/>
      <c r="K158" s="300"/>
      <c r="L158" s="300"/>
      <c r="M158" s="199"/>
      <c r="N158" s="199">
        <f t="shared" ca="1" si="7"/>
        <v>-506</v>
      </c>
      <c r="O158" s="202"/>
      <c r="P158" s="303" t="str">
        <f ca="1">'т-банк 2 (3 мес)'!P158:Q158</f>
        <v>COFFEE FINANSIST L</v>
      </c>
      <c r="Q158" s="303"/>
      <c r="R158" s="202"/>
      <c r="S158" s="199" t="str">
        <f t="shared" ca="1" si="8"/>
        <v>*1344</v>
      </c>
    </row>
    <row r="159" spans="1:19" ht="30" customHeight="1">
      <c r="A159" s="201">
        <f ca="1">'т-банк 2 (3 мес)'!A159</f>
        <v>45996.245081018569</v>
      </c>
      <c r="B159" s="202"/>
      <c r="C159" s="306">
        <f t="shared" ca="1" si="6"/>
        <v>45996.245081018569</v>
      </c>
      <c r="D159" s="307"/>
      <c r="E159" s="307"/>
      <c r="F159" s="307"/>
      <c r="G159" s="202"/>
      <c r="H159" s="300">
        <f ca="1">'т-банк 2 (3 мес)'!H159:L159</f>
        <v>-4680</v>
      </c>
      <c r="I159" s="300"/>
      <c r="J159" s="300"/>
      <c r="K159" s="300"/>
      <c r="L159" s="300"/>
      <c r="M159" s="199"/>
      <c r="N159" s="199">
        <f t="shared" ca="1" si="7"/>
        <v>-4680</v>
      </c>
      <c r="O159" s="202"/>
      <c r="P159" s="303" t="str">
        <f ca="1">'т-банк 2 (3 мес)'!P159:Q159</f>
        <v>NETELLER 1314</v>
      </c>
      <c r="Q159" s="303"/>
      <c r="R159" s="202"/>
      <c r="S159" s="199" t="str">
        <f t="shared" ca="1" si="8"/>
        <v>*1344</v>
      </c>
    </row>
    <row r="160" spans="1:19" ht="30" customHeight="1">
      <c r="A160" s="201">
        <f ca="1">'т-банк 2 (3 мес)'!A160</f>
        <v>45996.043692129679</v>
      </c>
      <c r="B160" s="202"/>
      <c r="C160" s="306">
        <f t="shared" ca="1" si="6"/>
        <v>45996.043692129679</v>
      </c>
      <c r="D160" s="307"/>
      <c r="E160" s="307"/>
      <c r="F160" s="307"/>
      <c r="G160" s="202"/>
      <c r="H160" s="300">
        <f ca="1">'т-банк 2 (3 мес)'!H160:L160</f>
        <v>-10005</v>
      </c>
      <c r="I160" s="300"/>
      <c r="J160" s="300"/>
      <c r="K160" s="300"/>
      <c r="L160" s="300"/>
      <c r="M160" s="199"/>
      <c r="N160" s="199">
        <f t="shared" ca="1" si="7"/>
        <v>-10005</v>
      </c>
      <c r="O160" s="202"/>
      <c r="P160" s="303" t="str">
        <f ca="1">'т-банк 2 (3 мес)'!P160:Q160</f>
        <v>ZAKROMA</v>
      </c>
      <c r="Q160" s="303"/>
      <c r="R160" s="202"/>
      <c r="S160" s="199" t="str">
        <f t="shared" ca="1" si="8"/>
        <v>*1344</v>
      </c>
    </row>
    <row r="161" spans="1:19" ht="30" customHeight="1">
      <c r="A161" s="201">
        <f ca="1">'т-банк 2 (3 мес)'!A161</f>
        <v>45995.05202546301</v>
      </c>
      <c r="B161" s="202"/>
      <c r="C161" s="306">
        <f t="shared" ca="1" si="6"/>
        <v>45995.05202546301</v>
      </c>
      <c r="D161" s="307"/>
      <c r="E161" s="307"/>
      <c r="F161" s="307"/>
      <c r="G161" s="202"/>
      <c r="H161" s="300">
        <f ca="1">'т-банк 2 (3 мес)'!H161:L161</f>
        <v>-8828</v>
      </c>
      <c r="I161" s="300"/>
      <c r="J161" s="300"/>
      <c r="K161" s="300"/>
      <c r="L161" s="300"/>
      <c r="M161" s="199"/>
      <c r="N161" s="199">
        <f t="shared" ca="1" si="7"/>
        <v>-8828</v>
      </c>
      <c r="O161" s="202"/>
      <c r="P161" s="303" t="str">
        <f ca="1">'т-банк 2 (3 мес)'!P161:Q161</f>
        <v>BHN*GIFTCARDS</v>
      </c>
      <c r="Q161" s="303"/>
      <c r="R161" s="202"/>
      <c r="S161" s="199" t="str">
        <f t="shared" ca="1" si="8"/>
        <v>*1344</v>
      </c>
    </row>
    <row r="162" spans="1:19" ht="30" customHeight="1">
      <c r="A162" s="201">
        <f ca="1">'т-банк 2 (3 мес)'!A162</f>
        <v>45994.661053240787</v>
      </c>
      <c r="B162" s="202"/>
      <c r="C162" s="306">
        <f t="shared" ca="1" si="6"/>
        <v>45994.661053240787</v>
      </c>
      <c r="D162" s="307"/>
      <c r="E162" s="307"/>
      <c r="F162" s="307"/>
      <c r="G162" s="202"/>
      <c r="H162" s="300">
        <f ca="1">'т-банк 2 (3 мес)'!H162:L162</f>
        <v>-12160</v>
      </c>
      <c r="I162" s="300"/>
      <c r="J162" s="300"/>
      <c r="K162" s="300"/>
      <c r="L162" s="300"/>
      <c r="M162" s="199"/>
      <c r="N162" s="199">
        <f t="shared" ca="1" si="7"/>
        <v>-12160</v>
      </c>
      <c r="O162" s="202"/>
      <c r="P162" s="303" t="str">
        <f ca="1">'т-банк 2 (3 мес)'!P162:Q162</f>
        <v>OOO MAGNOLIYA</v>
      </c>
      <c r="Q162" s="303"/>
      <c r="R162" s="202"/>
      <c r="S162" s="199" t="str">
        <f t="shared" ca="1" si="8"/>
        <v>*1344</v>
      </c>
    </row>
    <row r="163" spans="1:19" ht="30" customHeight="1">
      <c r="A163" s="201">
        <f ca="1">'т-банк 2 (3 мес)'!A163</f>
        <v>45994.141608796344</v>
      </c>
      <c r="B163" s="202"/>
      <c r="C163" s="306">
        <f t="shared" ca="1" si="6"/>
        <v>45994.141608796344</v>
      </c>
      <c r="D163" s="307"/>
      <c r="E163" s="307"/>
      <c r="F163" s="307"/>
      <c r="G163" s="202"/>
      <c r="H163" s="300">
        <f ca="1">'т-банк 2 (3 мес)'!H163:L163</f>
        <v>-1259</v>
      </c>
      <c r="I163" s="300"/>
      <c r="J163" s="300"/>
      <c r="K163" s="300"/>
      <c r="L163" s="300"/>
      <c r="M163" s="199"/>
      <c r="N163" s="199">
        <f t="shared" ca="1" si="7"/>
        <v>-1259</v>
      </c>
      <c r="O163" s="202"/>
      <c r="P163" s="303" t="str">
        <f ca="1">'т-банк 2 (3 мес)'!P163:Q163</f>
        <v>QUICKZAIM-K</v>
      </c>
      <c r="Q163" s="303"/>
      <c r="R163" s="202"/>
      <c r="S163" s="199" t="str">
        <f t="shared" ca="1" si="8"/>
        <v>*1344</v>
      </c>
    </row>
    <row r="164" spans="1:19" ht="30" customHeight="1">
      <c r="A164" s="201">
        <f ca="1">'т-банк 2 (3 мес)'!A164</f>
        <v>45993.192303240787</v>
      </c>
      <c r="B164" s="202"/>
      <c r="C164" s="306">
        <f t="shared" ca="1" si="6"/>
        <v>45993.192303240787</v>
      </c>
      <c r="D164" s="307"/>
      <c r="E164" s="307"/>
      <c r="F164" s="307"/>
      <c r="G164" s="202"/>
      <c r="H164" s="300">
        <f ca="1">'т-банк 2 (3 мес)'!H164:L164</f>
        <v>-4036</v>
      </c>
      <c r="I164" s="300"/>
      <c r="J164" s="300"/>
      <c r="K164" s="300"/>
      <c r="L164" s="300"/>
      <c r="M164" s="199"/>
      <c r="N164" s="199">
        <f t="shared" ca="1" si="7"/>
        <v>-4036</v>
      </c>
      <c r="O164" s="202"/>
      <c r="P164" s="303" t="str">
        <f ca="1">'т-банк 2 (3 мес)'!P164:Q164</f>
        <v>TRM 4814 E</v>
      </c>
      <c r="Q164" s="303"/>
      <c r="R164" s="202"/>
      <c r="S164" s="199" t="str">
        <f t="shared" ca="1" si="8"/>
        <v>*1344</v>
      </c>
    </row>
    <row r="165" spans="1:19" ht="30" customHeight="1">
      <c r="A165" s="201">
        <f ca="1">'т-банк 2 (3 мес)'!A165</f>
        <v>45992.270081018563</v>
      </c>
      <c r="B165" s="202"/>
      <c r="C165" s="306">
        <f t="shared" ca="1" si="6"/>
        <v>45992.270081018563</v>
      </c>
      <c r="D165" s="307"/>
      <c r="E165" s="307"/>
      <c r="F165" s="307"/>
      <c r="G165" s="202"/>
      <c r="H165" s="300">
        <f ca="1">'т-банк 2 (3 мес)'!H165:L165</f>
        <v>-7067</v>
      </c>
      <c r="I165" s="300"/>
      <c r="J165" s="300"/>
      <c r="K165" s="300"/>
      <c r="L165" s="300"/>
      <c r="M165" s="199"/>
      <c r="N165" s="199">
        <f t="shared" ca="1" si="7"/>
        <v>-7067</v>
      </c>
      <c r="O165" s="202"/>
      <c r="P165" s="303" t="str">
        <f ca="1">'т-банк 2 (3 мес)'!P165:Q165</f>
        <v>LEADERDIGITAL</v>
      </c>
      <c r="Q165" s="303"/>
      <c r="R165" s="202"/>
      <c r="S165" s="199" t="str">
        <f t="shared" ca="1" si="8"/>
        <v>*1344</v>
      </c>
    </row>
    <row r="166" spans="1:19" ht="30" customHeight="1">
      <c r="A166" s="201">
        <f ca="1">'т-банк 2 (3 мес)'!A166</f>
        <v>45991.883275463006</v>
      </c>
      <c r="B166" s="202"/>
      <c r="C166" s="306">
        <f t="shared" ca="1" si="6"/>
        <v>45991.883275463006</v>
      </c>
      <c r="D166" s="307"/>
      <c r="E166" s="307"/>
      <c r="F166" s="307"/>
      <c r="G166" s="202"/>
      <c r="H166" s="300">
        <f ca="1">'т-банк 2 (3 мес)'!H166:L166</f>
        <v>-5341</v>
      </c>
      <c r="I166" s="300"/>
      <c r="J166" s="300"/>
      <c r="K166" s="300"/>
      <c r="L166" s="300"/>
      <c r="M166" s="199"/>
      <c r="N166" s="199">
        <f t="shared" ca="1" si="7"/>
        <v>-5341</v>
      </c>
      <c r="O166" s="202"/>
      <c r="P166" s="303" t="str">
        <f ca="1">'т-банк 2 (3 мес)'!P166:Q166</f>
        <v>CEXIO</v>
      </c>
      <c r="Q166" s="303"/>
      <c r="R166" s="202"/>
      <c r="S166" s="199" t="str">
        <f t="shared" ca="1" si="8"/>
        <v>*1344</v>
      </c>
    </row>
    <row r="167" spans="1:19" ht="30" customHeight="1">
      <c r="A167" s="201">
        <f ca="1">'т-банк 2 (3 мес)'!A167</f>
        <v>45991.769386574117</v>
      </c>
      <c r="B167" s="202"/>
      <c r="C167" s="306">
        <f t="shared" ca="1" si="6"/>
        <v>45991.769386574117</v>
      </c>
      <c r="D167" s="307"/>
      <c r="E167" s="307"/>
      <c r="F167" s="307"/>
      <c r="G167" s="202"/>
      <c r="H167" s="300">
        <f ca="1">'т-банк 2 (3 мес)'!H167:L167</f>
        <v>-7435</v>
      </c>
      <c r="I167" s="300"/>
      <c r="J167" s="300"/>
      <c r="K167" s="300"/>
      <c r="L167" s="300"/>
      <c r="M167" s="199"/>
      <c r="N167" s="199">
        <f t="shared" ca="1" si="7"/>
        <v>-7435</v>
      </c>
      <c r="O167" s="202"/>
      <c r="P167" s="303" t="str">
        <f ca="1">'т-банк 2 (3 мес)'!P167:Q167</f>
        <v>IP ILINYH IRINA YUREVN</v>
      </c>
      <c r="Q167" s="303"/>
      <c r="R167" s="202"/>
      <c r="S167" s="199" t="str">
        <f t="shared" ca="1" si="8"/>
        <v>*1344</v>
      </c>
    </row>
    <row r="168" spans="1:19" ht="30" customHeight="1">
      <c r="A168" s="201">
        <f ca="1">'т-банк 2 (3 мес)'!A168</f>
        <v>45991.04994212967</v>
      </c>
      <c r="B168" s="202"/>
      <c r="C168" s="306">
        <f t="shared" ca="1" si="6"/>
        <v>45991.04994212967</v>
      </c>
      <c r="D168" s="307"/>
      <c r="E168" s="307"/>
      <c r="F168" s="307"/>
      <c r="G168" s="202"/>
      <c r="H168" s="300">
        <f ca="1">'т-банк 2 (3 мес)'!H168:L168</f>
        <v>-2867</v>
      </c>
      <c r="I168" s="300"/>
      <c r="J168" s="300"/>
      <c r="K168" s="300"/>
      <c r="L168" s="300"/>
      <c r="M168" s="199"/>
      <c r="N168" s="199">
        <f t="shared" ca="1" si="7"/>
        <v>-2867</v>
      </c>
      <c r="O168" s="202"/>
      <c r="P168" s="303" t="str">
        <f ca="1">'т-банк 2 (3 мес)'!P168:Q168</f>
        <v>MOBI.DENGI.. UNITPAY</v>
      </c>
      <c r="Q168" s="303"/>
      <c r="R168" s="202"/>
      <c r="S168" s="199" t="str">
        <f t="shared" ca="1" si="8"/>
        <v>*1344</v>
      </c>
    </row>
    <row r="169" spans="1:19" ht="30" customHeight="1">
      <c r="A169" s="201">
        <f ca="1">'т-банк 2 (3 мес)'!A169</f>
        <v>45990.340914351895</v>
      </c>
      <c r="B169" s="202"/>
      <c r="C169" s="306">
        <f t="shared" ca="1" si="6"/>
        <v>45990.340914351895</v>
      </c>
      <c r="D169" s="307"/>
      <c r="E169" s="307"/>
      <c r="F169" s="307"/>
      <c r="G169" s="202"/>
      <c r="H169" s="300">
        <f ca="1">'т-банк 2 (3 мес)'!H169:L169</f>
        <v>-1715</v>
      </c>
      <c r="I169" s="300"/>
      <c r="J169" s="300"/>
      <c r="K169" s="300"/>
      <c r="L169" s="300"/>
      <c r="M169" s="199"/>
      <c r="N169" s="199">
        <f t="shared" ca="1" si="7"/>
        <v>-1715</v>
      </c>
      <c r="O169" s="202"/>
      <c r="P169" s="303" t="str">
        <f ca="1">'т-банк 2 (3 мес)'!P169:Q169</f>
        <v>ZAKUSOCHNAYA TITOVA</v>
      </c>
      <c r="Q169" s="303"/>
      <c r="R169" s="202"/>
      <c r="S169" s="199" t="str">
        <f t="shared" ca="1" si="8"/>
        <v>*1344</v>
      </c>
    </row>
    <row r="170" spans="1:19" ht="30" customHeight="1">
      <c r="A170" s="201">
        <f ca="1">'т-банк 2 (3 мес)'!A170</f>
        <v>45990.039525463006</v>
      </c>
      <c r="B170" s="202"/>
      <c r="C170" s="306">
        <f t="shared" ca="1" si="6"/>
        <v>45990.039525463006</v>
      </c>
      <c r="D170" s="307"/>
      <c r="E170" s="307"/>
      <c r="F170" s="307"/>
      <c r="G170" s="202"/>
      <c r="H170" s="300">
        <f ca="1">'т-банк 2 (3 мес)'!H170:L170</f>
        <v>-10738</v>
      </c>
      <c r="I170" s="300"/>
      <c r="J170" s="300"/>
      <c r="K170" s="300"/>
      <c r="L170" s="300"/>
      <c r="M170" s="199"/>
      <c r="N170" s="199">
        <f t="shared" ca="1" si="7"/>
        <v>-10738</v>
      </c>
      <c r="O170" s="202"/>
      <c r="P170" s="303" t="str">
        <f ca="1">'т-банк 2 (3 мес)'!P170:Q170</f>
        <v>YM*MZAEM</v>
      </c>
      <c r="Q170" s="303"/>
      <c r="R170" s="202"/>
      <c r="S170" s="199" t="str">
        <f t="shared" ca="1" si="8"/>
        <v>*1344</v>
      </c>
    </row>
    <row r="171" spans="1:19" ht="30" customHeight="1">
      <c r="A171" s="201">
        <f ca="1">'т-банк 2 (3 мес)'!A171</f>
        <v>45989.299247685231</v>
      </c>
      <c r="B171" s="202"/>
      <c r="C171" s="306">
        <f t="shared" ca="1" si="6"/>
        <v>45989.299247685231</v>
      </c>
      <c r="D171" s="307"/>
      <c r="E171" s="307"/>
      <c r="F171" s="307"/>
      <c r="G171" s="202"/>
      <c r="H171" s="300">
        <f ca="1">'т-банк 2 (3 мес)'!H171:L171</f>
        <v>-2551</v>
      </c>
      <c r="I171" s="300"/>
      <c r="J171" s="300"/>
      <c r="K171" s="300"/>
      <c r="L171" s="300"/>
      <c r="M171" s="199"/>
      <c r="N171" s="199">
        <f t="shared" ca="1" si="7"/>
        <v>-2551</v>
      </c>
      <c r="O171" s="202"/>
      <c r="P171" s="303" t="str">
        <f ca="1">'т-банк 2 (3 мес)'!P171:Q171</f>
        <v>QUICKZAIM-K</v>
      </c>
      <c r="Q171" s="303"/>
      <c r="R171" s="202"/>
      <c r="S171" s="199" t="str">
        <f t="shared" ca="1" si="8"/>
        <v>*1344</v>
      </c>
    </row>
    <row r="172" spans="1:19" ht="30" customHeight="1">
      <c r="A172" s="201">
        <f ca="1">'т-банк 2 (3 мес)'!A172</f>
        <v>45989.140914351898</v>
      </c>
      <c r="B172" s="202"/>
      <c r="C172" s="306">
        <f t="shared" ca="1" si="6"/>
        <v>45989.140914351898</v>
      </c>
      <c r="D172" s="307"/>
      <c r="E172" s="307"/>
      <c r="F172" s="307"/>
      <c r="G172" s="202"/>
      <c r="H172" s="300">
        <f ca="1">'т-банк 2 (3 мес)'!H172:L172</f>
        <v>-10356</v>
      </c>
      <c r="I172" s="300"/>
      <c r="J172" s="300"/>
      <c r="K172" s="300"/>
      <c r="L172" s="300"/>
      <c r="M172" s="199"/>
      <c r="N172" s="199">
        <f t="shared" ca="1" si="7"/>
        <v>-10356</v>
      </c>
      <c r="O172" s="202"/>
      <c r="P172" s="303" t="str">
        <f ca="1">'т-банк 2 (3 мес)'!P172:Q172</f>
        <v>LUKOIL.AZK 18 51S</v>
      </c>
      <c r="Q172" s="303"/>
      <c r="R172" s="202"/>
      <c r="S172" s="199" t="str">
        <f t="shared" ca="1" si="8"/>
        <v>*1344</v>
      </c>
    </row>
    <row r="173" spans="1:19" ht="30" customHeight="1">
      <c r="A173" s="201">
        <f ca="1">'т-банк 2 (3 мес)'!A173</f>
        <v>45988.584664351896</v>
      </c>
      <c r="B173" s="202"/>
      <c r="C173" s="306">
        <f t="shared" ca="1" si="6"/>
        <v>45988.584664351896</v>
      </c>
      <c r="D173" s="307"/>
      <c r="E173" s="307"/>
      <c r="F173" s="307"/>
      <c r="G173" s="202"/>
      <c r="H173" s="300">
        <f ca="1">'т-банк 2 (3 мес)'!H173:L173</f>
        <v>-10052</v>
      </c>
      <c r="I173" s="300"/>
      <c r="J173" s="300"/>
      <c r="K173" s="300"/>
      <c r="L173" s="300"/>
      <c r="M173" s="199"/>
      <c r="N173" s="199">
        <f t="shared" ca="1" si="7"/>
        <v>-10052</v>
      </c>
      <c r="O173" s="202"/>
      <c r="P173" s="303" t="str">
        <f ca="1">'т-банк 2 (3 мес)'!P173:Q173</f>
        <v>DX_COMPASS</v>
      </c>
      <c r="Q173" s="303"/>
      <c r="R173" s="202"/>
      <c r="S173" s="199" t="str">
        <f t="shared" ca="1" si="8"/>
        <v>*1344</v>
      </c>
    </row>
    <row r="174" spans="1:19" ht="30" customHeight="1">
      <c r="A174" s="201">
        <f ca="1">'т-банк 2 (3 мес)'!A174</f>
        <v>45987.883275463006</v>
      </c>
      <c r="B174" s="202"/>
      <c r="C174" s="306">
        <f t="shared" ca="1" si="6"/>
        <v>45987.883275463006</v>
      </c>
      <c r="D174" s="307"/>
      <c r="E174" s="307"/>
      <c r="F174" s="307"/>
      <c r="G174" s="202"/>
      <c r="H174" s="300">
        <f ca="1">'т-банк 2 (3 мес)'!H174:L174</f>
        <v>-4150</v>
      </c>
      <c r="I174" s="300"/>
      <c r="J174" s="300"/>
      <c r="K174" s="300"/>
      <c r="L174" s="300"/>
      <c r="M174" s="199"/>
      <c r="N174" s="199">
        <f t="shared" ca="1" si="7"/>
        <v>-4150</v>
      </c>
      <c r="O174" s="202"/>
      <c r="P174" s="303" t="str">
        <f ca="1">'т-банк 2 (3 мес)'!P174:Q174</f>
        <v>DENGI SEGODNYA</v>
      </c>
      <c r="Q174" s="303"/>
      <c r="R174" s="202"/>
      <c r="S174" s="199" t="str">
        <f t="shared" ca="1" si="8"/>
        <v>*1344</v>
      </c>
    </row>
    <row r="175" spans="1:19" ht="30" customHeight="1">
      <c r="A175" s="201">
        <f ca="1">'т-банк 2 (3 мес)'!A175</f>
        <v>45987.776331018562</v>
      </c>
      <c r="B175" s="202"/>
      <c r="C175" s="306">
        <f t="shared" ca="1" si="6"/>
        <v>45987.776331018562</v>
      </c>
      <c r="D175" s="307"/>
      <c r="E175" s="307"/>
      <c r="F175" s="307"/>
      <c r="G175" s="202"/>
      <c r="H175" s="300">
        <f ca="1">'т-банк 2 (3 мес)'!H175:L175</f>
        <v>-7696</v>
      </c>
      <c r="I175" s="300"/>
      <c r="J175" s="300"/>
      <c r="K175" s="300"/>
      <c r="L175" s="300"/>
      <c r="M175" s="199"/>
      <c r="N175" s="199">
        <f t="shared" ca="1" si="7"/>
        <v>-7696</v>
      </c>
      <c r="O175" s="202"/>
      <c r="P175" s="303" t="str">
        <f ca="1">'т-банк 2 (3 мес)'!P175:Q175</f>
        <v>PAYPAL *FOREXADMIN</v>
      </c>
      <c r="Q175" s="303"/>
      <c r="R175" s="202"/>
      <c r="S175" s="199" t="str">
        <f t="shared" ca="1" si="8"/>
        <v>*1344</v>
      </c>
    </row>
    <row r="176" spans="1:19" ht="30" customHeight="1">
      <c r="A176" s="201">
        <f ca="1">'т-банк 2 (3 мес)'!A176</f>
        <v>45986.828414351898</v>
      </c>
      <c r="B176" s="202"/>
      <c r="C176" s="306">
        <f t="shared" ca="1" si="6"/>
        <v>45986.828414351898</v>
      </c>
      <c r="D176" s="307"/>
      <c r="E176" s="307"/>
      <c r="F176" s="307"/>
      <c r="G176" s="202"/>
      <c r="H176" s="300">
        <f ca="1">'т-банк 2 (3 мес)'!H176:L176</f>
        <v>-8830</v>
      </c>
      <c r="I176" s="300"/>
      <c r="J176" s="300"/>
      <c r="K176" s="300"/>
      <c r="L176" s="300"/>
      <c r="M176" s="199"/>
      <c r="N176" s="199">
        <f t="shared" ca="1" si="7"/>
        <v>-8830</v>
      </c>
      <c r="O176" s="202"/>
      <c r="P176" s="303" t="str">
        <f ca="1">'т-банк 2 (3 мес)'!P176:Q176</f>
        <v>YM*FIN-1</v>
      </c>
      <c r="Q176" s="303"/>
      <c r="R176" s="202"/>
      <c r="S176" s="199" t="str">
        <f t="shared" ca="1" si="8"/>
        <v>*1344</v>
      </c>
    </row>
    <row r="177" spans="1:19" ht="30" customHeight="1">
      <c r="A177" s="201">
        <f ca="1">'т-банк 2 (3 мес)'!A177</f>
        <v>45986.778414351895</v>
      </c>
      <c r="B177" s="202"/>
      <c r="C177" s="306">
        <f t="shared" ca="1" si="6"/>
        <v>45986.778414351895</v>
      </c>
      <c r="D177" s="307"/>
      <c r="E177" s="307"/>
      <c r="F177" s="307"/>
      <c r="G177" s="202"/>
      <c r="H177" s="300">
        <f ca="1">'т-банк 2 (3 мес)'!H177:L177</f>
        <v>-197</v>
      </c>
      <c r="I177" s="300"/>
      <c r="J177" s="300"/>
      <c r="K177" s="300"/>
      <c r="L177" s="300"/>
      <c r="M177" s="199"/>
      <c r="N177" s="199">
        <f t="shared" ca="1" si="7"/>
        <v>-197</v>
      </c>
      <c r="O177" s="202"/>
      <c r="P177" s="303" t="str">
        <f ca="1">'т-банк 2 (3 мес)'!P177:Q177</f>
        <v>BRANCH SOKOL</v>
      </c>
      <c r="Q177" s="303"/>
      <c r="R177" s="202"/>
      <c r="S177" s="199" t="str">
        <f t="shared" ca="1" si="8"/>
        <v>*1344</v>
      </c>
    </row>
    <row r="178" spans="1:19" ht="30" customHeight="1">
      <c r="A178" s="201">
        <f ca="1">'т-банк 2 (3 мес)'!A178</f>
        <v>45986.562442129674</v>
      </c>
      <c r="B178" s="202"/>
      <c r="C178" s="306">
        <f t="shared" ca="1" si="6"/>
        <v>45986.562442129674</v>
      </c>
      <c r="D178" s="307"/>
      <c r="E178" s="307"/>
      <c r="F178" s="307"/>
      <c r="G178" s="202"/>
      <c r="H178" s="300">
        <f ca="1">'т-банк 2 (3 мес)'!H178:L178</f>
        <v>-6815</v>
      </c>
      <c r="I178" s="300"/>
      <c r="J178" s="300"/>
      <c r="K178" s="300"/>
      <c r="L178" s="300"/>
      <c r="M178" s="199"/>
      <c r="N178" s="199">
        <f t="shared" ca="1" si="7"/>
        <v>-6815</v>
      </c>
      <c r="O178" s="202"/>
      <c r="P178" s="303" t="str">
        <f ca="1">'т-банк 2 (3 мес)'!P178:Q178</f>
        <v>LIME TRK SEMYA</v>
      </c>
      <c r="Q178" s="303"/>
      <c r="R178" s="202"/>
      <c r="S178" s="199" t="str">
        <f t="shared" ca="1" si="8"/>
        <v>*1344</v>
      </c>
    </row>
    <row r="179" spans="1:19" ht="30" customHeight="1">
      <c r="A179" s="201">
        <f ca="1">'т-банк 2 (3 мес)'!A179</f>
        <v>45985.831886574117</v>
      </c>
      <c r="B179" s="202"/>
      <c r="C179" s="306">
        <f t="shared" ca="1" si="6"/>
        <v>45985.831886574117</v>
      </c>
      <c r="D179" s="307"/>
      <c r="E179" s="307"/>
      <c r="F179" s="307"/>
      <c r="G179" s="202"/>
      <c r="H179" s="300">
        <f ca="1">'т-банк 2 (3 мес)'!H179:L179</f>
        <v>-1257</v>
      </c>
      <c r="I179" s="300"/>
      <c r="J179" s="300"/>
      <c r="K179" s="300"/>
      <c r="L179" s="300"/>
      <c r="M179" s="199"/>
      <c r="N179" s="199">
        <f t="shared" ca="1" si="7"/>
        <v>-1257</v>
      </c>
      <c r="O179" s="202"/>
      <c r="P179" s="303" t="str">
        <f ca="1">'т-банк 2 (3 мес)'!P179:Q179</f>
        <v>PAYPAL *RPMAUCTIONS</v>
      </c>
      <c r="Q179" s="303"/>
      <c r="R179" s="202"/>
      <c r="S179" s="199" t="str">
        <f t="shared" ca="1" si="8"/>
        <v>*1344</v>
      </c>
    </row>
    <row r="180" spans="1:19" ht="30" customHeight="1">
      <c r="A180" s="201">
        <f ca="1">'т-банк 2 (3 мес)'!A180</f>
        <v>45985.44160879634</v>
      </c>
      <c r="B180" s="202"/>
      <c r="C180" s="306">
        <f t="shared" ca="1" si="6"/>
        <v>45985.44160879634</v>
      </c>
      <c r="D180" s="307"/>
      <c r="E180" s="307"/>
      <c r="F180" s="307"/>
      <c r="G180" s="202"/>
      <c r="H180" s="300">
        <f ca="1">'т-банк 2 (3 мес)'!H180:L180</f>
        <v>-3983</v>
      </c>
      <c r="I180" s="300"/>
      <c r="J180" s="300"/>
      <c r="K180" s="300"/>
      <c r="L180" s="300"/>
      <c r="M180" s="199"/>
      <c r="N180" s="199">
        <f t="shared" ca="1" si="7"/>
        <v>-3983</v>
      </c>
      <c r="O180" s="202"/>
      <c r="P180" s="303" t="str">
        <f ca="1">'т-банк 2 (3 мес)'!P180:Q180</f>
        <v>TRM 4814 E</v>
      </c>
      <c r="Q180" s="303"/>
      <c r="R180" s="202"/>
      <c r="S180" s="199" t="str">
        <f t="shared" ca="1" si="8"/>
        <v>*1344</v>
      </c>
    </row>
    <row r="181" spans="1:19" ht="30" customHeight="1">
      <c r="A181" s="201">
        <f ca="1">'т-банк 2 (3 мес)'!A181</f>
        <v>45984.490914351896</v>
      </c>
      <c r="B181" s="202"/>
      <c r="C181" s="306">
        <f t="shared" ca="1" si="6"/>
        <v>45984.490914351896</v>
      </c>
      <c r="D181" s="307"/>
      <c r="E181" s="307"/>
      <c r="F181" s="307"/>
      <c r="G181" s="202"/>
      <c r="H181" s="300">
        <f ca="1">'т-банк 2 (3 мес)'!H181:L181</f>
        <v>-895</v>
      </c>
      <c r="I181" s="300"/>
      <c r="J181" s="300"/>
      <c r="K181" s="300"/>
      <c r="L181" s="300"/>
      <c r="M181" s="199"/>
      <c r="N181" s="199">
        <f t="shared" ca="1" si="7"/>
        <v>-895</v>
      </c>
      <c r="O181" s="202"/>
      <c r="P181" s="303" t="str">
        <f ca="1">'т-банк 2 (3 мес)'!P181:Q181</f>
        <v>AUCTIONET.COM</v>
      </c>
      <c r="Q181" s="303"/>
      <c r="R181" s="202"/>
      <c r="S181" s="199" t="str">
        <f t="shared" ca="1" si="8"/>
        <v>*1344</v>
      </c>
    </row>
    <row r="182" spans="1:19" ht="30" customHeight="1">
      <c r="A182" s="201">
        <f ca="1">'т-банк 2 (3 мес)'!A182</f>
        <v>45983.768692129677</v>
      </c>
      <c r="B182" s="202"/>
      <c r="C182" s="306">
        <f t="shared" ca="1" si="6"/>
        <v>45983.768692129677</v>
      </c>
      <c r="D182" s="307"/>
      <c r="E182" s="307"/>
      <c r="F182" s="307"/>
      <c r="G182" s="202"/>
      <c r="H182" s="300">
        <f ca="1">'т-банк 2 (3 мес)'!H182:L182</f>
        <v>-156</v>
      </c>
      <c r="I182" s="300"/>
      <c r="J182" s="300"/>
      <c r="K182" s="300"/>
      <c r="L182" s="300"/>
      <c r="M182" s="199"/>
      <c r="N182" s="199">
        <f t="shared" ca="1" si="7"/>
        <v>-156</v>
      </c>
      <c r="O182" s="202"/>
      <c r="P182" s="303" t="str">
        <f ca="1">'т-банк 2 (3 мес)'!P182:Q182</f>
        <v>FXCLUB.ORG</v>
      </c>
      <c r="Q182" s="303"/>
      <c r="R182" s="202"/>
      <c r="S182" s="199" t="str">
        <f t="shared" ca="1" si="8"/>
        <v>*1344</v>
      </c>
    </row>
    <row r="183" spans="1:19" ht="30" customHeight="1">
      <c r="A183" s="201">
        <f ca="1">'т-банк 2 (3 мес)'!A183</f>
        <v>45983.366608796343</v>
      </c>
      <c r="B183" s="202"/>
      <c r="C183" s="306">
        <f t="shared" ca="1" si="6"/>
        <v>45983.366608796343</v>
      </c>
      <c r="D183" s="307"/>
      <c r="E183" s="307"/>
      <c r="F183" s="307"/>
      <c r="G183" s="202"/>
      <c r="H183" s="300">
        <f ca="1">'т-банк 2 (3 мес)'!H183:L183</f>
        <v>-12971</v>
      </c>
      <c r="I183" s="300"/>
      <c r="J183" s="300"/>
      <c r="K183" s="300"/>
      <c r="L183" s="300"/>
      <c r="M183" s="199"/>
      <c r="N183" s="199">
        <f t="shared" ca="1" si="7"/>
        <v>-12971</v>
      </c>
      <c r="O183" s="202"/>
      <c r="P183" s="303" t="str">
        <f ca="1">'т-банк 2 (3 мес)'!P183:Q183</f>
        <v>PAYANYWAY</v>
      </c>
      <c r="Q183" s="303"/>
      <c r="R183" s="202"/>
      <c r="S183" s="199" t="str">
        <f t="shared" ca="1" si="8"/>
        <v>*1344</v>
      </c>
    </row>
    <row r="184" spans="1:19" ht="30" customHeight="1">
      <c r="A184" s="201">
        <f ca="1">'т-банк 2 (3 мес)'!A184</f>
        <v>45983.137442129679</v>
      </c>
      <c r="B184" s="202"/>
      <c r="C184" s="306">
        <f t="shared" ca="1" si="6"/>
        <v>45983.137442129679</v>
      </c>
      <c r="D184" s="307"/>
      <c r="E184" s="307"/>
      <c r="F184" s="307"/>
      <c r="G184" s="202"/>
      <c r="H184" s="300">
        <f ca="1">'т-банк 2 (3 мес)'!H184:L184</f>
        <v>-3010</v>
      </c>
      <c r="I184" s="300"/>
      <c r="J184" s="300"/>
      <c r="K184" s="300"/>
      <c r="L184" s="300"/>
      <c r="M184" s="199"/>
      <c r="N184" s="199">
        <f t="shared" ca="1" si="7"/>
        <v>-3010</v>
      </c>
      <c r="O184" s="202"/>
      <c r="P184" s="303" t="str">
        <f ca="1">'т-банк 2 (3 мес)'!P184:Q184</f>
        <v>YM*MONEY.YANDEX</v>
      </c>
      <c r="Q184" s="303"/>
      <c r="R184" s="202"/>
      <c r="S184" s="199" t="str">
        <f t="shared" ca="1" si="8"/>
        <v>*1344</v>
      </c>
    </row>
    <row r="185" spans="1:19" ht="30" customHeight="1">
      <c r="A185" s="201">
        <f ca="1">'т-банк 2 (3 мес)'!A185</f>
        <v>45982.473553240787</v>
      </c>
      <c r="B185" s="202"/>
      <c r="C185" s="306">
        <f t="shared" ca="1" si="6"/>
        <v>45982.473553240787</v>
      </c>
      <c r="D185" s="307"/>
      <c r="E185" s="307"/>
      <c r="F185" s="307"/>
      <c r="G185" s="202"/>
      <c r="H185" s="300">
        <f ca="1">'т-банк 2 (3 мес)'!H185:L185</f>
        <v>-7484</v>
      </c>
      <c r="I185" s="300"/>
      <c r="J185" s="300"/>
      <c r="K185" s="300"/>
      <c r="L185" s="300"/>
      <c r="M185" s="199"/>
      <c r="N185" s="199">
        <f t="shared" ca="1" si="7"/>
        <v>-7484</v>
      </c>
      <c r="O185" s="202"/>
      <c r="P185" s="303" t="str">
        <f ca="1">'т-банк 2 (3 мес)'!P185:Q185</f>
        <v>RITCHIE BROS. AUCTIONE</v>
      </c>
      <c r="Q185" s="303"/>
      <c r="R185" s="202"/>
      <c r="S185" s="199" t="str">
        <f t="shared" ca="1" si="8"/>
        <v>*1344</v>
      </c>
    </row>
    <row r="186" spans="1:19" ht="30" customHeight="1">
      <c r="A186" s="201">
        <f ca="1">'т-банк 2 (3 мес)'!A186</f>
        <v>45981.821469907452</v>
      </c>
      <c r="B186" s="202"/>
      <c r="C186" s="306">
        <f t="shared" ca="1" si="6"/>
        <v>45981.821469907452</v>
      </c>
      <c r="D186" s="307"/>
      <c r="E186" s="307"/>
      <c r="F186" s="307"/>
      <c r="G186" s="202"/>
      <c r="H186" s="300">
        <f ca="1">'т-банк 2 (3 мес)'!H186:L186</f>
        <v>840000</v>
      </c>
      <c r="I186" s="300"/>
      <c r="J186" s="300"/>
      <c r="K186" s="300"/>
      <c r="L186" s="300"/>
      <c r="M186" s="199"/>
      <c r="N186" s="199">
        <f t="shared" ca="1" si="7"/>
        <v>840000</v>
      </c>
      <c r="O186" s="202"/>
      <c r="P186" s="303" t="str">
        <f ca="1">'т-банк 2 (3 мес)'!P186:Q186</f>
        <v>Salary transfer from STARLINK LLC</v>
      </c>
      <c r="Q186" s="303"/>
      <c r="R186" s="202"/>
      <c r="S186" s="199" t="str">
        <f t="shared" ca="1" si="8"/>
        <v>*1344</v>
      </c>
    </row>
    <row r="187" spans="1:19" ht="30" customHeight="1">
      <c r="A187" s="201">
        <f ca="1">'т-банк 2 (3 мес)'!A187</f>
        <v>45981.75133101856</v>
      </c>
      <c r="B187" s="202"/>
      <c r="C187" s="306">
        <f t="shared" ca="1" si="6"/>
        <v>45981.75133101856</v>
      </c>
      <c r="D187" s="307"/>
      <c r="E187" s="307"/>
      <c r="F187" s="307"/>
      <c r="G187" s="202"/>
      <c r="H187" s="300">
        <f ca="1">'т-банк 2 (3 мес)'!H187:L187</f>
        <v>-9234</v>
      </c>
      <c r="I187" s="300"/>
      <c r="J187" s="300"/>
      <c r="K187" s="300"/>
      <c r="L187" s="300"/>
      <c r="M187" s="199"/>
      <c r="N187" s="199">
        <f t="shared" ca="1" si="7"/>
        <v>-9234</v>
      </c>
      <c r="O187" s="202"/>
      <c r="P187" s="303" t="str">
        <f ca="1">'т-банк 2 (3 мес)'!P187:Q187</f>
        <v>PAYU*PAYU</v>
      </c>
      <c r="Q187" s="303"/>
      <c r="R187" s="202"/>
      <c r="S187" s="199" t="str">
        <f t="shared" ca="1" si="8"/>
        <v>*1344</v>
      </c>
    </row>
    <row r="188" spans="1:19" ht="30" customHeight="1">
      <c r="A188" s="201">
        <f ca="1">'т-банк 2 (3 мес)'!A188</f>
        <v>45981.002025463007</v>
      </c>
      <c r="B188" s="202"/>
      <c r="C188" s="306">
        <f t="shared" ca="1" si="6"/>
        <v>45981.002025463007</v>
      </c>
      <c r="D188" s="307"/>
      <c r="E188" s="307"/>
      <c r="F188" s="307"/>
      <c r="G188" s="202"/>
      <c r="H188" s="300">
        <f ca="1">'т-банк 2 (3 мес)'!H188:L188</f>
        <v>-261</v>
      </c>
      <c r="I188" s="300"/>
      <c r="J188" s="300"/>
      <c r="K188" s="300"/>
      <c r="L188" s="300"/>
      <c r="M188" s="199"/>
      <c r="N188" s="199">
        <f t="shared" ca="1" si="7"/>
        <v>-261</v>
      </c>
      <c r="O188" s="202"/>
      <c r="P188" s="303" t="str">
        <f ca="1">'т-банк 2 (3 мес)'!P188:Q188</f>
        <v>QUICKZAIM-K</v>
      </c>
      <c r="Q188" s="303"/>
      <c r="R188" s="202"/>
      <c r="S188" s="199" t="str">
        <f t="shared" ca="1" si="8"/>
        <v>*1344</v>
      </c>
    </row>
    <row r="189" spans="1:19" ht="30" customHeight="1">
      <c r="A189" s="201">
        <f ca="1">'т-банк 2 (3 мес)'!A189</f>
        <v>45980.440219907454</v>
      </c>
      <c r="B189" s="202"/>
      <c r="C189" s="306">
        <f t="shared" ca="1" si="6"/>
        <v>45980.440219907454</v>
      </c>
      <c r="D189" s="307"/>
      <c r="E189" s="307"/>
      <c r="F189" s="307"/>
      <c r="G189" s="202"/>
      <c r="H189" s="300">
        <f ca="1">'т-банк 2 (3 мес)'!H189:L189</f>
        <v>-1131</v>
      </c>
      <c r="I189" s="300"/>
      <c r="J189" s="300"/>
      <c r="K189" s="300"/>
      <c r="L189" s="300"/>
      <c r="M189" s="199"/>
      <c r="N189" s="199">
        <f t="shared" ca="1" si="7"/>
        <v>-1131</v>
      </c>
      <c r="O189" s="202"/>
      <c r="P189" s="303" t="str">
        <f ca="1">'т-банк 2 (3 мес)'!P189:Q189</f>
        <v>GAZPROMNEFT AZS 159</v>
      </c>
      <c r="Q189" s="303"/>
      <c r="R189" s="202"/>
      <c r="S189" s="199" t="str">
        <f t="shared" ca="1" si="8"/>
        <v>*1344</v>
      </c>
    </row>
    <row r="190" spans="1:19" ht="30" customHeight="1">
      <c r="A190" s="201">
        <f ca="1">'т-банк 2 (3 мес)'!A190</f>
        <v>45979.815914351901</v>
      </c>
      <c r="B190" s="202"/>
      <c r="C190" s="306">
        <f t="shared" ca="1" si="6"/>
        <v>45979.815914351901</v>
      </c>
      <c r="D190" s="307"/>
      <c r="E190" s="307"/>
      <c r="F190" s="307"/>
      <c r="G190" s="202"/>
      <c r="H190" s="300">
        <f ca="1">'т-банк 2 (3 мес)'!H190:L190</f>
        <v>-523</v>
      </c>
      <c r="I190" s="300"/>
      <c r="J190" s="300"/>
      <c r="K190" s="300"/>
      <c r="L190" s="300"/>
      <c r="M190" s="199"/>
      <c r="N190" s="199">
        <f t="shared" ca="1" si="7"/>
        <v>-523</v>
      </c>
      <c r="O190" s="202"/>
      <c r="P190" s="303" t="str">
        <f ca="1">'т-банк 2 (3 мес)'!P190:Q190</f>
        <v>BARKLAYS CAFE</v>
      </c>
      <c r="Q190" s="303"/>
      <c r="R190" s="202"/>
      <c r="S190" s="199" t="str">
        <f t="shared" ca="1" si="8"/>
        <v>*1344</v>
      </c>
    </row>
    <row r="191" spans="1:19" ht="30" customHeight="1">
      <c r="A191" s="201">
        <f ca="1">'т-банк 2 (3 мес)'!A191</f>
        <v>45979.801331018571</v>
      </c>
      <c r="B191" s="202"/>
      <c r="C191" s="306">
        <f t="shared" ca="1" si="6"/>
        <v>45979.801331018571</v>
      </c>
      <c r="D191" s="307"/>
      <c r="E191" s="307"/>
      <c r="F191" s="307"/>
      <c r="G191" s="202"/>
      <c r="H191" s="300">
        <f ca="1">'т-банк 2 (3 мес)'!H191:L191</f>
        <v>-387</v>
      </c>
      <c r="I191" s="300"/>
      <c r="J191" s="300"/>
      <c r="K191" s="300"/>
      <c r="L191" s="300"/>
      <c r="M191" s="199"/>
      <c r="N191" s="199">
        <f t="shared" ca="1" si="7"/>
        <v>-387</v>
      </c>
      <c r="O191" s="202"/>
      <c r="P191" s="303" t="str">
        <f ca="1">'т-банк 2 (3 мес)'!P191:Q191</f>
        <v>NETELLER 4342</v>
      </c>
      <c r="Q191" s="303"/>
      <c r="R191" s="202"/>
      <c r="S191" s="199" t="str">
        <f t="shared" ca="1" si="8"/>
        <v>*1344</v>
      </c>
    </row>
    <row r="192" spans="1:19" ht="30" customHeight="1">
      <c r="A192" s="201">
        <f ca="1">'т-банк 2 (3 мес)'!A192</f>
        <v>45979.133275463013</v>
      </c>
      <c r="B192" s="202"/>
      <c r="C192" s="306">
        <f t="shared" ca="1" si="6"/>
        <v>45979.133275463013</v>
      </c>
      <c r="D192" s="307"/>
      <c r="E192" s="307"/>
      <c r="F192" s="307"/>
      <c r="G192" s="202"/>
      <c r="H192" s="300">
        <f ca="1">'т-банк 2 (3 мес)'!H192:L192</f>
        <v>-419</v>
      </c>
      <c r="I192" s="300"/>
      <c r="J192" s="300"/>
      <c r="K192" s="300"/>
      <c r="L192" s="300"/>
      <c r="M192" s="199"/>
      <c r="N192" s="199">
        <f t="shared" ca="1" si="7"/>
        <v>-419</v>
      </c>
      <c r="O192" s="202"/>
      <c r="P192" s="303" t="str">
        <f ca="1">'т-банк 2 (3 мес)'!P192:Q192</f>
        <v>PROSPEKT</v>
      </c>
      <c r="Q192" s="303"/>
      <c r="R192" s="202"/>
      <c r="S192" s="199" t="str">
        <f t="shared" ca="1" si="8"/>
        <v>*1344</v>
      </c>
    </row>
    <row r="193" spans="1:19" ht="30" customHeight="1">
      <c r="A193" s="201">
        <f ca="1">'т-банк 2 (3 мес)'!A193</f>
        <v>45978.27077546301</v>
      </c>
      <c r="B193" s="202"/>
      <c r="C193" s="306">
        <f t="shared" ca="1" si="6"/>
        <v>45978.27077546301</v>
      </c>
      <c r="D193" s="307"/>
      <c r="E193" s="307"/>
      <c r="F193" s="307"/>
      <c r="G193" s="202"/>
      <c r="H193" s="300">
        <f ca="1">'т-банк 2 (3 мес)'!H193:L193</f>
        <v>-8016</v>
      </c>
      <c r="I193" s="300"/>
      <c r="J193" s="300"/>
      <c r="K193" s="300"/>
      <c r="L193" s="300"/>
      <c r="M193" s="199"/>
      <c r="N193" s="199">
        <f t="shared" ca="1" si="7"/>
        <v>-8016</v>
      </c>
      <c r="O193" s="202"/>
      <c r="P193" s="303" t="str">
        <f ca="1">'т-банк 2 (3 мес)'!P193:Q193</f>
        <v>TRADING ACADEMY</v>
      </c>
      <c r="Q193" s="303"/>
      <c r="R193" s="202"/>
      <c r="S193" s="199" t="str">
        <f t="shared" ca="1" si="8"/>
        <v>*1344</v>
      </c>
    </row>
    <row r="194" spans="1:19" ht="30" customHeight="1">
      <c r="A194" s="201">
        <f ca="1">'т-банк 2 (3 мес)'!A194</f>
        <v>45977.282581018568</v>
      </c>
      <c r="B194" s="202"/>
      <c r="C194" s="306">
        <f t="shared" ca="1" si="6"/>
        <v>45977.282581018568</v>
      </c>
      <c r="D194" s="307"/>
      <c r="E194" s="307"/>
      <c r="F194" s="307"/>
      <c r="G194" s="202"/>
      <c r="H194" s="300">
        <f ca="1">'т-банк 2 (3 мес)'!H194:L194</f>
        <v>-11871</v>
      </c>
      <c r="I194" s="300"/>
      <c r="J194" s="300"/>
      <c r="K194" s="300"/>
      <c r="L194" s="300"/>
      <c r="M194" s="199"/>
      <c r="N194" s="199">
        <f t="shared" ca="1" si="7"/>
        <v>-11871</v>
      </c>
      <c r="O194" s="202"/>
      <c r="P194" s="303" t="str">
        <f ca="1">'т-банк 2 (3 мес)'!P194:Q194</f>
        <v>AUCTIONET.COM</v>
      </c>
      <c r="Q194" s="303"/>
      <c r="R194" s="202"/>
      <c r="S194" s="199" t="str">
        <f t="shared" ca="1" si="8"/>
        <v>*1344</v>
      </c>
    </row>
    <row r="195" spans="1:19" ht="30" customHeight="1">
      <c r="A195" s="201">
        <f ca="1">'т-банк 2 (3 мес)'!A195</f>
        <v>45976.353414351899</v>
      </c>
      <c r="B195" s="202"/>
      <c r="C195" s="306">
        <f t="shared" ca="1" si="6"/>
        <v>45976.353414351899</v>
      </c>
      <c r="D195" s="307"/>
      <c r="E195" s="307"/>
      <c r="F195" s="307"/>
      <c r="G195" s="202"/>
      <c r="H195" s="300">
        <f ca="1">'т-банк 2 (3 мес)'!H195:L195</f>
        <v>-1441</v>
      </c>
      <c r="I195" s="300"/>
      <c r="J195" s="300"/>
      <c r="K195" s="300"/>
      <c r="L195" s="300"/>
      <c r="M195" s="199"/>
      <c r="N195" s="199">
        <f t="shared" ca="1" si="7"/>
        <v>-1441</v>
      </c>
      <c r="O195" s="202"/>
      <c r="P195" s="303" t="str">
        <f ca="1">'т-банк 2 (3 мес)'!P195:Q195</f>
        <v>DENGI SEGODNYA</v>
      </c>
      <c r="Q195" s="303"/>
      <c r="R195" s="202"/>
      <c r="S195" s="199" t="str">
        <f t="shared" ca="1" si="8"/>
        <v>*1344</v>
      </c>
    </row>
    <row r="196" spans="1:19" ht="30" customHeight="1">
      <c r="A196" s="201">
        <f ca="1">'т-банк 2 (3 мес)'!A196</f>
        <v>45975.52355324079</v>
      </c>
      <c r="B196" s="202"/>
      <c r="C196" s="306">
        <f t="shared" ca="1" si="6"/>
        <v>45975.52355324079</v>
      </c>
      <c r="D196" s="307"/>
      <c r="E196" s="307"/>
      <c r="F196" s="307"/>
      <c r="G196" s="202"/>
      <c r="H196" s="300">
        <f ca="1">'т-банк 2 (3 мес)'!H196:L196</f>
        <v>-7592</v>
      </c>
      <c r="I196" s="300"/>
      <c r="J196" s="300"/>
      <c r="K196" s="300"/>
      <c r="L196" s="300"/>
      <c r="M196" s="199"/>
      <c r="N196" s="199">
        <f t="shared" ca="1" si="7"/>
        <v>-7592</v>
      </c>
      <c r="O196" s="202"/>
      <c r="P196" s="303" t="str">
        <f ca="1">'т-банк 2 (3 мес)'!P196:Q196</f>
        <v>CIRCLE K, IC103175</v>
      </c>
      <c r="Q196" s="303"/>
      <c r="R196" s="202"/>
      <c r="S196" s="199" t="str">
        <f t="shared" ca="1" si="8"/>
        <v>*1344</v>
      </c>
    </row>
    <row r="197" spans="1:19" ht="30" customHeight="1">
      <c r="A197" s="201">
        <f ca="1">'т-банк 2 (3 мес)'!A197</f>
        <v>45975.495775463009</v>
      </c>
      <c r="B197" s="202"/>
      <c r="C197" s="306">
        <f t="shared" ca="1" si="6"/>
        <v>45975.495775463009</v>
      </c>
      <c r="D197" s="307"/>
      <c r="E197" s="307"/>
      <c r="F197" s="307"/>
      <c r="G197" s="202"/>
      <c r="H197" s="300">
        <f ca="1">'т-банк 2 (3 мес)'!H197:L197</f>
        <v>-12693</v>
      </c>
      <c r="I197" s="300"/>
      <c r="J197" s="300"/>
      <c r="K197" s="300"/>
      <c r="L197" s="300"/>
      <c r="M197" s="199"/>
      <c r="N197" s="199">
        <f t="shared" ca="1" si="7"/>
        <v>-12693</v>
      </c>
      <c r="O197" s="202"/>
      <c r="P197" s="303" t="str">
        <f ca="1">'т-банк 2 (3 мес)'!P197:Q197</f>
        <v>WWW.OPLATA.REGPLAT.RU</v>
      </c>
      <c r="Q197" s="303"/>
      <c r="R197" s="202"/>
      <c r="S197" s="199" t="str">
        <f t="shared" ca="1" si="8"/>
        <v>*1344</v>
      </c>
    </row>
    <row r="198" spans="1:19" ht="30" customHeight="1">
      <c r="A198" s="201">
        <f ca="1">'т-банк 2 (3 мес)'!A198</f>
        <v>45975.412442129673</v>
      </c>
      <c r="B198" s="202"/>
      <c r="C198" s="306">
        <f t="shared" ca="1" si="6"/>
        <v>45975.412442129673</v>
      </c>
      <c r="D198" s="307"/>
      <c r="E198" s="307"/>
      <c r="F198" s="307"/>
      <c r="G198" s="202"/>
      <c r="H198" s="300">
        <f ca="1">'т-банк 2 (3 мес)'!H198:L198</f>
        <v>-7978</v>
      </c>
      <c r="I198" s="300"/>
      <c r="J198" s="300"/>
      <c r="K198" s="300"/>
      <c r="L198" s="300"/>
      <c r="M198" s="199"/>
      <c r="N198" s="199">
        <f t="shared" ca="1" si="7"/>
        <v>-7978</v>
      </c>
      <c r="O198" s="202"/>
      <c r="P198" s="303" t="str">
        <f ca="1">'т-банк 2 (3 мес)'!P198:Q198</f>
        <v>BANK"KURGAN"PAO</v>
      </c>
      <c r="Q198" s="303"/>
      <c r="R198" s="202"/>
      <c r="S198" s="199" t="str">
        <f t="shared" ca="1" si="8"/>
        <v>*1344</v>
      </c>
    </row>
    <row r="199" spans="1:19" ht="30" customHeight="1">
      <c r="A199" s="201">
        <f ca="1">'т-банк 2 (3 мес)'!A199</f>
        <v>45974.820775463006</v>
      </c>
      <c r="B199" s="202"/>
      <c r="C199" s="306">
        <f t="shared" ca="1" si="6"/>
        <v>45974.820775463006</v>
      </c>
      <c r="D199" s="307"/>
      <c r="E199" s="307"/>
      <c r="F199" s="307"/>
      <c r="G199" s="202"/>
      <c r="H199" s="300">
        <f ca="1">'т-банк 2 (3 мес)'!H199:L199</f>
        <v>-2824</v>
      </c>
      <c r="I199" s="300"/>
      <c r="J199" s="300"/>
      <c r="K199" s="300"/>
      <c r="L199" s="300"/>
      <c r="M199" s="199"/>
      <c r="N199" s="199">
        <f t="shared" ca="1" si="7"/>
        <v>-2824</v>
      </c>
      <c r="O199" s="202"/>
      <c r="P199" s="303" t="str">
        <f ca="1">'т-банк 2 (3 мес)'!P199:Q199</f>
        <v>HASHFLARE.IO*1436</v>
      </c>
      <c r="Q199" s="303"/>
      <c r="R199" s="202"/>
      <c r="S199" s="199" t="str">
        <f t="shared" ca="1" si="8"/>
        <v>*1344</v>
      </c>
    </row>
    <row r="200" spans="1:19" ht="30" customHeight="1">
      <c r="A200" s="201">
        <f ca="1">'т-банк 2 (3 мес)'!A200</f>
        <v>45974.180497685229</v>
      </c>
      <c r="B200" s="202"/>
      <c r="C200" s="306">
        <f t="shared" ca="1" si="6"/>
        <v>45974.180497685229</v>
      </c>
      <c r="D200" s="307"/>
      <c r="E200" s="307"/>
      <c r="F200" s="307"/>
      <c r="G200" s="202"/>
      <c r="H200" s="300">
        <f ca="1">'т-банк 2 (3 мес)'!H200:L200</f>
        <v>-4794</v>
      </c>
      <c r="I200" s="300"/>
      <c r="J200" s="300"/>
      <c r="K200" s="300"/>
      <c r="L200" s="300"/>
      <c r="M200" s="199"/>
      <c r="N200" s="199">
        <f t="shared" ca="1" si="7"/>
        <v>-4794</v>
      </c>
      <c r="O200" s="202"/>
      <c r="P200" s="303" t="str">
        <f ca="1">'т-банк 2 (3 мес)'!P200:Q200</f>
        <v>YM*DENGI-NA-BANKR</v>
      </c>
      <c r="Q200" s="303"/>
      <c r="R200" s="202"/>
      <c r="S200" s="199" t="str">
        <f t="shared" ca="1" si="8"/>
        <v>*1344</v>
      </c>
    </row>
    <row r="201" spans="1:19" ht="30" customHeight="1">
      <c r="A201" s="201">
        <f ca="1">'т-банк 2 (3 мес)'!A201</f>
        <v>45973.889525463004</v>
      </c>
      <c r="B201" s="202"/>
      <c r="C201" s="306">
        <f t="shared" ca="1" si="6"/>
        <v>45973.889525463004</v>
      </c>
      <c r="D201" s="307"/>
      <c r="E201" s="307"/>
      <c r="F201" s="307"/>
      <c r="G201" s="202"/>
      <c r="H201" s="300">
        <f ca="1">'т-банк 2 (3 мес)'!H201:L201</f>
        <v>-14541</v>
      </c>
      <c r="I201" s="300"/>
      <c r="J201" s="300"/>
      <c r="K201" s="300"/>
      <c r="L201" s="300"/>
      <c r="M201" s="199"/>
      <c r="N201" s="199">
        <f t="shared" ca="1" si="7"/>
        <v>-14541</v>
      </c>
      <c r="O201" s="202"/>
      <c r="P201" s="303" t="str">
        <f ca="1">'т-банк 2 (3 мес)'!P201:Q201</f>
        <v>YM*HERMESCREDIT</v>
      </c>
      <c r="Q201" s="303"/>
      <c r="R201" s="202"/>
      <c r="S201" s="199" t="str">
        <f t="shared" ca="1" si="8"/>
        <v>*1344</v>
      </c>
    </row>
    <row r="202" spans="1:19" ht="30" customHeight="1">
      <c r="A202" s="201">
        <f ca="1">'т-банк 2 (3 мес)'!A202</f>
        <v>45972.924247685223</v>
      </c>
      <c r="B202" s="202"/>
      <c r="C202" s="306">
        <f t="shared" ca="1" si="6"/>
        <v>45972.924247685223</v>
      </c>
      <c r="D202" s="307"/>
      <c r="E202" s="307"/>
      <c r="F202" s="307"/>
      <c r="G202" s="202"/>
      <c r="H202" s="300">
        <f ca="1">'т-банк 2 (3 мес)'!H202:L202</f>
        <v>-4723</v>
      </c>
      <c r="I202" s="300"/>
      <c r="J202" s="300"/>
      <c r="K202" s="300"/>
      <c r="L202" s="300"/>
      <c r="M202" s="199"/>
      <c r="N202" s="199">
        <f t="shared" ca="1" si="7"/>
        <v>-4723</v>
      </c>
      <c r="O202" s="202"/>
      <c r="P202" s="303" t="str">
        <f ca="1">'т-банк 2 (3 мес)'!P202:Q202</f>
        <v>YM*YANDEX.MONEY</v>
      </c>
      <c r="Q202" s="303"/>
      <c r="R202" s="202"/>
      <c r="S202" s="199" t="str">
        <f t="shared" ca="1" si="8"/>
        <v>*1344</v>
      </c>
    </row>
    <row r="203" spans="1:19" ht="30" customHeight="1">
      <c r="A203" s="201">
        <f ca="1">'т-банк 2 (3 мес)'!A203</f>
        <v>45972.70341435189</v>
      </c>
      <c r="B203" s="202"/>
      <c r="C203" s="306">
        <f t="shared" ca="1" si="6"/>
        <v>45972.70341435189</v>
      </c>
      <c r="D203" s="307"/>
      <c r="E203" s="307"/>
      <c r="F203" s="307"/>
      <c r="G203" s="202"/>
      <c r="H203" s="300">
        <f ca="1">'т-банк 2 (3 мес)'!H203:L203</f>
        <v>-9294</v>
      </c>
      <c r="I203" s="300"/>
      <c r="J203" s="300"/>
      <c r="K203" s="300"/>
      <c r="L203" s="300"/>
      <c r="M203" s="199"/>
      <c r="N203" s="199">
        <f t="shared" ca="1" si="7"/>
        <v>-9294</v>
      </c>
      <c r="O203" s="202"/>
      <c r="P203" s="303" t="str">
        <f ca="1">'т-банк 2 (3 мес)'!P203:Q203</f>
        <v>ZAIMCO.RU</v>
      </c>
      <c r="Q203" s="303"/>
      <c r="R203" s="202"/>
      <c r="S203" s="199" t="str">
        <f t="shared" ca="1" si="8"/>
        <v>*1344</v>
      </c>
    </row>
    <row r="204" spans="1:19" ht="30" customHeight="1">
      <c r="A204" s="201">
        <f ca="1">'т-банк 2 (3 мес)'!A204</f>
        <v>45971.867997685222</v>
      </c>
      <c r="B204" s="202"/>
      <c r="C204" s="306">
        <f t="shared" ca="1" si="6"/>
        <v>45971.867997685222</v>
      </c>
      <c r="D204" s="307"/>
      <c r="E204" s="307"/>
      <c r="F204" s="307"/>
      <c r="G204" s="202"/>
      <c r="H204" s="300">
        <f ca="1">'т-банк 2 (3 мес)'!H204:L204</f>
        <v>-1917</v>
      </c>
      <c r="I204" s="300"/>
      <c r="J204" s="300"/>
      <c r="K204" s="300"/>
      <c r="L204" s="300"/>
      <c r="M204" s="199"/>
      <c r="N204" s="199">
        <f t="shared" ca="1" si="7"/>
        <v>-1917</v>
      </c>
      <c r="O204" s="202"/>
      <c r="P204" s="303" t="str">
        <f ca="1">'т-банк 2 (3 мес)'!P204:Q204</f>
        <v>HASHCOINS</v>
      </c>
      <c r="Q204" s="303"/>
      <c r="R204" s="202"/>
      <c r="S204" s="199" t="str">
        <f t="shared" ca="1" si="8"/>
        <v>*1344</v>
      </c>
    </row>
    <row r="205" spans="1:19" ht="30" customHeight="1">
      <c r="A205" s="201">
        <f ca="1">'т-банк 2 (3 мес)'!A205</f>
        <v>45970.872164351887</v>
      </c>
      <c r="B205" s="202"/>
      <c r="C205" s="306">
        <f t="shared" ca="1" si="6"/>
        <v>45970.872164351887</v>
      </c>
      <c r="D205" s="307"/>
      <c r="E205" s="307"/>
      <c r="F205" s="307"/>
      <c r="G205" s="202"/>
      <c r="H205" s="300">
        <f ca="1">'т-банк 2 (3 мес)'!H205:L205</f>
        <v>-5207</v>
      </c>
      <c r="I205" s="300"/>
      <c r="J205" s="300"/>
      <c r="K205" s="300"/>
      <c r="L205" s="300"/>
      <c r="M205" s="199"/>
      <c r="N205" s="199">
        <f t="shared" ca="1" si="7"/>
        <v>-5207</v>
      </c>
      <c r="O205" s="202"/>
      <c r="P205" s="303" t="str">
        <f ca="1">'т-банк 2 (3 мес)'!P205:Q205</f>
        <v>MAGNIT MM AVERS</v>
      </c>
      <c r="Q205" s="303"/>
      <c r="R205" s="202"/>
      <c r="S205" s="199" t="str">
        <f t="shared" ca="1" si="8"/>
        <v>*1344</v>
      </c>
    </row>
    <row r="206" spans="1:19" ht="30" customHeight="1">
      <c r="A206" s="201">
        <f ca="1">'т-банк 2 (3 мес)'!A206</f>
        <v>45970.593692129667</v>
      </c>
      <c r="B206" s="202"/>
      <c r="C206" s="306">
        <f t="shared" ca="1" si="6"/>
        <v>45970.593692129667</v>
      </c>
      <c r="D206" s="307"/>
      <c r="E206" s="307"/>
      <c r="F206" s="307"/>
      <c r="G206" s="202"/>
      <c r="H206" s="300">
        <f ca="1">'т-банк 2 (3 мес)'!H206:L206</f>
        <v>-13145</v>
      </c>
      <c r="I206" s="300"/>
      <c r="J206" s="300"/>
      <c r="K206" s="300"/>
      <c r="L206" s="300"/>
      <c r="M206" s="199"/>
      <c r="N206" s="199">
        <f t="shared" ca="1" si="7"/>
        <v>-13145</v>
      </c>
      <c r="O206" s="202"/>
      <c r="P206" s="303" t="str">
        <f ca="1">'т-банк 2 (3 мес)'!P206:Q206</f>
        <v>SOTHEBYS ONLINE SALES</v>
      </c>
      <c r="Q206" s="303"/>
      <c r="R206" s="202"/>
      <c r="S206" s="199" t="str">
        <f t="shared" ca="1" si="8"/>
        <v>*1344</v>
      </c>
    </row>
    <row r="207" spans="1:19" ht="30" customHeight="1">
      <c r="A207" s="201">
        <f ca="1">'т-банк 2 (3 мес)'!A207</f>
        <v>45970.219386574114</v>
      </c>
      <c r="B207" s="202"/>
      <c r="C207" s="306">
        <f t="shared" ca="1" si="6"/>
        <v>45970.219386574114</v>
      </c>
      <c r="D207" s="307"/>
      <c r="E207" s="307"/>
      <c r="F207" s="307"/>
      <c r="G207" s="202"/>
      <c r="H207" s="300">
        <f ca="1">'т-банк 2 (3 мес)'!H207:L207</f>
        <v>-6269</v>
      </c>
      <c r="I207" s="300"/>
      <c r="J207" s="300"/>
      <c r="K207" s="300"/>
      <c r="L207" s="300"/>
      <c r="M207" s="199"/>
      <c r="N207" s="199">
        <f t="shared" ca="1" si="7"/>
        <v>-6269</v>
      </c>
      <c r="O207" s="202"/>
      <c r="P207" s="303" t="str">
        <f ca="1">'т-банк 2 (3 мес)'!P207:Q207</f>
        <v>YM*DENGINADOM</v>
      </c>
      <c r="Q207" s="303"/>
      <c r="R207" s="202"/>
      <c r="S207" s="199" t="str">
        <f t="shared" ca="1" si="8"/>
        <v>*1344</v>
      </c>
    </row>
    <row r="208" spans="1:19" ht="30" customHeight="1">
      <c r="A208" s="201">
        <f ca="1">'т-банк 2 (3 мес)'!A208</f>
        <v>45969.250636574114</v>
      </c>
      <c r="B208" s="202"/>
      <c r="C208" s="306">
        <f t="shared" ca="1" si="6"/>
        <v>45969.250636574114</v>
      </c>
      <c r="D208" s="307"/>
      <c r="E208" s="307"/>
      <c r="F208" s="307"/>
      <c r="G208" s="202"/>
      <c r="H208" s="300">
        <f ca="1">'т-банк 2 (3 мес)'!H208:L208</f>
        <v>-184</v>
      </c>
      <c r="I208" s="300"/>
      <c r="J208" s="300"/>
      <c r="K208" s="300"/>
      <c r="L208" s="300"/>
      <c r="M208" s="199"/>
      <c r="N208" s="199">
        <f t="shared" ca="1" si="7"/>
        <v>-184</v>
      </c>
      <c r="O208" s="202"/>
      <c r="P208" s="303" t="str">
        <f ca="1">'т-банк 2 (3 мес)'!P208:Q208</f>
        <v>PIF ALFACAPITAL GOLD</v>
      </c>
      <c r="Q208" s="303"/>
      <c r="R208" s="202"/>
      <c r="S208" s="199" t="str">
        <f t="shared" ca="1" si="8"/>
        <v>*1344</v>
      </c>
    </row>
    <row r="209" spans="1:19" ht="30" customHeight="1">
      <c r="A209" s="201">
        <f ca="1">'т-банк 2 (3 мес)'!A209</f>
        <v>45969.027025463001</v>
      </c>
      <c r="B209" s="202"/>
      <c r="C209" s="306">
        <f t="shared" ca="1" si="6"/>
        <v>45969.027025463001</v>
      </c>
      <c r="D209" s="307"/>
      <c r="E209" s="307"/>
      <c r="F209" s="307"/>
      <c r="G209" s="202"/>
      <c r="H209" s="300">
        <f ca="1">'т-банк 2 (3 мес)'!H209:L209</f>
        <v>-5364</v>
      </c>
      <c r="I209" s="300"/>
      <c r="J209" s="300"/>
      <c r="K209" s="300"/>
      <c r="L209" s="300"/>
      <c r="M209" s="199"/>
      <c r="N209" s="199">
        <f t="shared" ca="1" si="7"/>
        <v>-5364</v>
      </c>
      <c r="O209" s="202"/>
      <c r="P209" s="303" t="str">
        <f ca="1">'т-банк 2 (3 мес)'!P209:Q209</f>
        <v>BISTRO SKAY COFFEE</v>
      </c>
      <c r="Q209" s="303"/>
      <c r="R209" s="202"/>
      <c r="S209" s="199" t="str">
        <f t="shared" ca="1" si="8"/>
        <v>*1344</v>
      </c>
    </row>
    <row r="210" spans="1:19" ht="30" customHeight="1">
      <c r="A210" s="201">
        <f ca="1">'т-банк 2 (3 мес)'!A210</f>
        <v>45968.529803240781</v>
      </c>
      <c r="B210" s="202"/>
      <c r="C210" s="306">
        <f t="shared" ca="1" si="6"/>
        <v>45968.529803240781</v>
      </c>
      <c r="D210" s="307"/>
      <c r="E210" s="307"/>
      <c r="F210" s="307"/>
      <c r="G210" s="202"/>
      <c r="H210" s="300">
        <f ca="1">'т-банк 2 (3 мес)'!H210:L210</f>
        <v>-1621</v>
      </c>
      <c r="I210" s="300"/>
      <c r="J210" s="300"/>
      <c r="K210" s="300"/>
      <c r="L210" s="300"/>
      <c r="M210" s="199"/>
      <c r="N210" s="199">
        <f t="shared" ca="1" si="7"/>
        <v>-1621</v>
      </c>
      <c r="O210" s="202"/>
      <c r="P210" s="303" t="str">
        <f ca="1">'т-банк 2 (3 мес)'!P210:Q210</f>
        <v>TISP.RU</v>
      </c>
      <c r="Q210" s="303"/>
      <c r="R210" s="202"/>
      <c r="S210" s="199" t="str">
        <f t="shared" ca="1" si="8"/>
        <v>*1344</v>
      </c>
    </row>
    <row r="211" spans="1:19" ht="30" customHeight="1">
      <c r="A211" s="201">
        <f ca="1">'т-банк 2 (3 мес)'!A211</f>
        <v>45968.220775463</v>
      </c>
      <c r="B211" s="202"/>
      <c r="C211" s="306">
        <f t="shared" ca="1" si="6"/>
        <v>45968.220775463</v>
      </c>
      <c r="D211" s="307"/>
      <c r="E211" s="307"/>
      <c r="F211" s="307"/>
      <c r="G211" s="202"/>
      <c r="H211" s="300">
        <f ca="1">'т-банк 2 (3 мес)'!H211:L211</f>
        <v>-12001</v>
      </c>
      <c r="I211" s="300"/>
      <c r="J211" s="300"/>
      <c r="K211" s="300"/>
      <c r="L211" s="300"/>
      <c r="M211" s="199"/>
      <c r="N211" s="199">
        <f t="shared" ca="1" si="7"/>
        <v>-12001</v>
      </c>
      <c r="O211" s="202"/>
      <c r="P211" s="303" t="str">
        <f ca="1">'т-банк 2 (3 мес)'!P211:Q211</f>
        <v>MOBI.DENGI..*UNITPAY</v>
      </c>
      <c r="Q211" s="303"/>
      <c r="R211" s="202"/>
      <c r="S211" s="199" t="str">
        <f t="shared" ca="1" si="8"/>
        <v>*1344</v>
      </c>
    </row>
    <row r="212" spans="1:19" ht="30" customHeight="1">
      <c r="A212" s="201">
        <f ca="1">'т-банк 2 (3 мес)'!A212</f>
        <v>45967.509664351892</v>
      </c>
      <c r="B212" s="202"/>
      <c r="C212" s="306">
        <f t="shared" ca="1" si="6"/>
        <v>45967.509664351892</v>
      </c>
      <c r="D212" s="307"/>
      <c r="E212" s="307"/>
      <c r="F212" s="307"/>
      <c r="G212" s="202"/>
      <c r="H212" s="300">
        <f ca="1">'т-банк 2 (3 мес)'!H212:L212</f>
        <v>-1774</v>
      </c>
      <c r="I212" s="300"/>
      <c r="J212" s="300"/>
      <c r="K212" s="300"/>
      <c r="L212" s="300"/>
      <c r="M212" s="199"/>
      <c r="N212" s="199">
        <f t="shared" ca="1" si="7"/>
        <v>-1774</v>
      </c>
      <c r="O212" s="202"/>
      <c r="P212" s="303" t="str">
        <f ca="1">'т-банк 2 (3 мес)'!P212:Q212</f>
        <v>YM*YANDEX.MONEY</v>
      </c>
      <c r="Q212" s="303"/>
      <c r="R212" s="202"/>
      <c r="S212" s="199" t="str">
        <f t="shared" ca="1" si="8"/>
        <v>*1344</v>
      </c>
    </row>
    <row r="213" spans="1:19" ht="30" customHeight="1">
      <c r="A213" s="201">
        <f ca="1">'т-банк 2 (3 мес)'!A213</f>
        <v>45967.207581018556</v>
      </c>
      <c r="B213" s="202"/>
      <c r="C213" s="306">
        <f t="shared" ca="1" si="6"/>
        <v>45967.207581018556</v>
      </c>
      <c r="D213" s="307"/>
      <c r="E213" s="307"/>
      <c r="F213" s="307"/>
      <c r="G213" s="202"/>
      <c r="H213" s="300">
        <f ca="1">'т-банк 2 (3 мес)'!H213:L213</f>
        <v>-11174</v>
      </c>
      <c r="I213" s="300"/>
      <c r="J213" s="300"/>
      <c r="K213" s="300"/>
      <c r="L213" s="300"/>
      <c r="M213" s="199"/>
      <c r="N213" s="199">
        <f t="shared" ca="1" si="7"/>
        <v>-11174</v>
      </c>
      <c r="O213" s="202"/>
      <c r="P213" s="303" t="str">
        <f ca="1">'т-банк 2 (3 мес)'!P213:Q213</f>
        <v>AM OTKRITIE FUND BONDS</v>
      </c>
      <c r="Q213" s="303"/>
      <c r="R213" s="202"/>
      <c r="S213" s="199" t="str">
        <f t="shared" ca="1" si="8"/>
        <v>*1344</v>
      </c>
    </row>
    <row r="214" spans="1:19" ht="30" customHeight="1">
      <c r="A214" s="201">
        <f ca="1">'т-банк 2 (3 мес)'!A214</f>
        <v>45966.514525462997</v>
      </c>
      <c r="B214" s="202"/>
      <c r="C214" s="306">
        <f t="shared" ca="1" si="6"/>
        <v>45966.514525462997</v>
      </c>
      <c r="D214" s="307"/>
      <c r="E214" s="307"/>
      <c r="F214" s="307"/>
      <c r="G214" s="202"/>
      <c r="H214" s="300">
        <f ca="1">'т-банк 2 (3 мес)'!H214:L214</f>
        <v>-11260</v>
      </c>
      <c r="I214" s="300"/>
      <c r="J214" s="300"/>
      <c r="K214" s="300"/>
      <c r="L214" s="300"/>
      <c r="M214" s="199"/>
      <c r="N214" s="199">
        <f t="shared" ca="1" si="7"/>
        <v>-11260</v>
      </c>
      <c r="O214" s="202"/>
      <c r="P214" s="303" t="str">
        <f ca="1">'т-банк 2 (3 мес)'!P214:Q214</f>
        <v>KOMFORT+</v>
      </c>
      <c r="Q214" s="303"/>
      <c r="R214" s="202"/>
      <c r="S214" s="199" t="str">
        <f t="shared" ca="1" si="8"/>
        <v>*1344</v>
      </c>
    </row>
    <row r="215" spans="1:19" ht="30" customHeight="1">
      <c r="A215" s="201">
        <f ca="1">'т-банк 2 (3 мес)'!A215</f>
        <v>45966.20133101855</v>
      </c>
      <c r="B215" s="202"/>
      <c r="C215" s="306">
        <f t="shared" ca="1" si="6"/>
        <v>45966.20133101855</v>
      </c>
      <c r="D215" s="307"/>
      <c r="E215" s="307"/>
      <c r="F215" s="307"/>
      <c r="G215" s="202"/>
      <c r="H215" s="300">
        <f ca="1">'т-банк 2 (3 мес)'!H215:L215</f>
        <v>-8326</v>
      </c>
      <c r="I215" s="300"/>
      <c r="J215" s="300"/>
      <c r="K215" s="300"/>
      <c r="L215" s="300"/>
      <c r="M215" s="199"/>
      <c r="N215" s="199">
        <f t="shared" ca="1" si="7"/>
        <v>-8326</v>
      </c>
      <c r="O215" s="202"/>
      <c r="P215" s="303" t="str">
        <f ca="1">'т-банк 2 (3 мес)'!P215:Q215</f>
        <v>TOPSTEPTRADER LLC</v>
      </c>
      <c r="Q215" s="303"/>
      <c r="R215" s="202"/>
      <c r="S215" s="199" t="str">
        <f t="shared" ca="1" si="8"/>
        <v>*1344</v>
      </c>
    </row>
    <row r="216" spans="1:19" ht="30" customHeight="1">
      <c r="A216" s="201">
        <f ca="1">'т-банк 2 (3 мес)'!A216</f>
        <v>45965.663136574105</v>
      </c>
      <c r="B216" s="202"/>
      <c r="C216" s="306">
        <f t="shared" ca="1" si="6"/>
        <v>45965.663136574105</v>
      </c>
      <c r="D216" s="307"/>
      <c r="E216" s="307"/>
      <c r="F216" s="307"/>
      <c r="G216" s="202"/>
      <c r="H216" s="300">
        <f ca="1">'т-банк 2 (3 мес)'!H216:L216</f>
        <v>-8023</v>
      </c>
      <c r="I216" s="300"/>
      <c r="J216" s="300"/>
      <c r="K216" s="300"/>
      <c r="L216" s="300"/>
      <c r="M216" s="199"/>
      <c r="N216" s="199">
        <f t="shared" ca="1" si="7"/>
        <v>-8023</v>
      </c>
      <c r="O216" s="202"/>
      <c r="P216" s="303" t="str">
        <f ca="1">'т-банк 2 (3 мес)'!P216:Q216</f>
        <v>PAYPAL *PAYPALGIFTS</v>
      </c>
      <c r="Q216" s="303"/>
      <c r="R216" s="202"/>
      <c r="S216" s="199" t="str">
        <f t="shared" ca="1" si="8"/>
        <v>*1344</v>
      </c>
    </row>
    <row r="217" spans="1:19" ht="30" customHeight="1">
      <c r="A217" s="201">
        <f ca="1">'т-банк 2 (3 мес)'!A217</f>
        <v>45965.189525462993</v>
      </c>
      <c r="B217" s="202"/>
      <c r="C217" s="306">
        <f t="shared" ca="1" si="6"/>
        <v>45965.189525462993</v>
      </c>
      <c r="D217" s="307"/>
      <c r="E217" s="307"/>
      <c r="F217" s="307"/>
      <c r="G217" s="202"/>
      <c r="H217" s="300">
        <f ca="1">'т-банк 2 (3 мес)'!H217:L217</f>
        <v>-5043</v>
      </c>
      <c r="I217" s="300"/>
      <c r="J217" s="300"/>
      <c r="K217" s="300"/>
      <c r="L217" s="300"/>
      <c r="M217" s="199"/>
      <c r="N217" s="199">
        <f t="shared" ca="1" si="7"/>
        <v>-5043</v>
      </c>
      <c r="O217" s="202"/>
      <c r="P217" s="303" t="str">
        <f ca="1">'т-банк 2 (3 мес)'!P217:Q217</f>
        <v>YM*MONEY.YANDEX</v>
      </c>
      <c r="Q217" s="303"/>
      <c r="R217" s="202"/>
      <c r="S217" s="199" t="str">
        <f t="shared" ca="1" si="8"/>
        <v>*1344</v>
      </c>
    </row>
    <row r="218" spans="1:19" ht="30" customHeight="1">
      <c r="A218" s="201">
        <f ca="1">'т-банк 2 (3 мес)'!A218</f>
        <v>45964.398553240768</v>
      </c>
      <c r="B218" s="202"/>
      <c r="C218" s="306">
        <f t="shared" ref="C218:C281" ca="1" si="9">A218</f>
        <v>45964.398553240768</v>
      </c>
      <c r="D218" s="307"/>
      <c r="E218" s="307"/>
      <c r="F218" s="307"/>
      <c r="G218" s="202"/>
      <c r="H218" s="300">
        <f ca="1">'т-банк 2 (3 мес)'!H218:L218</f>
        <v>-883</v>
      </c>
      <c r="I218" s="300"/>
      <c r="J218" s="300"/>
      <c r="K218" s="300"/>
      <c r="L218" s="300"/>
      <c r="M218" s="199"/>
      <c r="N218" s="199">
        <f t="shared" ref="N218:N281" ca="1" si="10">H218</f>
        <v>-883</v>
      </c>
      <c r="O218" s="202"/>
      <c r="P218" s="303" t="str">
        <f ca="1">'т-банк 2 (3 мес)'!P218:Q218</f>
        <v>OPENTABLE REST GIFT</v>
      </c>
      <c r="Q218" s="303"/>
      <c r="R218" s="202"/>
      <c r="S218" s="199" t="str">
        <f t="shared" ca="1" si="8"/>
        <v>*1344</v>
      </c>
    </row>
    <row r="219" spans="1:19" ht="30" customHeight="1">
      <c r="A219" s="201">
        <f ca="1">'т-банк 2 (3 мес)'!A219</f>
        <v>45964.073553240771</v>
      </c>
      <c r="B219" s="202"/>
      <c r="C219" s="306">
        <f t="shared" ca="1" si="9"/>
        <v>45964.073553240771</v>
      </c>
      <c r="D219" s="307"/>
      <c r="E219" s="307"/>
      <c r="F219" s="307"/>
      <c r="G219" s="202"/>
      <c r="H219" s="300">
        <f ca="1">'т-банк 2 (3 мес)'!H219:L219</f>
        <v>-11405</v>
      </c>
      <c r="I219" s="300"/>
      <c r="J219" s="300"/>
      <c r="K219" s="300"/>
      <c r="L219" s="300"/>
      <c r="M219" s="199"/>
      <c r="N219" s="199">
        <f t="shared" ca="1" si="10"/>
        <v>-11405</v>
      </c>
      <c r="O219" s="202"/>
      <c r="P219" s="303" t="str">
        <f ca="1">'т-банк 2 (3 мес)'!P219:Q219</f>
        <v>PYATEROCHKA 2624</v>
      </c>
      <c r="Q219" s="303"/>
      <c r="R219" s="202"/>
      <c r="S219" s="199" t="str">
        <f t="shared" ref="S219:S282" ca="1" si="11">$S$25</f>
        <v>*1344</v>
      </c>
    </row>
    <row r="220" spans="1:19" ht="30" customHeight="1">
      <c r="A220" s="201">
        <f ca="1">'т-банк 2 (3 мес)'!A220</f>
        <v>45963.71869212966</v>
      </c>
      <c r="B220" s="202"/>
      <c r="C220" s="306">
        <f t="shared" ca="1" si="9"/>
        <v>45963.71869212966</v>
      </c>
      <c r="D220" s="307"/>
      <c r="E220" s="307"/>
      <c r="F220" s="307"/>
      <c r="G220" s="202"/>
      <c r="H220" s="300">
        <f ca="1">'т-банк 2 (3 мес)'!H220:L220</f>
        <v>-1238</v>
      </c>
      <c r="I220" s="300"/>
      <c r="J220" s="300"/>
      <c r="K220" s="300"/>
      <c r="L220" s="300"/>
      <c r="M220" s="199"/>
      <c r="N220" s="199">
        <f t="shared" ca="1" si="10"/>
        <v>-1238</v>
      </c>
      <c r="O220" s="202"/>
      <c r="P220" s="303" t="str">
        <f ca="1">'т-банк 2 (3 мес)'!P220:Q220</f>
        <v>ADVANTIS CREDIT - MOTO</v>
      </c>
      <c r="Q220" s="303"/>
      <c r="R220" s="202"/>
      <c r="S220" s="199" t="str">
        <f t="shared" ca="1" si="11"/>
        <v>*1344</v>
      </c>
    </row>
    <row r="221" spans="1:19" ht="30" customHeight="1">
      <c r="A221" s="201">
        <f ca="1">'т-банк 2 (3 мес)'!A221</f>
        <v>45962.879108796325</v>
      </c>
      <c r="B221" s="202"/>
      <c r="C221" s="306">
        <f t="shared" ca="1" si="9"/>
        <v>45962.879108796325</v>
      </c>
      <c r="D221" s="307"/>
      <c r="E221" s="307"/>
      <c r="F221" s="307"/>
      <c r="G221" s="202"/>
      <c r="H221" s="300">
        <f ca="1">'т-банк 2 (3 мес)'!H221:L221</f>
        <v>-6851</v>
      </c>
      <c r="I221" s="300"/>
      <c r="J221" s="300"/>
      <c r="K221" s="300"/>
      <c r="L221" s="300"/>
      <c r="M221" s="199"/>
      <c r="N221" s="199">
        <f t="shared" ca="1" si="10"/>
        <v>-6851</v>
      </c>
      <c r="O221" s="202"/>
      <c r="P221" s="303" t="str">
        <f ca="1">'т-банк 2 (3 мес)'!P221:Q221</f>
        <v>CREDITSCORESE</v>
      </c>
      <c r="Q221" s="303"/>
      <c r="R221" s="202"/>
      <c r="S221" s="199" t="str">
        <f t="shared" ca="1" si="11"/>
        <v>*1344</v>
      </c>
    </row>
    <row r="222" spans="1:19" ht="30" customHeight="1">
      <c r="A222" s="201">
        <f ca="1">'т-банк 2 (3 мес)'!A222</f>
        <v>45962.583275462996</v>
      </c>
      <c r="B222" s="202"/>
      <c r="C222" s="306">
        <f t="shared" ca="1" si="9"/>
        <v>45962.583275462996</v>
      </c>
      <c r="D222" s="307"/>
      <c r="E222" s="307"/>
      <c r="F222" s="307"/>
      <c r="G222" s="202"/>
      <c r="H222" s="300">
        <f ca="1">'т-банк 2 (3 мес)'!H222:L222</f>
        <v>-12266</v>
      </c>
      <c r="I222" s="300"/>
      <c r="J222" s="300"/>
      <c r="K222" s="300"/>
      <c r="L222" s="300"/>
      <c r="M222" s="199"/>
      <c r="N222" s="199">
        <f t="shared" ca="1" si="10"/>
        <v>-12266</v>
      </c>
      <c r="O222" s="202"/>
      <c r="P222" s="303" t="str">
        <f ca="1">'т-банк 2 (3 мес)'!P222:Q222</f>
        <v>RBK*CREDITEXPRESS</v>
      </c>
      <c r="Q222" s="303"/>
      <c r="R222" s="202"/>
      <c r="S222" s="199" t="str">
        <f t="shared" ca="1" si="11"/>
        <v>*1344</v>
      </c>
    </row>
    <row r="223" spans="1:19" ht="30" customHeight="1">
      <c r="A223" s="210">
        <f t="shared" ref="A223:A282" ca="1" si="12">A222-RANDBETWEEN(1,1440)/1440</f>
        <v>45961.893692129663</v>
      </c>
      <c r="B223" s="211"/>
      <c r="C223" s="315">
        <f t="shared" ca="1" si="9"/>
        <v>45961.893692129663</v>
      </c>
      <c r="D223" s="316"/>
      <c r="E223" s="316"/>
      <c r="F223" s="316"/>
      <c r="G223" s="211"/>
      <c r="H223" s="317">
        <f ca="1">IF(AND(DAY(A223)=20,COUNTIFS($H$25:H222,"&gt;0",$A$25:A222,"&gt;="&amp;DATE(YEAR(A223),MONTH(A223),1),$A$25:A222,"&lt;"&amp;DATE(YEAR(A223),MONTH(A223)+1,1))=0),'ввод данных'!$B$15,-RANDBETWEEN(51,14999))</f>
        <v>-6109</v>
      </c>
      <c r="I223" s="317"/>
      <c r="J223" s="317"/>
      <c r="K223" s="317"/>
      <c r="L223" s="317"/>
      <c r="M223" s="212"/>
      <c r="N223" s="212">
        <f t="shared" ca="1" si="10"/>
        <v>-6109</v>
      </c>
      <c r="O223" s="211"/>
      <c r="P223" s="318" t="str">
        <f ca="1">IF(H223='ввод данных'!$B$15,"Salary transfer from "&amp;'ввод данных'!$B$11,INDEX(Лист4!$A$1:$A$388,RANDBETWEEN(1,ROWS(Лист4!$A$1:$A$388))))</f>
        <v>FINANSOVYE VOZMOZHNOST</v>
      </c>
      <c r="Q223" s="318"/>
      <c r="R223" s="211"/>
      <c r="S223" s="212" t="str">
        <f t="shared" ca="1" si="11"/>
        <v>*1344</v>
      </c>
    </row>
    <row r="224" spans="1:19" ht="30" customHeight="1">
      <c r="A224" s="160">
        <f t="shared" ca="1" si="12"/>
        <v>45961.103414351885</v>
      </c>
      <c r="B224" s="202"/>
      <c r="C224" s="306">
        <f t="shared" ca="1" si="9"/>
        <v>45961.103414351885</v>
      </c>
      <c r="D224" s="307"/>
      <c r="E224" s="307"/>
      <c r="F224" s="307"/>
      <c r="G224" s="202"/>
      <c r="H224" s="300">
        <f ca="1">IF(AND(DAY(A224)=20,COUNTIFS($H$25:H223,"&gt;0",$A$25:A223,"&gt;="&amp;DATE(YEAR(A224),MONTH(A224),1),$A$25:A223,"&lt;"&amp;DATE(YEAR(A224),MONTH(A224)+1,1))=0),'ввод данных'!$B$15,-RANDBETWEEN(51,14999))</f>
        <v>-1966</v>
      </c>
      <c r="I224" s="300"/>
      <c r="J224" s="300"/>
      <c r="K224" s="300"/>
      <c r="L224" s="300"/>
      <c r="M224" s="199"/>
      <c r="N224" s="199">
        <f t="shared" ca="1" si="10"/>
        <v>-1966</v>
      </c>
      <c r="O224" s="202"/>
      <c r="P224" s="303" t="str">
        <f ca="1">IF(H224='ввод данных'!$B$15,"Salary transfer from "&amp;'ввод данных'!$B$11,INDEX(Лист4!$A$1:$A$388,RANDBETWEEN(1,ROWS(Лист4!$A$1:$A$388))))</f>
        <v>COFFEE HOUSE 96</v>
      </c>
      <c r="Q224" s="303"/>
      <c r="R224" s="202"/>
      <c r="S224" s="199" t="str">
        <f t="shared" ca="1" si="11"/>
        <v>*1344</v>
      </c>
    </row>
    <row r="225" spans="1:19" ht="30" customHeight="1">
      <c r="A225" s="160">
        <f t="shared" ca="1" si="12"/>
        <v>45960.759664351885</v>
      </c>
      <c r="B225" s="202"/>
      <c r="C225" s="306">
        <f t="shared" ca="1" si="9"/>
        <v>45960.759664351885</v>
      </c>
      <c r="D225" s="307"/>
      <c r="E225" s="307"/>
      <c r="F225" s="307"/>
      <c r="G225" s="202"/>
      <c r="H225" s="300">
        <f ca="1">IF(AND(DAY(A225)=20,COUNTIFS($H$25:H224,"&gt;0",$A$25:A224,"&gt;="&amp;DATE(YEAR(A225),MONTH(A225),1),$A$25:A224,"&lt;"&amp;DATE(YEAR(A225),MONTH(A225)+1,1))=0),'ввод данных'!$B$15,-RANDBETWEEN(51,14999))</f>
        <v>-309</v>
      </c>
      <c r="I225" s="300"/>
      <c r="J225" s="300"/>
      <c r="K225" s="300"/>
      <c r="L225" s="300"/>
      <c r="M225" s="199"/>
      <c r="N225" s="199">
        <f t="shared" ca="1" si="10"/>
        <v>-309</v>
      </c>
      <c r="O225" s="202"/>
      <c r="P225" s="303" t="str">
        <f ca="1">IF(H225='ввод данных'!$B$15,"Salary transfer from "&amp;'ввод данных'!$B$11,INDEX(Лист4!$A$1:$A$388,RANDBETWEEN(1,ROWS(Лист4!$A$1:$A$388))))</f>
        <v>FOTOSTRANA.RU</v>
      </c>
      <c r="Q225" s="303"/>
      <c r="R225" s="202"/>
      <c r="S225" s="199" t="str">
        <f t="shared" ca="1" si="11"/>
        <v>*1344</v>
      </c>
    </row>
    <row r="226" spans="1:19" ht="30" customHeight="1">
      <c r="A226" s="160">
        <f t="shared" ca="1" si="12"/>
        <v>45960.430497685215</v>
      </c>
      <c r="B226" s="202"/>
      <c r="C226" s="306">
        <f t="shared" ca="1" si="9"/>
        <v>45960.430497685215</v>
      </c>
      <c r="D226" s="307"/>
      <c r="E226" s="307"/>
      <c r="F226" s="307"/>
      <c r="G226" s="202"/>
      <c r="H226" s="300">
        <f ca="1">IF(AND(DAY(A226)=20,COUNTIFS($H$25:H225,"&gt;0",$A$25:A225,"&gt;="&amp;DATE(YEAR(A226),MONTH(A226),1),$A$25:A225,"&lt;"&amp;DATE(YEAR(A226),MONTH(A226)+1,1))=0),'ввод данных'!$B$15,-RANDBETWEEN(51,14999))</f>
        <v>-8687</v>
      </c>
      <c r="I226" s="300"/>
      <c r="J226" s="300"/>
      <c r="K226" s="300"/>
      <c r="L226" s="300"/>
      <c r="M226" s="199"/>
      <c r="N226" s="199">
        <f t="shared" ca="1" si="10"/>
        <v>-8687</v>
      </c>
      <c r="O226" s="202"/>
      <c r="P226" s="303" t="str">
        <f ca="1">IF(H226='ввод данных'!$B$15,"Salary transfer from "&amp;'ввод данных'!$B$11,INDEX(Лист4!$A$1:$A$388,RANDBETWEEN(1,ROWS(Лист4!$A$1:$A$388))))</f>
        <v>TRADING ACADEMY</v>
      </c>
      <c r="Q226" s="303"/>
      <c r="R226" s="202"/>
      <c r="S226" s="199" t="str">
        <f t="shared" ca="1" si="11"/>
        <v>*1344</v>
      </c>
    </row>
    <row r="227" spans="1:19" ht="30" customHeight="1">
      <c r="A227" s="160">
        <f t="shared" ca="1" si="12"/>
        <v>45960.32702546299</v>
      </c>
      <c r="B227" s="202"/>
      <c r="C227" s="306">
        <f t="shared" ca="1" si="9"/>
        <v>45960.32702546299</v>
      </c>
      <c r="D227" s="307"/>
      <c r="E227" s="307"/>
      <c r="F227" s="307"/>
      <c r="G227" s="202"/>
      <c r="H227" s="300">
        <f ca="1">IF(AND(DAY(A227)=20,COUNTIFS($H$25:H226,"&gt;0",$A$25:A226,"&gt;="&amp;DATE(YEAR(A227),MONTH(A227),1),$A$25:A226,"&lt;"&amp;DATE(YEAR(A227),MONTH(A227)+1,1))=0),'ввод данных'!$B$15,-RANDBETWEEN(51,14999))</f>
        <v>-2126</v>
      </c>
      <c r="I227" s="300"/>
      <c r="J227" s="300"/>
      <c r="K227" s="300"/>
      <c r="L227" s="300"/>
      <c r="M227" s="199"/>
      <c r="N227" s="199">
        <f t="shared" ca="1" si="10"/>
        <v>-2126</v>
      </c>
      <c r="O227" s="202"/>
      <c r="P227" s="303" t="str">
        <f ca="1">IF(H227='ввод данных'!$B$15,"Salary transfer from "&amp;'ввод данных'!$B$11,INDEX(Лист4!$A$1:$A$388,RANDBETWEEN(1,ROWS(Лист4!$A$1:$A$388))))</f>
        <v>IZUMRUDNAYA 7</v>
      </c>
      <c r="Q227" s="303"/>
      <c r="R227" s="202"/>
      <c r="S227" s="199" t="str">
        <f t="shared" ca="1" si="11"/>
        <v>*1344</v>
      </c>
    </row>
    <row r="228" spans="1:19" ht="30" customHeight="1">
      <c r="A228" s="160">
        <f t="shared" ca="1" si="12"/>
        <v>45959.417303240771</v>
      </c>
      <c r="B228" s="202"/>
      <c r="C228" s="306">
        <f t="shared" ca="1" si="9"/>
        <v>45959.417303240771</v>
      </c>
      <c r="D228" s="307"/>
      <c r="E228" s="307"/>
      <c r="F228" s="307"/>
      <c r="G228" s="202"/>
      <c r="H228" s="300">
        <f ca="1">IF(AND(DAY(A228)=20,COUNTIFS($H$25:H227,"&gt;0",$A$25:A227,"&gt;="&amp;DATE(YEAR(A228),MONTH(A228),1),$A$25:A227,"&lt;"&amp;DATE(YEAR(A228),MONTH(A228)+1,1))=0),'ввод данных'!$B$15,-RANDBETWEEN(51,14999))</f>
        <v>-14472</v>
      </c>
      <c r="I228" s="300"/>
      <c r="J228" s="300"/>
      <c r="K228" s="300"/>
      <c r="L228" s="300"/>
      <c r="M228" s="199"/>
      <c r="N228" s="199">
        <f t="shared" ca="1" si="10"/>
        <v>-14472</v>
      </c>
      <c r="O228" s="202"/>
      <c r="P228" s="303" t="str">
        <f ca="1">IF(H228='ввод данных'!$B$15,"Salary transfer from "&amp;'ввод данных'!$B$11,INDEX(Лист4!$A$1:$A$388,RANDBETWEEN(1,ROWS(Лист4!$A$1:$A$388))))</f>
        <v>GAZPROMNEFT AZS 163</v>
      </c>
      <c r="Q228" s="303"/>
      <c r="R228" s="202"/>
      <c r="S228" s="199" t="str">
        <f t="shared" ca="1" si="11"/>
        <v>*1344</v>
      </c>
    </row>
    <row r="229" spans="1:19" ht="30" customHeight="1">
      <c r="A229" s="160">
        <f t="shared" ca="1" si="12"/>
        <v>45959.182581018547</v>
      </c>
      <c r="B229" s="202"/>
      <c r="C229" s="306">
        <f t="shared" ca="1" si="9"/>
        <v>45959.182581018547</v>
      </c>
      <c r="D229" s="307"/>
      <c r="E229" s="307"/>
      <c r="F229" s="307"/>
      <c r="G229" s="202"/>
      <c r="H229" s="300">
        <f ca="1">IF(AND(DAY(A229)=20,COUNTIFS($H$25:H228,"&gt;0",$A$25:A228,"&gt;="&amp;DATE(YEAR(A229),MONTH(A229),1),$A$25:A228,"&lt;"&amp;DATE(YEAR(A229),MONTH(A229)+1,1))=0),'ввод данных'!$B$15,-RANDBETWEEN(51,14999))</f>
        <v>-4652</v>
      </c>
      <c r="I229" s="300"/>
      <c r="J229" s="300"/>
      <c r="K229" s="300"/>
      <c r="L229" s="300"/>
      <c r="M229" s="199"/>
      <c r="N229" s="199">
        <f t="shared" ca="1" si="10"/>
        <v>-4652</v>
      </c>
      <c r="O229" s="202"/>
      <c r="P229" s="303" t="str">
        <f ca="1">IF(H229='ввод данных'!$B$15,"Salary transfer from "&amp;'ввод данных'!$B$11,INDEX(Лист4!$A$1:$A$388,RANDBETWEEN(1,ROWS(Лист4!$A$1:$A$388))))</f>
        <v>PETROPAVLOVSKII</v>
      </c>
      <c r="Q229" s="303"/>
      <c r="R229" s="202"/>
      <c r="S229" s="199" t="str">
        <f t="shared" ca="1" si="11"/>
        <v>*1344</v>
      </c>
    </row>
    <row r="230" spans="1:19" ht="30" customHeight="1">
      <c r="A230" s="160">
        <f t="shared" ca="1" si="12"/>
        <v>45958.628414351879</v>
      </c>
      <c r="B230" s="202"/>
      <c r="C230" s="306">
        <f t="shared" ca="1" si="9"/>
        <v>45958.628414351879</v>
      </c>
      <c r="D230" s="307"/>
      <c r="E230" s="307"/>
      <c r="F230" s="307"/>
      <c r="G230" s="202"/>
      <c r="H230" s="300">
        <f ca="1">IF(AND(DAY(A230)=20,COUNTIFS($H$25:H229,"&gt;0",$A$25:A229,"&gt;="&amp;DATE(YEAR(A230),MONTH(A230),1),$A$25:A229,"&lt;"&amp;DATE(YEAR(A230),MONTH(A230)+1,1))=0),'ввод данных'!$B$15,-RANDBETWEEN(51,14999))</f>
        <v>-9771</v>
      </c>
      <c r="I230" s="300"/>
      <c r="J230" s="300"/>
      <c r="K230" s="300"/>
      <c r="L230" s="300"/>
      <c r="M230" s="199"/>
      <c r="N230" s="199">
        <f t="shared" ca="1" si="10"/>
        <v>-9771</v>
      </c>
      <c r="O230" s="202"/>
      <c r="P230" s="303" t="str">
        <f ca="1">IF(H230='ввод данных'!$B$15,"Salary transfer from "&amp;'ввод данных'!$B$11,INDEX(Лист4!$A$1:$A$388,RANDBETWEEN(1,ROWS(Лист4!$A$1:$A$388))))</f>
        <v>AVTOMIR</v>
      </c>
      <c r="Q230" s="303"/>
      <c r="R230" s="202"/>
      <c r="S230" s="199" t="str">
        <f t="shared" ca="1" si="11"/>
        <v>*1344</v>
      </c>
    </row>
    <row r="231" spans="1:19" ht="30" customHeight="1">
      <c r="A231" s="160">
        <f t="shared" ca="1" si="12"/>
        <v>45958.241608796321</v>
      </c>
      <c r="B231" s="202"/>
      <c r="C231" s="306">
        <f t="shared" ca="1" si="9"/>
        <v>45958.241608796321</v>
      </c>
      <c r="D231" s="307"/>
      <c r="E231" s="307"/>
      <c r="F231" s="307"/>
      <c r="G231" s="202"/>
      <c r="H231" s="300">
        <f ca="1">IF(AND(DAY(A231)=20,COUNTIFS($H$25:H230,"&gt;0",$A$25:A230,"&gt;="&amp;DATE(YEAR(A231),MONTH(A231),1),$A$25:A230,"&lt;"&amp;DATE(YEAR(A231),MONTH(A231)+1,1))=0),'ввод данных'!$B$15,-RANDBETWEEN(51,14999))</f>
        <v>-3846</v>
      </c>
      <c r="I231" s="300"/>
      <c r="J231" s="300"/>
      <c r="K231" s="300"/>
      <c r="L231" s="300"/>
      <c r="M231" s="199"/>
      <c r="N231" s="199">
        <f t="shared" ca="1" si="10"/>
        <v>-3846</v>
      </c>
      <c r="O231" s="202"/>
      <c r="P231" s="303" t="str">
        <f ca="1">IF(H231='ввод данных'!$B$15,"Salary transfer from "&amp;'ввод данных'!$B$11,INDEX(Лист4!$A$1:$A$388,RANDBETWEEN(1,ROWS(Лист4!$A$1:$A$388))))</f>
        <v>TRM 4814 E UL. NOVOKOS</v>
      </c>
      <c r="Q231" s="303"/>
      <c r="R231" s="202"/>
      <c r="S231" s="199" t="str">
        <f t="shared" ca="1" si="11"/>
        <v>*1344</v>
      </c>
    </row>
    <row r="232" spans="1:19" ht="30" customHeight="1">
      <c r="A232" s="160">
        <f t="shared" ca="1" si="12"/>
        <v>45957.883275462991</v>
      </c>
      <c r="B232" s="202"/>
      <c r="C232" s="306">
        <f t="shared" ca="1" si="9"/>
        <v>45957.883275462991</v>
      </c>
      <c r="D232" s="307"/>
      <c r="E232" s="307"/>
      <c r="F232" s="307"/>
      <c r="G232" s="202"/>
      <c r="H232" s="300">
        <f ca="1">IF(AND(DAY(A232)=20,COUNTIFS($H$25:H231,"&gt;0",$A$25:A231,"&gt;="&amp;DATE(YEAR(A232),MONTH(A232),1),$A$25:A231,"&lt;"&amp;DATE(YEAR(A232),MONTH(A232)+1,1))=0),'ввод данных'!$B$15,-RANDBETWEEN(51,14999))</f>
        <v>-12407</v>
      </c>
      <c r="I232" s="300"/>
      <c r="J232" s="300"/>
      <c r="K232" s="300"/>
      <c r="L232" s="300"/>
      <c r="M232" s="199"/>
      <c r="N232" s="199">
        <f t="shared" ca="1" si="10"/>
        <v>-12407</v>
      </c>
      <c r="O232" s="202"/>
      <c r="P232" s="303" t="str">
        <f ca="1">IF(H232='ввод данных'!$B$15,"Salary transfer from "&amp;'ввод данных'!$B$11,INDEX(Лист4!$A$1:$A$388,RANDBETWEEN(1,ROWS(Лист4!$A$1:$A$388))))</f>
        <v>PIF ALFACAPITAL SHARES</v>
      </c>
      <c r="Q232" s="303"/>
      <c r="R232" s="202"/>
      <c r="S232" s="199" t="str">
        <f t="shared" ca="1" si="11"/>
        <v>*1344</v>
      </c>
    </row>
    <row r="233" spans="1:19" ht="30" customHeight="1">
      <c r="A233" s="160">
        <f t="shared" ca="1" si="12"/>
        <v>45957.238136574102</v>
      </c>
      <c r="B233" s="202"/>
      <c r="C233" s="306">
        <f t="shared" ca="1" si="9"/>
        <v>45957.238136574102</v>
      </c>
      <c r="D233" s="307"/>
      <c r="E233" s="307"/>
      <c r="F233" s="307"/>
      <c r="G233" s="202"/>
      <c r="H233" s="300">
        <f ca="1">IF(AND(DAY(A233)=20,COUNTIFS($H$25:H232,"&gt;0",$A$25:A232,"&gt;="&amp;DATE(YEAR(A233),MONTH(A233),1),$A$25:A232,"&lt;"&amp;DATE(YEAR(A233),MONTH(A233)+1,1))=0),'ввод данных'!$B$15,-RANDBETWEEN(51,14999))</f>
        <v>-7966</v>
      </c>
      <c r="I233" s="300"/>
      <c r="J233" s="300"/>
      <c r="K233" s="300"/>
      <c r="L233" s="300"/>
      <c r="M233" s="199"/>
      <c r="N233" s="199">
        <f t="shared" ca="1" si="10"/>
        <v>-7966</v>
      </c>
      <c r="O233" s="202"/>
      <c r="P233" s="303" t="str">
        <f ca="1">IF(H233='ввод данных'!$B$15,"Salary transfer from "&amp;'ввод данных'!$B$11,INDEX(Лист4!$A$1:$A$388,RANDBETWEEN(1,ROWS(Лист4!$A$1:$A$388))))</f>
        <v>SKR SKRILL.COM</v>
      </c>
      <c r="Q233" s="303"/>
      <c r="R233" s="202"/>
      <c r="S233" s="199" t="str">
        <f t="shared" ca="1" si="11"/>
        <v>*1344</v>
      </c>
    </row>
    <row r="234" spans="1:19" ht="30" customHeight="1">
      <c r="A234" s="160">
        <f t="shared" ca="1" si="12"/>
        <v>45956.597164351879</v>
      </c>
      <c r="B234" s="202"/>
      <c r="C234" s="306">
        <f t="shared" ca="1" si="9"/>
        <v>45956.597164351879</v>
      </c>
      <c r="D234" s="307"/>
      <c r="E234" s="307"/>
      <c r="F234" s="307"/>
      <c r="G234" s="202"/>
      <c r="H234" s="300">
        <f ca="1">IF(AND(DAY(A234)=20,COUNTIFS($H$25:H233,"&gt;0",$A$25:A233,"&gt;="&amp;DATE(YEAR(A234),MONTH(A234),1),$A$25:A233,"&lt;"&amp;DATE(YEAR(A234),MONTH(A234)+1,1))=0),'ввод данных'!$B$15,-RANDBETWEEN(51,14999))</f>
        <v>-8458</v>
      </c>
      <c r="I234" s="300"/>
      <c r="J234" s="300"/>
      <c r="K234" s="300"/>
      <c r="L234" s="300"/>
      <c r="M234" s="199"/>
      <c r="N234" s="199">
        <f t="shared" ca="1" si="10"/>
        <v>-8458</v>
      </c>
      <c r="O234" s="202"/>
      <c r="P234" s="303" t="str">
        <f ca="1">IF(H234='ввод данных'!$B$15,"Salary transfer from "&amp;'ввод данных'!$B$11,INDEX(Лист4!$A$1:$A$388,RANDBETWEEN(1,ROWS(Лист4!$A$1:$A$388))))</f>
        <v>ZAIM365.RU</v>
      </c>
      <c r="Q234" s="303"/>
      <c r="R234" s="202"/>
      <c r="S234" s="199" t="str">
        <f t="shared" ca="1" si="11"/>
        <v>*1344</v>
      </c>
    </row>
    <row r="235" spans="1:19" ht="30" customHeight="1">
      <c r="A235" s="160">
        <f t="shared" ca="1" si="12"/>
        <v>45956.229803240771</v>
      </c>
      <c r="B235" s="202"/>
      <c r="C235" s="306">
        <f t="shared" ca="1" si="9"/>
        <v>45956.229803240771</v>
      </c>
      <c r="D235" s="307"/>
      <c r="E235" s="307"/>
      <c r="F235" s="307"/>
      <c r="G235" s="202"/>
      <c r="H235" s="300">
        <f ca="1">IF(AND(DAY(A235)=20,COUNTIFS($H$25:H234,"&gt;0",$A$25:A234,"&gt;="&amp;DATE(YEAR(A235),MONTH(A235),1),$A$25:A234,"&lt;"&amp;DATE(YEAR(A235),MONTH(A235)+1,1))=0),'ввод данных'!$B$15,-RANDBETWEEN(51,14999))</f>
        <v>-2740</v>
      </c>
      <c r="I235" s="300"/>
      <c r="J235" s="300"/>
      <c r="K235" s="300"/>
      <c r="L235" s="300"/>
      <c r="M235" s="199"/>
      <c r="N235" s="199">
        <f t="shared" ca="1" si="10"/>
        <v>-2740</v>
      </c>
      <c r="O235" s="202"/>
      <c r="P235" s="303" t="str">
        <f ca="1">IF(H235='ввод данных'!$B$15,"Salary transfer from "&amp;'ввод данных'!$B$11,INDEX(Лист4!$A$1:$A$388,RANDBETWEEN(1,ROWS(Лист4!$A$1:$A$388))))</f>
        <v>IQOPTION.COM</v>
      </c>
      <c r="Q235" s="303"/>
      <c r="R235" s="202"/>
      <c r="S235" s="199" t="str">
        <f t="shared" ca="1" si="11"/>
        <v>*1344</v>
      </c>
    </row>
    <row r="236" spans="1:19" ht="30" customHeight="1">
      <c r="A236" s="160">
        <f t="shared" ca="1" si="12"/>
        <v>45956.17285879633</v>
      </c>
      <c r="B236" s="202"/>
      <c r="C236" s="306">
        <f t="shared" ca="1" si="9"/>
        <v>45956.17285879633</v>
      </c>
      <c r="D236" s="307"/>
      <c r="E236" s="307"/>
      <c r="F236" s="307"/>
      <c r="G236" s="202"/>
      <c r="H236" s="300">
        <f ca="1">IF(AND(DAY(A236)=20,COUNTIFS($H$25:H235,"&gt;0",$A$25:A235,"&gt;="&amp;DATE(YEAR(A236),MONTH(A236),1),$A$25:A235,"&lt;"&amp;DATE(YEAR(A236),MONTH(A236)+1,1))=0),'ввод данных'!$B$15,-RANDBETWEEN(51,14999))</f>
        <v>-10753</v>
      </c>
      <c r="I236" s="300"/>
      <c r="J236" s="300"/>
      <c r="K236" s="300"/>
      <c r="L236" s="300"/>
      <c r="M236" s="199"/>
      <c r="N236" s="199">
        <f t="shared" ca="1" si="10"/>
        <v>-10753</v>
      </c>
      <c r="O236" s="202"/>
      <c r="P236" s="303" t="str">
        <f ca="1">IF(H236='ввод данных'!$B$15,"Salary transfer from "&amp;'ввод данных'!$B$11,INDEX(Лист4!$A$1:$A$388,RANDBETWEEN(1,ROWS(Лист4!$A$1:$A$388))))</f>
        <v>PAYPAL *STCORP</v>
      </c>
      <c r="Q236" s="303"/>
      <c r="R236" s="202"/>
      <c r="S236" s="199" t="str">
        <f t="shared" ca="1" si="11"/>
        <v>*1344</v>
      </c>
    </row>
    <row r="237" spans="1:19" ht="30" customHeight="1">
      <c r="A237" s="160">
        <f t="shared" ca="1" si="12"/>
        <v>45955.911053240772</v>
      </c>
      <c r="B237" s="202"/>
      <c r="C237" s="306">
        <f t="shared" ca="1" si="9"/>
        <v>45955.911053240772</v>
      </c>
      <c r="D237" s="307"/>
      <c r="E237" s="307"/>
      <c r="F237" s="307"/>
      <c r="G237" s="202"/>
      <c r="H237" s="300">
        <f ca="1">IF(AND(DAY(A237)=20,COUNTIFS($H$25:H236,"&gt;0",$A$25:A236,"&gt;="&amp;DATE(YEAR(A237),MONTH(A237),1),$A$25:A236,"&lt;"&amp;DATE(YEAR(A237),MONTH(A237)+1,1))=0),'ввод данных'!$B$15,-RANDBETWEEN(51,14999))</f>
        <v>-5803</v>
      </c>
      <c r="I237" s="300"/>
      <c r="J237" s="300"/>
      <c r="K237" s="300"/>
      <c r="L237" s="300"/>
      <c r="M237" s="199"/>
      <c r="N237" s="199">
        <f t="shared" ca="1" si="10"/>
        <v>-5803</v>
      </c>
      <c r="O237" s="202"/>
      <c r="P237" s="303" t="str">
        <f ca="1">IF(H237='ввод данных'!$B$15,"Salary transfer from "&amp;'ввод данных'!$B$11,INDEX(Лист4!$A$1:$A$388,RANDBETWEEN(1,ROWS(Лист4!$A$1:$A$388))))</f>
        <v>MAGAZIN DUDNIK</v>
      </c>
      <c r="Q237" s="303"/>
      <c r="R237" s="202"/>
      <c r="S237" s="199" t="str">
        <f t="shared" ca="1" si="11"/>
        <v>*1344</v>
      </c>
    </row>
    <row r="238" spans="1:19" ht="30" customHeight="1">
      <c r="A238" s="160">
        <f t="shared" ca="1" si="12"/>
        <v>45955.34091435188</v>
      </c>
      <c r="B238" s="202"/>
      <c r="C238" s="306">
        <f t="shared" ca="1" si="9"/>
        <v>45955.34091435188</v>
      </c>
      <c r="D238" s="307"/>
      <c r="E238" s="307"/>
      <c r="F238" s="307"/>
      <c r="G238" s="202"/>
      <c r="H238" s="300">
        <f ca="1">IF(AND(DAY(A238)=20,COUNTIFS($H$25:H237,"&gt;0",$A$25:A237,"&gt;="&amp;DATE(YEAR(A238),MONTH(A238),1),$A$25:A237,"&lt;"&amp;DATE(YEAR(A238),MONTH(A238)+1,1))=0),'ввод данных'!$B$15,-RANDBETWEEN(51,14999))</f>
        <v>-14338</v>
      </c>
      <c r="I238" s="300"/>
      <c r="J238" s="300"/>
      <c r="K238" s="300"/>
      <c r="L238" s="300"/>
      <c r="M238" s="199"/>
      <c r="N238" s="199">
        <f t="shared" ca="1" si="10"/>
        <v>-14338</v>
      </c>
      <c r="O238" s="202"/>
      <c r="P238" s="303" t="str">
        <f ca="1">IF(H238='ввод данных'!$B$15,"Salary transfer from "&amp;'ввод данных'!$B$11,INDEX(Лист4!$A$1:$A$388,RANDBETWEEN(1,ROWS(Лист4!$A$1:$A$388))))</f>
        <v>TOUCH BANK</v>
      </c>
      <c r="Q238" s="303"/>
      <c r="R238" s="202"/>
      <c r="S238" s="199" t="str">
        <f t="shared" ca="1" si="11"/>
        <v>*1344</v>
      </c>
    </row>
    <row r="239" spans="1:19" ht="30" customHeight="1">
      <c r="A239" s="160">
        <f t="shared" ca="1" si="12"/>
        <v>45954.828414351883</v>
      </c>
      <c r="B239" s="202"/>
      <c r="C239" s="306">
        <f t="shared" ca="1" si="9"/>
        <v>45954.828414351883</v>
      </c>
      <c r="D239" s="307"/>
      <c r="E239" s="307"/>
      <c r="F239" s="307"/>
      <c r="G239" s="202"/>
      <c r="H239" s="300">
        <f ca="1">IF(AND(DAY(A239)=20,COUNTIFS($H$25:H238,"&gt;0",$A$25:A238,"&gt;="&amp;DATE(YEAR(A239),MONTH(A239),1),$A$25:A238,"&lt;"&amp;DATE(YEAR(A239),MONTH(A239)+1,1))=0),'ввод данных'!$B$15,-RANDBETWEEN(51,14999))</f>
        <v>-6480</v>
      </c>
      <c r="I239" s="300"/>
      <c r="J239" s="300"/>
      <c r="K239" s="300"/>
      <c r="L239" s="300"/>
      <c r="M239" s="199"/>
      <c r="N239" s="199">
        <f t="shared" ca="1" si="10"/>
        <v>-6480</v>
      </c>
      <c r="O239" s="202"/>
      <c r="P239" s="303" t="str">
        <f ca="1">IF(H239='ввод данных'!$B$15,"Salary transfer from "&amp;'ввод данных'!$B$11,INDEX(Лист4!$A$1:$A$388,RANDBETWEEN(1,ROWS(Лист4!$A$1:$A$388))))</f>
        <v>PAYMASTER</v>
      </c>
      <c r="Q239" s="303"/>
      <c r="R239" s="202"/>
      <c r="S239" s="199" t="str">
        <f t="shared" ca="1" si="11"/>
        <v>*1344</v>
      </c>
    </row>
    <row r="240" spans="1:19" ht="30" customHeight="1">
      <c r="A240" s="160">
        <f t="shared" ca="1" si="12"/>
        <v>45954.742997685215</v>
      </c>
      <c r="B240" s="202"/>
      <c r="C240" s="306">
        <f t="shared" ca="1" si="9"/>
        <v>45954.742997685215</v>
      </c>
      <c r="D240" s="307"/>
      <c r="E240" s="307"/>
      <c r="F240" s="307"/>
      <c r="G240" s="202"/>
      <c r="H240" s="300">
        <f ca="1">IF(AND(DAY(A240)=20,COUNTIFS($H$25:H239,"&gt;0",$A$25:A239,"&gt;="&amp;DATE(YEAR(A240),MONTH(A240),1),$A$25:A239,"&lt;"&amp;DATE(YEAR(A240),MONTH(A240)+1,1))=0),'ввод данных'!$B$15,-RANDBETWEEN(51,14999))</f>
        <v>-7697</v>
      </c>
      <c r="I240" s="300"/>
      <c r="J240" s="300"/>
      <c r="K240" s="300"/>
      <c r="L240" s="300"/>
      <c r="M240" s="199"/>
      <c r="N240" s="199">
        <f t="shared" ca="1" si="10"/>
        <v>-7697</v>
      </c>
      <c r="O240" s="202"/>
      <c r="P240" s="303" t="str">
        <f ca="1">IF(H240='ввод данных'!$B$15,"Salary transfer from "&amp;'ввод данных'!$B$11,INDEX(Лист4!$A$1:$A$388,RANDBETWEEN(1,ROWS(Лист4!$A$1:$A$388))))</f>
        <v>SPB COFFEE HOUSE 46</v>
      </c>
      <c r="Q240" s="303"/>
      <c r="R240" s="202"/>
      <c r="S240" s="199" t="str">
        <f t="shared" ca="1" si="11"/>
        <v>*1344</v>
      </c>
    </row>
    <row r="241" spans="1:19" ht="30" customHeight="1">
      <c r="A241" s="160">
        <f t="shared" ca="1" si="12"/>
        <v>45954.68466435188</v>
      </c>
      <c r="B241" s="202"/>
      <c r="C241" s="306">
        <f t="shared" ca="1" si="9"/>
        <v>45954.68466435188</v>
      </c>
      <c r="D241" s="307"/>
      <c r="E241" s="307"/>
      <c r="F241" s="307"/>
      <c r="G241" s="202"/>
      <c r="H241" s="300">
        <f ca="1">IF(AND(DAY(A241)=20,COUNTIFS($H$25:H240,"&gt;0",$A$25:A240,"&gt;="&amp;DATE(YEAR(A241),MONTH(A241),1),$A$25:A240,"&lt;"&amp;DATE(YEAR(A241),MONTH(A241)+1,1))=0),'ввод данных'!$B$15,-RANDBETWEEN(51,14999))</f>
        <v>-5495</v>
      </c>
      <c r="I241" s="300"/>
      <c r="J241" s="300"/>
      <c r="K241" s="300"/>
      <c r="L241" s="300"/>
      <c r="M241" s="199"/>
      <c r="N241" s="199">
        <f t="shared" ca="1" si="10"/>
        <v>-5495</v>
      </c>
      <c r="O241" s="202"/>
      <c r="P241" s="303" t="str">
        <f ca="1">IF(H241='ввод данных'!$B$15,"Salary transfer from "&amp;'ввод данных'!$B$11,INDEX(Лист4!$A$1:$A$388,RANDBETWEEN(1,ROWS(Лист4!$A$1:$A$388))))</f>
        <v>IP PLANETA SUSHI</v>
      </c>
      <c r="Q241" s="303"/>
      <c r="R241" s="202"/>
      <c r="S241" s="199" t="str">
        <f t="shared" ca="1" si="11"/>
        <v>*1344</v>
      </c>
    </row>
    <row r="242" spans="1:19" ht="30" customHeight="1">
      <c r="A242" s="160">
        <f t="shared" ca="1" si="12"/>
        <v>45954.412442129658</v>
      </c>
      <c r="B242" s="202"/>
      <c r="C242" s="306">
        <f t="shared" ca="1" si="9"/>
        <v>45954.412442129658</v>
      </c>
      <c r="D242" s="307"/>
      <c r="E242" s="307"/>
      <c r="F242" s="307"/>
      <c r="G242" s="202"/>
      <c r="H242" s="300">
        <f ca="1">IF(AND(DAY(A242)=20,COUNTIFS($H$25:H241,"&gt;0",$A$25:A241,"&gt;="&amp;DATE(YEAR(A242),MONTH(A242),1),$A$25:A241,"&lt;"&amp;DATE(YEAR(A242),MONTH(A242)+1,1))=0),'ввод данных'!$B$15,-RANDBETWEEN(51,14999))</f>
        <v>-2245</v>
      </c>
      <c r="I242" s="300"/>
      <c r="J242" s="300"/>
      <c r="K242" s="300"/>
      <c r="L242" s="300"/>
      <c r="M242" s="199"/>
      <c r="N242" s="199">
        <f t="shared" ca="1" si="10"/>
        <v>-2245</v>
      </c>
      <c r="O242" s="202"/>
      <c r="P242" s="303" t="str">
        <f ca="1">IF(H242='ввод данных'!$B$15,"Salary transfer from "&amp;'ввод данных'!$B$11,INDEX(Лист4!$A$1:$A$388,RANDBETWEEN(1,ROWS(Лист4!$A$1:$A$388))))</f>
        <v>TRAMLINE TRADERS</v>
      </c>
      <c r="Q242" s="303"/>
      <c r="R242" s="202"/>
      <c r="S242" s="199" t="str">
        <f t="shared" ca="1" si="11"/>
        <v>*1344</v>
      </c>
    </row>
    <row r="243" spans="1:19" ht="30" customHeight="1">
      <c r="A243" s="160">
        <f t="shared" ca="1" si="12"/>
        <v>45953.676331018549</v>
      </c>
      <c r="B243" s="202"/>
      <c r="C243" s="306">
        <f t="shared" ca="1" si="9"/>
        <v>45953.676331018549</v>
      </c>
      <c r="D243" s="307"/>
      <c r="E243" s="307"/>
      <c r="F243" s="307"/>
      <c r="G243" s="202"/>
      <c r="H243" s="300">
        <f ca="1">IF(AND(DAY(A243)=20,COUNTIFS($H$25:H242,"&gt;0",$A$25:A242,"&gt;="&amp;DATE(YEAR(A243),MONTH(A243),1),$A$25:A242,"&lt;"&amp;DATE(YEAR(A243),MONTH(A243)+1,1))=0),'ввод данных'!$B$15,-RANDBETWEEN(51,14999))</f>
        <v>-4021</v>
      </c>
      <c r="I243" s="300"/>
      <c r="J243" s="300"/>
      <c r="K243" s="300"/>
      <c r="L243" s="300"/>
      <c r="M243" s="199"/>
      <c r="N243" s="199">
        <f t="shared" ca="1" si="10"/>
        <v>-4021</v>
      </c>
      <c r="O243" s="202"/>
      <c r="P243" s="303" t="str">
        <f ca="1">IF(H243='ввод данных'!$B$15,"Salary transfer from "&amp;'ввод данных'!$B$11,INDEX(Лист4!$A$1:$A$388,RANDBETWEEN(1,ROWS(Лист4!$A$1:$A$388))))</f>
        <v>VASH COFFEE</v>
      </c>
      <c r="Q243" s="303"/>
      <c r="R243" s="202"/>
      <c r="S243" s="199" t="str">
        <f t="shared" ca="1" si="11"/>
        <v>*1344</v>
      </c>
    </row>
    <row r="244" spans="1:19" ht="30" customHeight="1">
      <c r="A244" s="160">
        <f t="shared" ca="1" si="12"/>
        <v>45953.091608796327</v>
      </c>
      <c r="B244" s="202"/>
      <c r="C244" s="306">
        <f t="shared" ca="1" si="9"/>
        <v>45953.091608796327</v>
      </c>
      <c r="D244" s="307"/>
      <c r="E244" s="307"/>
      <c r="F244" s="307"/>
      <c r="G244" s="202"/>
      <c r="H244" s="300">
        <f ca="1">IF(AND(DAY(A244)=20,COUNTIFS($H$25:H243,"&gt;0",$A$25:A243,"&gt;="&amp;DATE(YEAR(A244),MONTH(A244),1),$A$25:A243,"&lt;"&amp;DATE(YEAR(A244),MONTH(A244)+1,1))=0),'ввод данных'!$B$15,-RANDBETWEEN(51,14999))</f>
        <v>-12670</v>
      </c>
      <c r="I244" s="300"/>
      <c r="J244" s="300"/>
      <c r="K244" s="300"/>
      <c r="L244" s="300"/>
      <c r="M244" s="199"/>
      <c r="N244" s="199">
        <f t="shared" ca="1" si="10"/>
        <v>-12670</v>
      </c>
      <c r="O244" s="202"/>
      <c r="P244" s="303" t="str">
        <f ca="1">IF(H244='ввод данных'!$B$15,"Salary transfer from "&amp;'ввод данных'!$B$11,INDEX(Лист4!$A$1:$A$388,RANDBETWEEN(1,ROWS(Лист4!$A$1:$A$388))))</f>
        <v>PIF ALFACAPITAL REZERV</v>
      </c>
      <c r="Q244" s="303"/>
      <c r="R244" s="202"/>
      <c r="S244" s="199" t="str">
        <f t="shared" ca="1" si="11"/>
        <v>*1344</v>
      </c>
    </row>
    <row r="245" spans="1:19" ht="30" customHeight="1">
      <c r="A245" s="160">
        <f t="shared" ca="1" si="12"/>
        <v>45952.829803240769</v>
      </c>
      <c r="B245" s="202"/>
      <c r="C245" s="306">
        <f t="shared" ca="1" si="9"/>
        <v>45952.829803240769</v>
      </c>
      <c r="D245" s="307"/>
      <c r="E245" s="307"/>
      <c r="F245" s="307"/>
      <c r="G245" s="202"/>
      <c r="H245" s="300">
        <f ca="1">IF(AND(DAY(A245)=20,COUNTIFS($H$25:H244,"&gt;0",$A$25:A244,"&gt;="&amp;DATE(YEAR(A245),MONTH(A245),1),$A$25:A244,"&lt;"&amp;DATE(YEAR(A245),MONTH(A245)+1,1))=0),'ввод данных'!$B$15,-RANDBETWEEN(51,14999))</f>
        <v>-8483</v>
      </c>
      <c r="I245" s="300"/>
      <c r="J245" s="300"/>
      <c r="K245" s="300"/>
      <c r="L245" s="300"/>
      <c r="M245" s="199"/>
      <c r="N245" s="199">
        <f t="shared" ca="1" si="10"/>
        <v>-8483</v>
      </c>
      <c r="O245" s="202"/>
      <c r="P245" s="303" t="str">
        <f ca="1">IF(H245='ввод данных'!$B$15,"Salary transfer from "&amp;'ввод данных'!$B$11,INDEX(Лист4!$A$1:$A$388,RANDBETWEEN(1,ROWS(Лист4!$A$1:$A$388))))</f>
        <v>MR. TAKO</v>
      </c>
      <c r="Q245" s="303"/>
      <c r="R245" s="202"/>
      <c r="S245" s="199" t="str">
        <f t="shared" ca="1" si="11"/>
        <v>*1344</v>
      </c>
    </row>
    <row r="246" spans="1:19" ht="30" customHeight="1">
      <c r="A246" s="160">
        <f t="shared" ca="1" si="12"/>
        <v>45952.478414351877</v>
      </c>
      <c r="B246" s="202"/>
      <c r="C246" s="306">
        <f t="shared" ca="1" si="9"/>
        <v>45952.478414351877</v>
      </c>
      <c r="D246" s="307"/>
      <c r="E246" s="307"/>
      <c r="F246" s="307"/>
      <c r="G246" s="202"/>
      <c r="H246" s="300">
        <f ca="1">IF(AND(DAY(A246)=20,COUNTIFS($H$25:H245,"&gt;0",$A$25:A245,"&gt;="&amp;DATE(YEAR(A246),MONTH(A246),1),$A$25:A245,"&lt;"&amp;DATE(YEAR(A246),MONTH(A246)+1,1))=0),'ввод данных'!$B$15,-RANDBETWEEN(51,14999))</f>
        <v>-1114</v>
      </c>
      <c r="I246" s="300"/>
      <c r="J246" s="300"/>
      <c r="K246" s="300"/>
      <c r="L246" s="300"/>
      <c r="M246" s="199"/>
      <c r="N246" s="199">
        <f t="shared" ca="1" si="10"/>
        <v>-1114</v>
      </c>
      <c r="O246" s="202"/>
      <c r="P246" s="303" t="str">
        <f ca="1">IF(H246='ввод данных'!$B$15,"Salary transfer from "&amp;'ввод данных'!$B$11,INDEX(Лист4!$A$1:$A$388,RANDBETWEEN(1,ROWS(Лист4!$A$1:$A$388))))</f>
        <v>OOO COFFEE SITI</v>
      </c>
      <c r="Q246" s="303"/>
      <c r="R246" s="202"/>
      <c r="S246" s="199" t="str">
        <f t="shared" ca="1" si="11"/>
        <v>*1344</v>
      </c>
    </row>
    <row r="247" spans="1:19" ht="30" customHeight="1">
      <c r="A247" s="160">
        <f t="shared" ca="1" si="12"/>
        <v>45951.929108796321</v>
      </c>
      <c r="B247" s="202"/>
      <c r="C247" s="306">
        <f t="shared" ca="1" si="9"/>
        <v>45951.929108796321</v>
      </c>
      <c r="D247" s="307"/>
      <c r="E247" s="307"/>
      <c r="F247" s="307"/>
      <c r="G247" s="202"/>
      <c r="H247" s="300">
        <f ca="1">IF(AND(DAY(A247)=20,COUNTIFS($H$25:H246,"&gt;0",$A$25:A246,"&gt;="&amp;DATE(YEAR(A247),MONTH(A247),1),$A$25:A246,"&lt;"&amp;DATE(YEAR(A247),MONTH(A247)+1,1))=0),'ввод данных'!$B$15,-RANDBETWEEN(51,14999))</f>
        <v>-13648</v>
      </c>
      <c r="I247" s="300"/>
      <c r="J247" s="300"/>
      <c r="K247" s="300"/>
      <c r="L247" s="300"/>
      <c r="M247" s="199"/>
      <c r="N247" s="199">
        <f t="shared" ca="1" si="10"/>
        <v>-13648</v>
      </c>
      <c r="O247" s="202"/>
      <c r="P247" s="303" t="str">
        <f ca="1">IF(H247='ввод данных'!$B$15,"Salary transfer from "&amp;'ввод данных'!$B$11,INDEX(Лист4!$A$1:$A$388,RANDBETWEEN(1,ROWS(Лист4!$A$1:$A$388))))</f>
        <v>COFFEE "YUNOST`"</v>
      </c>
      <c r="Q247" s="303"/>
      <c r="R247" s="202"/>
      <c r="S247" s="199" t="str">
        <f t="shared" ca="1" si="11"/>
        <v>*1344</v>
      </c>
    </row>
    <row r="248" spans="1:19" ht="30" customHeight="1">
      <c r="A248" s="160">
        <f t="shared" ca="1" si="12"/>
        <v>45951.115914351874</v>
      </c>
      <c r="B248" s="202"/>
      <c r="C248" s="306">
        <f t="shared" ca="1" si="9"/>
        <v>45951.115914351874</v>
      </c>
      <c r="D248" s="307"/>
      <c r="E248" s="307"/>
      <c r="F248" s="307"/>
      <c r="G248" s="202"/>
      <c r="H248" s="300">
        <f ca="1">IF(AND(DAY(A248)=20,COUNTIFS($H$25:H247,"&gt;0",$A$25:A247,"&gt;="&amp;DATE(YEAR(A248),MONTH(A248),1),$A$25:A247,"&lt;"&amp;DATE(YEAR(A248),MONTH(A248)+1,1))=0),'ввод данных'!$B$15,-RANDBETWEEN(51,14999))</f>
        <v>-8651</v>
      </c>
      <c r="I248" s="300"/>
      <c r="J248" s="300"/>
      <c r="K248" s="300"/>
      <c r="L248" s="300"/>
      <c r="M248" s="199"/>
      <c r="N248" s="199">
        <f t="shared" ca="1" si="10"/>
        <v>-8651</v>
      </c>
      <c r="O248" s="202"/>
      <c r="P248" s="303" t="str">
        <f ca="1">IF(H248='ввод данных'!$B$15,"Salary transfer from "&amp;'ввод данных'!$B$11,INDEX(Лист4!$A$1:$A$388,RANDBETWEEN(1,ROWS(Лист4!$A$1:$A$388))))</f>
        <v>YM*CENTRZAIMOV</v>
      </c>
      <c r="Q248" s="303"/>
      <c r="R248" s="202"/>
      <c r="S248" s="199" t="str">
        <f t="shared" ca="1" si="11"/>
        <v>*1344</v>
      </c>
    </row>
    <row r="249" spans="1:19" ht="30" customHeight="1">
      <c r="A249" s="160">
        <f t="shared" ca="1" si="12"/>
        <v>45950.398553240761</v>
      </c>
      <c r="B249" s="202"/>
      <c r="C249" s="306">
        <f t="shared" ca="1" si="9"/>
        <v>45950.398553240761</v>
      </c>
      <c r="D249" s="307"/>
      <c r="E249" s="307"/>
      <c r="F249" s="307"/>
      <c r="G249" s="202"/>
      <c r="H249" s="300">
        <f ca="1">IF(AND(DAY(A249)=20,COUNTIFS($H$25:H248,"&gt;0",$A$25:A248,"&gt;="&amp;DATE(YEAR(A249),MONTH(A249),1),$A$25:A248,"&lt;"&amp;DATE(YEAR(A249),MONTH(A249)+1,1))=0),'ввод данных'!$B$15,-RANDBETWEEN(51,14999))</f>
        <v>840000</v>
      </c>
      <c r="I249" s="300"/>
      <c r="J249" s="300"/>
      <c r="K249" s="300"/>
      <c r="L249" s="300"/>
      <c r="M249" s="199"/>
      <c r="N249" s="199">
        <f t="shared" ca="1" si="10"/>
        <v>840000</v>
      </c>
      <c r="O249" s="202"/>
      <c r="P249" s="303" t="str">
        <f ca="1">IF(H249='ввод данных'!$B$15,"Salary transfer from "&amp;'ввод данных'!$B$11,INDEX(Лист4!$A$1:$A$388,RANDBETWEEN(1,ROWS(Лист4!$A$1:$A$388))))</f>
        <v>Salary transfer from STARLINK LLC</v>
      </c>
      <c r="Q249" s="303"/>
      <c r="R249" s="202"/>
      <c r="S249" s="199" t="str">
        <f t="shared" ca="1" si="11"/>
        <v>*1344</v>
      </c>
    </row>
    <row r="250" spans="1:19" ht="30" customHeight="1">
      <c r="A250" s="160">
        <f t="shared" ca="1" si="12"/>
        <v>45949.597858796318</v>
      </c>
      <c r="B250" s="202"/>
      <c r="C250" s="306">
        <f t="shared" ca="1" si="9"/>
        <v>45949.597858796318</v>
      </c>
      <c r="D250" s="307"/>
      <c r="E250" s="307"/>
      <c r="F250" s="307"/>
      <c r="G250" s="202"/>
      <c r="H250" s="300">
        <f ca="1">IF(AND(DAY(A250)=20,COUNTIFS($H$25:H249,"&gt;0",$A$25:A249,"&gt;="&amp;DATE(YEAR(A250),MONTH(A250),1),$A$25:A249,"&lt;"&amp;DATE(YEAR(A250),MONTH(A250)+1,1))=0),'ввод данных'!$B$15,-RANDBETWEEN(51,14999))</f>
        <v>-7712</v>
      </c>
      <c r="I250" s="300"/>
      <c r="J250" s="300"/>
      <c r="K250" s="300"/>
      <c r="L250" s="300"/>
      <c r="M250" s="199"/>
      <c r="N250" s="199">
        <f t="shared" ca="1" si="10"/>
        <v>-7712</v>
      </c>
      <c r="O250" s="202"/>
      <c r="P250" s="303" t="str">
        <f ca="1">IF(H250='ввод данных'!$B$15,"Salary transfer from "&amp;'ввод данных'!$B$11,INDEX(Лист4!$A$1:$A$388,RANDBETWEEN(1,ROWS(Лист4!$A$1:$A$388))))</f>
        <v>FINANSOVYE VOZMOZHNOST</v>
      </c>
      <c r="Q250" s="303"/>
      <c r="R250" s="202"/>
      <c r="S250" s="199" t="str">
        <f t="shared" ca="1" si="11"/>
        <v>*1344</v>
      </c>
    </row>
    <row r="251" spans="1:19" ht="30" customHeight="1">
      <c r="A251" s="160">
        <f t="shared" ca="1" si="12"/>
        <v>45949.306192129654</v>
      </c>
      <c r="B251" s="202"/>
      <c r="C251" s="306">
        <f t="shared" ca="1" si="9"/>
        <v>45949.306192129654</v>
      </c>
      <c r="D251" s="307"/>
      <c r="E251" s="307"/>
      <c r="F251" s="307"/>
      <c r="G251" s="202"/>
      <c r="H251" s="300">
        <f ca="1">IF(AND(DAY(A251)=20,COUNTIFS($H$25:H250,"&gt;0",$A$25:A250,"&gt;="&amp;DATE(YEAR(A251),MONTH(A251),1),$A$25:A250,"&lt;"&amp;DATE(YEAR(A251),MONTH(A251)+1,1))=0),'ввод данных'!$B$15,-RANDBETWEEN(51,14999))</f>
        <v>-124</v>
      </c>
      <c r="I251" s="300"/>
      <c r="J251" s="300"/>
      <c r="K251" s="300"/>
      <c r="L251" s="300"/>
      <c r="M251" s="199"/>
      <c r="N251" s="199">
        <f t="shared" ca="1" si="10"/>
        <v>-124</v>
      </c>
      <c r="O251" s="202"/>
      <c r="P251" s="303" t="str">
        <f ca="1">IF(H251='ввод данных'!$B$15,"Salary transfer from "&amp;'ввод данных'!$B$11,INDEX(Лист4!$A$1:$A$388,RANDBETWEEN(1,ROWS(Лист4!$A$1:$A$388))))</f>
        <v>INTERNET-BANK ZENIT</v>
      </c>
      <c r="Q251" s="303"/>
      <c r="R251" s="202"/>
      <c r="S251" s="199" t="str">
        <f t="shared" ca="1" si="11"/>
        <v>*1344</v>
      </c>
    </row>
    <row r="252" spans="1:19" ht="30" customHeight="1">
      <c r="A252" s="160">
        <f t="shared" ca="1" si="12"/>
        <v>45948.886053240763</v>
      </c>
      <c r="B252" s="202"/>
      <c r="C252" s="306">
        <f t="shared" ca="1" si="9"/>
        <v>45948.886053240763</v>
      </c>
      <c r="D252" s="307"/>
      <c r="E252" s="307"/>
      <c r="F252" s="307"/>
      <c r="G252" s="202"/>
      <c r="H252" s="300">
        <f ca="1">IF(AND(DAY(A252)=20,COUNTIFS($H$25:H251,"&gt;0",$A$25:A251,"&gt;="&amp;DATE(YEAR(A252),MONTH(A252),1),$A$25:A251,"&lt;"&amp;DATE(YEAR(A252),MONTH(A252)+1,1))=0),'ввод данных'!$B$15,-RANDBETWEEN(51,14999))</f>
        <v>-12793</v>
      </c>
      <c r="I252" s="300"/>
      <c r="J252" s="300"/>
      <c r="K252" s="300"/>
      <c r="L252" s="300"/>
      <c r="M252" s="199"/>
      <c r="N252" s="199">
        <f t="shared" ca="1" si="10"/>
        <v>-12793</v>
      </c>
      <c r="O252" s="202"/>
      <c r="P252" s="303" t="str">
        <f ca="1">IF(H252='ввод данных'!$B$15,"Salary transfer from "&amp;'ввод данных'!$B$11,INDEX(Лист4!$A$1:$A$388,RANDBETWEEN(1,ROWS(Лист4!$A$1:$A$388))))</f>
        <v>PSCB.RU</v>
      </c>
      <c r="Q252" s="303"/>
      <c r="R252" s="202"/>
      <c r="S252" s="199" t="str">
        <f t="shared" ca="1" si="11"/>
        <v>*1344</v>
      </c>
    </row>
    <row r="253" spans="1:19" ht="30" customHeight="1">
      <c r="A253" s="160">
        <f t="shared" ca="1" si="12"/>
        <v>45948.843692129652</v>
      </c>
      <c r="B253" s="202"/>
      <c r="C253" s="306">
        <f t="shared" ca="1" si="9"/>
        <v>45948.843692129652</v>
      </c>
      <c r="D253" s="307"/>
      <c r="E253" s="307"/>
      <c r="F253" s="307"/>
      <c r="G253" s="202"/>
      <c r="H253" s="300">
        <f ca="1">IF(AND(DAY(A253)=20,COUNTIFS($H$25:H252,"&gt;0",$A$25:A252,"&gt;="&amp;DATE(YEAR(A253),MONTH(A253),1),$A$25:A252,"&lt;"&amp;DATE(YEAR(A253),MONTH(A253)+1,1))=0),'ввод данных'!$B$15,-RANDBETWEEN(51,14999))</f>
        <v>-14358</v>
      </c>
      <c r="I253" s="300"/>
      <c r="J253" s="300"/>
      <c r="K253" s="300"/>
      <c r="L253" s="300"/>
      <c r="M253" s="199"/>
      <c r="N253" s="199">
        <f t="shared" ca="1" si="10"/>
        <v>-14358</v>
      </c>
      <c r="O253" s="202"/>
      <c r="P253" s="303" t="str">
        <f ca="1">IF(H253='ввод данных'!$B$15,"Salary transfer from "&amp;'ввод данных'!$B$11,INDEX(Лист4!$A$1:$A$388,RANDBETWEEN(1,ROWS(Лист4!$A$1:$A$388))))</f>
        <v>QUICKZAIM-K</v>
      </c>
      <c r="Q253" s="303"/>
      <c r="R253" s="202"/>
      <c r="S253" s="199" t="str">
        <f t="shared" ca="1" si="11"/>
        <v>*1344</v>
      </c>
    </row>
    <row r="254" spans="1:19" ht="30" customHeight="1">
      <c r="A254" s="160">
        <f t="shared" ca="1" si="12"/>
        <v>45948.061053240766</v>
      </c>
      <c r="B254" s="202"/>
      <c r="C254" s="306">
        <f t="shared" ca="1" si="9"/>
        <v>45948.061053240766</v>
      </c>
      <c r="D254" s="307"/>
      <c r="E254" s="307"/>
      <c r="F254" s="307"/>
      <c r="G254" s="202"/>
      <c r="H254" s="300">
        <f ca="1">IF(AND(DAY(A254)=20,COUNTIFS($H$25:H253,"&gt;0",$A$25:A253,"&gt;="&amp;DATE(YEAR(A254),MONTH(A254),1),$A$25:A253,"&lt;"&amp;DATE(YEAR(A254),MONTH(A254)+1,1))=0),'ввод данных'!$B$15,-RANDBETWEEN(51,14999))</f>
        <v>-9127</v>
      </c>
      <c r="I254" s="300"/>
      <c r="J254" s="300"/>
      <c r="K254" s="300"/>
      <c r="L254" s="300"/>
      <c r="M254" s="199"/>
      <c r="N254" s="199">
        <f t="shared" ca="1" si="10"/>
        <v>-9127</v>
      </c>
      <c r="O254" s="202"/>
      <c r="P254" s="303" t="str">
        <f ca="1">IF(H254='ввод данных'!$B$15,"Salary transfer from "&amp;'ввод данных'!$B$11,INDEX(Лист4!$A$1:$A$388,RANDBETWEEN(1,ROWS(Лист4!$A$1:$A$388))))</f>
        <v>ZAIMMIGOM.RU</v>
      </c>
      <c r="Q254" s="303"/>
      <c r="R254" s="202"/>
      <c r="S254" s="199" t="str">
        <f t="shared" ca="1" si="11"/>
        <v>*1344</v>
      </c>
    </row>
    <row r="255" spans="1:19" ht="30" customHeight="1">
      <c r="A255" s="160">
        <f t="shared" ca="1" si="12"/>
        <v>45947.756886574098</v>
      </c>
      <c r="B255" s="202"/>
      <c r="C255" s="306">
        <f t="shared" ca="1" si="9"/>
        <v>45947.756886574098</v>
      </c>
      <c r="D255" s="307"/>
      <c r="E255" s="307"/>
      <c r="F255" s="307"/>
      <c r="G255" s="202"/>
      <c r="H255" s="300">
        <f ca="1">IF(AND(DAY(A255)=20,COUNTIFS($H$25:H254,"&gt;0",$A$25:A254,"&gt;="&amp;DATE(YEAR(A255),MONTH(A255),1),$A$25:A254,"&lt;"&amp;DATE(YEAR(A255),MONTH(A255)+1,1))=0),'ввод данных'!$B$15,-RANDBETWEEN(51,14999))</f>
        <v>-12527</v>
      </c>
      <c r="I255" s="300"/>
      <c r="J255" s="300"/>
      <c r="K255" s="300"/>
      <c r="L255" s="300"/>
      <c r="M255" s="199"/>
      <c r="N255" s="199">
        <f t="shared" ca="1" si="10"/>
        <v>-12527</v>
      </c>
      <c r="O255" s="202"/>
      <c r="P255" s="303" t="str">
        <f ca="1">IF(H255='ввод данных'!$B$15,"Salary transfer from "&amp;'ввод данных'!$B$11,INDEX(Лист4!$A$1:$A$388,RANDBETWEEN(1,ROWS(Лист4!$A$1:$A$388))))</f>
        <v>TOPSTEPTRADER LLC</v>
      </c>
      <c r="Q255" s="303"/>
      <c r="R255" s="202"/>
      <c r="S255" s="199" t="str">
        <f t="shared" ca="1" si="11"/>
        <v>*1344</v>
      </c>
    </row>
    <row r="256" spans="1:19" ht="30" customHeight="1">
      <c r="A256" s="160">
        <f t="shared" ca="1" si="12"/>
        <v>45946.854803240763</v>
      </c>
      <c r="B256" s="202"/>
      <c r="C256" s="306">
        <f t="shared" ca="1" si="9"/>
        <v>45946.854803240763</v>
      </c>
      <c r="D256" s="307"/>
      <c r="E256" s="307"/>
      <c r="F256" s="307"/>
      <c r="G256" s="202"/>
      <c r="H256" s="300">
        <f ca="1">IF(AND(DAY(A256)=20,COUNTIFS($H$25:H255,"&gt;0",$A$25:A255,"&gt;="&amp;DATE(YEAR(A256),MONTH(A256),1),$A$25:A255,"&lt;"&amp;DATE(YEAR(A256),MONTH(A256)+1,1))=0),'ввод данных'!$B$15,-RANDBETWEEN(51,14999))</f>
        <v>-11150</v>
      </c>
      <c r="I256" s="300"/>
      <c r="J256" s="300"/>
      <c r="K256" s="300"/>
      <c r="L256" s="300"/>
      <c r="M256" s="199"/>
      <c r="N256" s="199">
        <f t="shared" ca="1" si="10"/>
        <v>-11150</v>
      </c>
      <c r="O256" s="202"/>
      <c r="P256" s="303" t="str">
        <f ca="1">IF(H256='ввод данных'!$B$15,"Salary transfer from "&amp;'ввод данных'!$B$11,INDEX(Лист4!$A$1:$A$388,RANDBETWEEN(1,ROWS(Лист4!$A$1:$A$388))))</f>
        <v>BLUESNAP</v>
      </c>
      <c r="Q256" s="303"/>
      <c r="R256" s="202"/>
      <c r="S256" s="199" t="str">
        <f t="shared" ca="1" si="11"/>
        <v>*1344</v>
      </c>
    </row>
    <row r="257" spans="1:19" ht="30" customHeight="1">
      <c r="A257" s="160">
        <f t="shared" ca="1" si="12"/>
        <v>45946.513136574096</v>
      </c>
      <c r="B257" s="202"/>
      <c r="C257" s="306">
        <f t="shared" ca="1" si="9"/>
        <v>45946.513136574096</v>
      </c>
      <c r="D257" s="307"/>
      <c r="E257" s="307"/>
      <c r="F257" s="307"/>
      <c r="G257" s="202"/>
      <c r="H257" s="300">
        <f ca="1">IF(AND(DAY(A257)=20,COUNTIFS($H$25:H256,"&gt;0",$A$25:A256,"&gt;="&amp;DATE(YEAR(A257),MONTH(A257),1),$A$25:A256,"&lt;"&amp;DATE(YEAR(A257),MONTH(A257)+1,1))=0),'ввод данных'!$B$15,-RANDBETWEEN(51,14999))</f>
        <v>-6558</v>
      </c>
      <c r="I257" s="300"/>
      <c r="J257" s="300"/>
      <c r="K257" s="300"/>
      <c r="L257" s="300"/>
      <c r="M257" s="199"/>
      <c r="N257" s="199">
        <f t="shared" ca="1" si="10"/>
        <v>-6558</v>
      </c>
      <c r="O257" s="202"/>
      <c r="P257" s="303" t="str">
        <f ca="1">IF(H257='ввод данных'!$B$15,"Salary transfer from "&amp;'ввод данных'!$B$11,INDEX(Лист4!$A$1:$A$388,RANDBETWEEN(1,ROWS(Лист4!$A$1:$A$388))))</f>
        <v>GULFSTREAM BLUE HALL R</v>
      </c>
      <c r="Q257" s="303"/>
      <c r="R257" s="202"/>
      <c r="S257" s="199" t="str">
        <f t="shared" ca="1" si="11"/>
        <v>*1344</v>
      </c>
    </row>
    <row r="258" spans="1:19" ht="30" customHeight="1">
      <c r="A258" s="160">
        <f t="shared" ca="1" si="12"/>
        <v>45946.447164351877</v>
      </c>
      <c r="B258" s="202"/>
      <c r="C258" s="306">
        <f t="shared" ca="1" si="9"/>
        <v>45946.447164351877</v>
      </c>
      <c r="D258" s="307"/>
      <c r="E258" s="307"/>
      <c r="F258" s="307"/>
      <c r="G258" s="202"/>
      <c r="H258" s="300">
        <f ca="1">IF(AND(DAY(A258)=20,COUNTIFS($H$25:H257,"&gt;0",$A$25:A257,"&gt;="&amp;DATE(YEAR(A258),MONTH(A258),1),$A$25:A257,"&lt;"&amp;DATE(YEAR(A258),MONTH(A258)+1,1))=0),'ввод данных'!$B$15,-RANDBETWEEN(51,14999))</f>
        <v>-3623</v>
      </c>
      <c r="I258" s="300"/>
      <c r="J258" s="300"/>
      <c r="K258" s="300"/>
      <c r="L258" s="300"/>
      <c r="M258" s="199"/>
      <c r="N258" s="199">
        <f t="shared" ca="1" si="10"/>
        <v>-3623</v>
      </c>
      <c r="O258" s="202"/>
      <c r="P258" s="303" t="str">
        <f ca="1">IF(H258='ввод данных'!$B$15,"Salary transfer from "&amp;'ввод данных'!$B$11,INDEX(Лист4!$A$1:$A$388,RANDBETWEEN(1,ROWS(Лист4!$A$1:$A$388))))</f>
        <v>NETELLER 4063</v>
      </c>
      <c r="Q258" s="303"/>
      <c r="R258" s="202"/>
      <c r="S258" s="199" t="str">
        <f t="shared" ca="1" si="11"/>
        <v>*1344</v>
      </c>
    </row>
    <row r="259" spans="1:19" ht="30" customHeight="1">
      <c r="A259" s="160">
        <f t="shared" ca="1" si="12"/>
        <v>45945.981192129657</v>
      </c>
      <c r="B259" s="202"/>
      <c r="C259" s="306">
        <f t="shared" ca="1" si="9"/>
        <v>45945.981192129657</v>
      </c>
      <c r="D259" s="307"/>
      <c r="E259" s="307"/>
      <c r="F259" s="307"/>
      <c r="G259" s="202"/>
      <c r="H259" s="300">
        <f ca="1">IF(AND(DAY(A259)=20,COUNTIFS($H$25:H258,"&gt;0",$A$25:A258,"&gt;="&amp;DATE(YEAR(A259),MONTH(A259),1),$A$25:A258,"&lt;"&amp;DATE(YEAR(A259),MONTH(A259)+1,1))=0),'ввод данных'!$B$15,-RANDBETWEEN(51,14999))</f>
        <v>-3835</v>
      </c>
      <c r="I259" s="300"/>
      <c r="J259" s="300"/>
      <c r="K259" s="300"/>
      <c r="L259" s="300"/>
      <c r="M259" s="199"/>
      <c r="N259" s="199">
        <f t="shared" ca="1" si="10"/>
        <v>-3835</v>
      </c>
      <c r="O259" s="202"/>
      <c r="P259" s="303" t="str">
        <f ca="1">IF(H259='ввод данных'!$B$15,"Salary transfer from "&amp;'ввод данных'!$B$11,INDEX(Лист4!$A$1:$A$388,RANDBETWEEN(1,ROWS(Лист4!$A$1:$A$388))))</f>
        <v>DEFT PAYMENTS</v>
      </c>
      <c r="Q259" s="303"/>
      <c r="R259" s="202"/>
      <c r="S259" s="199" t="str">
        <f t="shared" ca="1" si="11"/>
        <v>*1344</v>
      </c>
    </row>
    <row r="260" spans="1:19" ht="30" customHeight="1">
      <c r="A260" s="160">
        <f t="shared" ca="1" si="12"/>
        <v>45945.74716435188</v>
      </c>
      <c r="B260" s="202"/>
      <c r="C260" s="306">
        <f t="shared" ca="1" si="9"/>
        <v>45945.74716435188</v>
      </c>
      <c r="D260" s="307"/>
      <c r="E260" s="307"/>
      <c r="F260" s="307"/>
      <c r="G260" s="202"/>
      <c r="H260" s="300">
        <f ca="1">IF(AND(DAY(A260)=20,COUNTIFS($H$25:H259,"&gt;0",$A$25:A259,"&gt;="&amp;DATE(YEAR(A260),MONTH(A260),1),$A$25:A259,"&lt;"&amp;DATE(YEAR(A260),MONTH(A260)+1,1))=0),'ввод данных'!$B$15,-RANDBETWEEN(51,14999))</f>
        <v>-10535</v>
      </c>
      <c r="I260" s="300"/>
      <c r="J260" s="300"/>
      <c r="K260" s="300"/>
      <c r="L260" s="300"/>
      <c r="M260" s="199"/>
      <c r="N260" s="199">
        <f t="shared" ca="1" si="10"/>
        <v>-10535</v>
      </c>
      <c r="O260" s="202"/>
      <c r="P260" s="303" t="str">
        <f ca="1">IF(H260='ввод данных'!$B$15,"Salary transfer from "&amp;'ввод данных'!$B$11,INDEX(Лист4!$A$1:$A$388,RANDBETWEEN(1,ROWS(Лист4!$A$1:$A$388))))</f>
        <v>CANTEEN ALCON</v>
      </c>
      <c r="Q260" s="303"/>
      <c r="R260" s="202"/>
      <c r="S260" s="199" t="str">
        <f t="shared" ca="1" si="11"/>
        <v>*1344</v>
      </c>
    </row>
    <row r="261" spans="1:19" ht="30" customHeight="1">
      <c r="A261" s="160">
        <f t="shared" ca="1" si="12"/>
        <v>45945.248553240766</v>
      </c>
      <c r="B261" s="202"/>
      <c r="C261" s="306">
        <f t="shared" ca="1" si="9"/>
        <v>45945.248553240766</v>
      </c>
      <c r="D261" s="307"/>
      <c r="E261" s="307"/>
      <c r="F261" s="307"/>
      <c r="G261" s="202"/>
      <c r="H261" s="300">
        <f ca="1">IF(AND(DAY(A261)=20,COUNTIFS($H$25:H260,"&gt;0",$A$25:A260,"&gt;="&amp;DATE(YEAR(A261),MONTH(A261),1),$A$25:A260,"&lt;"&amp;DATE(YEAR(A261),MONTH(A261)+1,1))=0),'ввод данных'!$B$15,-RANDBETWEEN(51,14999))</f>
        <v>-9094</v>
      </c>
      <c r="I261" s="300"/>
      <c r="J261" s="300"/>
      <c r="K261" s="300"/>
      <c r="L261" s="300"/>
      <c r="M261" s="199"/>
      <c r="N261" s="199">
        <f t="shared" ca="1" si="10"/>
        <v>-9094</v>
      </c>
      <c r="O261" s="202"/>
      <c r="P261" s="303" t="str">
        <f ca="1">IF(H261='ввод данных'!$B$15,"Salary transfer from "&amp;'ввод данных'!$B$11,INDEX(Лист4!$A$1:$A$388,RANDBETWEEN(1,ROWS(Лист4!$A$1:$A$388))))</f>
        <v>BIG-ZAIM.RU</v>
      </c>
      <c r="Q261" s="303"/>
      <c r="R261" s="202"/>
      <c r="S261" s="199" t="str">
        <f t="shared" ca="1" si="11"/>
        <v>*1344</v>
      </c>
    </row>
    <row r="262" spans="1:19" ht="30" customHeight="1">
      <c r="A262" s="160">
        <f t="shared" ca="1" si="12"/>
        <v>45945.131886574098</v>
      </c>
      <c r="B262" s="202"/>
      <c r="C262" s="306">
        <f t="shared" ca="1" si="9"/>
        <v>45945.131886574098</v>
      </c>
      <c r="D262" s="307"/>
      <c r="E262" s="307"/>
      <c r="F262" s="307"/>
      <c r="G262" s="202"/>
      <c r="H262" s="300">
        <f ca="1">IF(AND(DAY(A262)=20,COUNTIFS($H$25:H261,"&gt;0",$A$25:A261,"&gt;="&amp;DATE(YEAR(A262),MONTH(A262),1),$A$25:A261,"&lt;"&amp;DATE(YEAR(A262),MONTH(A262)+1,1))=0),'ввод данных'!$B$15,-RANDBETWEEN(51,14999))</f>
        <v>-13686</v>
      </c>
      <c r="I262" s="300"/>
      <c r="J262" s="300"/>
      <c r="K262" s="300"/>
      <c r="L262" s="300"/>
      <c r="M262" s="199"/>
      <c r="N262" s="199">
        <f t="shared" ca="1" si="10"/>
        <v>-13686</v>
      </c>
      <c r="O262" s="202"/>
      <c r="P262" s="303" t="str">
        <f ca="1">IF(H262='ввод данных'!$B$15,"Salary transfer from "&amp;'ввод данных'!$B$11,INDEX(Лист4!$A$1:$A$388,RANDBETWEEN(1,ROWS(Лист4!$A$1:$A$388))))</f>
        <v>IZAIMO-LP</v>
      </c>
      <c r="Q262" s="303"/>
      <c r="R262" s="202"/>
      <c r="S262" s="199" t="str">
        <f t="shared" ca="1" si="11"/>
        <v>*1344</v>
      </c>
    </row>
    <row r="263" spans="1:19" ht="30" customHeight="1">
      <c r="A263" s="160">
        <f t="shared" ca="1" si="12"/>
        <v>45945.042303240763</v>
      </c>
      <c r="B263" s="202"/>
      <c r="C263" s="306">
        <f t="shared" ca="1" si="9"/>
        <v>45945.042303240763</v>
      </c>
      <c r="D263" s="307"/>
      <c r="E263" s="307"/>
      <c r="F263" s="307"/>
      <c r="G263" s="202"/>
      <c r="H263" s="300">
        <f ca="1">IF(AND(DAY(A263)=20,COUNTIFS($H$25:H262,"&gt;0",$A$25:A262,"&gt;="&amp;DATE(YEAR(A263),MONTH(A263),1),$A$25:A262,"&lt;"&amp;DATE(YEAR(A263),MONTH(A263)+1,1))=0),'ввод данных'!$B$15,-RANDBETWEEN(51,14999))</f>
        <v>-14778</v>
      </c>
      <c r="I263" s="300"/>
      <c r="J263" s="300"/>
      <c r="K263" s="300"/>
      <c r="L263" s="300"/>
      <c r="M263" s="199"/>
      <c r="N263" s="199">
        <f t="shared" ca="1" si="10"/>
        <v>-14778</v>
      </c>
      <c r="O263" s="202"/>
      <c r="P263" s="303" t="str">
        <f ca="1">IF(H263='ввод данных'!$B$15,"Salary transfer from "&amp;'ввод данных'!$B$11,INDEX(Лист4!$A$1:$A$388,RANDBETWEEN(1,ROWS(Лист4!$A$1:$A$388))))</f>
        <v>TINKOFF*SERVICES 10 BL</v>
      </c>
      <c r="Q263" s="303"/>
      <c r="R263" s="202"/>
      <c r="S263" s="199" t="str">
        <f t="shared" ca="1" si="11"/>
        <v>*1344</v>
      </c>
    </row>
    <row r="264" spans="1:19" ht="30" customHeight="1">
      <c r="A264" s="160">
        <f t="shared" ca="1" si="12"/>
        <v>45944.753414351871</v>
      </c>
      <c r="B264" s="202"/>
      <c r="C264" s="306">
        <f t="shared" ca="1" si="9"/>
        <v>45944.753414351871</v>
      </c>
      <c r="D264" s="307"/>
      <c r="E264" s="307"/>
      <c r="F264" s="307"/>
      <c r="G264" s="202"/>
      <c r="H264" s="300">
        <f ca="1">IF(AND(DAY(A264)=20,COUNTIFS($H$25:H263,"&gt;0",$A$25:A263,"&gt;="&amp;DATE(YEAR(A264),MONTH(A264),1),$A$25:A263,"&lt;"&amp;DATE(YEAR(A264),MONTH(A264)+1,1))=0),'ввод данных'!$B$15,-RANDBETWEEN(51,14999))</f>
        <v>-3597</v>
      </c>
      <c r="I264" s="300"/>
      <c r="J264" s="300"/>
      <c r="K264" s="300"/>
      <c r="L264" s="300"/>
      <c r="M264" s="199"/>
      <c r="N264" s="199">
        <f t="shared" ca="1" si="10"/>
        <v>-3597</v>
      </c>
      <c r="O264" s="202"/>
      <c r="P264" s="303" t="str">
        <f ca="1">IF(H264='ввод данных'!$B$15,"Salary transfer from "&amp;'ввод данных'!$B$11,INDEX(Лист4!$A$1:$A$388,RANDBETWEEN(1,ROWS(Лист4!$A$1:$A$388))))</f>
        <v>YM*ELAMA.RU</v>
      </c>
      <c r="Q264" s="303"/>
      <c r="R264" s="202"/>
      <c r="S264" s="199" t="str">
        <f t="shared" ca="1" si="11"/>
        <v>*1344</v>
      </c>
    </row>
    <row r="265" spans="1:19" ht="30" customHeight="1">
      <c r="A265" s="160">
        <f t="shared" ca="1" si="12"/>
        <v>45943.941608796318</v>
      </c>
      <c r="B265" s="202"/>
      <c r="C265" s="306">
        <f t="shared" ca="1" si="9"/>
        <v>45943.941608796318</v>
      </c>
      <c r="D265" s="307"/>
      <c r="E265" s="307"/>
      <c r="F265" s="307"/>
      <c r="G265" s="202"/>
      <c r="H265" s="300">
        <f ca="1">IF(AND(DAY(A265)=20,COUNTIFS($H$25:H264,"&gt;0",$A$25:A264,"&gt;="&amp;DATE(YEAR(A265),MONTH(A265),1),$A$25:A264,"&lt;"&amp;DATE(YEAR(A265),MONTH(A265)+1,1))=0),'ввод данных'!$B$15,-RANDBETWEEN(51,14999))</f>
        <v>-14064</v>
      </c>
      <c r="I265" s="300"/>
      <c r="J265" s="300"/>
      <c r="K265" s="300"/>
      <c r="L265" s="300"/>
      <c r="M265" s="199"/>
      <c r="N265" s="199">
        <f t="shared" ca="1" si="10"/>
        <v>-14064</v>
      </c>
      <c r="O265" s="202"/>
      <c r="P265" s="303" t="str">
        <f ca="1">IF(H265='ввод данных'!$B$15,"Salary transfer from "&amp;'ввод данных'!$B$11,INDEX(Лист4!$A$1:$A$388,RANDBETWEEN(1,ROWS(Лист4!$A$1:$A$388))))</f>
        <v>IQOPTION.COM</v>
      </c>
      <c r="Q265" s="303"/>
      <c r="R265" s="202"/>
      <c r="S265" s="199" t="str">
        <f t="shared" ca="1" si="11"/>
        <v>*1344</v>
      </c>
    </row>
    <row r="266" spans="1:19" ht="30" customHeight="1">
      <c r="A266" s="160">
        <f t="shared" ca="1" si="12"/>
        <v>45943.406192129652</v>
      </c>
      <c r="B266" s="202"/>
      <c r="C266" s="306">
        <f t="shared" ca="1" si="9"/>
        <v>45943.406192129652</v>
      </c>
      <c r="D266" s="307"/>
      <c r="E266" s="307"/>
      <c r="F266" s="307"/>
      <c r="G266" s="202"/>
      <c r="H266" s="300">
        <f ca="1">IF(AND(DAY(A266)=20,COUNTIFS($H$25:H265,"&gt;0",$A$25:A265,"&gt;="&amp;DATE(YEAR(A266),MONTH(A266),1),$A$25:A265,"&lt;"&amp;DATE(YEAR(A266),MONTH(A266)+1,1))=0),'ввод данных'!$B$15,-RANDBETWEEN(51,14999))</f>
        <v>-9291</v>
      </c>
      <c r="I266" s="300"/>
      <c r="J266" s="300"/>
      <c r="K266" s="300"/>
      <c r="L266" s="300"/>
      <c r="M266" s="199"/>
      <c r="N266" s="199">
        <f t="shared" ca="1" si="10"/>
        <v>-9291</v>
      </c>
      <c r="O266" s="202"/>
      <c r="P266" s="303" t="str">
        <f ca="1">IF(H266='ввод данных'!$B$15,"Salary transfer from "&amp;'ввод данных'!$B$11,INDEX(Лист4!$A$1:$A$388,RANDBETWEEN(1,ROWS(Лист4!$A$1:$A$388))))</f>
        <v>YM*YM.FIN</v>
      </c>
      <c r="Q266" s="303"/>
      <c r="R266" s="202"/>
      <c r="S266" s="199" t="str">
        <f t="shared" ca="1" si="11"/>
        <v>*1344</v>
      </c>
    </row>
    <row r="267" spans="1:19" ht="30" customHeight="1">
      <c r="A267" s="160">
        <f t="shared" ca="1" si="12"/>
        <v>45942.725636574098</v>
      </c>
      <c r="B267" s="202"/>
      <c r="C267" s="306">
        <f t="shared" ca="1" si="9"/>
        <v>45942.725636574098</v>
      </c>
      <c r="D267" s="307"/>
      <c r="E267" s="307"/>
      <c r="F267" s="307"/>
      <c r="G267" s="202"/>
      <c r="H267" s="300">
        <f ca="1">IF(AND(DAY(A267)=20,COUNTIFS($H$25:H266,"&gt;0",$A$25:A266,"&gt;="&amp;DATE(YEAR(A267),MONTH(A267),1),$A$25:A266,"&lt;"&amp;DATE(YEAR(A267),MONTH(A267)+1,1))=0),'ввод данных'!$B$15,-RANDBETWEEN(51,14999))</f>
        <v>-3338</v>
      </c>
      <c r="I267" s="300"/>
      <c r="J267" s="300"/>
      <c r="K267" s="300"/>
      <c r="L267" s="300"/>
      <c r="M267" s="199"/>
      <c r="N267" s="199">
        <f t="shared" ca="1" si="10"/>
        <v>-3338</v>
      </c>
      <c r="O267" s="202"/>
      <c r="P267" s="303" t="str">
        <f ca="1">IF(H267='ввод данных'!$B$15,"Salary transfer from "&amp;'ввод данных'!$B$11,INDEX(Лист4!$A$1:$A$388,RANDBETWEEN(1,ROWS(Лист4!$A$1:$A$388))))</f>
        <v>MCDONALDS 27301</v>
      </c>
      <c r="Q267" s="303"/>
      <c r="R267" s="202"/>
      <c r="S267" s="199" t="str">
        <f t="shared" ca="1" si="11"/>
        <v>*1344</v>
      </c>
    </row>
    <row r="268" spans="1:19" ht="30" customHeight="1">
      <c r="A268" s="160">
        <f t="shared" ca="1" si="12"/>
        <v>45941.885358796317</v>
      </c>
      <c r="B268" s="202"/>
      <c r="C268" s="306">
        <f t="shared" ca="1" si="9"/>
        <v>45941.885358796317</v>
      </c>
      <c r="D268" s="307"/>
      <c r="E268" s="307"/>
      <c r="F268" s="307"/>
      <c r="G268" s="202"/>
      <c r="H268" s="300">
        <f ca="1">IF(AND(DAY(A268)=20,COUNTIFS($H$25:H267,"&gt;0",$A$25:A267,"&gt;="&amp;DATE(YEAR(A268),MONTH(A268),1),$A$25:A267,"&lt;"&amp;DATE(YEAR(A268),MONTH(A268)+1,1))=0),'ввод данных'!$B$15,-RANDBETWEEN(51,14999))</f>
        <v>-13731</v>
      </c>
      <c r="I268" s="300"/>
      <c r="J268" s="300"/>
      <c r="K268" s="300"/>
      <c r="L268" s="300"/>
      <c r="M268" s="199"/>
      <c r="N268" s="199">
        <f t="shared" ca="1" si="10"/>
        <v>-13731</v>
      </c>
      <c r="O268" s="202"/>
      <c r="P268" s="303" t="str">
        <f ca="1">IF(H268='ввод данных'!$B$15,"Salary transfer from "&amp;'ввод данных'!$B$11,INDEX(Лист4!$A$1:$A$388,RANDBETWEEN(1,ROWS(Лист4!$A$1:$A$388))))</f>
        <v>AGZS 18</v>
      </c>
      <c r="Q268" s="303"/>
      <c r="R268" s="202"/>
      <c r="S268" s="199" t="str">
        <f t="shared" ca="1" si="11"/>
        <v>*1344</v>
      </c>
    </row>
    <row r="269" spans="1:19" ht="30" customHeight="1">
      <c r="A269" s="160">
        <f t="shared" ca="1" si="12"/>
        <v>45941.119386574093</v>
      </c>
      <c r="B269" s="202"/>
      <c r="C269" s="306">
        <f t="shared" ca="1" si="9"/>
        <v>45941.119386574093</v>
      </c>
      <c r="D269" s="307"/>
      <c r="E269" s="307"/>
      <c r="F269" s="307"/>
      <c r="G269" s="202"/>
      <c r="H269" s="300">
        <f ca="1">IF(AND(DAY(A269)=20,COUNTIFS($H$25:H268,"&gt;0",$A$25:A268,"&gt;="&amp;DATE(YEAR(A269),MONTH(A269),1),$A$25:A268,"&lt;"&amp;DATE(YEAR(A269),MONTH(A269)+1,1))=0),'ввод данных'!$B$15,-RANDBETWEEN(51,14999))</f>
        <v>-5873</v>
      </c>
      <c r="I269" s="300"/>
      <c r="J269" s="300"/>
      <c r="K269" s="300"/>
      <c r="L269" s="300"/>
      <c r="M269" s="199"/>
      <c r="N269" s="199">
        <f t="shared" ca="1" si="10"/>
        <v>-5873</v>
      </c>
      <c r="O269" s="202"/>
      <c r="P269" s="303" t="str">
        <f ca="1">IF(H269='ввод данных'!$B$15,"Salary transfer from "&amp;'ввод данных'!$B$11,INDEX(Лист4!$A$1:$A$388,RANDBETWEEN(1,ROWS(Лист4!$A$1:$A$388))))</f>
        <v>HOT-ZAIM.RU</v>
      </c>
      <c r="Q269" s="303"/>
      <c r="R269" s="202"/>
      <c r="S269" s="199" t="str">
        <f t="shared" ca="1" si="11"/>
        <v>*1344</v>
      </c>
    </row>
    <row r="270" spans="1:19" ht="30" customHeight="1">
      <c r="A270" s="160">
        <f t="shared" ca="1" si="12"/>
        <v>45940.872164351873</v>
      </c>
      <c r="B270" s="202"/>
      <c r="C270" s="306">
        <f t="shared" ca="1" si="9"/>
        <v>45940.872164351873</v>
      </c>
      <c r="D270" s="307"/>
      <c r="E270" s="307"/>
      <c r="F270" s="307"/>
      <c r="G270" s="202"/>
      <c r="H270" s="300">
        <f ca="1">IF(AND(DAY(A270)=20,COUNTIFS($H$25:H269,"&gt;0",$A$25:A269,"&gt;="&amp;DATE(YEAR(A270),MONTH(A270),1),$A$25:A269,"&lt;"&amp;DATE(YEAR(A270),MONTH(A270)+1,1))=0),'ввод данных'!$B$15,-RANDBETWEEN(51,14999))</f>
        <v>-3337</v>
      </c>
      <c r="I270" s="300"/>
      <c r="J270" s="300"/>
      <c r="K270" s="300"/>
      <c r="L270" s="300"/>
      <c r="M270" s="199"/>
      <c r="N270" s="199">
        <f t="shared" ca="1" si="10"/>
        <v>-3337</v>
      </c>
      <c r="O270" s="202"/>
      <c r="P270" s="303" t="str">
        <f ca="1">IF(H270='ввод данных'!$B$15,"Salary transfer from "&amp;'ввод данных'!$B$11,INDEX(Лист4!$A$1:$A$388,RANDBETWEEN(1,ROWS(Лист4!$A$1:$A$388))))</f>
        <v>TRADING ACADEMY</v>
      </c>
      <c r="Q270" s="303"/>
      <c r="R270" s="202"/>
      <c r="S270" s="199" t="str">
        <f t="shared" ca="1" si="11"/>
        <v>*1344</v>
      </c>
    </row>
    <row r="271" spans="1:19" ht="30" customHeight="1">
      <c r="A271" s="160">
        <f t="shared" ca="1" si="12"/>
        <v>45940.869386574093</v>
      </c>
      <c r="B271" s="202"/>
      <c r="C271" s="306">
        <f t="shared" ca="1" si="9"/>
        <v>45940.869386574093</v>
      </c>
      <c r="D271" s="307"/>
      <c r="E271" s="307"/>
      <c r="F271" s="307"/>
      <c r="G271" s="202"/>
      <c r="H271" s="300">
        <f ca="1">IF(AND(DAY(A271)=20,COUNTIFS($H$25:H270,"&gt;0",$A$25:A270,"&gt;="&amp;DATE(YEAR(A271),MONTH(A271),1),$A$25:A270,"&lt;"&amp;DATE(YEAR(A271),MONTH(A271)+1,1))=0),'ввод данных'!$B$15,-RANDBETWEEN(51,14999))</f>
        <v>-9842</v>
      </c>
      <c r="I271" s="300"/>
      <c r="J271" s="300"/>
      <c r="K271" s="300"/>
      <c r="L271" s="300"/>
      <c r="M271" s="199"/>
      <c r="N271" s="199">
        <f t="shared" ca="1" si="10"/>
        <v>-9842</v>
      </c>
      <c r="O271" s="202"/>
      <c r="P271" s="303" t="str">
        <f ca="1">IF(H271='ввод данных'!$B$15,"Salary transfer from "&amp;'ввод данных'!$B$11,INDEX(Лист4!$A$1:$A$388,RANDBETWEEN(1,ROWS(Лист4!$A$1:$A$388))))</f>
        <v>YM*CENTRZAIMOV</v>
      </c>
      <c r="Q271" s="303"/>
      <c r="R271" s="202"/>
      <c r="S271" s="199" t="str">
        <f t="shared" ca="1" si="11"/>
        <v>*1344</v>
      </c>
    </row>
    <row r="272" spans="1:19" ht="30" customHeight="1">
      <c r="A272" s="160">
        <f t="shared" ca="1" si="12"/>
        <v>45940.736053240762</v>
      </c>
      <c r="B272" s="202"/>
      <c r="C272" s="306">
        <f t="shared" ca="1" si="9"/>
        <v>45940.736053240762</v>
      </c>
      <c r="D272" s="307"/>
      <c r="E272" s="307"/>
      <c r="F272" s="307"/>
      <c r="G272" s="202"/>
      <c r="H272" s="300">
        <f ca="1">IF(AND(DAY(A272)=20,COUNTIFS($H$25:H271,"&gt;0",$A$25:A271,"&gt;="&amp;DATE(YEAR(A272),MONTH(A272),1),$A$25:A271,"&lt;"&amp;DATE(YEAR(A272),MONTH(A272)+1,1))=0),'ввод данных'!$B$15,-RANDBETWEEN(51,14999))</f>
        <v>-10643</v>
      </c>
      <c r="I272" s="300"/>
      <c r="J272" s="300"/>
      <c r="K272" s="300"/>
      <c r="L272" s="300"/>
      <c r="M272" s="199"/>
      <c r="N272" s="199">
        <f t="shared" ca="1" si="10"/>
        <v>-10643</v>
      </c>
      <c r="O272" s="202"/>
      <c r="P272" s="303" t="str">
        <f ca="1">IF(H272='ввод данных'!$B$15,"Salary transfer from "&amp;'ввод данных'!$B$11,INDEX(Лист4!$A$1:$A$388,RANDBETWEEN(1,ROWS(Лист4!$A$1:$A$388))))</f>
        <v>LLC ORGANIC COFFEE-2</v>
      </c>
      <c r="Q272" s="303"/>
      <c r="R272" s="202"/>
      <c r="S272" s="199" t="str">
        <f t="shared" ca="1" si="11"/>
        <v>*1344</v>
      </c>
    </row>
    <row r="273" spans="1:19" ht="30" customHeight="1">
      <c r="A273" s="160">
        <f t="shared" ca="1" si="12"/>
        <v>45940.274247685207</v>
      </c>
      <c r="B273" s="202"/>
      <c r="C273" s="306">
        <f t="shared" ca="1" si="9"/>
        <v>45940.274247685207</v>
      </c>
      <c r="D273" s="307"/>
      <c r="E273" s="307"/>
      <c r="F273" s="307"/>
      <c r="G273" s="202"/>
      <c r="H273" s="300">
        <f ca="1">IF(AND(DAY(A273)=20,COUNTIFS($H$25:H272,"&gt;0",$A$25:A272,"&gt;="&amp;DATE(YEAR(A273),MONTH(A273),1),$A$25:A272,"&lt;"&amp;DATE(YEAR(A273),MONTH(A273)+1,1))=0),'ввод данных'!$B$15,-RANDBETWEEN(51,14999))</f>
        <v>-10519</v>
      </c>
      <c r="I273" s="300"/>
      <c r="J273" s="300"/>
      <c r="K273" s="300"/>
      <c r="L273" s="300"/>
      <c r="M273" s="199"/>
      <c r="N273" s="199">
        <f t="shared" ca="1" si="10"/>
        <v>-10519</v>
      </c>
      <c r="O273" s="202"/>
      <c r="P273" s="303" t="str">
        <f ca="1">IF(H273='ввод данных'!$B$15,"Salary transfer from "&amp;'ввод данных'!$B$11,INDEX(Лист4!$A$1:$A$388,RANDBETWEEN(1,ROWS(Лист4!$A$1:$A$388))))</f>
        <v>UMESTO SUSHI</v>
      </c>
      <c r="Q273" s="303"/>
      <c r="R273" s="202"/>
      <c r="S273" s="199" t="str">
        <f t="shared" ca="1" si="11"/>
        <v>*1344</v>
      </c>
    </row>
    <row r="274" spans="1:19" ht="30" customHeight="1">
      <c r="A274" s="160">
        <f t="shared" ca="1" si="12"/>
        <v>45939.897164351874</v>
      </c>
      <c r="B274" s="202"/>
      <c r="C274" s="306">
        <f t="shared" ca="1" si="9"/>
        <v>45939.897164351874</v>
      </c>
      <c r="D274" s="307"/>
      <c r="E274" s="307"/>
      <c r="F274" s="307"/>
      <c r="G274" s="202"/>
      <c r="H274" s="300">
        <f ca="1">IF(AND(DAY(A274)=20,COUNTIFS($H$25:H273,"&gt;0",$A$25:A273,"&gt;="&amp;DATE(YEAR(A274),MONTH(A274),1),$A$25:A273,"&lt;"&amp;DATE(YEAR(A274),MONTH(A274)+1,1))=0),'ввод данных'!$B$15,-RANDBETWEEN(51,14999))</f>
        <v>-2030</v>
      </c>
      <c r="I274" s="300"/>
      <c r="J274" s="300"/>
      <c r="K274" s="300"/>
      <c r="L274" s="300"/>
      <c r="M274" s="199"/>
      <c r="N274" s="199">
        <f t="shared" ca="1" si="10"/>
        <v>-2030</v>
      </c>
      <c r="O274" s="202"/>
      <c r="P274" s="303" t="str">
        <f ca="1">IF(H274='ввод данных'!$B$15,"Salary transfer from "&amp;'ввод данных'!$B$11,INDEX(Лист4!$A$1:$A$388,RANDBETWEEN(1,ROWS(Лист4!$A$1:$A$388))))</f>
        <v>JUST2TRADE</v>
      </c>
      <c r="Q274" s="303"/>
      <c r="R274" s="202"/>
      <c r="S274" s="199" t="str">
        <f t="shared" ca="1" si="11"/>
        <v>*1344</v>
      </c>
    </row>
    <row r="275" spans="1:19" ht="30" customHeight="1">
      <c r="A275" s="160">
        <f t="shared" ca="1" si="12"/>
        <v>45939.029803240766</v>
      </c>
      <c r="B275" s="202"/>
      <c r="C275" s="306">
        <f t="shared" ca="1" si="9"/>
        <v>45939.029803240766</v>
      </c>
      <c r="D275" s="307"/>
      <c r="E275" s="307"/>
      <c r="F275" s="307"/>
      <c r="G275" s="202"/>
      <c r="H275" s="300">
        <f ca="1">IF(AND(DAY(A275)=20,COUNTIFS($H$25:H274,"&gt;0",$A$25:A274,"&gt;="&amp;DATE(YEAR(A275),MONTH(A275),1),$A$25:A274,"&lt;"&amp;DATE(YEAR(A275),MONTH(A275)+1,1))=0),'ввод данных'!$B$15,-RANDBETWEEN(51,14999))</f>
        <v>-1222</v>
      </c>
      <c r="I275" s="300"/>
      <c r="J275" s="300"/>
      <c r="K275" s="300"/>
      <c r="L275" s="300"/>
      <c r="M275" s="199"/>
      <c r="N275" s="199">
        <f t="shared" ca="1" si="10"/>
        <v>-1222</v>
      </c>
      <c r="O275" s="202"/>
      <c r="P275" s="303" t="str">
        <f ca="1">IF(H275='ввод данных'!$B$15,"Salary transfer from "&amp;'ввод данных'!$B$11,INDEX(Лист4!$A$1:$A$388,RANDBETWEEN(1,ROWS(Лист4!$A$1:$A$388))))</f>
        <v>NETELLER 2139</v>
      </c>
      <c r="Q275" s="303"/>
      <c r="R275" s="202"/>
      <c r="S275" s="199" t="str">
        <f t="shared" ca="1" si="11"/>
        <v>*1344</v>
      </c>
    </row>
    <row r="276" spans="1:19" ht="30" customHeight="1">
      <c r="A276" s="160">
        <f t="shared" ca="1" si="12"/>
        <v>45938.474942129658</v>
      </c>
      <c r="B276" s="202"/>
      <c r="C276" s="306">
        <f t="shared" ca="1" si="9"/>
        <v>45938.474942129658</v>
      </c>
      <c r="D276" s="307"/>
      <c r="E276" s="307"/>
      <c r="F276" s="307"/>
      <c r="G276" s="202"/>
      <c r="H276" s="300">
        <f ca="1">IF(AND(DAY(A276)=20,COUNTIFS($H$25:H275,"&gt;0",$A$25:A275,"&gt;="&amp;DATE(YEAR(A276),MONTH(A276),1),$A$25:A275,"&lt;"&amp;DATE(YEAR(A276),MONTH(A276)+1,1))=0),'ввод данных'!$B$15,-RANDBETWEEN(51,14999))</f>
        <v>-4329</v>
      </c>
      <c r="I276" s="300"/>
      <c r="J276" s="300"/>
      <c r="K276" s="300"/>
      <c r="L276" s="300"/>
      <c r="M276" s="199"/>
      <c r="N276" s="199">
        <f t="shared" ca="1" si="10"/>
        <v>-4329</v>
      </c>
      <c r="O276" s="202"/>
      <c r="P276" s="303" t="str">
        <f ca="1">IF(H276='ввод данных'!$B$15,"Salary transfer from "&amp;'ввод данных'!$B$11,INDEX(Лист4!$A$1:$A$388,RANDBETWEEN(1,ROWS(Лист4!$A$1:$A$388))))</f>
        <v>MR. TAKO</v>
      </c>
      <c r="Q276" s="303"/>
      <c r="R276" s="202"/>
      <c r="S276" s="199" t="str">
        <f t="shared" ca="1" si="11"/>
        <v>*1344</v>
      </c>
    </row>
    <row r="277" spans="1:19" ht="30" customHeight="1">
      <c r="A277" s="160">
        <f t="shared" ca="1" si="12"/>
        <v>45938.004108796325</v>
      </c>
      <c r="B277" s="202"/>
      <c r="C277" s="306">
        <f t="shared" ca="1" si="9"/>
        <v>45938.004108796325</v>
      </c>
      <c r="D277" s="307"/>
      <c r="E277" s="307"/>
      <c r="F277" s="307"/>
      <c r="G277" s="202"/>
      <c r="H277" s="300">
        <f ca="1">IF(AND(DAY(A277)=20,COUNTIFS($H$25:H276,"&gt;0",$A$25:A276,"&gt;="&amp;DATE(YEAR(A277),MONTH(A277),1),$A$25:A276,"&lt;"&amp;DATE(YEAR(A277),MONTH(A277)+1,1))=0),'ввод данных'!$B$15,-RANDBETWEEN(51,14999))</f>
        <v>-10252</v>
      </c>
      <c r="I277" s="300"/>
      <c r="J277" s="300"/>
      <c r="K277" s="300"/>
      <c r="L277" s="300"/>
      <c r="M277" s="199"/>
      <c r="N277" s="199">
        <f t="shared" ca="1" si="10"/>
        <v>-10252</v>
      </c>
      <c r="O277" s="202"/>
      <c r="P277" s="303" t="str">
        <f ca="1">IF(H277='ввод данных'!$B$15,"Salary transfer from "&amp;'ввод данных'!$B$11,INDEX(Лист4!$A$1:$A$388,RANDBETWEEN(1,ROWS(Лист4!$A$1:$A$388))))</f>
        <v>VANILNOE NEBO</v>
      </c>
      <c r="Q277" s="303"/>
      <c r="R277" s="202"/>
      <c r="S277" s="199" t="str">
        <f t="shared" ca="1" si="11"/>
        <v>*1344</v>
      </c>
    </row>
    <row r="278" spans="1:19" ht="30" customHeight="1">
      <c r="A278" s="160">
        <f t="shared" ca="1" si="12"/>
        <v>45937.449247685217</v>
      </c>
      <c r="B278" s="202"/>
      <c r="C278" s="306">
        <f t="shared" ca="1" si="9"/>
        <v>45937.449247685217</v>
      </c>
      <c r="D278" s="307"/>
      <c r="E278" s="307"/>
      <c r="F278" s="307"/>
      <c r="G278" s="202"/>
      <c r="H278" s="300">
        <f ca="1">IF(AND(DAY(A278)=20,COUNTIFS($H$25:H277,"&gt;0",$A$25:A277,"&gt;="&amp;DATE(YEAR(A278),MONTH(A278),1),$A$25:A277,"&lt;"&amp;DATE(YEAR(A278),MONTH(A278)+1,1))=0),'ввод данных'!$B$15,-RANDBETWEEN(51,14999))</f>
        <v>-643</v>
      </c>
      <c r="I278" s="300"/>
      <c r="J278" s="300"/>
      <c r="K278" s="300"/>
      <c r="L278" s="300"/>
      <c r="M278" s="199"/>
      <c r="N278" s="199">
        <f t="shared" ca="1" si="10"/>
        <v>-643</v>
      </c>
      <c r="O278" s="202"/>
      <c r="P278" s="303" t="str">
        <f ca="1">IF(H278='ввод данных'!$B$15,"Salary transfer from "&amp;'ввод данных'!$B$11,INDEX(Лист4!$A$1:$A$388,RANDBETWEEN(1,ROWS(Лист4!$A$1:$A$388))))</f>
        <v>SOTHEBYS ONLINE SALES</v>
      </c>
      <c r="Q278" s="303"/>
      <c r="R278" s="202"/>
      <c r="S278" s="199" t="str">
        <f t="shared" ca="1" si="11"/>
        <v>*1344</v>
      </c>
    </row>
    <row r="279" spans="1:19" ht="30" customHeight="1">
      <c r="A279" s="160">
        <f t="shared" ca="1" si="12"/>
        <v>45936.873553240774</v>
      </c>
      <c r="B279" s="202"/>
      <c r="C279" s="306">
        <f t="shared" ca="1" si="9"/>
        <v>45936.873553240774</v>
      </c>
      <c r="D279" s="307"/>
      <c r="E279" s="307"/>
      <c r="F279" s="307"/>
      <c r="G279" s="202"/>
      <c r="H279" s="300">
        <f ca="1">IF(AND(DAY(A279)=20,COUNTIFS($H$25:H278,"&gt;0",$A$25:A278,"&gt;="&amp;DATE(YEAR(A279),MONTH(A279),1),$A$25:A278,"&lt;"&amp;DATE(YEAR(A279),MONTH(A279)+1,1))=0),'ввод данных'!$B$15,-RANDBETWEEN(51,14999))</f>
        <v>-5165</v>
      </c>
      <c r="I279" s="300"/>
      <c r="J279" s="300"/>
      <c r="K279" s="300"/>
      <c r="L279" s="300"/>
      <c r="M279" s="199"/>
      <c r="N279" s="199">
        <f t="shared" ca="1" si="10"/>
        <v>-5165</v>
      </c>
      <c r="O279" s="202"/>
      <c r="P279" s="303" t="str">
        <f ca="1">IF(H279='ввод данных'!$B$15,"Salary transfer from "&amp;'ввод данных'!$B$11,INDEX(Лист4!$A$1:$A$388,RANDBETWEEN(1,ROWS(Лист4!$A$1:$A$388))))</f>
        <v>PAYANYWAY</v>
      </c>
      <c r="Q279" s="303"/>
      <c r="R279" s="202"/>
      <c r="S279" s="199" t="str">
        <f t="shared" ca="1" si="11"/>
        <v>*1344</v>
      </c>
    </row>
    <row r="280" spans="1:19" ht="30" customHeight="1">
      <c r="A280" s="160">
        <f t="shared" ca="1" si="12"/>
        <v>45936.215914351887</v>
      </c>
      <c r="B280" s="202"/>
      <c r="C280" s="306">
        <f t="shared" ca="1" si="9"/>
        <v>45936.215914351887</v>
      </c>
      <c r="D280" s="307"/>
      <c r="E280" s="307"/>
      <c r="F280" s="307"/>
      <c r="G280" s="202"/>
      <c r="H280" s="300">
        <f ca="1">IF(AND(DAY(A280)=20,COUNTIFS($H$25:H279,"&gt;0",$A$25:A279,"&gt;="&amp;DATE(YEAR(A280),MONTH(A280),1),$A$25:A279,"&lt;"&amp;DATE(YEAR(A280),MONTH(A280)+1,1))=0),'ввод данных'!$B$15,-RANDBETWEEN(51,14999))</f>
        <v>-4296</v>
      </c>
      <c r="I280" s="300"/>
      <c r="J280" s="300"/>
      <c r="K280" s="300"/>
      <c r="L280" s="300"/>
      <c r="M280" s="199"/>
      <c r="N280" s="199">
        <f t="shared" ca="1" si="10"/>
        <v>-4296</v>
      </c>
      <c r="O280" s="202"/>
      <c r="P280" s="303" t="str">
        <f ca="1">IF(H280='ввод данных'!$B$15,"Salary transfer from "&amp;'ввод данных'!$B$11,INDEX(Лист4!$A$1:$A$388,RANDBETWEEN(1,ROWS(Лист4!$A$1:$A$388))))</f>
        <v>PARENTPAY E-COM R</v>
      </c>
      <c r="Q280" s="303"/>
      <c r="R280" s="202"/>
      <c r="S280" s="199" t="str">
        <f t="shared" ca="1" si="11"/>
        <v>*1344</v>
      </c>
    </row>
    <row r="281" spans="1:19" ht="30" customHeight="1">
      <c r="A281" s="160">
        <f t="shared" ca="1" si="12"/>
        <v>45935.456886574109</v>
      </c>
      <c r="B281" s="202"/>
      <c r="C281" s="306">
        <f t="shared" ca="1" si="9"/>
        <v>45935.456886574109</v>
      </c>
      <c r="D281" s="307"/>
      <c r="E281" s="307"/>
      <c r="F281" s="307"/>
      <c r="G281" s="202"/>
      <c r="H281" s="300">
        <f ca="1">IF(AND(DAY(A281)=20,COUNTIFS($H$25:H280,"&gt;0",$A$25:A280,"&gt;="&amp;DATE(YEAR(A281),MONTH(A281),1),$A$25:A280,"&lt;"&amp;DATE(YEAR(A281),MONTH(A281)+1,1))=0),'ввод данных'!$B$15,-RANDBETWEEN(51,14999))</f>
        <v>-774</v>
      </c>
      <c r="I281" s="300"/>
      <c r="J281" s="300"/>
      <c r="K281" s="300"/>
      <c r="L281" s="300"/>
      <c r="M281" s="199"/>
      <c r="N281" s="199">
        <f t="shared" ca="1" si="10"/>
        <v>-774</v>
      </c>
      <c r="O281" s="202"/>
      <c r="P281" s="303" t="str">
        <f ca="1">IF(H281='ввод данных'!$B$15,"Salary transfer from "&amp;'ввод данных'!$B$11,INDEX(Лист4!$A$1:$A$388,RANDBETWEEN(1,ROWS(Лист4!$A$1:$A$388))))</f>
        <v>LLC KURYER-REGION ST.</v>
      </c>
      <c r="Q281" s="303"/>
      <c r="R281" s="202"/>
      <c r="S281" s="199" t="str">
        <f t="shared" ca="1" si="11"/>
        <v>*1344</v>
      </c>
    </row>
    <row r="282" spans="1:19" ht="30" customHeight="1">
      <c r="A282" s="160">
        <f t="shared" ca="1" si="12"/>
        <v>45934.927025462996</v>
      </c>
      <c r="B282" s="202"/>
      <c r="C282" s="306">
        <f t="shared" ref="C282:C345" ca="1" si="13">A282</f>
        <v>45934.927025462996</v>
      </c>
      <c r="D282" s="307"/>
      <c r="E282" s="307"/>
      <c r="F282" s="307"/>
      <c r="G282" s="202"/>
      <c r="H282" s="300">
        <f ca="1">IF(AND(DAY(A282)=20,COUNTIFS($H$25:H281,"&gt;0",$A$25:A281,"&gt;="&amp;DATE(YEAR(A282),MONTH(A282),1),$A$25:A281,"&lt;"&amp;DATE(YEAR(A282),MONTH(A282)+1,1))=0),'ввод данных'!$B$15,-RANDBETWEEN(51,14999))</f>
        <v>-13096</v>
      </c>
      <c r="I282" s="300"/>
      <c r="J282" s="300"/>
      <c r="K282" s="300"/>
      <c r="L282" s="300"/>
      <c r="M282" s="199"/>
      <c r="N282" s="199">
        <f t="shared" ref="N282:N345" ca="1" si="14">H282</f>
        <v>-13096</v>
      </c>
      <c r="O282" s="202"/>
      <c r="P282" s="303" t="str">
        <f ca="1">IF(H282='ввод данных'!$B$15,"Salary transfer from "&amp;'ввод данных'!$B$11,INDEX(Лист4!$A$1:$A$388,RANDBETWEEN(1,ROWS(Лист4!$A$1:$A$388))))</f>
        <v>ZEMLYANOY VAL</v>
      </c>
      <c r="Q282" s="303"/>
      <c r="R282" s="202"/>
      <c r="S282" s="199" t="str">
        <f t="shared" ca="1" si="11"/>
        <v>*1344</v>
      </c>
    </row>
    <row r="283" spans="1:19" ht="30" customHeight="1">
      <c r="A283" s="160">
        <f t="shared" ref="A283:A346" ca="1" si="15">A282-RANDBETWEEN(1,1440)/1440</f>
        <v>45933.952719907436</v>
      </c>
      <c r="B283" s="202"/>
      <c r="C283" s="306">
        <f t="shared" ca="1" si="13"/>
        <v>45933.952719907436</v>
      </c>
      <c r="D283" s="307"/>
      <c r="E283" s="307"/>
      <c r="F283" s="307"/>
      <c r="G283" s="202"/>
      <c r="H283" s="300">
        <f ca="1">IF(AND(DAY(A283)=20,COUNTIFS($H$25:H282,"&gt;0",$A$25:A282,"&gt;="&amp;DATE(YEAR(A283),MONTH(A283),1),$A$25:A282,"&lt;"&amp;DATE(YEAR(A283),MONTH(A283)+1,1))=0),'ввод данных'!$B$15,-RANDBETWEEN(51,14999))</f>
        <v>-7134</v>
      </c>
      <c r="I283" s="300"/>
      <c r="J283" s="300"/>
      <c r="K283" s="300"/>
      <c r="L283" s="300"/>
      <c r="M283" s="199"/>
      <c r="N283" s="199">
        <f t="shared" ca="1" si="14"/>
        <v>-7134</v>
      </c>
      <c r="O283" s="202"/>
      <c r="P283" s="303" t="str">
        <f ca="1">IF(H283='ввод данных'!$B$15,"Salary transfer from "&amp;'ввод данных'!$B$11,INDEX(Лист4!$A$1:$A$388,RANDBETWEEN(1,ROWS(Лист4!$A$1:$A$388))))</f>
        <v>ZAIMCO.RU</v>
      </c>
      <c r="Q283" s="303"/>
      <c r="R283" s="202"/>
      <c r="S283" s="199" t="str">
        <f t="shared" ref="S283:S346" ca="1" si="16">$S$25</f>
        <v>*1344</v>
      </c>
    </row>
    <row r="284" spans="1:19" ht="30" customHeight="1">
      <c r="A284" s="160">
        <f t="shared" ca="1" si="15"/>
        <v>45933.570775462991</v>
      </c>
      <c r="B284" s="202"/>
      <c r="C284" s="306">
        <f t="shared" ca="1" si="13"/>
        <v>45933.570775462991</v>
      </c>
      <c r="D284" s="307"/>
      <c r="E284" s="307"/>
      <c r="F284" s="307"/>
      <c r="G284" s="202"/>
      <c r="H284" s="300">
        <f ca="1">IF(AND(DAY(A284)=20,COUNTIFS($H$25:H283,"&gt;0",$A$25:A283,"&gt;="&amp;DATE(YEAR(A284),MONTH(A284),1),$A$25:A283,"&lt;"&amp;DATE(YEAR(A284),MONTH(A284)+1,1))=0),'ввод данных'!$B$15,-RANDBETWEEN(51,14999))</f>
        <v>-11449</v>
      </c>
      <c r="I284" s="300"/>
      <c r="J284" s="300"/>
      <c r="K284" s="300"/>
      <c r="L284" s="300"/>
      <c r="M284" s="199"/>
      <c r="N284" s="199">
        <f t="shared" ca="1" si="14"/>
        <v>-11449</v>
      </c>
      <c r="O284" s="202"/>
      <c r="P284" s="303" t="str">
        <f ca="1">IF(H284='ввод данных'!$B$15,"Salary transfer from "&amp;'ввод данных'!$B$11,INDEX(Лист4!$A$1:$A$388,RANDBETWEEN(1,ROWS(Лист4!$A$1:$A$388))))</f>
        <v>YM*RAPIDA.RU</v>
      </c>
      <c r="Q284" s="303"/>
      <c r="R284" s="202"/>
      <c r="S284" s="199" t="str">
        <f t="shared" ca="1" si="16"/>
        <v>*1344</v>
      </c>
    </row>
    <row r="285" spans="1:19" ht="30" customHeight="1">
      <c r="A285" s="160">
        <f t="shared" ca="1" si="15"/>
        <v>45933.142997685216</v>
      </c>
      <c r="B285" s="202"/>
      <c r="C285" s="306">
        <f t="shared" ca="1" si="13"/>
        <v>45933.142997685216</v>
      </c>
      <c r="D285" s="307"/>
      <c r="E285" s="307"/>
      <c r="F285" s="307"/>
      <c r="G285" s="202"/>
      <c r="H285" s="300">
        <f ca="1">IF(AND(DAY(A285)=20,COUNTIFS($H$25:H284,"&gt;0",$A$25:A284,"&gt;="&amp;DATE(YEAR(A285),MONTH(A285),1),$A$25:A284,"&lt;"&amp;DATE(YEAR(A285),MONTH(A285)+1,1))=0),'ввод данных'!$B$15,-RANDBETWEEN(51,14999))</f>
        <v>-13539</v>
      </c>
      <c r="I285" s="300"/>
      <c r="J285" s="300"/>
      <c r="K285" s="300"/>
      <c r="L285" s="300"/>
      <c r="M285" s="199"/>
      <c r="N285" s="199">
        <f t="shared" ca="1" si="14"/>
        <v>-13539</v>
      </c>
      <c r="O285" s="202"/>
      <c r="P285" s="303" t="str">
        <f ca="1">IF(H285='ввод данных'!$B$15,"Salary transfer from "&amp;'ввод данных'!$B$11,INDEX(Лист4!$A$1:$A$388,RANDBETWEEN(1,ROWS(Лист4!$A$1:$A$388))))</f>
        <v>COFFEE FINANSIST L</v>
      </c>
      <c r="Q285" s="303"/>
      <c r="R285" s="202"/>
      <c r="S285" s="199" t="str">
        <f t="shared" ca="1" si="16"/>
        <v>*1344</v>
      </c>
    </row>
    <row r="286" spans="1:19" ht="30" customHeight="1">
      <c r="A286" s="160">
        <f t="shared" ca="1" si="15"/>
        <v>45932.167303240771</v>
      </c>
      <c r="B286" s="202"/>
      <c r="C286" s="306">
        <f t="shared" ca="1" si="13"/>
        <v>45932.167303240771</v>
      </c>
      <c r="D286" s="307"/>
      <c r="E286" s="307"/>
      <c r="F286" s="307"/>
      <c r="G286" s="202"/>
      <c r="H286" s="300">
        <f ca="1">IF(AND(DAY(A286)=20,COUNTIFS($H$25:H285,"&gt;0",$A$25:A285,"&gt;="&amp;DATE(YEAR(A286),MONTH(A286),1),$A$25:A285,"&lt;"&amp;DATE(YEAR(A286),MONTH(A286)+1,1))=0),'ввод данных'!$B$15,-RANDBETWEEN(51,14999))</f>
        <v>-6053</v>
      </c>
      <c r="I286" s="300"/>
      <c r="J286" s="300"/>
      <c r="K286" s="300"/>
      <c r="L286" s="300"/>
      <c r="M286" s="199"/>
      <c r="N286" s="199">
        <f t="shared" ca="1" si="14"/>
        <v>-6053</v>
      </c>
      <c r="O286" s="202"/>
      <c r="P286" s="303" t="str">
        <f ca="1">IF(H286='ввод данных'!$B$15,"Salary transfer from "&amp;'ввод данных'!$B$11,INDEX(Лист4!$A$1:$A$388,RANDBETWEEN(1,ROWS(Лист4!$A$1:$A$388))))</f>
        <v>YM*BISTRODENGI</v>
      </c>
      <c r="Q286" s="303"/>
      <c r="R286" s="202"/>
      <c r="S286" s="199" t="str">
        <f t="shared" ca="1" si="16"/>
        <v>*1344</v>
      </c>
    </row>
    <row r="287" spans="1:19" ht="30" customHeight="1">
      <c r="A287" s="160">
        <f t="shared" ca="1" si="15"/>
        <v>45931.543692129657</v>
      </c>
      <c r="B287" s="202"/>
      <c r="C287" s="306">
        <f t="shared" ca="1" si="13"/>
        <v>45931.543692129657</v>
      </c>
      <c r="D287" s="307"/>
      <c r="E287" s="307"/>
      <c r="F287" s="307"/>
      <c r="G287" s="202"/>
      <c r="H287" s="300">
        <f ca="1">IF(AND(DAY(A287)=20,COUNTIFS($H$25:H286,"&gt;0",$A$25:A286,"&gt;="&amp;DATE(YEAR(A287),MONTH(A287),1),$A$25:A286,"&lt;"&amp;DATE(YEAR(A287),MONTH(A287)+1,1))=0),'ввод данных'!$B$15,-RANDBETWEEN(51,14999))</f>
        <v>-14356</v>
      </c>
      <c r="I287" s="300"/>
      <c r="J287" s="300"/>
      <c r="K287" s="300"/>
      <c r="L287" s="300"/>
      <c r="M287" s="199"/>
      <c r="N287" s="199">
        <f t="shared" ca="1" si="14"/>
        <v>-14356</v>
      </c>
      <c r="O287" s="202"/>
      <c r="P287" s="303" t="str">
        <f ca="1">IF(H287='ввод данных'!$B$15,"Salary transfer from "&amp;'ввод данных'!$B$11,INDEX(Лист4!$A$1:$A$388,RANDBETWEEN(1,ROWS(Лист4!$A$1:$A$388))))</f>
        <v>MAGNIT MM KONSTANTA</v>
      </c>
      <c r="Q287" s="303"/>
      <c r="R287" s="202"/>
      <c r="S287" s="199" t="str">
        <f t="shared" ca="1" si="16"/>
        <v>*1344</v>
      </c>
    </row>
    <row r="288" spans="1:19" ht="30" customHeight="1">
      <c r="A288" s="160">
        <f t="shared" ca="1" si="15"/>
        <v>45931.245775462987</v>
      </c>
      <c r="B288" s="202"/>
      <c r="C288" s="306">
        <f t="shared" ca="1" si="13"/>
        <v>45931.245775462987</v>
      </c>
      <c r="D288" s="307"/>
      <c r="E288" s="307"/>
      <c r="F288" s="307"/>
      <c r="G288" s="202"/>
      <c r="H288" s="300">
        <f ca="1">IF(AND(DAY(A288)=20,COUNTIFS($H$25:H287,"&gt;0",$A$25:A287,"&gt;="&amp;DATE(YEAR(A288),MONTH(A288),1),$A$25:A287,"&lt;"&amp;DATE(YEAR(A288),MONTH(A288)+1,1))=0),'ввод данных'!$B$15,-RANDBETWEEN(51,14999))</f>
        <v>-936</v>
      </c>
      <c r="I288" s="300"/>
      <c r="J288" s="300"/>
      <c r="K288" s="300"/>
      <c r="L288" s="300"/>
      <c r="M288" s="199"/>
      <c r="N288" s="199">
        <f t="shared" ca="1" si="14"/>
        <v>-936</v>
      </c>
      <c r="O288" s="202"/>
      <c r="P288" s="303" t="str">
        <f ca="1">IF(H288='ввод данных'!$B$15,"Salary transfer from "&amp;'ввод данных'!$B$11,INDEX(Лист4!$A$1:$A$388,RANDBETWEEN(1,ROWS(Лист4!$A$1:$A$388))))</f>
        <v>LUKOIL.AZK 17 51S</v>
      </c>
      <c r="Q288" s="303"/>
      <c r="R288" s="202"/>
      <c r="S288" s="199" t="str">
        <f t="shared" ca="1" si="16"/>
        <v>*1344</v>
      </c>
    </row>
    <row r="289" spans="1:19" ht="30" customHeight="1">
      <c r="A289" s="160">
        <f t="shared" ca="1" si="15"/>
        <v>45930.649247685207</v>
      </c>
      <c r="B289" s="202"/>
      <c r="C289" s="306">
        <f t="shared" ca="1" si="13"/>
        <v>45930.649247685207</v>
      </c>
      <c r="D289" s="307"/>
      <c r="E289" s="307"/>
      <c r="F289" s="307"/>
      <c r="G289" s="202"/>
      <c r="H289" s="300">
        <f ca="1">IF(AND(DAY(A289)=20,COUNTIFS($H$25:H288,"&gt;0",$A$25:A288,"&gt;="&amp;DATE(YEAR(A289),MONTH(A289),1),$A$25:A288,"&lt;"&amp;DATE(YEAR(A289),MONTH(A289)+1,1))=0),'ввод данных'!$B$15,-RANDBETWEEN(51,14999))</f>
        <v>-6066</v>
      </c>
      <c r="I289" s="300"/>
      <c r="J289" s="300"/>
      <c r="K289" s="300"/>
      <c r="L289" s="300"/>
      <c r="M289" s="199"/>
      <c r="N289" s="199">
        <f t="shared" ca="1" si="14"/>
        <v>-6066</v>
      </c>
      <c r="O289" s="202"/>
      <c r="P289" s="303" t="str">
        <f ca="1">IF(H289='ввод данных'!$B$15,"Salary transfer from "&amp;'ввод данных'!$B$11,INDEX(Лист4!$A$1:$A$388,RANDBETWEEN(1,ROWS(Лист4!$A$1:$A$388))))</f>
        <v>CREDITSERVICE</v>
      </c>
      <c r="Q289" s="303"/>
      <c r="R289" s="202"/>
      <c r="S289" s="199" t="str">
        <f t="shared" ca="1" si="16"/>
        <v>*1344</v>
      </c>
    </row>
    <row r="290" spans="1:19" ht="30" customHeight="1">
      <c r="A290" s="160">
        <f t="shared" ca="1" si="15"/>
        <v>45930.397164351874</v>
      </c>
      <c r="B290" s="202"/>
      <c r="C290" s="306">
        <f t="shared" ca="1" si="13"/>
        <v>45930.397164351874</v>
      </c>
      <c r="D290" s="307"/>
      <c r="E290" s="307"/>
      <c r="F290" s="307"/>
      <c r="G290" s="202"/>
      <c r="H290" s="300">
        <f ca="1">IF(AND(DAY(A290)=20,COUNTIFS($H$25:H289,"&gt;0",$A$25:A289,"&gt;="&amp;DATE(YEAR(A290),MONTH(A290),1),$A$25:A289,"&lt;"&amp;DATE(YEAR(A290),MONTH(A290)+1,1))=0),'ввод данных'!$B$15,-RANDBETWEEN(51,14999))</f>
        <v>-5825</v>
      </c>
      <c r="I290" s="300"/>
      <c r="J290" s="300"/>
      <c r="K290" s="300"/>
      <c r="L290" s="300"/>
      <c r="M290" s="199"/>
      <c r="N290" s="199">
        <f t="shared" ca="1" si="14"/>
        <v>-5825</v>
      </c>
      <c r="O290" s="202"/>
      <c r="P290" s="303" t="str">
        <f ca="1">IF(H290='ввод данных'!$B$15,"Salary transfer from "&amp;'ввод данных'!$B$11,INDEX(Лист4!$A$1:$A$388,RANDBETWEEN(1,ROWS(Лист4!$A$1:$A$388))))</f>
        <v>AUCTIONET.COM</v>
      </c>
      <c r="Q290" s="303"/>
      <c r="R290" s="202"/>
      <c r="S290" s="199" t="str">
        <f t="shared" ca="1" si="16"/>
        <v>*1344</v>
      </c>
    </row>
    <row r="291" spans="1:19" ht="30" customHeight="1">
      <c r="A291" s="160">
        <f t="shared" ca="1" si="15"/>
        <v>45930.206192129655</v>
      </c>
      <c r="B291" s="202"/>
      <c r="C291" s="306">
        <f t="shared" ca="1" si="13"/>
        <v>45930.206192129655</v>
      </c>
      <c r="D291" s="307"/>
      <c r="E291" s="307"/>
      <c r="F291" s="307"/>
      <c r="G291" s="202"/>
      <c r="H291" s="300">
        <f ca="1">IF(AND(DAY(A291)=20,COUNTIFS($H$25:H290,"&gt;0",$A$25:A290,"&gt;="&amp;DATE(YEAR(A291),MONTH(A291),1),$A$25:A290,"&lt;"&amp;DATE(YEAR(A291),MONTH(A291)+1,1))=0),'ввод данных'!$B$15,-RANDBETWEEN(51,14999))</f>
        <v>-5554</v>
      </c>
      <c r="I291" s="300"/>
      <c r="J291" s="300"/>
      <c r="K291" s="300"/>
      <c r="L291" s="300"/>
      <c r="M291" s="199"/>
      <c r="N291" s="199">
        <f t="shared" ca="1" si="14"/>
        <v>-5554</v>
      </c>
      <c r="O291" s="202"/>
      <c r="P291" s="303" t="str">
        <f ca="1">IF(H291='ввод данных'!$B$15,"Salary transfer from "&amp;'ввод данных'!$B$11,INDEX(Лист4!$A$1:$A$388,RANDBETWEEN(1,ROWS(Лист4!$A$1:$A$388))))</f>
        <v>TRADINGVIEW TRADINGVIEW</v>
      </c>
      <c r="Q291" s="303"/>
      <c r="R291" s="202"/>
      <c r="S291" s="199" t="str">
        <f t="shared" ca="1" si="16"/>
        <v>*1344</v>
      </c>
    </row>
    <row r="292" spans="1:19" ht="30" customHeight="1">
      <c r="A292" s="160">
        <f t="shared" ca="1" si="15"/>
        <v>45929.979108796324</v>
      </c>
      <c r="B292" s="202"/>
      <c r="C292" s="306">
        <f t="shared" ca="1" si="13"/>
        <v>45929.979108796324</v>
      </c>
      <c r="D292" s="307"/>
      <c r="E292" s="307"/>
      <c r="F292" s="307"/>
      <c r="G292" s="202"/>
      <c r="H292" s="300">
        <f ca="1">IF(AND(DAY(A292)=20,COUNTIFS($H$25:H291,"&gt;0",$A$25:A291,"&gt;="&amp;DATE(YEAR(A292),MONTH(A292),1),$A$25:A291,"&lt;"&amp;DATE(YEAR(A292),MONTH(A292)+1,1))=0),'ввод данных'!$B$15,-RANDBETWEEN(51,14999))</f>
        <v>-1227</v>
      </c>
      <c r="I292" s="300"/>
      <c r="J292" s="300"/>
      <c r="K292" s="300"/>
      <c r="L292" s="300"/>
      <c r="M292" s="199"/>
      <c r="N292" s="199">
        <f t="shared" ca="1" si="14"/>
        <v>-1227</v>
      </c>
      <c r="O292" s="202"/>
      <c r="P292" s="303" t="str">
        <f ca="1">IF(H292='ввод данных'!$B$15,"Salary transfer from "&amp;'ввод данных'!$B$11,INDEX(Лист4!$A$1:$A$388,RANDBETWEEN(1,ROWS(Лист4!$A$1:$A$388))))</f>
        <v>YM*BETTPRO</v>
      </c>
      <c r="Q292" s="303"/>
      <c r="R292" s="202"/>
      <c r="S292" s="199" t="str">
        <f t="shared" ca="1" si="16"/>
        <v>*1344</v>
      </c>
    </row>
    <row r="293" spans="1:19" ht="30" customHeight="1">
      <c r="A293" s="160">
        <f t="shared" ca="1" si="15"/>
        <v>45929.833275462988</v>
      </c>
      <c r="B293" s="202"/>
      <c r="C293" s="306">
        <f t="shared" ca="1" si="13"/>
        <v>45929.833275462988</v>
      </c>
      <c r="D293" s="307"/>
      <c r="E293" s="307"/>
      <c r="F293" s="307"/>
      <c r="G293" s="202"/>
      <c r="H293" s="300">
        <f ca="1">IF(AND(DAY(A293)=20,COUNTIFS($H$25:H292,"&gt;0",$A$25:A292,"&gt;="&amp;DATE(YEAR(A293),MONTH(A293),1),$A$25:A292,"&lt;"&amp;DATE(YEAR(A293),MONTH(A293)+1,1))=0),'ввод данных'!$B$15,-RANDBETWEEN(51,14999))</f>
        <v>-1162</v>
      </c>
      <c r="I293" s="300"/>
      <c r="J293" s="300"/>
      <c r="K293" s="300"/>
      <c r="L293" s="300"/>
      <c r="M293" s="199"/>
      <c r="N293" s="199">
        <f t="shared" ca="1" si="14"/>
        <v>-1162</v>
      </c>
      <c r="O293" s="202"/>
      <c r="P293" s="303" t="str">
        <f ca="1">IF(H293='ввод данных'!$B$15,"Salary transfer from "&amp;'ввод данных'!$B$11,INDEX(Лист4!$A$1:$A$388,RANDBETWEEN(1,ROWS(Лист4!$A$1:$A$388))))</f>
        <v>IZAIMO.RU</v>
      </c>
      <c r="Q293" s="303"/>
      <c r="R293" s="202"/>
      <c r="S293" s="199" t="str">
        <f t="shared" ca="1" si="16"/>
        <v>*1344</v>
      </c>
    </row>
    <row r="294" spans="1:19" ht="30" customHeight="1">
      <c r="A294" s="160">
        <f t="shared" ca="1" si="15"/>
        <v>45929.739525462988</v>
      </c>
      <c r="B294" s="202"/>
      <c r="C294" s="306">
        <f t="shared" ca="1" si="13"/>
        <v>45929.739525462988</v>
      </c>
      <c r="D294" s="307"/>
      <c r="E294" s="307"/>
      <c r="F294" s="307"/>
      <c r="G294" s="202"/>
      <c r="H294" s="300">
        <f ca="1">IF(AND(DAY(A294)=20,COUNTIFS($H$25:H293,"&gt;0",$A$25:A293,"&gt;="&amp;DATE(YEAR(A294),MONTH(A294),1),$A$25:A293,"&lt;"&amp;DATE(YEAR(A294),MONTH(A294)+1,1))=0),'ввод данных'!$B$15,-RANDBETWEEN(51,14999))</f>
        <v>-12454</v>
      </c>
      <c r="I294" s="300"/>
      <c r="J294" s="300"/>
      <c r="K294" s="300"/>
      <c r="L294" s="300"/>
      <c r="M294" s="199"/>
      <c r="N294" s="199">
        <f t="shared" ca="1" si="14"/>
        <v>-12454</v>
      </c>
      <c r="O294" s="202"/>
      <c r="P294" s="303" t="str">
        <f ca="1">IF(H294='ввод данных'!$B$15,"Salary transfer from "&amp;'ввод данных'!$B$11,INDEX(Лист4!$A$1:$A$388,RANDBETWEEN(1,ROWS(Лист4!$A$1:$A$388))))</f>
        <v>LUKOIL.AZK 17 51S</v>
      </c>
      <c r="Q294" s="303"/>
      <c r="R294" s="202"/>
      <c r="S294" s="199" t="str">
        <f t="shared" ca="1" si="16"/>
        <v>*1344</v>
      </c>
    </row>
    <row r="295" spans="1:19" ht="30" customHeight="1">
      <c r="A295" s="160">
        <f t="shared" ca="1" si="15"/>
        <v>45929.439525462985</v>
      </c>
      <c r="B295" s="202"/>
      <c r="C295" s="306">
        <f t="shared" ca="1" si="13"/>
        <v>45929.439525462985</v>
      </c>
      <c r="D295" s="307"/>
      <c r="E295" s="307"/>
      <c r="F295" s="307"/>
      <c r="G295" s="202"/>
      <c r="H295" s="300">
        <f ca="1">IF(AND(DAY(A295)=20,COUNTIFS($H$25:H294,"&gt;0",$A$25:A294,"&gt;="&amp;DATE(YEAR(A295),MONTH(A295),1),$A$25:A294,"&lt;"&amp;DATE(YEAR(A295),MONTH(A295)+1,1))=0),'ввод данных'!$B$15,-RANDBETWEEN(51,14999))</f>
        <v>-2953</v>
      </c>
      <c r="I295" s="300"/>
      <c r="J295" s="300"/>
      <c r="K295" s="300"/>
      <c r="L295" s="300"/>
      <c r="M295" s="199"/>
      <c r="N295" s="199">
        <f t="shared" ca="1" si="14"/>
        <v>-2953</v>
      </c>
      <c r="O295" s="202"/>
      <c r="P295" s="303" t="str">
        <f ca="1">IF(H295='ввод данных'!$B$15,"Salary transfer from "&amp;'ввод данных'!$B$11,INDEX(Лист4!$A$1:$A$388,RANDBETWEEN(1,ROWS(Лист4!$A$1:$A$388))))</f>
        <v>WU</v>
      </c>
      <c r="Q295" s="303"/>
      <c r="R295" s="202"/>
      <c r="S295" s="199" t="str">
        <f t="shared" ca="1" si="16"/>
        <v>*1344</v>
      </c>
    </row>
    <row r="296" spans="1:19" ht="30" customHeight="1">
      <c r="A296" s="160">
        <f t="shared" ca="1" si="15"/>
        <v>45929.18258101854</v>
      </c>
      <c r="B296" s="202"/>
      <c r="C296" s="306">
        <f t="shared" ca="1" si="13"/>
        <v>45929.18258101854</v>
      </c>
      <c r="D296" s="307"/>
      <c r="E296" s="307"/>
      <c r="F296" s="307"/>
      <c r="G296" s="202"/>
      <c r="H296" s="300">
        <f ca="1">IF(AND(DAY(A296)=20,COUNTIFS($H$25:H295,"&gt;0",$A$25:A295,"&gt;="&amp;DATE(YEAR(A296),MONTH(A296),1),$A$25:A295,"&lt;"&amp;DATE(YEAR(A296),MONTH(A296)+1,1))=0),'ввод данных'!$B$15,-RANDBETWEEN(51,14999))</f>
        <v>-2754</v>
      </c>
      <c r="I296" s="300"/>
      <c r="J296" s="300"/>
      <c r="K296" s="300"/>
      <c r="L296" s="300"/>
      <c r="M296" s="199"/>
      <c r="N296" s="199">
        <f t="shared" ca="1" si="14"/>
        <v>-2754</v>
      </c>
      <c r="O296" s="202"/>
      <c r="P296" s="303" t="str">
        <f ca="1">IF(H296='ввод данных'!$B$15,"Salary transfer from "&amp;'ввод данных'!$B$11,INDEX(Лист4!$A$1:$A$388,RANDBETWEEN(1,ROWS(Лист4!$A$1:$A$388))))</f>
        <v>ZAIMSRAZU.RU</v>
      </c>
      <c r="Q296" s="303"/>
      <c r="R296" s="202"/>
      <c r="S296" s="199" t="str">
        <f t="shared" ca="1" si="16"/>
        <v>*1344</v>
      </c>
    </row>
    <row r="297" spans="1:19" ht="30" customHeight="1">
      <c r="A297" s="160">
        <f t="shared" ca="1" si="15"/>
        <v>45928.263136574096</v>
      </c>
      <c r="B297" s="202"/>
      <c r="C297" s="306">
        <f t="shared" ca="1" si="13"/>
        <v>45928.263136574096</v>
      </c>
      <c r="D297" s="307"/>
      <c r="E297" s="307"/>
      <c r="F297" s="307"/>
      <c r="G297" s="202"/>
      <c r="H297" s="300">
        <f ca="1">IF(AND(DAY(A297)=20,COUNTIFS($H$25:H296,"&gt;0",$A$25:A296,"&gt;="&amp;DATE(YEAR(A297),MONTH(A297),1),$A$25:A296,"&lt;"&amp;DATE(YEAR(A297),MONTH(A297)+1,1))=0),'ввод данных'!$B$15,-RANDBETWEEN(51,14999))</f>
        <v>-2800</v>
      </c>
      <c r="I297" s="300"/>
      <c r="J297" s="300"/>
      <c r="K297" s="300"/>
      <c r="L297" s="300"/>
      <c r="M297" s="199"/>
      <c r="N297" s="199">
        <f t="shared" ca="1" si="14"/>
        <v>-2800</v>
      </c>
      <c r="O297" s="202"/>
      <c r="P297" s="303" t="str">
        <f ca="1">IF(H297='ввод данных'!$B$15,"Salary transfer from "&amp;'ввод данных'!$B$11,INDEX(Лист4!$A$1:$A$388,RANDBETWEEN(1,ROWS(Лист4!$A$1:$A$388))))</f>
        <v>KOMFORT+</v>
      </c>
      <c r="Q297" s="303"/>
      <c r="R297" s="202"/>
      <c r="S297" s="199" t="str">
        <f t="shared" ca="1" si="16"/>
        <v>*1344</v>
      </c>
    </row>
    <row r="298" spans="1:19" ht="30" customHeight="1">
      <c r="A298" s="160">
        <f t="shared" ca="1" si="15"/>
        <v>45927.894386574095</v>
      </c>
      <c r="B298" s="202"/>
      <c r="C298" s="306">
        <f t="shared" ca="1" si="13"/>
        <v>45927.894386574095</v>
      </c>
      <c r="D298" s="307"/>
      <c r="E298" s="307"/>
      <c r="F298" s="307"/>
      <c r="G298" s="202"/>
      <c r="H298" s="300">
        <f ca="1">IF(AND(DAY(A298)=20,COUNTIFS($H$25:H297,"&gt;0",$A$25:A297,"&gt;="&amp;DATE(YEAR(A298),MONTH(A298),1),$A$25:A297,"&lt;"&amp;DATE(YEAR(A298),MONTH(A298)+1,1))=0),'ввод данных'!$B$15,-RANDBETWEEN(51,14999))</f>
        <v>-3953</v>
      </c>
      <c r="I298" s="300"/>
      <c r="J298" s="300"/>
      <c r="K298" s="300"/>
      <c r="L298" s="300"/>
      <c r="M298" s="199"/>
      <c r="N298" s="199">
        <f t="shared" ca="1" si="14"/>
        <v>-3953</v>
      </c>
      <c r="O298" s="202"/>
      <c r="P298" s="303" t="str">
        <f ca="1">IF(H298='ввод данных'!$B$15,"Salary transfer from "&amp;'ввод данных'!$B$11,INDEX(Лист4!$A$1:$A$388,RANDBETWEEN(1,ROWS(Лист4!$A$1:$A$388))))</f>
        <v>ZAIM365.RU</v>
      </c>
      <c r="Q298" s="303"/>
      <c r="R298" s="202"/>
      <c r="S298" s="199" t="str">
        <f t="shared" ca="1" si="16"/>
        <v>*1344</v>
      </c>
    </row>
    <row r="299" spans="1:19" ht="30" customHeight="1">
      <c r="A299" s="160">
        <f t="shared" ca="1" si="15"/>
        <v>45927.301331018542</v>
      </c>
      <c r="B299" s="202"/>
      <c r="C299" s="306">
        <f t="shared" ca="1" si="13"/>
        <v>45927.301331018542</v>
      </c>
      <c r="D299" s="307"/>
      <c r="E299" s="307"/>
      <c r="F299" s="307"/>
      <c r="G299" s="202"/>
      <c r="H299" s="300">
        <f ca="1">IF(AND(DAY(A299)=20,COUNTIFS($H$25:H298,"&gt;0",$A$25:A298,"&gt;="&amp;DATE(YEAR(A299),MONTH(A299),1),$A$25:A298,"&lt;"&amp;DATE(YEAR(A299),MONTH(A299)+1,1))=0),'ввод данных'!$B$15,-RANDBETWEEN(51,14999))</f>
        <v>-7226</v>
      </c>
      <c r="I299" s="300"/>
      <c r="J299" s="300"/>
      <c r="K299" s="300"/>
      <c r="L299" s="300"/>
      <c r="M299" s="199"/>
      <c r="N299" s="199">
        <f t="shared" ca="1" si="14"/>
        <v>-7226</v>
      </c>
      <c r="O299" s="202"/>
      <c r="P299" s="303" t="str">
        <f ca="1">IF(H299='ввод данных'!$B$15,"Salary transfer from "&amp;'ввод данных'!$B$11,INDEX(Лист4!$A$1:$A$388,RANDBETWEEN(1,ROWS(Лист4!$A$1:$A$388))))</f>
        <v>STATUS CLUB</v>
      </c>
      <c r="Q299" s="303"/>
      <c r="R299" s="202"/>
      <c r="S299" s="199" t="str">
        <f t="shared" ca="1" si="16"/>
        <v>*1344</v>
      </c>
    </row>
    <row r="300" spans="1:19" ht="30" customHeight="1">
      <c r="A300" s="160">
        <f t="shared" ca="1" si="15"/>
        <v>45926.840914351873</v>
      </c>
      <c r="B300" s="202"/>
      <c r="C300" s="306">
        <f t="shared" ca="1" si="13"/>
        <v>45926.840914351873</v>
      </c>
      <c r="D300" s="307"/>
      <c r="E300" s="307"/>
      <c r="F300" s="307"/>
      <c r="G300" s="202"/>
      <c r="H300" s="300">
        <f ca="1">IF(AND(DAY(A300)=20,COUNTIFS($H$25:H299,"&gt;0",$A$25:A299,"&gt;="&amp;DATE(YEAR(A300),MONTH(A300),1),$A$25:A299,"&lt;"&amp;DATE(YEAR(A300),MONTH(A300)+1,1))=0),'ввод данных'!$B$15,-RANDBETWEEN(51,14999))</f>
        <v>-5836</v>
      </c>
      <c r="I300" s="300"/>
      <c r="J300" s="300"/>
      <c r="K300" s="300"/>
      <c r="L300" s="300"/>
      <c r="M300" s="199"/>
      <c r="N300" s="199">
        <f t="shared" ca="1" si="14"/>
        <v>-5836</v>
      </c>
      <c r="O300" s="202"/>
      <c r="P300" s="303" t="str">
        <f ca="1">IF(H300='ввод данных'!$B$15,"Salary transfer from "&amp;'ввод данных'!$B$11,INDEX(Лист4!$A$1:$A$388,RANDBETWEEN(1,ROWS(Лист4!$A$1:$A$388))))</f>
        <v>DOMIKS</v>
      </c>
      <c r="Q300" s="303"/>
      <c r="R300" s="202"/>
      <c r="S300" s="199" t="str">
        <f t="shared" ca="1" si="16"/>
        <v>*1344</v>
      </c>
    </row>
    <row r="301" spans="1:19" ht="30" customHeight="1">
      <c r="A301" s="160">
        <f t="shared" ca="1" si="15"/>
        <v>45926.818692129651</v>
      </c>
      <c r="B301" s="202"/>
      <c r="C301" s="306">
        <f t="shared" ca="1" si="13"/>
        <v>45926.818692129651</v>
      </c>
      <c r="D301" s="307"/>
      <c r="E301" s="307"/>
      <c r="F301" s="307"/>
      <c r="G301" s="202"/>
      <c r="H301" s="300">
        <f ca="1">IF(AND(DAY(A301)=20,COUNTIFS($H$25:H300,"&gt;0",$A$25:A300,"&gt;="&amp;DATE(YEAR(A301),MONTH(A301),1),$A$25:A300,"&lt;"&amp;DATE(YEAR(A301),MONTH(A301)+1,1))=0),'ввод данных'!$B$15,-RANDBETWEEN(51,14999))</f>
        <v>-1196</v>
      </c>
      <c r="I301" s="300"/>
      <c r="J301" s="300"/>
      <c r="K301" s="300"/>
      <c r="L301" s="300"/>
      <c r="M301" s="199"/>
      <c r="N301" s="199">
        <f t="shared" ca="1" si="14"/>
        <v>-1196</v>
      </c>
      <c r="O301" s="202"/>
      <c r="P301" s="303" t="str">
        <f ca="1">IF(H301='ввод данных'!$B$15,"Salary transfer from "&amp;'ввод данных'!$B$11,INDEX(Лист4!$A$1:$A$388,RANDBETWEEN(1,ROWS(Лист4!$A$1:$A$388))))</f>
        <v>RAZLIVNIE NAPITKI</v>
      </c>
      <c r="Q301" s="303"/>
      <c r="R301" s="202"/>
      <c r="S301" s="199" t="str">
        <f t="shared" ca="1" si="16"/>
        <v>*1344</v>
      </c>
    </row>
    <row r="302" spans="1:19" ht="30" customHeight="1">
      <c r="A302" s="160">
        <f t="shared" ca="1" si="15"/>
        <v>45925.983969907429</v>
      </c>
      <c r="B302" s="202"/>
      <c r="C302" s="306">
        <f t="shared" ca="1" si="13"/>
        <v>45925.983969907429</v>
      </c>
      <c r="D302" s="307"/>
      <c r="E302" s="307"/>
      <c r="F302" s="307"/>
      <c r="G302" s="202"/>
      <c r="H302" s="300">
        <f ca="1">IF(AND(DAY(A302)=20,COUNTIFS($H$25:H301,"&gt;0",$A$25:A301,"&gt;="&amp;DATE(YEAR(A302),MONTH(A302),1),$A$25:A301,"&lt;"&amp;DATE(YEAR(A302),MONTH(A302)+1,1))=0),'ввод данных'!$B$15,-RANDBETWEEN(51,14999))</f>
        <v>-3627</v>
      </c>
      <c r="I302" s="300"/>
      <c r="J302" s="300"/>
      <c r="K302" s="300"/>
      <c r="L302" s="300"/>
      <c r="M302" s="199"/>
      <c r="N302" s="199">
        <f t="shared" ca="1" si="14"/>
        <v>-3627</v>
      </c>
      <c r="O302" s="202"/>
      <c r="P302" s="303" t="str">
        <f ca="1">IF(H302='ввод данных'!$B$15,"Salary transfer from "&amp;'ввод данных'!$B$11,INDEX(Лист4!$A$1:$A$388,RANDBETWEEN(1,ROWS(Лист4!$A$1:$A$388))))</f>
        <v>LUKOIL.AZK 17 51S</v>
      </c>
      <c r="Q302" s="303"/>
      <c r="R302" s="202"/>
      <c r="S302" s="199" t="str">
        <f t="shared" ca="1" si="16"/>
        <v>*1344</v>
      </c>
    </row>
    <row r="303" spans="1:19" ht="30" customHeight="1">
      <c r="A303" s="160">
        <f t="shared" ca="1" si="15"/>
        <v>45925.149247685207</v>
      </c>
      <c r="B303" s="202"/>
      <c r="C303" s="306">
        <f t="shared" ca="1" si="13"/>
        <v>45925.149247685207</v>
      </c>
      <c r="D303" s="307"/>
      <c r="E303" s="307"/>
      <c r="F303" s="307"/>
      <c r="G303" s="202"/>
      <c r="H303" s="300">
        <f ca="1">IF(AND(DAY(A303)=20,COUNTIFS($H$25:H302,"&gt;0",$A$25:A302,"&gt;="&amp;DATE(YEAR(A303),MONTH(A303),1),$A$25:A302,"&lt;"&amp;DATE(YEAR(A303),MONTH(A303)+1,1))=0),'ввод данных'!$B$15,-RANDBETWEEN(51,14999))</f>
        <v>-13790</v>
      </c>
      <c r="I303" s="300"/>
      <c r="J303" s="300"/>
      <c r="K303" s="300"/>
      <c r="L303" s="300"/>
      <c r="M303" s="199"/>
      <c r="N303" s="199">
        <f t="shared" ca="1" si="14"/>
        <v>-13790</v>
      </c>
      <c r="O303" s="202"/>
      <c r="P303" s="303" t="str">
        <f ca="1">IF(H303='ввод данных'!$B$15,"Salary transfer from "&amp;'ввод данных'!$B$11,INDEX(Лист4!$A$1:$A$388,RANDBETWEEN(1,ROWS(Лист4!$A$1:$A$388))))</f>
        <v>BRUDERSHAFT SV.51A</v>
      </c>
      <c r="Q303" s="303"/>
      <c r="R303" s="202"/>
      <c r="S303" s="199" t="str">
        <f t="shared" ca="1" si="16"/>
        <v>*1344</v>
      </c>
    </row>
    <row r="304" spans="1:19" ht="30" customHeight="1">
      <c r="A304" s="160">
        <f t="shared" ca="1" si="15"/>
        <v>45924.724247685204</v>
      </c>
      <c r="B304" s="202"/>
      <c r="C304" s="306">
        <f t="shared" ca="1" si="13"/>
        <v>45924.724247685204</v>
      </c>
      <c r="D304" s="307"/>
      <c r="E304" s="307"/>
      <c r="F304" s="307"/>
      <c r="G304" s="202"/>
      <c r="H304" s="300">
        <f ca="1">IF(AND(DAY(A304)=20,COUNTIFS($H$25:H303,"&gt;0",$A$25:A303,"&gt;="&amp;DATE(YEAR(A304),MONTH(A304),1),$A$25:A303,"&lt;"&amp;DATE(YEAR(A304),MONTH(A304)+1,1))=0),'ввод данных'!$B$15,-RANDBETWEEN(51,14999))</f>
        <v>-9925</v>
      </c>
      <c r="I304" s="300"/>
      <c r="J304" s="300"/>
      <c r="K304" s="300"/>
      <c r="L304" s="300"/>
      <c r="M304" s="199"/>
      <c r="N304" s="199">
        <f t="shared" ca="1" si="14"/>
        <v>-9925</v>
      </c>
      <c r="O304" s="202"/>
      <c r="P304" s="303" t="str">
        <f ca="1">IF(H304='ввод данных'!$B$15,"Salary transfer from "&amp;'ввод данных'!$B$11,INDEX(Лист4!$A$1:$A$388,RANDBETWEEN(1,ROWS(Лист4!$A$1:$A$388))))</f>
        <v>EZAIMO.RU</v>
      </c>
      <c r="Q304" s="303"/>
      <c r="R304" s="202"/>
      <c r="S304" s="199" t="str">
        <f t="shared" ca="1" si="16"/>
        <v>*1344</v>
      </c>
    </row>
    <row r="305" spans="1:19" ht="30" customHeight="1">
      <c r="A305" s="160">
        <f t="shared" ca="1" si="15"/>
        <v>45924.58883101854</v>
      </c>
      <c r="B305" s="202"/>
      <c r="C305" s="306">
        <f t="shared" ca="1" si="13"/>
        <v>45924.58883101854</v>
      </c>
      <c r="D305" s="307"/>
      <c r="E305" s="307"/>
      <c r="F305" s="307"/>
      <c r="G305" s="202"/>
      <c r="H305" s="300">
        <f ca="1">IF(AND(DAY(A305)=20,COUNTIFS($H$25:H304,"&gt;0",$A$25:A304,"&gt;="&amp;DATE(YEAR(A305),MONTH(A305),1),$A$25:A304,"&lt;"&amp;DATE(YEAR(A305),MONTH(A305)+1,1))=0),'ввод данных'!$B$15,-RANDBETWEEN(51,14999))</f>
        <v>-1845</v>
      </c>
      <c r="I305" s="300"/>
      <c r="J305" s="300"/>
      <c r="K305" s="300"/>
      <c r="L305" s="300"/>
      <c r="M305" s="199"/>
      <c r="N305" s="199">
        <f t="shared" ca="1" si="14"/>
        <v>-1845</v>
      </c>
      <c r="O305" s="202"/>
      <c r="P305" s="303" t="str">
        <f ca="1">IF(H305='ввод данных'!$B$15,"Salary transfer from "&amp;'ввод данных'!$B$11,INDEX(Лист4!$A$1:$A$388,RANDBETWEEN(1,ROWS(Лист4!$A$1:$A$388))))</f>
        <v>PAW*NEWAUCTION</v>
      </c>
      <c r="Q305" s="303"/>
      <c r="R305" s="202"/>
      <c r="S305" s="199" t="str">
        <f t="shared" ca="1" si="16"/>
        <v>*1344</v>
      </c>
    </row>
    <row r="306" spans="1:19" ht="30" customHeight="1">
      <c r="A306" s="160">
        <f t="shared" ca="1" si="15"/>
        <v>45924.198553240763</v>
      </c>
      <c r="B306" s="202"/>
      <c r="C306" s="306">
        <f t="shared" ca="1" si="13"/>
        <v>45924.198553240763</v>
      </c>
      <c r="D306" s="307"/>
      <c r="E306" s="307"/>
      <c r="F306" s="307"/>
      <c r="G306" s="202"/>
      <c r="H306" s="300">
        <f ca="1">IF(AND(DAY(A306)=20,COUNTIFS($H$25:H305,"&gt;0",$A$25:A305,"&gt;="&amp;DATE(YEAR(A306),MONTH(A306),1),$A$25:A305,"&lt;"&amp;DATE(YEAR(A306),MONTH(A306)+1,1))=0),'ввод данных'!$B$15,-RANDBETWEEN(51,14999))</f>
        <v>-8453</v>
      </c>
      <c r="I306" s="300"/>
      <c r="J306" s="300"/>
      <c r="K306" s="300"/>
      <c r="L306" s="300"/>
      <c r="M306" s="199"/>
      <c r="N306" s="199">
        <f t="shared" ca="1" si="14"/>
        <v>-8453</v>
      </c>
      <c r="O306" s="202"/>
      <c r="P306" s="303" t="str">
        <f ca="1">IF(H306='ввод данных'!$B$15,"Salary transfer from "&amp;'ввод данных'!$B$11,INDEX(Лист4!$A$1:$A$388,RANDBETWEEN(1,ROWS(Лист4!$A$1:$A$388))))</f>
        <v>MAGAZIN DUDNIK</v>
      </c>
      <c r="Q306" s="303"/>
      <c r="R306" s="202"/>
      <c r="S306" s="199" t="str">
        <f t="shared" ca="1" si="16"/>
        <v>*1344</v>
      </c>
    </row>
    <row r="307" spans="1:19" ht="30" customHeight="1">
      <c r="A307" s="160">
        <f t="shared" ca="1" si="15"/>
        <v>45923.854803240763</v>
      </c>
      <c r="B307" s="202"/>
      <c r="C307" s="306">
        <f t="shared" ca="1" si="13"/>
        <v>45923.854803240763</v>
      </c>
      <c r="D307" s="307"/>
      <c r="E307" s="307"/>
      <c r="F307" s="307"/>
      <c r="G307" s="202"/>
      <c r="H307" s="300">
        <f ca="1">IF(AND(DAY(A307)=20,COUNTIFS($H$25:H306,"&gt;0",$A$25:A306,"&gt;="&amp;DATE(YEAR(A307),MONTH(A307),1),$A$25:A306,"&lt;"&amp;DATE(YEAR(A307),MONTH(A307)+1,1))=0),'ввод данных'!$B$15,-RANDBETWEEN(51,14999))</f>
        <v>-8790</v>
      </c>
      <c r="I307" s="300"/>
      <c r="J307" s="300"/>
      <c r="K307" s="300"/>
      <c r="L307" s="300"/>
      <c r="M307" s="199"/>
      <c r="N307" s="199">
        <f t="shared" ca="1" si="14"/>
        <v>-8790</v>
      </c>
      <c r="O307" s="202"/>
      <c r="P307" s="303" t="str">
        <f ca="1">IF(H307='ввод данных'!$B$15,"Salary transfer from "&amp;'ввод данных'!$B$11,INDEX(Лист4!$A$1:$A$388,RANDBETWEEN(1,ROWS(Лист4!$A$1:$A$388))))</f>
        <v>IKEA DOM 10 BISTRO</v>
      </c>
      <c r="Q307" s="303"/>
      <c r="R307" s="202"/>
      <c r="S307" s="199" t="str">
        <f t="shared" ca="1" si="16"/>
        <v>*1344</v>
      </c>
    </row>
    <row r="308" spans="1:19" ht="30" customHeight="1">
      <c r="A308" s="160">
        <f t="shared" ca="1" si="15"/>
        <v>45922.913831018544</v>
      </c>
      <c r="B308" s="202"/>
      <c r="C308" s="306">
        <f t="shared" ca="1" si="13"/>
        <v>45922.913831018544</v>
      </c>
      <c r="D308" s="307"/>
      <c r="E308" s="307"/>
      <c r="F308" s="307"/>
      <c r="G308" s="202"/>
      <c r="H308" s="300">
        <f ca="1">IF(AND(DAY(A308)=20,COUNTIFS($H$25:H307,"&gt;0",$A$25:A307,"&gt;="&amp;DATE(YEAR(A308),MONTH(A308),1),$A$25:A307,"&lt;"&amp;DATE(YEAR(A308),MONTH(A308)+1,1))=0),'ввод данных'!$B$15,-RANDBETWEEN(51,14999))</f>
        <v>-2526</v>
      </c>
      <c r="I308" s="300"/>
      <c r="J308" s="300"/>
      <c r="K308" s="300"/>
      <c r="L308" s="300"/>
      <c r="M308" s="199"/>
      <c r="N308" s="199">
        <f t="shared" ca="1" si="14"/>
        <v>-2526</v>
      </c>
      <c r="O308" s="202"/>
      <c r="P308" s="303" t="str">
        <f ca="1">IF(H308='ввод данных'!$B$15,"Salary transfer from "&amp;'ввод данных'!$B$11,INDEX(Лист4!$A$1:$A$388,RANDBETWEEN(1,ROWS(Лист4!$A$1:$A$388))))</f>
        <v>PETROPAVLOVSKII</v>
      </c>
      <c r="Q308" s="303"/>
      <c r="R308" s="202"/>
      <c r="S308" s="199" t="str">
        <f t="shared" ca="1" si="16"/>
        <v>*1344</v>
      </c>
    </row>
    <row r="309" spans="1:19" ht="30" customHeight="1">
      <c r="A309" s="160">
        <f t="shared" ca="1" si="15"/>
        <v>45922.845081018546</v>
      </c>
      <c r="B309" s="202"/>
      <c r="C309" s="306">
        <f t="shared" ca="1" si="13"/>
        <v>45922.845081018546</v>
      </c>
      <c r="D309" s="307"/>
      <c r="E309" s="307"/>
      <c r="F309" s="307"/>
      <c r="G309" s="202"/>
      <c r="H309" s="300">
        <f ca="1">IF(AND(DAY(A309)=20,COUNTIFS($H$25:H308,"&gt;0",$A$25:A308,"&gt;="&amp;DATE(YEAR(A309),MONTH(A309),1),$A$25:A308,"&lt;"&amp;DATE(YEAR(A309),MONTH(A309)+1,1))=0),'ввод данных'!$B$15,-RANDBETWEEN(51,14999))</f>
        <v>-2193</v>
      </c>
      <c r="I309" s="300"/>
      <c r="J309" s="300"/>
      <c r="K309" s="300"/>
      <c r="L309" s="300"/>
      <c r="M309" s="199"/>
      <c r="N309" s="199">
        <f t="shared" ca="1" si="14"/>
        <v>-2193</v>
      </c>
      <c r="O309" s="202"/>
      <c r="P309" s="303" t="str">
        <f ca="1">IF(H309='ввод данных'!$B$15,"Salary transfer from "&amp;'ввод данных'!$B$11,INDEX(Лист4!$A$1:$A$388,RANDBETWEEN(1,ROWS(Лист4!$A$1:$A$388))))</f>
        <v>NETELLER 1592</v>
      </c>
      <c r="Q309" s="303"/>
      <c r="R309" s="202"/>
      <c r="S309" s="199" t="str">
        <f t="shared" ca="1" si="16"/>
        <v>*1344</v>
      </c>
    </row>
    <row r="310" spans="1:19" ht="30" customHeight="1">
      <c r="A310" s="160">
        <f t="shared" ca="1" si="15"/>
        <v>45922.683969907433</v>
      </c>
      <c r="B310" s="202"/>
      <c r="C310" s="306">
        <f t="shared" ca="1" si="13"/>
        <v>45922.683969907433</v>
      </c>
      <c r="D310" s="307"/>
      <c r="E310" s="307"/>
      <c r="F310" s="307"/>
      <c r="G310" s="202"/>
      <c r="H310" s="300">
        <f ca="1">IF(AND(DAY(A310)=20,COUNTIFS($H$25:H309,"&gt;0",$A$25:A309,"&gt;="&amp;DATE(YEAR(A310),MONTH(A310),1),$A$25:A309,"&lt;"&amp;DATE(YEAR(A310),MONTH(A310)+1,1))=0),'ввод данных'!$B$15,-RANDBETWEEN(51,14999))</f>
        <v>-10490</v>
      </c>
      <c r="I310" s="300"/>
      <c r="J310" s="300"/>
      <c r="K310" s="300"/>
      <c r="L310" s="300"/>
      <c r="M310" s="199"/>
      <c r="N310" s="199">
        <f t="shared" ca="1" si="14"/>
        <v>-10490</v>
      </c>
      <c r="O310" s="202"/>
      <c r="P310" s="303" t="str">
        <f ca="1">IF(H310='ввод данных'!$B$15,"Salary transfer from "&amp;'ввод данных'!$B$11,INDEX(Лист4!$A$1:$A$388,RANDBETWEEN(1,ROWS(Лист4!$A$1:$A$388))))</f>
        <v>OOO RESTOGRUPPLUS ENGE</v>
      </c>
      <c r="Q310" s="303"/>
      <c r="R310" s="202"/>
      <c r="S310" s="199" t="str">
        <f t="shared" ca="1" si="16"/>
        <v>*1344</v>
      </c>
    </row>
    <row r="311" spans="1:19" ht="30" customHeight="1">
      <c r="A311" s="160">
        <f t="shared" ca="1" si="15"/>
        <v>45922.438831018546</v>
      </c>
      <c r="B311" s="202"/>
      <c r="C311" s="306">
        <f t="shared" ca="1" si="13"/>
        <v>45922.438831018546</v>
      </c>
      <c r="D311" s="307"/>
      <c r="E311" s="307"/>
      <c r="F311" s="307"/>
      <c r="G311" s="202"/>
      <c r="H311" s="300">
        <f ca="1">IF(AND(DAY(A311)=20,COUNTIFS($H$25:H310,"&gt;0",$A$25:A310,"&gt;="&amp;DATE(YEAR(A311),MONTH(A311),1),$A$25:A310,"&lt;"&amp;DATE(YEAR(A311),MONTH(A311)+1,1))=0),'ввод данных'!$B$15,-RANDBETWEEN(51,14999))</f>
        <v>-12969</v>
      </c>
      <c r="I311" s="300"/>
      <c r="J311" s="300"/>
      <c r="K311" s="300"/>
      <c r="L311" s="300"/>
      <c r="M311" s="199"/>
      <c r="N311" s="199">
        <f t="shared" ca="1" si="14"/>
        <v>-12969</v>
      </c>
      <c r="O311" s="202"/>
      <c r="P311" s="303" t="str">
        <f ca="1">IF(H311='ввод данных'!$B$15,"Salary transfer from "&amp;'ввод данных'!$B$11,INDEX(Лист4!$A$1:$A$388,RANDBETWEEN(1,ROWS(Лист4!$A$1:$A$388))))</f>
        <v>LUKOIL.AZS 74415 74U</v>
      </c>
      <c r="Q311" s="303"/>
      <c r="R311" s="202"/>
      <c r="S311" s="199" t="str">
        <f t="shared" ca="1" si="16"/>
        <v>*1344</v>
      </c>
    </row>
    <row r="312" spans="1:19" ht="30" customHeight="1">
      <c r="A312" s="160">
        <f t="shared" ca="1" si="15"/>
        <v>45922.382581018544</v>
      </c>
      <c r="B312" s="202"/>
      <c r="C312" s="306">
        <f t="shared" ca="1" si="13"/>
        <v>45922.382581018544</v>
      </c>
      <c r="D312" s="307"/>
      <c r="E312" s="307"/>
      <c r="F312" s="307"/>
      <c r="G312" s="202"/>
      <c r="H312" s="300">
        <f ca="1">IF(AND(DAY(A312)=20,COUNTIFS($H$25:H311,"&gt;0",$A$25:A311,"&gt;="&amp;DATE(YEAR(A312),MONTH(A312),1),$A$25:A311,"&lt;"&amp;DATE(YEAR(A312),MONTH(A312)+1,1))=0),'ввод данных'!$B$15,-RANDBETWEEN(51,14999))</f>
        <v>-10643</v>
      </c>
      <c r="I312" s="300"/>
      <c r="J312" s="300"/>
      <c r="K312" s="300"/>
      <c r="L312" s="300"/>
      <c r="M312" s="199"/>
      <c r="N312" s="199">
        <f t="shared" ca="1" si="14"/>
        <v>-10643</v>
      </c>
      <c r="O312" s="202"/>
      <c r="P312" s="303" t="str">
        <f ca="1">IF(H312='ввод данных'!$B$15,"Salary transfer from "&amp;'ввод данных'!$B$11,INDEX(Лист4!$A$1:$A$388,RANDBETWEEN(1,ROWS(Лист4!$A$1:$A$388))))</f>
        <v>SKR*SKRILL.COM</v>
      </c>
      <c r="Q312" s="303"/>
      <c r="R312" s="202"/>
      <c r="S312" s="199" t="str">
        <f t="shared" ca="1" si="16"/>
        <v>*1344</v>
      </c>
    </row>
    <row r="313" spans="1:19" ht="30" customHeight="1">
      <c r="A313" s="160">
        <f t="shared" ca="1" si="15"/>
        <v>45921.642997685209</v>
      </c>
      <c r="B313" s="202"/>
      <c r="C313" s="306">
        <f t="shared" ca="1" si="13"/>
        <v>45921.642997685209</v>
      </c>
      <c r="D313" s="307"/>
      <c r="E313" s="307"/>
      <c r="F313" s="307"/>
      <c r="G313" s="202"/>
      <c r="H313" s="300">
        <f ca="1">IF(AND(DAY(A313)=20,COUNTIFS($H$25:H312,"&gt;0",$A$25:A312,"&gt;="&amp;DATE(YEAR(A313),MONTH(A313),1),$A$25:A312,"&lt;"&amp;DATE(YEAR(A313),MONTH(A313)+1,1))=0),'ввод данных'!$B$15,-RANDBETWEEN(51,14999))</f>
        <v>-1719</v>
      </c>
      <c r="I313" s="300"/>
      <c r="J313" s="300"/>
      <c r="K313" s="300"/>
      <c r="L313" s="300"/>
      <c r="M313" s="199"/>
      <c r="N313" s="199">
        <f t="shared" ca="1" si="14"/>
        <v>-1719</v>
      </c>
      <c r="O313" s="202"/>
      <c r="P313" s="303" t="str">
        <f ca="1">IF(H313='ввод данных'!$B$15,"Salary transfer from "&amp;'ввод данных'!$B$11,INDEX(Лист4!$A$1:$A$388,RANDBETWEEN(1,ROWS(Лист4!$A$1:$A$388))))</f>
        <v>LUKOIL.AZS 74092 74U</v>
      </c>
      <c r="Q313" s="303"/>
      <c r="R313" s="202"/>
      <c r="S313" s="199" t="str">
        <f t="shared" ca="1" si="16"/>
        <v>*1344</v>
      </c>
    </row>
    <row r="314" spans="1:19" ht="30" customHeight="1">
      <c r="A314" s="160">
        <f t="shared" ca="1" si="15"/>
        <v>45921.583275462988</v>
      </c>
      <c r="B314" s="202"/>
      <c r="C314" s="306">
        <f t="shared" ca="1" si="13"/>
        <v>45921.583275462988</v>
      </c>
      <c r="D314" s="307"/>
      <c r="E314" s="307"/>
      <c r="F314" s="307"/>
      <c r="G314" s="202"/>
      <c r="H314" s="300">
        <f ca="1">IF(AND(DAY(A314)=20,COUNTIFS($H$25:H313,"&gt;0",$A$25:A313,"&gt;="&amp;DATE(YEAR(A314),MONTH(A314),1),$A$25:A313,"&lt;"&amp;DATE(YEAR(A314),MONTH(A314)+1,1))=0),'ввод данных'!$B$15,-RANDBETWEEN(51,14999))</f>
        <v>-934</v>
      </c>
      <c r="I314" s="300"/>
      <c r="J314" s="300"/>
      <c r="K314" s="300"/>
      <c r="L314" s="300"/>
      <c r="M314" s="199"/>
      <c r="N314" s="199">
        <f t="shared" ca="1" si="14"/>
        <v>-934</v>
      </c>
      <c r="O314" s="202"/>
      <c r="P314" s="303" t="str">
        <f ca="1">IF(H314='ввод данных'!$B$15,"Salary transfer from "&amp;'ввод данных'!$B$11,INDEX(Лист4!$A$1:$A$388,RANDBETWEEN(1,ROWS(Лист4!$A$1:$A$388))))</f>
        <v>TRADINGVIEW</v>
      </c>
      <c r="Q314" s="303"/>
      <c r="R314" s="202"/>
      <c r="S314" s="199" t="str">
        <f t="shared" ca="1" si="16"/>
        <v>*1344</v>
      </c>
    </row>
    <row r="315" spans="1:19" ht="30" customHeight="1">
      <c r="A315" s="160">
        <f t="shared" ca="1" si="15"/>
        <v>45920.858969907429</v>
      </c>
      <c r="B315" s="202"/>
      <c r="C315" s="306">
        <f t="shared" ca="1" si="13"/>
        <v>45920.858969907429</v>
      </c>
      <c r="D315" s="307"/>
      <c r="E315" s="307"/>
      <c r="F315" s="307"/>
      <c r="G315" s="202"/>
      <c r="H315" s="300">
        <f ca="1">IF(AND(DAY(A315)=20,COUNTIFS($H$25:H314,"&gt;0",$A$25:A314,"&gt;="&amp;DATE(YEAR(A315),MONTH(A315),1),$A$25:A314,"&lt;"&amp;DATE(YEAR(A315),MONTH(A315)+1,1))=0),'ввод данных'!$B$15,-RANDBETWEEN(51,14999))</f>
        <v>840000</v>
      </c>
      <c r="I315" s="300"/>
      <c r="J315" s="300"/>
      <c r="K315" s="300"/>
      <c r="L315" s="300"/>
      <c r="M315" s="199"/>
      <c r="N315" s="199">
        <f t="shared" ca="1" si="14"/>
        <v>840000</v>
      </c>
      <c r="O315" s="202"/>
      <c r="P315" s="303" t="str">
        <f ca="1">IF(H315='ввод данных'!$B$15,"Salary transfer from "&amp;'ввод данных'!$B$11,INDEX(Лист4!$A$1:$A$388,RANDBETWEEN(1,ROWS(Лист4!$A$1:$A$388))))</f>
        <v>Salary transfer from STARLINK LLC</v>
      </c>
      <c r="Q315" s="303"/>
      <c r="R315" s="202"/>
      <c r="S315" s="199" t="str">
        <f t="shared" ca="1" si="16"/>
        <v>*1344</v>
      </c>
    </row>
    <row r="316" spans="1:19" ht="30" customHeight="1">
      <c r="A316" s="160">
        <f t="shared" ca="1" si="15"/>
        <v>45920.181886574093</v>
      </c>
      <c r="B316" s="202"/>
      <c r="C316" s="306">
        <f t="shared" ca="1" si="13"/>
        <v>45920.181886574093</v>
      </c>
      <c r="D316" s="307"/>
      <c r="E316" s="307"/>
      <c r="F316" s="307"/>
      <c r="G316" s="202"/>
      <c r="H316" s="300">
        <f ca="1">IF(AND(DAY(A316)=20,COUNTIFS($H$25:H315,"&gt;0",$A$25:A315,"&gt;="&amp;DATE(YEAR(A316),MONTH(A316),1),$A$25:A315,"&lt;"&amp;DATE(YEAR(A316),MONTH(A316)+1,1))=0),'ввод данных'!$B$15,-RANDBETWEEN(51,14999))</f>
        <v>-7198</v>
      </c>
      <c r="I316" s="300"/>
      <c r="J316" s="300"/>
      <c r="K316" s="300"/>
      <c r="L316" s="300"/>
      <c r="M316" s="199"/>
      <c r="N316" s="199">
        <f t="shared" ca="1" si="14"/>
        <v>-7198</v>
      </c>
      <c r="O316" s="202"/>
      <c r="P316" s="303" t="str">
        <f ca="1">IF(H316='ввод данных'!$B$15,"Salary transfer from "&amp;'ввод данных'!$B$11,INDEX(Лист4!$A$1:$A$388,RANDBETWEEN(1,ROWS(Лист4!$A$1:$A$388))))</f>
        <v>VIRTUALCARD NETELLERUK</v>
      </c>
      <c r="Q316" s="303"/>
      <c r="R316" s="202"/>
      <c r="S316" s="199" t="str">
        <f t="shared" ca="1" si="16"/>
        <v>*1344</v>
      </c>
    </row>
    <row r="317" spans="1:19" ht="30" customHeight="1">
      <c r="A317" s="160">
        <f t="shared" ca="1" si="15"/>
        <v>45919.827025462982</v>
      </c>
      <c r="B317" s="202"/>
      <c r="C317" s="306">
        <f t="shared" ca="1" si="13"/>
        <v>45919.827025462982</v>
      </c>
      <c r="D317" s="307"/>
      <c r="E317" s="307"/>
      <c r="F317" s="307"/>
      <c r="G317" s="202"/>
      <c r="H317" s="300">
        <f ca="1">IF(AND(DAY(A317)=20,COUNTIFS($H$25:H316,"&gt;0",$A$25:A316,"&gt;="&amp;DATE(YEAR(A317),MONTH(A317),1),$A$25:A316,"&lt;"&amp;DATE(YEAR(A317),MONTH(A317)+1,1))=0),'ввод данных'!$B$15,-RANDBETWEEN(51,14999))</f>
        <v>-2314</v>
      </c>
      <c r="I317" s="300"/>
      <c r="J317" s="300"/>
      <c r="K317" s="300"/>
      <c r="L317" s="300"/>
      <c r="M317" s="199"/>
      <c r="N317" s="199">
        <f t="shared" ca="1" si="14"/>
        <v>-2314</v>
      </c>
      <c r="O317" s="202"/>
      <c r="P317" s="303" t="str">
        <f ca="1">IF(H317='ввод данных'!$B$15,"Salary transfer from "&amp;'ввод данных'!$B$11,INDEX(Лист4!$A$1:$A$388,RANDBETWEEN(1,ROWS(Лист4!$A$1:$A$388))))</f>
        <v>YANDEX.MONEY YANDEX.MO</v>
      </c>
      <c r="Q317" s="303"/>
      <c r="R317" s="202"/>
      <c r="S317" s="199" t="str">
        <f t="shared" ca="1" si="16"/>
        <v>*1344</v>
      </c>
    </row>
    <row r="318" spans="1:19" ht="30" customHeight="1">
      <c r="A318" s="160">
        <f t="shared" ca="1" si="15"/>
        <v>45918.958969907428</v>
      </c>
      <c r="B318" s="202"/>
      <c r="C318" s="306">
        <f t="shared" ca="1" si="13"/>
        <v>45918.958969907428</v>
      </c>
      <c r="D318" s="307"/>
      <c r="E318" s="307"/>
      <c r="F318" s="307"/>
      <c r="G318" s="202"/>
      <c r="H318" s="300">
        <f ca="1">IF(AND(DAY(A318)=20,COUNTIFS($H$25:H317,"&gt;0",$A$25:A317,"&gt;="&amp;DATE(YEAR(A318),MONTH(A318),1),$A$25:A317,"&lt;"&amp;DATE(YEAR(A318),MONTH(A318)+1,1))=0),'ввод данных'!$B$15,-RANDBETWEEN(51,14999))</f>
        <v>-4959</v>
      </c>
      <c r="I318" s="300"/>
      <c r="J318" s="300"/>
      <c r="K318" s="300"/>
      <c r="L318" s="300"/>
      <c r="M318" s="199"/>
      <c r="N318" s="199">
        <f t="shared" ca="1" si="14"/>
        <v>-4959</v>
      </c>
      <c r="O318" s="202"/>
      <c r="P318" s="303" t="str">
        <f ca="1">IF(H318='ввод данных'!$B$15,"Salary transfer from "&amp;'ввод данных'!$B$11,INDEX(Лист4!$A$1:$A$388,RANDBETWEEN(1,ROWS(Лист4!$A$1:$A$388))))</f>
        <v>IQOPTION.COM</v>
      </c>
      <c r="Q318" s="303"/>
      <c r="R318" s="202"/>
      <c r="S318" s="199" t="str">
        <f t="shared" ca="1" si="16"/>
        <v>*1344</v>
      </c>
    </row>
    <row r="319" spans="1:19" ht="30" customHeight="1">
      <c r="A319" s="160">
        <f t="shared" ca="1" si="15"/>
        <v>45918.169386574096</v>
      </c>
      <c r="B319" s="202"/>
      <c r="C319" s="306">
        <f t="shared" ca="1" si="13"/>
        <v>45918.169386574096</v>
      </c>
      <c r="D319" s="307"/>
      <c r="E319" s="307"/>
      <c r="F319" s="307"/>
      <c r="G319" s="202"/>
      <c r="H319" s="300">
        <f ca="1">IF(AND(DAY(A319)=20,COUNTIFS($H$25:H318,"&gt;0",$A$25:A318,"&gt;="&amp;DATE(YEAR(A319),MONTH(A319),1),$A$25:A318,"&lt;"&amp;DATE(YEAR(A319),MONTH(A319)+1,1))=0),'ввод данных'!$B$15,-RANDBETWEEN(51,14999))</f>
        <v>-4010</v>
      </c>
      <c r="I319" s="300"/>
      <c r="J319" s="300"/>
      <c r="K319" s="300"/>
      <c r="L319" s="300"/>
      <c r="M319" s="199"/>
      <c r="N319" s="199">
        <f t="shared" ca="1" si="14"/>
        <v>-4010</v>
      </c>
      <c r="O319" s="202"/>
      <c r="P319" s="303" t="str">
        <f ca="1">IF(H319='ввод данных'!$B$15,"Salary transfer from "&amp;'ввод данных'!$B$11,INDEX(Лист4!$A$1:$A$388,RANDBETWEEN(1,ROWS(Лист4!$A$1:$A$388))))</f>
        <v>EKONOM COFFEE</v>
      </c>
      <c r="Q319" s="303"/>
      <c r="R319" s="202"/>
      <c r="S319" s="199" t="str">
        <f t="shared" ca="1" si="16"/>
        <v>*1344</v>
      </c>
    </row>
    <row r="320" spans="1:19" ht="30" customHeight="1">
      <c r="A320" s="160">
        <f t="shared" ca="1" si="15"/>
        <v>45917.588136574093</v>
      </c>
      <c r="B320" s="202"/>
      <c r="C320" s="306">
        <f t="shared" ca="1" si="13"/>
        <v>45917.588136574093</v>
      </c>
      <c r="D320" s="307"/>
      <c r="E320" s="307"/>
      <c r="F320" s="307"/>
      <c r="G320" s="202"/>
      <c r="H320" s="300">
        <f ca="1">IF(AND(DAY(A320)=20,COUNTIFS($H$25:H319,"&gt;0",$A$25:A319,"&gt;="&amp;DATE(YEAR(A320),MONTH(A320),1),$A$25:A319,"&lt;"&amp;DATE(YEAR(A320),MONTH(A320)+1,1))=0),'ввод данных'!$B$15,-RANDBETWEEN(51,14999))</f>
        <v>-11986</v>
      </c>
      <c r="I320" s="300"/>
      <c r="J320" s="300"/>
      <c r="K320" s="300"/>
      <c r="L320" s="300"/>
      <c r="M320" s="199"/>
      <c r="N320" s="199">
        <f t="shared" ca="1" si="14"/>
        <v>-11986</v>
      </c>
      <c r="O320" s="202"/>
      <c r="P320" s="303" t="str">
        <f ca="1">IF(H320='ввод данных'!$B$15,"Salary transfer from "&amp;'ввод данных'!$B$11,INDEX(Лист4!$A$1:$A$388,RANDBETWEEN(1,ROWS(Лист4!$A$1:$A$388))))</f>
        <v>SVOI DA NASHI AVRORA</v>
      </c>
      <c r="Q320" s="303"/>
      <c r="R320" s="202"/>
      <c r="S320" s="199" t="str">
        <f t="shared" ca="1" si="16"/>
        <v>*1344</v>
      </c>
    </row>
    <row r="321" spans="1:19" ht="30" customHeight="1">
      <c r="A321" s="160">
        <f t="shared" ca="1" si="15"/>
        <v>45916.761053240763</v>
      </c>
      <c r="B321" s="202"/>
      <c r="C321" s="306">
        <f t="shared" ca="1" si="13"/>
        <v>45916.761053240763</v>
      </c>
      <c r="D321" s="307"/>
      <c r="E321" s="307"/>
      <c r="F321" s="307"/>
      <c r="G321" s="202"/>
      <c r="H321" s="300">
        <f ca="1">IF(AND(DAY(A321)=20,COUNTIFS($H$25:H320,"&gt;0",$A$25:A320,"&gt;="&amp;DATE(YEAR(A321),MONTH(A321),1),$A$25:A320,"&lt;"&amp;DATE(YEAR(A321),MONTH(A321)+1,1))=0),'ввод данных'!$B$15,-RANDBETWEEN(51,14999))</f>
        <v>-8575</v>
      </c>
      <c r="I321" s="300"/>
      <c r="J321" s="300"/>
      <c r="K321" s="300"/>
      <c r="L321" s="300"/>
      <c r="M321" s="199"/>
      <c r="N321" s="199">
        <f t="shared" ca="1" si="14"/>
        <v>-8575</v>
      </c>
      <c r="O321" s="202"/>
      <c r="P321" s="303" t="str">
        <f ca="1">IF(H321='ввод данных'!$B$15,"Salary transfer from "&amp;'ввод данных'!$B$11,INDEX(Лист4!$A$1:$A$388,RANDBETWEEN(1,ROWS(Лист4!$A$1:$A$388))))</f>
        <v>VZAEMO.RU</v>
      </c>
      <c r="Q321" s="303"/>
      <c r="R321" s="202"/>
      <c r="S321" s="199" t="str">
        <f t="shared" ca="1" si="16"/>
        <v>*1344</v>
      </c>
    </row>
    <row r="322" spans="1:19" ht="30" customHeight="1">
      <c r="A322" s="160">
        <f t="shared" ca="1" si="15"/>
        <v>45915.943692129651</v>
      </c>
      <c r="B322" s="202"/>
      <c r="C322" s="306">
        <f t="shared" ca="1" si="13"/>
        <v>45915.943692129651</v>
      </c>
      <c r="D322" s="307"/>
      <c r="E322" s="307"/>
      <c r="F322" s="307"/>
      <c r="G322" s="202"/>
      <c r="H322" s="300">
        <f ca="1">IF(AND(DAY(A322)=20,COUNTIFS($H$25:H321,"&gt;0",$A$25:A321,"&gt;="&amp;DATE(YEAR(A322),MONTH(A322),1),$A$25:A321,"&lt;"&amp;DATE(YEAR(A322),MONTH(A322)+1,1))=0),'ввод данных'!$B$15,-RANDBETWEEN(51,14999))</f>
        <v>-12133</v>
      </c>
      <c r="I322" s="300"/>
      <c r="J322" s="300"/>
      <c r="K322" s="300"/>
      <c r="L322" s="300"/>
      <c r="M322" s="199"/>
      <c r="N322" s="199">
        <f t="shared" ca="1" si="14"/>
        <v>-12133</v>
      </c>
      <c r="O322" s="202"/>
      <c r="P322" s="303" t="str">
        <f ca="1">IF(H322='ввод данных'!$B$15,"Salary transfer from "&amp;'ввод данных'!$B$11,INDEX(Лист4!$A$1:$A$388,RANDBETWEEN(1,ROWS(Лист4!$A$1:$A$388))))</f>
        <v>TRANSIT</v>
      </c>
      <c r="Q322" s="303"/>
      <c r="R322" s="202"/>
      <c r="S322" s="199" t="str">
        <f t="shared" ca="1" si="16"/>
        <v>*1344</v>
      </c>
    </row>
    <row r="323" spans="1:19" ht="30" customHeight="1">
      <c r="A323" s="160">
        <f t="shared" ca="1" si="15"/>
        <v>45915.690219907432</v>
      </c>
      <c r="B323" s="202"/>
      <c r="C323" s="306">
        <f t="shared" ca="1" si="13"/>
        <v>45915.690219907432</v>
      </c>
      <c r="D323" s="307"/>
      <c r="E323" s="307"/>
      <c r="F323" s="307"/>
      <c r="G323" s="202"/>
      <c r="H323" s="300">
        <f ca="1">IF(AND(DAY(A323)=20,COUNTIFS($H$25:H322,"&gt;0",$A$25:A322,"&gt;="&amp;DATE(YEAR(A323),MONTH(A323),1),$A$25:A322,"&lt;"&amp;DATE(YEAR(A323),MONTH(A323)+1,1))=0),'ввод данных'!$B$15,-RANDBETWEEN(51,14999))</f>
        <v>-10246</v>
      </c>
      <c r="I323" s="300"/>
      <c r="J323" s="300"/>
      <c r="K323" s="300"/>
      <c r="L323" s="300"/>
      <c r="M323" s="199"/>
      <c r="N323" s="199">
        <f t="shared" ca="1" si="14"/>
        <v>-10246</v>
      </c>
      <c r="O323" s="202"/>
      <c r="P323" s="303" t="str">
        <f ca="1">IF(H323='ввод данных'!$B$15,"Salary transfer from "&amp;'ввод данных'!$B$11,INDEX(Лист4!$A$1:$A$388,RANDBETWEEN(1,ROWS(Лист4!$A$1:$A$388))))</f>
        <v>UNIVERSAM</v>
      </c>
      <c r="Q323" s="303"/>
      <c r="R323" s="202"/>
      <c r="S323" s="199" t="str">
        <f t="shared" ca="1" si="16"/>
        <v>*1344</v>
      </c>
    </row>
    <row r="324" spans="1:19" ht="30" customHeight="1">
      <c r="A324" s="160">
        <f t="shared" ca="1" si="15"/>
        <v>45915.199942129657</v>
      </c>
      <c r="B324" s="202"/>
      <c r="C324" s="306">
        <f t="shared" ca="1" si="13"/>
        <v>45915.199942129657</v>
      </c>
      <c r="D324" s="307"/>
      <c r="E324" s="307"/>
      <c r="F324" s="307"/>
      <c r="G324" s="202"/>
      <c r="H324" s="300">
        <f ca="1">IF(AND(DAY(A324)=20,COUNTIFS($H$25:H323,"&gt;0",$A$25:A323,"&gt;="&amp;DATE(YEAR(A324),MONTH(A324),1),$A$25:A323,"&lt;"&amp;DATE(YEAR(A324),MONTH(A324)+1,1))=0),'ввод данных'!$B$15,-RANDBETWEEN(51,14999))</f>
        <v>-4844</v>
      </c>
      <c r="I324" s="300"/>
      <c r="J324" s="300"/>
      <c r="K324" s="300"/>
      <c r="L324" s="300"/>
      <c r="M324" s="199"/>
      <c r="N324" s="199">
        <f t="shared" ca="1" si="14"/>
        <v>-4844</v>
      </c>
      <c r="O324" s="202"/>
      <c r="P324" s="303" t="str">
        <f ca="1">IF(H324='ввод данных'!$B$15,"Salary transfer from "&amp;'ввод данных'!$B$11,INDEX(Лист4!$A$1:$A$388,RANDBETWEEN(1,ROWS(Лист4!$A$1:$A$388))))</f>
        <v>PAYMASTER</v>
      </c>
      <c r="Q324" s="303"/>
      <c r="R324" s="202"/>
      <c r="S324" s="199" t="str">
        <f t="shared" ca="1" si="16"/>
        <v>*1344</v>
      </c>
    </row>
    <row r="325" spans="1:19" ht="30" customHeight="1">
      <c r="A325" s="160">
        <f t="shared" ca="1" si="15"/>
        <v>45914.85827546299</v>
      </c>
      <c r="B325" s="202"/>
      <c r="C325" s="306">
        <f t="shared" ca="1" si="13"/>
        <v>45914.85827546299</v>
      </c>
      <c r="D325" s="307"/>
      <c r="E325" s="307"/>
      <c r="F325" s="307"/>
      <c r="G325" s="202"/>
      <c r="H325" s="300">
        <f ca="1">IF(AND(DAY(A325)=20,COUNTIFS($H$25:H324,"&gt;0",$A$25:A324,"&gt;="&amp;DATE(YEAR(A325),MONTH(A325),1),$A$25:A324,"&lt;"&amp;DATE(YEAR(A325),MONTH(A325)+1,1))=0),'ввод данных'!$B$15,-RANDBETWEEN(51,14999))</f>
        <v>-2272</v>
      </c>
      <c r="I325" s="300"/>
      <c r="J325" s="300"/>
      <c r="K325" s="300"/>
      <c r="L325" s="300"/>
      <c r="M325" s="199"/>
      <c r="N325" s="199">
        <f t="shared" ca="1" si="14"/>
        <v>-2272</v>
      </c>
      <c r="O325" s="202"/>
      <c r="P325" s="303" t="str">
        <f ca="1">IF(H325='ввод данных'!$B$15,"Salary transfer from "&amp;'ввод данных'!$B$11,INDEX(Лист4!$A$1:$A$388,RANDBETWEEN(1,ROWS(Лист4!$A$1:$A$388))))</f>
        <v>MOBI.DENGI..*UNITPAY</v>
      </c>
      <c r="Q325" s="303"/>
      <c r="R325" s="202"/>
      <c r="S325" s="199" t="str">
        <f t="shared" ca="1" si="16"/>
        <v>*1344</v>
      </c>
    </row>
    <row r="326" spans="1:19" ht="30" customHeight="1">
      <c r="A326" s="160">
        <f t="shared" ca="1" si="15"/>
        <v>45913.862442129655</v>
      </c>
      <c r="B326" s="202"/>
      <c r="C326" s="306">
        <f t="shared" ca="1" si="13"/>
        <v>45913.862442129655</v>
      </c>
      <c r="D326" s="307"/>
      <c r="E326" s="307"/>
      <c r="F326" s="307"/>
      <c r="G326" s="202"/>
      <c r="H326" s="300">
        <f ca="1">IF(AND(DAY(A326)=20,COUNTIFS($H$25:H325,"&gt;0",$A$25:A325,"&gt;="&amp;DATE(YEAR(A326),MONTH(A326),1),$A$25:A325,"&lt;"&amp;DATE(YEAR(A326),MONTH(A326)+1,1))=0),'ввод данных'!$B$15,-RANDBETWEEN(51,14999))</f>
        <v>-14634</v>
      </c>
      <c r="I326" s="300"/>
      <c r="J326" s="300"/>
      <c r="K326" s="300"/>
      <c r="L326" s="300"/>
      <c r="M326" s="199"/>
      <c r="N326" s="199">
        <f t="shared" ca="1" si="14"/>
        <v>-14634</v>
      </c>
      <c r="O326" s="202"/>
      <c r="P326" s="303" t="str">
        <f ca="1">IF(H326='ввод данных'!$B$15,"Salary transfer from "&amp;'ввод данных'!$B$11,INDEX(Лист4!$A$1:$A$388,RANDBETWEEN(1,ROWS(Лист4!$A$1:$A$388))))</f>
        <v>ZAIMMIGOM.RU</v>
      </c>
      <c r="Q326" s="303"/>
      <c r="R326" s="202"/>
      <c r="S326" s="199" t="str">
        <f t="shared" ca="1" si="16"/>
        <v>*1344</v>
      </c>
    </row>
    <row r="327" spans="1:19" ht="30" customHeight="1">
      <c r="A327" s="160">
        <f t="shared" ca="1" si="15"/>
        <v>45913.370081018547</v>
      </c>
      <c r="B327" s="202"/>
      <c r="C327" s="306">
        <f t="shared" ca="1" si="13"/>
        <v>45913.370081018547</v>
      </c>
      <c r="D327" s="307"/>
      <c r="E327" s="307"/>
      <c r="F327" s="307"/>
      <c r="G327" s="202"/>
      <c r="H327" s="300">
        <f ca="1">IF(AND(DAY(A327)=20,COUNTIFS($H$25:H326,"&gt;0",$A$25:A326,"&gt;="&amp;DATE(YEAR(A327),MONTH(A327),1),$A$25:A326,"&lt;"&amp;DATE(YEAR(A327),MONTH(A327)+1,1))=0),'ввод данных'!$B$15,-RANDBETWEEN(51,14999))</f>
        <v>-7300</v>
      </c>
      <c r="I327" s="300"/>
      <c r="J327" s="300"/>
      <c r="K327" s="300"/>
      <c r="L327" s="300"/>
      <c r="M327" s="199"/>
      <c r="N327" s="199">
        <f t="shared" ca="1" si="14"/>
        <v>-7300</v>
      </c>
      <c r="O327" s="202"/>
      <c r="P327" s="303" t="str">
        <f ca="1">IF(H327='ввод данных'!$B$15,"Salary transfer from "&amp;'ввод данных'!$B$11,INDEX(Лист4!$A$1:$A$388,RANDBETWEEN(1,ROWS(Лист4!$A$1:$A$388))))</f>
        <v>PAYPAL *STCORP</v>
      </c>
      <c r="Q327" s="303"/>
      <c r="R327" s="202"/>
      <c r="S327" s="199" t="str">
        <f t="shared" ca="1" si="16"/>
        <v>*1344</v>
      </c>
    </row>
    <row r="328" spans="1:19" ht="30" customHeight="1">
      <c r="A328" s="160">
        <f t="shared" ca="1" si="15"/>
        <v>45912.46869212966</v>
      </c>
      <c r="B328" s="202"/>
      <c r="C328" s="306">
        <f t="shared" ca="1" si="13"/>
        <v>45912.46869212966</v>
      </c>
      <c r="D328" s="307"/>
      <c r="E328" s="307"/>
      <c r="F328" s="307"/>
      <c r="G328" s="202"/>
      <c r="H328" s="300">
        <f ca="1">IF(AND(DAY(A328)=20,COUNTIFS($H$25:H327,"&gt;0",$A$25:A327,"&gt;="&amp;DATE(YEAR(A328),MONTH(A328),1),$A$25:A327,"&lt;"&amp;DATE(YEAR(A328),MONTH(A328)+1,1))=0),'ввод данных'!$B$15,-RANDBETWEEN(51,14999))</f>
        <v>-10671</v>
      </c>
      <c r="I328" s="300"/>
      <c r="J328" s="300"/>
      <c r="K328" s="300"/>
      <c r="L328" s="300"/>
      <c r="M328" s="199"/>
      <c r="N328" s="199">
        <f t="shared" ca="1" si="14"/>
        <v>-10671</v>
      </c>
      <c r="O328" s="202"/>
      <c r="P328" s="303" t="str">
        <f ca="1">IF(H328='ввод данных'!$B$15,"Salary transfer from "&amp;'ввод данных'!$B$11,INDEX(Лист4!$A$1:$A$388,RANDBETWEEN(1,ROWS(Лист4!$A$1:$A$388))))</f>
        <v>VIVA UPIRESIES PLIROMO</v>
      </c>
      <c r="Q328" s="303"/>
      <c r="R328" s="202"/>
      <c r="S328" s="199" t="str">
        <f t="shared" ca="1" si="16"/>
        <v>*1344</v>
      </c>
    </row>
    <row r="329" spans="1:19" ht="30" customHeight="1">
      <c r="A329" s="160">
        <f t="shared" ca="1" si="15"/>
        <v>45912.070775462991</v>
      </c>
      <c r="B329" s="202"/>
      <c r="C329" s="306">
        <f t="shared" ca="1" si="13"/>
        <v>45912.070775462991</v>
      </c>
      <c r="D329" s="307"/>
      <c r="E329" s="307"/>
      <c r="F329" s="307"/>
      <c r="G329" s="202"/>
      <c r="H329" s="300">
        <f ca="1">IF(AND(DAY(A329)=20,COUNTIFS($H$25:H328,"&gt;0",$A$25:A328,"&gt;="&amp;DATE(YEAR(A329),MONTH(A329),1),$A$25:A328,"&lt;"&amp;DATE(YEAR(A329),MONTH(A329)+1,1))=0),'ввод данных'!$B$15,-RANDBETWEEN(51,14999))</f>
        <v>-2082</v>
      </c>
      <c r="I329" s="300"/>
      <c r="J329" s="300"/>
      <c r="K329" s="300"/>
      <c r="L329" s="300"/>
      <c r="M329" s="199"/>
      <c r="N329" s="199">
        <f t="shared" ca="1" si="14"/>
        <v>-2082</v>
      </c>
      <c r="O329" s="202"/>
      <c r="P329" s="303" t="str">
        <f ca="1">IF(H329='ввод данных'!$B$15,"Salary transfer from "&amp;'ввод данных'!$B$11,INDEX(Лист4!$A$1:$A$388,RANDBETWEEN(1,ROWS(Лист4!$A$1:$A$388))))</f>
        <v>ECP*ECOMMPAY*BETFAQ</v>
      </c>
      <c r="Q329" s="303"/>
      <c r="R329" s="202"/>
      <c r="S329" s="199" t="str">
        <f t="shared" ca="1" si="16"/>
        <v>*1344</v>
      </c>
    </row>
    <row r="330" spans="1:19" ht="30" customHeight="1">
      <c r="A330" s="160">
        <f t="shared" ca="1" si="15"/>
        <v>45911.455497685216</v>
      </c>
      <c r="B330" s="202"/>
      <c r="C330" s="306">
        <f t="shared" ca="1" si="13"/>
        <v>45911.455497685216</v>
      </c>
      <c r="D330" s="307"/>
      <c r="E330" s="307"/>
      <c r="F330" s="307"/>
      <c r="G330" s="202"/>
      <c r="H330" s="300">
        <f ca="1">IF(AND(DAY(A330)=20,COUNTIFS($H$25:H329,"&gt;0",$A$25:A329,"&gt;="&amp;DATE(YEAR(A330),MONTH(A330),1),$A$25:A329,"&lt;"&amp;DATE(YEAR(A330),MONTH(A330)+1,1))=0),'ввод данных'!$B$15,-RANDBETWEEN(51,14999))</f>
        <v>-5863</v>
      </c>
      <c r="I330" s="300"/>
      <c r="J330" s="300"/>
      <c r="K330" s="300"/>
      <c r="L330" s="300"/>
      <c r="M330" s="199"/>
      <c r="N330" s="199">
        <f t="shared" ca="1" si="14"/>
        <v>-5863</v>
      </c>
      <c r="O330" s="202"/>
      <c r="P330" s="303" t="str">
        <f ca="1">IF(H330='ввод данных'!$B$15,"Salary transfer from "&amp;'ввод данных'!$B$11,INDEX(Лист4!$A$1:$A$388,RANDBETWEEN(1,ROWS(Лист4!$A$1:$A$388))))</f>
        <v>QIWI</v>
      </c>
      <c r="Q330" s="303"/>
      <c r="R330" s="202"/>
      <c r="S330" s="199" t="str">
        <f t="shared" ca="1" si="16"/>
        <v>*1344</v>
      </c>
    </row>
    <row r="331" spans="1:19" ht="30" customHeight="1">
      <c r="A331" s="160">
        <f t="shared" ca="1" si="15"/>
        <v>45911.111747685216</v>
      </c>
      <c r="B331" s="202"/>
      <c r="C331" s="306">
        <f t="shared" ca="1" si="13"/>
        <v>45911.111747685216</v>
      </c>
      <c r="D331" s="307"/>
      <c r="E331" s="307"/>
      <c r="F331" s="307"/>
      <c r="G331" s="202"/>
      <c r="H331" s="300">
        <f ca="1">IF(AND(DAY(A331)=20,COUNTIFS($H$25:H330,"&gt;0",$A$25:A330,"&gt;="&amp;DATE(YEAR(A331),MONTH(A331),1),$A$25:A330,"&lt;"&amp;DATE(YEAR(A331),MONTH(A331)+1,1))=0),'ввод данных'!$B$15,-RANDBETWEEN(51,14999))</f>
        <v>-660</v>
      </c>
      <c r="I331" s="300"/>
      <c r="J331" s="300"/>
      <c r="K331" s="300"/>
      <c r="L331" s="300"/>
      <c r="M331" s="199"/>
      <c r="N331" s="199">
        <f t="shared" ca="1" si="14"/>
        <v>-660</v>
      </c>
      <c r="O331" s="202"/>
      <c r="P331" s="303" t="str">
        <f ca="1">IF(H331='ввод данных'!$B$15,"Salary transfer from "&amp;'ввод данных'!$B$11,INDEX(Лист4!$A$1:$A$388,RANDBETWEEN(1,ROWS(Лист4!$A$1:$A$388))))</f>
        <v>PETROPAVLOVSKII</v>
      </c>
      <c r="Q331" s="303"/>
      <c r="R331" s="202"/>
      <c r="S331" s="199" t="str">
        <f t="shared" ca="1" si="16"/>
        <v>*1344</v>
      </c>
    </row>
    <row r="332" spans="1:19" ht="30" customHeight="1">
      <c r="A332" s="160">
        <f t="shared" ca="1" si="15"/>
        <v>45911.101331018552</v>
      </c>
      <c r="B332" s="202"/>
      <c r="C332" s="306">
        <f t="shared" ca="1" si="13"/>
        <v>45911.101331018552</v>
      </c>
      <c r="D332" s="307"/>
      <c r="E332" s="307"/>
      <c r="F332" s="307"/>
      <c r="G332" s="202"/>
      <c r="H332" s="300">
        <f ca="1">IF(AND(DAY(A332)=20,COUNTIFS($H$25:H331,"&gt;0",$A$25:A331,"&gt;="&amp;DATE(YEAR(A332),MONTH(A332),1),$A$25:A331,"&lt;"&amp;DATE(YEAR(A332),MONTH(A332)+1,1))=0),'ввод данных'!$B$15,-RANDBETWEEN(51,14999))</f>
        <v>-10552</v>
      </c>
      <c r="I332" s="300"/>
      <c r="J332" s="300"/>
      <c r="K332" s="300"/>
      <c r="L332" s="300"/>
      <c r="M332" s="199"/>
      <c r="N332" s="199">
        <f t="shared" ca="1" si="14"/>
        <v>-10552</v>
      </c>
      <c r="O332" s="202"/>
      <c r="P332" s="303" t="str">
        <f ca="1">IF(H332='ввод данных'!$B$15,"Salary transfer from "&amp;'ввод данных'!$B$11,INDEX(Лист4!$A$1:$A$388,RANDBETWEEN(1,ROWS(Лист4!$A$1:$A$388))))</f>
        <v>PSCB.RU</v>
      </c>
      <c r="Q332" s="303"/>
      <c r="R332" s="202"/>
      <c r="S332" s="199" t="str">
        <f t="shared" ca="1" si="16"/>
        <v>*1344</v>
      </c>
    </row>
    <row r="333" spans="1:19" ht="30" customHeight="1">
      <c r="A333" s="160">
        <f t="shared" ca="1" si="15"/>
        <v>45911.067997685219</v>
      </c>
      <c r="B333" s="202"/>
      <c r="C333" s="306">
        <f t="shared" ca="1" si="13"/>
        <v>45911.067997685219</v>
      </c>
      <c r="D333" s="307"/>
      <c r="E333" s="307"/>
      <c r="F333" s="307"/>
      <c r="G333" s="202"/>
      <c r="H333" s="300">
        <f ca="1">IF(AND(DAY(A333)=20,COUNTIFS($H$25:H332,"&gt;0",$A$25:A332,"&gt;="&amp;DATE(YEAR(A333),MONTH(A333),1),$A$25:A332,"&lt;"&amp;DATE(YEAR(A333),MONTH(A333)+1,1))=0),'ввод данных'!$B$15,-RANDBETWEEN(51,14999))</f>
        <v>-10855</v>
      </c>
      <c r="I333" s="300"/>
      <c r="J333" s="300"/>
      <c r="K333" s="300"/>
      <c r="L333" s="300"/>
      <c r="M333" s="199"/>
      <c r="N333" s="199">
        <f t="shared" ca="1" si="14"/>
        <v>-10855</v>
      </c>
      <c r="O333" s="202"/>
      <c r="P333" s="303" t="str">
        <f ca="1">IF(H333='ввод данных'!$B$15,"Salary transfer from "&amp;'ввод данных'!$B$11,INDEX(Лист4!$A$1:$A$388,RANDBETWEEN(1,ROWS(Лист4!$A$1:$A$388))))</f>
        <v>HASHFLARE</v>
      </c>
      <c r="Q333" s="303"/>
      <c r="R333" s="202"/>
      <c r="S333" s="199" t="str">
        <f t="shared" ca="1" si="16"/>
        <v>*1344</v>
      </c>
    </row>
    <row r="334" spans="1:19" ht="30" customHeight="1">
      <c r="A334" s="160">
        <f t="shared" ca="1" si="15"/>
        <v>45910.404803240774</v>
      </c>
      <c r="B334" s="202"/>
      <c r="C334" s="306">
        <f t="shared" ca="1" si="13"/>
        <v>45910.404803240774</v>
      </c>
      <c r="D334" s="307"/>
      <c r="E334" s="307"/>
      <c r="F334" s="307"/>
      <c r="G334" s="202"/>
      <c r="H334" s="300">
        <f ca="1">IF(AND(DAY(A334)=20,COUNTIFS($H$25:H333,"&gt;0",$A$25:A333,"&gt;="&amp;DATE(YEAR(A334),MONTH(A334),1),$A$25:A333,"&lt;"&amp;DATE(YEAR(A334),MONTH(A334)+1,1))=0),'ввод данных'!$B$15,-RANDBETWEEN(51,14999))</f>
        <v>-5275</v>
      </c>
      <c r="I334" s="300"/>
      <c r="J334" s="300"/>
      <c r="K334" s="300"/>
      <c r="L334" s="300"/>
      <c r="M334" s="199"/>
      <c r="N334" s="199">
        <f t="shared" ca="1" si="14"/>
        <v>-5275</v>
      </c>
      <c r="O334" s="202"/>
      <c r="P334" s="303" t="str">
        <f ca="1">IF(H334='ввод данных'!$B$15,"Salary transfer from "&amp;'ввод данных'!$B$11,INDEX(Лист4!$A$1:$A$388,RANDBETWEEN(1,ROWS(Лист4!$A$1:$A$388))))</f>
        <v>COFFEE NARODNYY</v>
      </c>
      <c r="Q334" s="303"/>
      <c r="R334" s="202"/>
      <c r="S334" s="199" t="str">
        <f t="shared" ca="1" si="16"/>
        <v>*1344</v>
      </c>
    </row>
    <row r="335" spans="1:19" ht="30" customHeight="1">
      <c r="A335" s="160">
        <f t="shared" ca="1" si="15"/>
        <v>45910.401331018555</v>
      </c>
      <c r="B335" s="202"/>
      <c r="C335" s="306">
        <f t="shared" ca="1" si="13"/>
        <v>45910.401331018555</v>
      </c>
      <c r="D335" s="307"/>
      <c r="E335" s="307"/>
      <c r="F335" s="307"/>
      <c r="G335" s="202"/>
      <c r="H335" s="300">
        <f ca="1">IF(AND(DAY(A335)=20,COUNTIFS($H$25:H334,"&gt;0",$A$25:A334,"&gt;="&amp;DATE(YEAR(A335),MONTH(A335),1),$A$25:A334,"&lt;"&amp;DATE(YEAR(A335),MONTH(A335)+1,1))=0),'ввод данных'!$B$15,-RANDBETWEEN(51,14999))</f>
        <v>-12278</v>
      </c>
      <c r="I335" s="300"/>
      <c r="J335" s="300"/>
      <c r="K335" s="300"/>
      <c r="L335" s="300"/>
      <c r="M335" s="199"/>
      <c r="N335" s="199">
        <f t="shared" ca="1" si="14"/>
        <v>-12278</v>
      </c>
      <c r="O335" s="202"/>
      <c r="P335" s="303" t="str">
        <f ca="1">IF(H335='ввод данных'!$B$15,"Salary transfer from "&amp;'ввод данных'!$B$11,INDEX(Лист4!$A$1:$A$388,RANDBETWEEN(1,ROWS(Лист4!$A$1:$A$388))))</f>
        <v>RAZLIVNIE NAPITKI</v>
      </c>
      <c r="Q335" s="303"/>
      <c r="R335" s="202"/>
      <c r="S335" s="199" t="str">
        <f t="shared" ca="1" si="16"/>
        <v>*1344</v>
      </c>
    </row>
    <row r="336" spans="1:19" ht="30" customHeight="1">
      <c r="A336" s="160">
        <f t="shared" ca="1" si="15"/>
        <v>45909.906886574114</v>
      </c>
      <c r="B336" s="202"/>
      <c r="C336" s="306">
        <f t="shared" ca="1" si="13"/>
        <v>45909.906886574114</v>
      </c>
      <c r="D336" s="307"/>
      <c r="E336" s="307"/>
      <c r="F336" s="307"/>
      <c r="G336" s="202"/>
      <c r="H336" s="300">
        <f ca="1">IF(AND(DAY(A336)=20,COUNTIFS($H$25:H335,"&gt;0",$A$25:A335,"&gt;="&amp;DATE(YEAR(A336),MONTH(A336),1),$A$25:A335,"&lt;"&amp;DATE(YEAR(A336),MONTH(A336)+1,1))=0),'ввод данных'!$B$15,-RANDBETWEEN(51,14999))</f>
        <v>-7910</v>
      </c>
      <c r="I336" s="300"/>
      <c r="J336" s="300"/>
      <c r="K336" s="300"/>
      <c r="L336" s="300"/>
      <c r="M336" s="199"/>
      <c r="N336" s="199">
        <f t="shared" ca="1" si="14"/>
        <v>-7910</v>
      </c>
      <c r="O336" s="202"/>
      <c r="P336" s="303" t="str">
        <f ca="1">IF(H336='ввод данных'!$B$15,"Salary transfer from "&amp;'ввод данных'!$B$11,INDEX(Лист4!$A$1:$A$388,RANDBETWEEN(1,ROWS(Лист4!$A$1:$A$388))))</f>
        <v>HAMPEL-AUCTIONS.COM</v>
      </c>
      <c r="Q336" s="303"/>
      <c r="R336" s="202"/>
      <c r="S336" s="199" t="str">
        <f t="shared" ca="1" si="16"/>
        <v>*1344</v>
      </c>
    </row>
    <row r="337" spans="1:19" ht="30" customHeight="1">
      <c r="A337" s="160">
        <f t="shared" ca="1" si="15"/>
        <v>45909.367303240782</v>
      </c>
      <c r="B337" s="202"/>
      <c r="C337" s="306">
        <f t="shared" ca="1" si="13"/>
        <v>45909.367303240782</v>
      </c>
      <c r="D337" s="307"/>
      <c r="E337" s="307"/>
      <c r="F337" s="307"/>
      <c r="G337" s="202"/>
      <c r="H337" s="300">
        <f ca="1">IF(AND(DAY(A337)=20,COUNTIFS($H$25:H336,"&gt;0",$A$25:A336,"&gt;="&amp;DATE(YEAR(A337),MONTH(A337),1),$A$25:A336,"&lt;"&amp;DATE(YEAR(A337),MONTH(A337)+1,1))=0),'ввод данных'!$B$15,-RANDBETWEEN(51,14999))</f>
        <v>-12577</v>
      </c>
      <c r="I337" s="300"/>
      <c r="J337" s="300"/>
      <c r="K337" s="300"/>
      <c r="L337" s="300"/>
      <c r="M337" s="199"/>
      <c r="N337" s="199">
        <f t="shared" ca="1" si="14"/>
        <v>-12577</v>
      </c>
      <c r="O337" s="202"/>
      <c r="P337" s="303" t="str">
        <f ca="1">IF(H337='ввод данных'!$B$15,"Salary transfer from "&amp;'ввод данных'!$B$11,INDEX(Лист4!$A$1:$A$388,RANDBETWEEN(1,ROWS(Лист4!$A$1:$A$388))))</f>
        <v>ONEZAIM.RU</v>
      </c>
      <c r="Q337" s="303"/>
      <c r="R337" s="202"/>
      <c r="S337" s="199" t="str">
        <f t="shared" ca="1" si="16"/>
        <v>*1344</v>
      </c>
    </row>
    <row r="338" spans="1:19" ht="30" customHeight="1">
      <c r="A338" s="160">
        <f t="shared" ca="1" si="15"/>
        <v>45908.498553240781</v>
      </c>
      <c r="B338" s="202"/>
      <c r="C338" s="306">
        <f t="shared" ca="1" si="13"/>
        <v>45908.498553240781</v>
      </c>
      <c r="D338" s="307"/>
      <c r="E338" s="307"/>
      <c r="F338" s="307"/>
      <c r="G338" s="202"/>
      <c r="H338" s="300">
        <f ca="1">IF(AND(DAY(A338)=20,COUNTIFS($H$25:H337,"&gt;0",$A$25:A337,"&gt;="&amp;DATE(YEAR(A338),MONTH(A338),1),$A$25:A337,"&lt;"&amp;DATE(YEAR(A338),MONTH(A338)+1,1))=0),'ввод данных'!$B$15,-RANDBETWEEN(51,14999))</f>
        <v>-9619</v>
      </c>
      <c r="I338" s="300"/>
      <c r="J338" s="300"/>
      <c r="K338" s="300"/>
      <c r="L338" s="300"/>
      <c r="M338" s="199"/>
      <c r="N338" s="199">
        <f t="shared" ca="1" si="14"/>
        <v>-9619</v>
      </c>
      <c r="O338" s="202"/>
      <c r="P338" s="303" t="str">
        <f ca="1">IF(H338='ввод данных'!$B$15,"Salary transfer from "&amp;'ввод данных'!$B$11,INDEX(Лист4!$A$1:$A$388,RANDBETWEEN(1,ROWS(Лист4!$A$1:$A$388))))</f>
        <v>VANILNOE NEBO</v>
      </c>
      <c r="Q338" s="303"/>
      <c r="R338" s="202"/>
      <c r="S338" s="199" t="str">
        <f t="shared" ca="1" si="16"/>
        <v>*1344</v>
      </c>
    </row>
    <row r="339" spans="1:19" ht="30" customHeight="1">
      <c r="A339" s="160">
        <f t="shared" ca="1" si="15"/>
        <v>45907.772164351889</v>
      </c>
      <c r="B339" s="202"/>
      <c r="C339" s="306">
        <f t="shared" ca="1" si="13"/>
        <v>45907.772164351889</v>
      </c>
      <c r="D339" s="307"/>
      <c r="E339" s="307"/>
      <c r="F339" s="307"/>
      <c r="G339" s="202"/>
      <c r="H339" s="300">
        <f ca="1">IF(AND(DAY(A339)=20,COUNTIFS($H$25:H338,"&gt;0",$A$25:A338,"&gt;="&amp;DATE(YEAR(A339),MONTH(A339),1),$A$25:A338,"&lt;"&amp;DATE(YEAR(A339),MONTH(A339)+1,1))=0),'ввод данных'!$B$15,-RANDBETWEEN(51,14999))</f>
        <v>-10734</v>
      </c>
      <c r="I339" s="300"/>
      <c r="J339" s="300"/>
      <c r="K339" s="300"/>
      <c r="L339" s="300"/>
      <c r="M339" s="199"/>
      <c r="N339" s="199">
        <f t="shared" ca="1" si="14"/>
        <v>-10734</v>
      </c>
      <c r="O339" s="202"/>
      <c r="P339" s="303" t="str">
        <f ca="1">IF(H339='ввод данных'!$B$15,"Salary transfer from "&amp;'ввод данных'!$B$11,INDEX(Лист4!$A$1:$A$388,RANDBETWEEN(1,ROWS(Лист4!$A$1:$A$388))))</f>
        <v>BARKLAYS CAFE</v>
      </c>
      <c r="Q339" s="303"/>
      <c r="R339" s="202"/>
      <c r="S339" s="199" t="str">
        <f t="shared" ca="1" si="16"/>
        <v>*1344</v>
      </c>
    </row>
    <row r="340" spans="1:19" ht="30" customHeight="1">
      <c r="A340" s="160">
        <f t="shared" ca="1" si="15"/>
        <v>45907.080497685223</v>
      </c>
      <c r="B340" s="202"/>
      <c r="C340" s="306">
        <f t="shared" ca="1" si="13"/>
        <v>45907.080497685223</v>
      </c>
      <c r="D340" s="307"/>
      <c r="E340" s="307"/>
      <c r="F340" s="307"/>
      <c r="G340" s="202"/>
      <c r="H340" s="300">
        <f ca="1">IF(AND(DAY(A340)=20,COUNTIFS($H$25:H339,"&gt;0",$A$25:A339,"&gt;="&amp;DATE(YEAR(A340),MONTH(A340),1),$A$25:A339,"&lt;"&amp;DATE(YEAR(A340),MONTH(A340)+1,1))=0),'ввод данных'!$B$15,-RANDBETWEEN(51,14999))</f>
        <v>-14379</v>
      </c>
      <c r="I340" s="300"/>
      <c r="J340" s="300"/>
      <c r="K340" s="300"/>
      <c r="L340" s="300"/>
      <c r="M340" s="199"/>
      <c r="N340" s="199">
        <f t="shared" ca="1" si="14"/>
        <v>-14379</v>
      </c>
      <c r="O340" s="202"/>
      <c r="P340" s="303" t="str">
        <f ca="1">IF(H340='ввод данных'!$B$15,"Salary transfer from "&amp;'ввод данных'!$B$11,INDEX(Лист4!$A$1:$A$388,RANDBETWEEN(1,ROWS(Лист4!$A$1:$A$388))))</f>
        <v>WWW.MVIDEO.RU</v>
      </c>
      <c r="Q340" s="303"/>
      <c r="R340" s="202"/>
      <c r="S340" s="199" t="str">
        <f t="shared" ca="1" si="16"/>
        <v>*1344</v>
      </c>
    </row>
    <row r="341" spans="1:19" ht="30" customHeight="1">
      <c r="A341" s="160">
        <f t="shared" ca="1" si="15"/>
        <v>45906.110358796337</v>
      </c>
      <c r="B341" s="202"/>
      <c r="C341" s="306">
        <f t="shared" ca="1" si="13"/>
        <v>45906.110358796337</v>
      </c>
      <c r="D341" s="307"/>
      <c r="E341" s="307"/>
      <c r="F341" s="307"/>
      <c r="G341" s="202"/>
      <c r="H341" s="300">
        <f ca="1">IF(AND(DAY(A341)=20,COUNTIFS($H$25:H340,"&gt;0",$A$25:A340,"&gt;="&amp;DATE(YEAR(A341),MONTH(A341),1),$A$25:A340,"&lt;"&amp;DATE(YEAR(A341),MONTH(A341)+1,1))=0),'ввод данных'!$B$15,-RANDBETWEEN(51,14999))</f>
        <v>-12809</v>
      </c>
      <c r="I341" s="300"/>
      <c r="J341" s="300"/>
      <c r="K341" s="300"/>
      <c r="L341" s="300"/>
      <c r="M341" s="199"/>
      <c r="N341" s="199">
        <f t="shared" ca="1" si="14"/>
        <v>-12809</v>
      </c>
      <c r="O341" s="202"/>
      <c r="P341" s="303" t="str">
        <f ca="1">IF(H341='ввод данных'!$B$15,"Salary transfer from "&amp;'ввод данных'!$B$11,INDEX(Лист4!$A$1:$A$388,RANDBETWEEN(1,ROWS(Лист4!$A$1:$A$388))))</f>
        <v>KOMFORT+</v>
      </c>
      <c r="Q341" s="303"/>
      <c r="R341" s="202"/>
      <c r="S341" s="199" t="str">
        <f t="shared" ca="1" si="16"/>
        <v>*1344</v>
      </c>
    </row>
    <row r="342" spans="1:19" ht="30" customHeight="1">
      <c r="A342" s="160">
        <f t="shared" ca="1" si="15"/>
        <v>45905.533969907447</v>
      </c>
      <c r="B342" s="202"/>
      <c r="C342" s="306">
        <f t="shared" ca="1" si="13"/>
        <v>45905.533969907447</v>
      </c>
      <c r="D342" s="307"/>
      <c r="E342" s="307"/>
      <c r="F342" s="307"/>
      <c r="G342" s="202"/>
      <c r="H342" s="300">
        <f ca="1">IF(AND(DAY(A342)=20,COUNTIFS($H$25:H341,"&gt;0",$A$25:A341,"&gt;="&amp;DATE(YEAR(A342),MONTH(A342),1),$A$25:A341,"&lt;"&amp;DATE(YEAR(A342),MONTH(A342)+1,1))=0),'ввод данных'!$B$15,-RANDBETWEEN(51,14999))</f>
        <v>-1838</v>
      </c>
      <c r="I342" s="300"/>
      <c r="J342" s="300"/>
      <c r="K342" s="300"/>
      <c r="L342" s="300"/>
      <c r="M342" s="199"/>
      <c r="N342" s="199">
        <f t="shared" ca="1" si="14"/>
        <v>-1838</v>
      </c>
      <c r="O342" s="202"/>
      <c r="P342" s="303" t="str">
        <f ca="1">IF(H342='ввод данных'!$B$15,"Salary transfer from "&amp;'ввод данных'!$B$11,INDEX(Лист4!$A$1:$A$388,RANDBETWEEN(1,ROWS(Лист4!$A$1:$A$388))))</f>
        <v>PIF ALFACAPITAL BALANS</v>
      </c>
      <c r="Q342" s="303"/>
      <c r="R342" s="202"/>
      <c r="S342" s="199" t="str">
        <f t="shared" ca="1" si="16"/>
        <v>*1344</v>
      </c>
    </row>
    <row r="343" spans="1:19" ht="30" customHeight="1">
      <c r="A343" s="160">
        <f t="shared" ca="1" si="15"/>
        <v>45904.682581018555</v>
      </c>
      <c r="B343" s="202"/>
      <c r="C343" s="306">
        <f t="shared" ca="1" si="13"/>
        <v>45904.682581018555</v>
      </c>
      <c r="D343" s="307"/>
      <c r="E343" s="307"/>
      <c r="F343" s="307"/>
      <c r="G343" s="202"/>
      <c r="H343" s="300">
        <f ca="1">IF(AND(DAY(A343)=20,COUNTIFS($H$25:H342,"&gt;0",$A$25:A342,"&gt;="&amp;DATE(YEAR(A343),MONTH(A343),1),$A$25:A342,"&lt;"&amp;DATE(YEAR(A343),MONTH(A343)+1,1))=0),'ввод данных'!$B$15,-RANDBETWEEN(51,14999))</f>
        <v>-3726</v>
      </c>
      <c r="I343" s="300"/>
      <c r="J343" s="300"/>
      <c r="K343" s="300"/>
      <c r="L343" s="300"/>
      <c r="M343" s="199"/>
      <c r="N343" s="199">
        <f t="shared" ca="1" si="14"/>
        <v>-3726</v>
      </c>
      <c r="O343" s="202"/>
      <c r="P343" s="303" t="str">
        <f ca="1">IF(H343='ввод данных'!$B$15,"Salary transfer from "&amp;'ввод данных'!$B$11,INDEX(Лист4!$A$1:$A$388,RANDBETWEEN(1,ROWS(Лист4!$A$1:$A$388))))</f>
        <v>ZANIMALO.RU</v>
      </c>
      <c r="Q343" s="303"/>
      <c r="R343" s="202"/>
      <c r="S343" s="199" t="str">
        <f t="shared" ca="1" si="16"/>
        <v>*1344</v>
      </c>
    </row>
    <row r="344" spans="1:19" ht="30" customHeight="1">
      <c r="A344" s="160">
        <f t="shared" ca="1" si="15"/>
        <v>45904.611747685223</v>
      </c>
      <c r="B344" s="202"/>
      <c r="C344" s="306">
        <f t="shared" ca="1" si="13"/>
        <v>45904.611747685223</v>
      </c>
      <c r="D344" s="307"/>
      <c r="E344" s="307"/>
      <c r="F344" s="307"/>
      <c r="G344" s="202"/>
      <c r="H344" s="300">
        <f ca="1">IF(AND(DAY(A344)=20,COUNTIFS($H$25:H343,"&gt;0",$A$25:A343,"&gt;="&amp;DATE(YEAR(A344),MONTH(A344),1),$A$25:A343,"&lt;"&amp;DATE(YEAR(A344),MONTH(A344)+1,1))=0),'ввод данных'!$B$15,-RANDBETWEEN(51,14999))</f>
        <v>-13060</v>
      </c>
      <c r="I344" s="300"/>
      <c r="J344" s="300"/>
      <c r="K344" s="300"/>
      <c r="L344" s="300"/>
      <c r="M344" s="199"/>
      <c r="N344" s="199">
        <f t="shared" ca="1" si="14"/>
        <v>-13060</v>
      </c>
      <c r="O344" s="202"/>
      <c r="P344" s="303" t="str">
        <f ca="1">IF(H344='ввод данных'!$B$15,"Salary transfer from "&amp;'ввод данных'!$B$11,INDEX(Лист4!$A$1:$A$388,RANDBETWEEN(1,ROWS(Лист4!$A$1:$A$388))))</f>
        <v>YM*YANDEX.MONEY</v>
      </c>
      <c r="Q344" s="303"/>
      <c r="R344" s="202"/>
      <c r="S344" s="199" t="str">
        <f t="shared" ca="1" si="16"/>
        <v>*1344</v>
      </c>
    </row>
    <row r="345" spans="1:19" ht="30" customHeight="1">
      <c r="A345" s="160">
        <f t="shared" ca="1" si="15"/>
        <v>45903.866608796336</v>
      </c>
      <c r="B345" s="202"/>
      <c r="C345" s="306">
        <f t="shared" ca="1" si="13"/>
        <v>45903.866608796336</v>
      </c>
      <c r="D345" s="307"/>
      <c r="E345" s="307"/>
      <c r="F345" s="307"/>
      <c r="G345" s="202"/>
      <c r="H345" s="300">
        <f ca="1">IF(AND(DAY(A345)=20,COUNTIFS($H$25:H344,"&gt;0",$A$25:A344,"&gt;="&amp;DATE(YEAR(A345),MONTH(A345),1),$A$25:A344,"&lt;"&amp;DATE(YEAR(A345),MONTH(A345)+1,1))=0),'ввод данных'!$B$15,-RANDBETWEEN(51,14999))</f>
        <v>-9282</v>
      </c>
      <c r="I345" s="300"/>
      <c r="J345" s="300"/>
      <c r="K345" s="300"/>
      <c r="L345" s="300"/>
      <c r="M345" s="199"/>
      <c r="N345" s="199">
        <f t="shared" ca="1" si="14"/>
        <v>-9282</v>
      </c>
      <c r="O345" s="202"/>
      <c r="P345" s="303" t="str">
        <f ca="1">IF(H345='ввод данных'!$B$15,"Salary transfer from "&amp;'ввод данных'!$B$11,INDEX(Лист4!$A$1:$A$388,RANDBETWEEN(1,ROWS(Лист4!$A$1:$A$388))))</f>
        <v>YM*XELIUS</v>
      </c>
      <c r="Q345" s="303"/>
      <c r="R345" s="202"/>
      <c r="S345" s="199" t="str">
        <f t="shared" ca="1" si="16"/>
        <v>*1344</v>
      </c>
    </row>
    <row r="346" spans="1:19" ht="30" customHeight="1">
      <c r="A346" s="160">
        <f t="shared" ca="1" si="15"/>
        <v>45903.495775463001</v>
      </c>
      <c r="B346" s="202"/>
      <c r="C346" s="306">
        <f t="shared" ref="C346:C361" ca="1" si="17">A346</f>
        <v>45903.495775463001</v>
      </c>
      <c r="D346" s="307"/>
      <c r="E346" s="307"/>
      <c r="F346" s="307"/>
      <c r="G346" s="202"/>
      <c r="H346" s="300">
        <f ca="1">IF(AND(DAY(A346)=20,COUNTIFS($H$25:H345,"&gt;0",$A$25:A345,"&gt;="&amp;DATE(YEAR(A346),MONTH(A346),1),$A$25:A345,"&lt;"&amp;DATE(YEAR(A346),MONTH(A346)+1,1))=0),'ввод данных'!$B$15,-RANDBETWEEN(51,14999))</f>
        <v>-6031</v>
      </c>
      <c r="I346" s="300"/>
      <c r="J346" s="300"/>
      <c r="K346" s="300"/>
      <c r="L346" s="300"/>
      <c r="M346" s="199"/>
      <c r="N346" s="199">
        <f t="shared" ref="N346:N361" ca="1" si="18">H346</f>
        <v>-6031</v>
      </c>
      <c r="O346" s="202"/>
      <c r="P346" s="303" t="str">
        <f ca="1">IF(H346='ввод данных'!$B$15,"Salary transfer from "&amp;'ввод данных'!$B$11,INDEX(Лист4!$A$1:$A$388,RANDBETWEEN(1,ROWS(Лист4!$A$1:$A$388))))</f>
        <v>B2P*RN-BANK.RU SEREBRY</v>
      </c>
      <c r="Q346" s="303"/>
      <c r="R346" s="202"/>
      <c r="S346" s="199" t="str">
        <f t="shared" ca="1" si="16"/>
        <v>*1344</v>
      </c>
    </row>
    <row r="347" spans="1:19" ht="30" customHeight="1">
      <c r="A347" s="160">
        <f t="shared" ref="A347:A361" ca="1" si="19">A346-RANDBETWEEN(1,1440)/1440</f>
        <v>45902.773553240782</v>
      </c>
      <c r="B347" s="202"/>
      <c r="C347" s="306">
        <f t="shared" ca="1" si="17"/>
        <v>45902.773553240782</v>
      </c>
      <c r="D347" s="307"/>
      <c r="E347" s="307"/>
      <c r="F347" s="307"/>
      <c r="G347" s="202"/>
      <c r="H347" s="300">
        <f ca="1">IF(AND(DAY(A347)=20,COUNTIFS($H$25:H346,"&gt;0",$A$25:A346,"&gt;="&amp;DATE(YEAR(A347),MONTH(A347),1),$A$25:A346,"&lt;"&amp;DATE(YEAR(A347),MONTH(A347)+1,1))=0),'ввод данных'!$B$15,-RANDBETWEEN(51,14999))</f>
        <v>-9911</v>
      </c>
      <c r="I347" s="300"/>
      <c r="J347" s="300"/>
      <c r="K347" s="300"/>
      <c r="L347" s="300"/>
      <c r="M347" s="199"/>
      <c r="N347" s="199">
        <f t="shared" ca="1" si="18"/>
        <v>-9911</v>
      </c>
      <c r="O347" s="202"/>
      <c r="P347" s="303" t="str">
        <f ca="1">IF(H347='ввод данных'!$B$15,"Salary transfer from "&amp;'ввод данных'!$B$11,INDEX(Лист4!$A$1:$A$388,RANDBETWEEN(1,ROWS(Лист4!$A$1:$A$388))))</f>
        <v>POLAR CHIKEN</v>
      </c>
      <c r="Q347" s="303"/>
      <c r="R347" s="202"/>
      <c r="S347" s="199" t="str">
        <f t="shared" ref="S347:S361" ca="1" si="20">$S$25</f>
        <v>*1344</v>
      </c>
    </row>
    <row r="348" spans="1:19" ht="30" customHeight="1">
      <c r="A348" s="160">
        <f t="shared" ca="1" si="19"/>
        <v>45902.371469907448</v>
      </c>
      <c r="B348" s="202"/>
      <c r="C348" s="306">
        <f t="shared" ca="1" si="17"/>
        <v>45902.371469907448</v>
      </c>
      <c r="D348" s="307"/>
      <c r="E348" s="307"/>
      <c r="F348" s="307"/>
      <c r="G348" s="202"/>
      <c r="H348" s="300">
        <f ca="1">IF(AND(DAY(A348)=20,COUNTIFS($H$25:H347,"&gt;0",$A$25:A347,"&gt;="&amp;DATE(YEAR(A348),MONTH(A348),1),$A$25:A347,"&lt;"&amp;DATE(YEAR(A348),MONTH(A348)+1,1))=0),'ввод данных'!$B$15,-RANDBETWEEN(51,14999))</f>
        <v>-9213</v>
      </c>
      <c r="I348" s="300"/>
      <c r="J348" s="300"/>
      <c r="K348" s="300"/>
      <c r="L348" s="300"/>
      <c r="M348" s="199"/>
      <c r="N348" s="199">
        <f t="shared" ca="1" si="18"/>
        <v>-9213</v>
      </c>
      <c r="O348" s="202"/>
      <c r="P348" s="303" t="str">
        <f ca="1">IF(H348='ввод данных'!$B$15,"Salary transfer from "&amp;'ввод данных'!$B$11,INDEX(Лист4!$A$1:$A$388,RANDBETWEEN(1,ROWS(Лист4!$A$1:$A$388))))</f>
        <v>TRADING EDUCATORS INC.</v>
      </c>
      <c r="Q348" s="303"/>
      <c r="R348" s="202"/>
      <c r="S348" s="199" t="str">
        <f t="shared" ca="1" si="20"/>
        <v>*1344</v>
      </c>
    </row>
    <row r="349" spans="1:19" ht="30" customHeight="1">
      <c r="A349" s="160">
        <f t="shared" ca="1" si="19"/>
        <v>45902.147858796336</v>
      </c>
      <c r="B349" s="202"/>
      <c r="C349" s="306">
        <f t="shared" ca="1" si="17"/>
        <v>45902.147858796336</v>
      </c>
      <c r="D349" s="307"/>
      <c r="E349" s="307"/>
      <c r="F349" s="307"/>
      <c r="G349" s="202"/>
      <c r="H349" s="300">
        <f ca="1">IF(AND(DAY(A349)=20,COUNTIFS($H$25:H348,"&gt;0",$A$25:A348,"&gt;="&amp;DATE(YEAR(A349),MONTH(A349),1),$A$25:A348,"&lt;"&amp;DATE(YEAR(A349),MONTH(A349)+1,1))=0),'ввод данных'!$B$15,-RANDBETWEEN(51,14999))</f>
        <v>-9185</v>
      </c>
      <c r="I349" s="300"/>
      <c r="J349" s="300"/>
      <c r="K349" s="300"/>
      <c r="L349" s="300"/>
      <c r="M349" s="199"/>
      <c r="N349" s="199">
        <f t="shared" ca="1" si="18"/>
        <v>-9185</v>
      </c>
      <c r="O349" s="202"/>
      <c r="P349" s="303" t="str">
        <f ca="1">IF(H349='ввод данных'!$B$15,"Salary transfer from "&amp;'ввод данных'!$B$11,INDEX(Лист4!$A$1:$A$388,RANDBETWEEN(1,ROWS(Лист4!$A$1:$A$388))))</f>
        <v>YM*BETSBC</v>
      </c>
      <c r="Q349" s="303"/>
      <c r="R349" s="202"/>
      <c r="S349" s="199" t="str">
        <f t="shared" ca="1" si="20"/>
        <v>*1344</v>
      </c>
    </row>
    <row r="350" spans="1:19" ht="30" customHeight="1">
      <c r="A350" s="160">
        <f t="shared" ca="1" si="19"/>
        <v>45901.900636574115</v>
      </c>
      <c r="B350" s="202"/>
      <c r="C350" s="306">
        <f t="shared" ca="1" si="17"/>
        <v>45901.900636574115</v>
      </c>
      <c r="D350" s="307"/>
      <c r="E350" s="307"/>
      <c r="F350" s="307"/>
      <c r="G350" s="202"/>
      <c r="H350" s="300">
        <f ca="1">IF(AND(DAY(A350)=20,COUNTIFS($H$25:H349,"&gt;0",$A$25:A349,"&gt;="&amp;DATE(YEAR(A350),MONTH(A350),1),$A$25:A349,"&lt;"&amp;DATE(YEAR(A350),MONTH(A350)+1,1))=0),'ввод данных'!$B$15,-RANDBETWEEN(51,14999))</f>
        <v>-2167</v>
      </c>
      <c r="I350" s="300"/>
      <c r="J350" s="300"/>
      <c r="K350" s="300"/>
      <c r="L350" s="300"/>
      <c r="M350" s="199"/>
      <c r="N350" s="199">
        <f t="shared" ca="1" si="18"/>
        <v>-2167</v>
      </c>
      <c r="O350" s="202"/>
      <c r="P350" s="303" t="str">
        <f ca="1">IF(H350='ввод данных'!$B$15,"Salary transfer from "&amp;'ввод данных'!$B$11,INDEX(Лист4!$A$1:$A$388,RANDBETWEEN(1,ROWS(Лист4!$A$1:$A$388))))</f>
        <v>ZEMLYANOY VAL</v>
      </c>
      <c r="Q350" s="303"/>
      <c r="R350" s="202"/>
      <c r="S350" s="199" t="str">
        <f t="shared" ca="1" si="20"/>
        <v>*1344</v>
      </c>
    </row>
    <row r="351" spans="1:19" ht="30" customHeight="1">
      <c r="A351" s="160">
        <f t="shared" ca="1" si="19"/>
        <v>45901.190914351893</v>
      </c>
      <c r="B351" s="202"/>
      <c r="C351" s="306">
        <f t="shared" ca="1" si="17"/>
        <v>45901.190914351893</v>
      </c>
      <c r="D351" s="307"/>
      <c r="E351" s="307"/>
      <c r="F351" s="307"/>
      <c r="G351" s="202"/>
      <c r="H351" s="300">
        <f ca="1">IF(AND(DAY(A351)=20,COUNTIFS($H$25:H350,"&gt;0",$A$25:A350,"&gt;="&amp;DATE(YEAR(A351),MONTH(A351),1),$A$25:A350,"&lt;"&amp;DATE(YEAR(A351),MONTH(A351)+1,1))=0),'ввод данных'!$B$15,-RANDBETWEEN(51,14999))</f>
        <v>-115</v>
      </c>
      <c r="I351" s="300"/>
      <c r="J351" s="300"/>
      <c r="K351" s="300"/>
      <c r="L351" s="300"/>
      <c r="M351" s="199"/>
      <c r="N351" s="199">
        <f t="shared" ca="1" si="18"/>
        <v>-115</v>
      </c>
      <c r="O351" s="202"/>
      <c r="P351" s="303" t="str">
        <f ca="1">IF(H351='ввод данных'!$B$15,"Salary transfer from "&amp;'ввод данных'!$B$11,INDEX(Лист4!$A$1:$A$388,RANDBETWEEN(1,ROWS(Лист4!$A$1:$A$388))))</f>
        <v>BANK SPB IB</v>
      </c>
      <c r="Q351" s="303"/>
      <c r="R351" s="202"/>
      <c r="S351" s="199" t="str">
        <f t="shared" ca="1" si="20"/>
        <v>*1344</v>
      </c>
    </row>
    <row r="352" spans="1:19" ht="30" customHeight="1">
      <c r="A352" s="160">
        <f t="shared" ca="1" si="19"/>
        <v>45901.087442129668</v>
      </c>
      <c r="B352" s="202"/>
      <c r="C352" s="306">
        <f t="shared" ca="1" si="17"/>
        <v>45901.087442129668</v>
      </c>
      <c r="D352" s="307"/>
      <c r="E352" s="307"/>
      <c r="F352" s="307"/>
      <c r="G352" s="202"/>
      <c r="H352" s="300">
        <f ca="1">IF(AND(DAY(A352)=20,COUNTIFS($H$25:H351,"&gt;0",$A$25:A351,"&gt;="&amp;DATE(YEAR(A352),MONTH(A352),1),$A$25:A351,"&lt;"&amp;DATE(YEAR(A352),MONTH(A352)+1,1))=0),'ввод данных'!$B$15,-RANDBETWEEN(51,14999))</f>
        <v>-3696</v>
      </c>
      <c r="I352" s="300"/>
      <c r="J352" s="300"/>
      <c r="K352" s="300"/>
      <c r="L352" s="300"/>
      <c r="M352" s="199"/>
      <c r="N352" s="199">
        <f t="shared" ca="1" si="18"/>
        <v>-3696</v>
      </c>
      <c r="O352" s="202"/>
      <c r="P352" s="303" t="str">
        <f ca="1">IF(H352='ввод данных'!$B$15,"Salary transfer from "&amp;'ввод данных'!$B$11,INDEX(Лист4!$A$1:$A$388,RANDBETWEEN(1,ROWS(Лист4!$A$1:$A$388))))</f>
        <v>OOO RESTOGRUPPLUS ENGE</v>
      </c>
      <c r="Q352" s="303"/>
      <c r="R352" s="202"/>
      <c r="S352" s="199" t="str">
        <f t="shared" ca="1" si="20"/>
        <v>*1344</v>
      </c>
    </row>
    <row r="353" spans="1:19" ht="30" customHeight="1">
      <c r="A353" s="160">
        <f t="shared" ca="1" si="19"/>
        <v>45900.145775463003</v>
      </c>
      <c r="B353" s="202"/>
      <c r="C353" s="306">
        <f t="shared" ca="1" si="17"/>
        <v>45900.145775463003</v>
      </c>
      <c r="D353" s="307"/>
      <c r="E353" s="307"/>
      <c r="F353" s="307"/>
      <c r="G353" s="202"/>
      <c r="H353" s="300">
        <f ca="1">IF(AND(DAY(A353)=20,COUNTIFS($H$25:H352,"&gt;0",$A$25:A352,"&gt;="&amp;DATE(YEAR(A353),MONTH(A353),1),$A$25:A352,"&lt;"&amp;DATE(YEAR(A353),MONTH(A353)+1,1))=0),'ввод данных'!$B$15,-RANDBETWEEN(51,14999))</f>
        <v>-884</v>
      </c>
      <c r="I353" s="300"/>
      <c r="J353" s="300"/>
      <c r="K353" s="300"/>
      <c r="L353" s="300"/>
      <c r="M353" s="199"/>
      <c r="N353" s="199">
        <f t="shared" ca="1" si="18"/>
        <v>-884</v>
      </c>
      <c r="O353" s="202"/>
      <c r="P353" s="303" t="str">
        <f ca="1">IF(H353='ввод данных'!$B$15,"Salary transfer from "&amp;'ввод данных'!$B$11,INDEX(Лист4!$A$1:$A$388,RANDBETWEEN(1,ROWS(Лист4!$A$1:$A$388))))</f>
        <v>GRIN MARKET 2</v>
      </c>
      <c r="Q353" s="303"/>
      <c r="R353" s="202"/>
      <c r="S353" s="199" t="str">
        <f t="shared" ca="1" si="20"/>
        <v>*1344</v>
      </c>
    </row>
    <row r="354" spans="1:19" ht="30" customHeight="1">
      <c r="A354" s="160">
        <f t="shared" ca="1" si="19"/>
        <v>45900.072858796339</v>
      </c>
      <c r="B354" s="202"/>
      <c r="C354" s="306">
        <f t="shared" ca="1" si="17"/>
        <v>45900.072858796339</v>
      </c>
      <c r="D354" s="307"/>
      <c r="E354" s="307"/>
      <c r="F354" s="307"/>
      <c r="G354" s="202"/>
      <c r="H354" s="300">
        <f ca="1">IF(AND(DAY(A354)=20,COUNTIFS($H$25:H353,"&gt;0",$A$25:A353,"&gt;="&amp;DATE(YEAR(A354),MONTH(A354),1),$A$25:A353,"&lt;"&amp;DATE(YEAR(A354),MONTH(A354)+1,1))=0),'ввод данных'!$B$15,-RANDBETWEEN(51,14999))</f>
        <v>-1623</v>
      </c>
      <c r="I354" s="300"/>
      <c r="J354" s="300"/>
      <c r="K354" s="300"/>
      <c r="L354" s="300"/>
      <c r="M354" s="199"/>
      <c r="N354" s="199">
        <f t="shared" ca="1" si="18"/>
        <v>-1623</v>
      </c>
      <c r="O354" s="202"/>
      <c r="P354" s="303" t="str">
        <f ca="1">IF(H354='ввод данных'!$B$15,"Salary transfer from "&amp;'ввод данных'!$B$11,INDEX(Лист4!$A$1:$A$388,RANDBETWEEN(1,ROWS(Лист4!$A$1:$A$388))))</f>
        <v>NETELLER 1714</v>
      </c>
      <c r="Q354" s="303"/>
      <c r="R354" s="202"/>
      <c r="S354" s="199" t="str">
        <f t="shared" ca="1" si="20"/>
        <v>*1344</v>
      </c>
    </row>
    <row r="355" spans="1:19" ht="30" customHeight="1">
      <c r="A355" s="160">
        <f t="shared" ca="1" si="19"/>
        <v>45899.870081018562</v>
      </c>
      <c r="B355" s="202"/>
      <c r="C355" s="306">
        <f t="shared" ca="1" si="17"/>
        <v>45899.870081018562</v>
      </c>
      <c r="D355" s="307"/>
      <c r="E355" s="307"/>
      <c r="F355" s="307"/>
      <c r="G355" s="202"/>
      <c r="H355" s="300">
        <f ca="1">IF(AND(DAY(A355)=20,COUNTIFS($H$25:H354,"&gt;0",$A$25:A354,"&gt;="&amp;DATE(YEAR(A355),MONTH(A355),1),$A$25:A354,"&lt;"&amp;DATE(YEAR(A355),MONTH(A355)+1,1))=0),'ввод данных'!$B$15,-RANDBETWEEN(51,14999))</f>
        <v>-6048</v>
      </c>
      <c r="I355" s="300"/>
      <c r="J355" s="300"/>
      <c r="K355" s="300"/>
      <c r="L355" s="300"/>
      <c r="M355" s="199"/>
      <c r="N355" s="199">
        <f t="shared" ca="1" si="18"/>
        <v>-6048</v>
      </c>
      <c r="O355" s="202"/>
      <c r="P355" s="303" t="str">
        <f ca="1">IF(H355='ввод данных'!$B$15,"Salary transfer from "&amp;'ввод данных'!$B$11,INDEX(Лист4!$A$1:$A$388,RANDBETWEEN(1,ROWS(Лист4!$A$1:$A$388))))</f>
        <v>NETELLER 1592</v>
      </c>
      <c r="Q355" s="303"/>
      <c r="R355" s="202"/>
      <c r="S355" s="199" t="str">
        <f t="shared" ca="1" si="20"/>
        <v>*1344</v>
      </c>
    </row>
    <row r="356" spans="1:19" ht="30" customHeight="1">
      <c r="A356" s="160">
        <f t="shared" ca="1" si="19"/>
        <v>45899.752719907454</v>
      </c>
      <c r="B356" s="202"/>
      <c r="C356" s="306">
        <f t="shared" ca="1" si="17"/>
        <v>45899.752719907454</v>
      </c>
      <c r="D356" s="307"/>
      <c r="E356" s="307"/>
      <c r="F356" s="307"/>
      <c r="G356" s="202"/>
      <c r="H356" s="300">
        <f ca="1">IF(AND(DAY(A356)=20,COUNTIFS($H$25:H355,"&gt;0",$A$25:A355,"&gt;="&amp;DATE(YEAR(A356),MONTH(A356),1),$A$25:A355,"&lt;"&amp;DATE(YEAR(A356),MONTH(A356)+1,1))=0),'ввод данных'!$B$15,-RANDBETWEEN(51,14999))</f>
        <v>-3303</v>
      </c>
      <c r="I356" s="300"/>
      <c r="J356" s="300"/>
      <c r="K356" s="300"/>
      <c r="L356" s="300"/>
      <c r="M356" s="199"/>
      <c r="N356" s="199">
        <f t="shared" ca="1" si="18"/>
        <v>-3303</v>
      </c>
      <c r="O356" s="202"/>
      <c r="P356" s="303" t="str">
        <f ca="1">IF(H356='ввод данных'!$B$15,"Salary transfer from "&amp;'ввод данных'!$B$11,INDEX(Лист4!$A$1:$A$388,RANDBETWEEN(1,ROWS(Лист4!$A$1:$A$388))))</f>
        <v>YM*DENGI-CLICK.RU</v>
      </c>
      <c r="Q356" s="303"/>
      <c r="R356" s="202"/>
      <c r="S356" s="199" t="str">
        <f t="shared" ca="1" si="20"/>
        <v>*1344</v>
      </c>
    </row>
    <row r="357" spans="1:19" ht="30" customHeight="1">
      <c r="A357" s="160">
        <f t="shared" ca="1" si="19"/>
        <v>45899.439525463007</v>
      </c>
      <c r="B357" s="202"/>
      <c r="C357" s="306">
        <f t="shared" ca="1" si="17"/>
        <v>45899.439525463007</v>
      </c>
      <c r="D357" s="307"/>
      <c r="E357" s="307"/>
      <c r="F357" s="307"/>
      <c r="G357" s="202"/>
      <c r="H357" s="300">
        <f ca="1">IF(AND(DAY(A357)=20,COUNTIFS($H$25:H356,"&gt;0",$A$25:A356,"&gt;="&amp;DATE(YEAR(A357),MONTH(A357),1),$A$25:A356,"&lt;"&amp;DATE(YEAR(A357),MONTH(A357)+1,1))=0),'ввод данных'!$B$15,-RANDBETWEEN(51,14999))</f>
        <v>-3690</v>
      </c>
      <c r="I357" s="300"/>
      <c r="J357" s="300"/>
      <c r="K357" s="300"/>
      <c r="L357" s="300"/>
      <c r="M357" s="199"/>
      <c r="N357" s="199">
        <f t="shared" ca="1" si="18"/>
        <v>-3690</v>
      </c>
      <c r="O357" s="202"/>
      <c r="P357" s="303" t="str">
        <f ca="1">IF(H357='ввод данных'!$B$15,"Salary transfer from "&amp;'ввод данных'!$B$11,INDEX(Лист4!$A$1:$A$388,RANDBETWEEN(1,ROWS(Лист4!$A$1:$A$388))))</f>
        <v>NPFB</v>
      </c>
      <c r="Q357" s="303"/>
      <c r="R357" s="202"/>
      <c r="S357" s="199" t="str">
        <f t="shared" ca="1" si="20"/>
        <v>*1344</v>
      </c>
    </row>
    <row r="358" spans="1:19" ht="30" customHeight="1">
      <c r="A358" s="160">
        <f t="shared" ca="1" si="19"/>
        <v>45898.533275463007</v>
      </c>
      <c r="B358" s="202"/>
      <c r="C358" s="306">
        <f t="shared" ca="1" si="17"/>
        <v>45898.533275463007</v>
      </c>
      <c r="D358" s="307"/>
      <c r="E358" s="307"/>
      <c r="F358" s="307"/>
      <c r="G358" s="202"/>
      <c r="H358" s="300">
        <f ca="1">IF(AND(DAY(A358)=20,COUNTIFS($H$25:H357,"&gt;0",$A$25:A357,"&gt;="&amp;DATE(YEAR(A358),MONTH(A358),1),$A$25:A357,"&lt;"&amp;DATE(YEAR(A358),MONTH(A358)+1,1))=0),'ввод данных'!$B$15,-RANDBETWEEN(51,14999))</f>
        <v>-14596</v>
      </c>
      <c r="I358" s="300"/>
      <c r="J358" s="300"/>
      <c r="K358" s="300"/>
      <c r="L358" s="300"/>
      <c r="M358" s="199"/>
      <c r="N358" s="199">
        <f t="shared" ca="1" si="18"/>
        <v>-14596</v>
      </c>
      <c r="O358" s="202"/>
      <c r="P358" s="303" t="str">
        <f ca="1">IF(H358='ввод данных'!$B$15,"Salary transfer from "&amp;'ввод данных'!$B$11,INDEX(Лист4!$A$1:$A$388,RANDBETWEEN(1,ROWS(Лист4!$A$1:$A$388))))</f>
        <v>YM*YANDEX.MONEY</v>
      </c>
      <c r="Q358" s="303"/>
      <c r="R358" s="202"/>
      <c r="S358" s="199" t="str">
        <f t="shared" ca="1" si="20"/>
        <v>*1344</v>
      </c>
    </row>
    <row r="359" spans="1:19" ht="30" customHeight="1">
      <c r="A359" s="160">
        <f t="shared" ca="1" si="19"/>
        <v>45898.11452546301</v>
      </c>
      <c r="B359" s="202"/>
      <c r="C359" s="306">
        <f t="shared" ca="1" si="17"/>
        <v>45898.11452546301</v>
      </c>
      <c r="D359" s="307"/>
      <c r="E359" s="307"/>
      <c r="F359" s="307"/>
      <c r="G359" s="202"/>
      <c r="H359" s="300">
        <f ca="1">IF(AND(DAY(A359)=20,COUNTIFS($H$25:H358,"&gt;0",$A$25:A358,"&gt;="&amp;DATE(YEAR(A359),MONTH(A359),1),$A$25:A358,"&lt;"&amp;DATE(YEAR(A359),MONTH(A359)+1,1))=0),'ввод данных'!$B$15,-RANDBETWEEN(51,14999))</f>
        <v>-6112</v>
      </c>
      <c r="I359" s="300"/>
      <c r="J359" s="300"/>
      <c r="K359" s="300"/>
      <c r="L359" s="300"/>
      <c r="M359" s="199"/>
      <c r="N359" s="199">
        <f t="shared" ca="1" si="18"/>
        <v>-6112</v>
      </c>
      <c r="O359" s="202"/>
      <c r="P359" s="303" t="str">
        <f ca="1">IF(H359='ввод данных'!$B$15,"Salary transfer from "&amp;'ввод данных'!$B$11,INDEX(Лист4!$A$1:$A$388,RANDBETWEEN(1,ROWS(Лист4!$A$1:$A$388))))</f>
        <v>ROBOKASSA</v>
      </c>
      <c r="Q359" s="303"/>
      <c r="R359" s="202"/>
      <c r="S359" s="199" t="str">
        <f t="shared" ca="1" si="20"/>
        <v>*1344</v>
      </c>
    </row>
    <row r="360" spans="1:19" ht="30" customHeight="1">
      <c r="A360" s="160">
        <f t="shared" ca="1" si="19"/>
        <v>45897.908275463007</v>
      </c>
      <c r="B360" s="202"/>
      <c r="C360" s="306">
        <f t="shared" ca="1" si="17"/>
        <v>45897.908275463007</v>
      </c>
      <c r="D360" s="307"/>
      <c r="E360" s="307"/>
      <c r="F360" s="307"/>
      <c r="G360" s="202"/>
      <c r="H360" s="300">
        <f ca="1">IF(AND(DAY(A360)=20,COUNTIFS($H$25:H359,"&gt;0",$A$25:A359,"&gt;="&amp;DATE(YEAR(A360),MONTH(A360),1),$A$25:A359,"&lt;"&amp;DATE(YEAR(A360),MONTH(A360)+1,1))=0),'ввод данных'!$B$15,-RANDBETWEEN(51,14999))</f>
        <v>-13161</v>
      </c>
      <c r="I360" s="300"/>
      <c r="J360" s="300"/>
      <c r="K360" s="300"/>
      <c r="L360" s="300"/>
      <c r="M360" s="199"/>
      <c r="N360" s="199">
        <f t="shared" ca="1" si="18"/>
        <v>-13161</v>
      </c>
      <c r="O360" s="202"/>
      <c r="P360" s="303" t="str">
        <f ca="1">IF(H360='ввод данных'!$B$15,"Salary transfer from "&amp;'ввод данных'!$B$11,INDEX(Лист4!$A$1:$A$388,RANDBETWEEN(1,ROWS(Лист4!$A$1:$A$388))))</f>
        <v>YANDEX.MONEY YANDEX.MO</v>
      </c>
      <c r="Q360" s="303"/>
      <c r="R360" s="202"/>
      <c r="S360" s="199" t="str">
        <f t="shared" ca="1" si="20"/>
        <v>*1344</v>
      </c>
    </row>
    <row r="361" spans="1:19" ht="30" customHeight="1" thickBot="1">
      <c r="A361" s="163">
        <f t="shared" ca="1" si="19"/>
        <v>45897.245081018562</v>
      </c>
      <c r="B361" s="204"/>
      <c r="C361" s="304">
        <f t="shared" ca="1" si="17"/>
        <v>45897.245081018562</v>
      </c>
      <c r="D361" s="305"/>
      <c r="E361" s="305"/>
      <c r="F361" s="305"/>
      <c r="G361" s="204"/>
      <c r="H361" s="299">
        <f ca="1">IF(AND(DAY(A361)=20,COUNTIFS($H$25:H360,"&gt;0",$A$25:A360,"&gt;="&amp;DATE(YEAR(A361),MONTH(A361),1),$A$25:A360,"&lt;"&amp;DATE(YEAR(A361),MONTH(A361)+1,1))=0),'ввод данных'!$B$15,-RANDBETWEEN(51,14999))</f>
        <v>-7755</v>
      </c>
      <c r="I361" s="299"/>
      <c r="J361" s="299"/>
      <c r="K361" s="299"/>
      <c r="L361" s="299"/>
      <c r="M361" s="200"/>
      <c r="N361" s="200">
        <f t="shared" ca="1" si="18"/>
        <v>-7755</v>
      </c>
      <c r="O361" s="204"/>
      <c r="P361" s="301" t="str">
        <f ca="1">IF(H361='ввод данных'!$B$15,"Salary transfer from "&amp;'ввод данных'!$B$11,INDEX(Лист4!$A$1:$A$388,RANDBETWEEN(1,ROWS(Лист4!$A$1:$A$388))))</f>
        <v>NETELLER 2139</v>
      </c>
      <c r="Q361" s="301"/>
      <c r="R361" s="204"/>
      <c r="S361" s="200" t="str">
        <f t="shared" ca="1" si="20"/>
        <v>*1344</v>
      </c>
    </row>
    <row r="362" spans="1:19">
      <c r="A362" s="157"/>
    </row>
    <row r="363" spans="1:19">
      <c r="A363" s="157"/>
    </row>
    <row r="364" spans="1:19">
      <c r="A364" s="152" t="s">
        <v>4987</v>
      </c>
      <c r="B364" s="152"/>
      <c r="C364" s="152"/>
      <c r="D364" s="296">
        <f ca="1">SUMIF(H25:L361,"&gt;0")</f>
        <v>4200000</v>
      </c>
      <c r="E364" s="296"/>
      <c r="F364" s="296"/>
      <c r="G364" s="296"/>
      <c r="H364" s="296"/>
      <c r="I364" s="296"/>
      <c r="J364" s="296"/>
      <c r="K364" s="296"/>
    </row>
    <row r="365" spans="1:19">
      <c r="A365" s="157"/>
      <c r="B365" s="152"/>
      <c r="C365" s="152"/>
      <c r="D365" s="152"/>
      <c r="E365" s="152"/>
      <c r="F365" s="152"/>
      <c r="G365" s="152"/>
      <c r="H365" s="152"/>
      <c r="I365" s="152"/>
      <c r="J365" s="152"/>
      <c r="K365" s="152"/>
    </row>
    <row r="366" spans="1:19">
      <c r="A366" s="152" t="s">
        <v>4988</v>
      </c>
      <c r="B366" s="152"/>
      <c r="C366" s="152"/>
      <c r="D366" s="296">
        <f ca="1">SUMIF(H25:L361,"&lt;0")</f>
        <v>-2357190</v>
      </c>
      <c r="E366" s="296"/>
      <c r="F366" s="296"/>
      <c r="G366" s="296"/>
      <c r="H366" s="296"/>
      <c r="I366" s="296"/>
      <c r="J366" s="296"/>
      <c r="K366" s="296"/>
    </row>
    <row r="367" spans="1:19">
      <c r="A367" s="157"/>
    </row>
    <row r="368" spans="1:19">
      <c r="A368" s="157"/>
    </row>
    <row r="369" spans="1:19">
      <c r="A369" s="157"/>
    </row>
    <row r="370" spans="1:19">
      <c r="A370" s="157" t="s">
        <v>4989</v>
      </c>
    </row>
    <row r="371" spans="1:19">
      <c r="A371" s="157"/>
    </row>
    <row r="372" spans="1:19">
      <c r="A372" s="157" t="s">
        <v>4990</v>
      </c>
      <c r="Q372" s="297" t="s">
        <v>4991</v>
      </c>
      <c r="R372" s="298"/>
      <c r="S372" s="298"/>
    </row>
    <row r="373" spans="1:19">
      <c r="A373" s="157"/>
    </row>
    <row r="374" spans="1:19">
      <c r="A374" s="157"/>
    </row>
    <row r="375" spans="1:19">
      <c r="A375" s="157"/>
    </row>
    <row r="376" spans="1:19">
      <c r="A376" s="157"/>
    </row>
    <row r="377" spans="1:19">
      <c r="A377" s="157"/>
    </row>
    <row r="378" spans="1:19">
      <c r="A378" s="157"/>
    </row>
    <row r="379" spans="1:19">
      <c r="A379" s="157"/>
    </row>
    <row r="380" spans="1:19">
      <c r="A380" s="157"/>
    </row>
    <row r="381" spans="1:19">
      <c r="A381" s="157"/>
    </row>
    <row r="382" spans="1:19">
      <c r="A382" s="157"/>
    </row>
    <row r="383" spans="1:19">
      <c r="A383" s="157"/>
    </row>
    <row r="384" spans="1:19">
      <c r="A384" s="157"/>
    </row>
    <row r="385" spans="1:1">
      <c r="A385" s="157"/>
    </row>
    <row r="386" spans="1:1">
      <c r="A386" s="157"/>
    </row>
    <row r="387" spans="1:1">
      <c r="A387" s="157"/>
    </row>
    <row r="388" spans="1:1">
      <c r="A388" s="157"/>
    </row>
  </sheetData>
  <mergeCells count="1021">
    <mergeCell ref="C25:F25"/>
    <mergeCell ref="H25:L25"/>
    <mergeCell ref="P25:Q25"/>
    <mergeCell ref="C26:F26"/>
    <mergeCell ref="H26:L26"/>
    <mergeCell ref="P26:Q26"/>
    <mergeCell ref="K1:S3"/>
    <mergeCell ref="Q8:S8"/>
    <mergeCell ref="L16:N16"/>
    <mergeCell ref="E18:J18"/>
    <mergeCell ref="C24:F24"/>
    <mergeCell ref="H24:L24"/>
    <mergeCell ref="P24:Q24"/>
    <mergeCell ref="C31:F31"/>
    <mergeCell ref="H31:L31"/>
    <mergeCell ref="P31:Q31"/>
    <mergeCell ref="C32:F32"/>
    <mergeCell ref="H32:L32"/>
    <mergeCell ref="P32:Q32"/>
    <mergeCell ref="C29:F29"/>
    <mergeCell ref="H29:L29"/>
    <mergeCell ref="P29:Q29"/>
    <mergeCell ref="C30:F30"/>
    <mergeCell ref="H30:L30"/>
    <mergeCell ref="P30:Q30"/>
    <mergeCell ref="C27:F27"/>
    <mergeCell ref="H27:L27"/>
    <mergeCell ref="P27:Q27"/>
    <mergeCell ref="C28:F28"/>
    <mergeCell ref="H28:L28"/>
    <mergeCell ref="P28:Q28"/>
    <mergeCell ref="C37:F37"/>
    <mergeCell ref="H37:L37"/>
    <mergeCell ref="P37:Q37"/>
    <mergeCell ref="C38:F38"/>
    <mergeCell ref="H38:L38"/>
    <mergeCell ref="P38:Q38"/>
    <mergeCell ref="C35:F35"/>
    <mergeCell ref="H35:L35"/>
    <mergeCell ref="P35:Q35"/>
    <mergeCell ref="C36:F36"/>
    <mergeCell ref="H36:L36"/>
    <mergeCell ref="P36:Q36"/>
    <mergeCell ref="C33:F33"/>
    <mergeCell ref="H33:L33"/>
    <mergeCell ref="P33:Q33"/>
    <mergeCell ref="C34:F34"/>
    <mergeCell ref="H34:L34"/>
    <mergeCell ref="P34:Q34"/>
    <mergeCell ref="C43:F43"/>
    <mergeCell ref="H43:L43"/>
    <mergeCell ref="P43:Q43"/>
    <mergeCell ref="C44:F44"/>
    <mergeCell ref="H44:L44"/>
    <mergeCell ref="P44:Q44"/>
    <mergeCell ref="C41:F41"/>
    <mergeCell ref="H41:L41"/>
    <mergeCell ref="P41:Q41"/>
    <mergeCell ref="C42:F42"/>
    <mergeCell ref="H42:L42"/>
    <mergeCell ref="P42:Q42"/>
    <mergeCell ref="C39:F39"/>
    <mergeCell ref="H39:L39"/>
    <mergeCell ref="P39:Q39"/>
    <mergeCell ref="C40:F40"/>
    <mergeCell ref="H40:L40"/>
    <mergeCell ref="P40:Q40"/>
    <mergeCell ref="C49:F49"/>
    <mergeCell ref="H49:L49"/>
    <mergeCell ref="P49:Q49"/>
    <mergeCell ref="C50:F50"/>
    <mergeCell ref="H50:L50"/>
    <mergeCell ref="P50:Q50"/>
    <mergeCell ref="C47:F47"/>
    <mergeCell ref="H47:L47"/>
    <mergeCell ref="P47:Q47"/>
    <mergeCell ref="C48:F48"/>
    <mergeCell ref="H48:L48"/>
    <mergeCell ref="P48:Q48"/>
    <mergeCell ref="C45:F45"/>
    <mergeCell ref="H45:L45"/>
    <mergeCell ref="P45:Q45"/>
    <mergeCell ref="C46:F46"/>
    <mergeCell ref="H46:L46"/>
    <mergeCell ref="P46:Q46"/>
    <mergeCell ref="C55:F55"/>
    <mergeCell ref="H55:L55"/>
    <mergeCell ref="P55:Q55"/>
    <mergeCell ref="C56:F56"/>
    <mergeCell ref="H56:L56"/>
    <mergeCell ref="P56:Q56"/>
    <mergeCell ref="C53:F53"/>
    <mergeCell ref="H53:L53"/>
    <mergeCell ref="P53:Q53"/>
    <mergeCell ref="C54:F54"/>
    <mergeCell ref="H54:L54"/>
    <mergeCell ref="P54:Q54"/>
    <mergeCell ref="C51:F51"/>
    <mergeCell ref="H51:L51"/>
    <mergeCell ref="P51:Q51"/>
    <mergeCell ref="C52:F52"/>
    <mergeCell ref="H52:L52"/>
    <mergeCell ref="P52:Q52"/>
    <mergeCell ref="C61:F61"/>
    <mergeCell ref="H61:L61"/>
    <mergeCell ref="P61:Q61"/>
    <mergeCell ref="C62:F62"/>
    <mergeCell ref="H62:L62"/>
    <mergeCell ref="P62:Q62"/>
    <mergeCell ref="C59:F59"/>
    <mergeCell ref="H59:L59"/>
    <mergeCell ref="P59:Q59"/>
    <mergeCell ref="C60:F60"/>
    <mergeCell ref="H60:L60"/>
    <mergeCell ref="P60:Q60"/>
    <mergeCell ref="C57:F57"/>
    <mergeCell ref="H57:L57"/>
    <mergeCell ref="P57:Q57"/>
    <mergeCell ref="C58:F58"/>
    <mergeCell ref="H58:L58"/>
    <mergeCell ref="P58:Q58"/>
    <mergeCell ref="C67:F67"/>
    <mergeCell ref="H67:L67"/>
    <mergeCell ref="P67:Q67"/>
    <mergeCell ref="C68:F68"/>
    <mergeCell ref="H68:L68"/>
    <mergeCell ref="P68:Q68"/>
    <mergeCell ref="C65:F65"/>
    <mergeCell ref="H65:L65"/>
    <mergeCell ref="P65:Q65"/>
    <mergeCell ref="C66:F66"/>
    <mergeCell ref="H66:L66"/>
    <mergeCell ref="P66:Q66"/>
    <mergeCell ref="C63:F63"/>
    <mergeCell ref="H63:L63"/>
    <mergeCell ref="P63:Q63"/>
    <mergeCell ref="C64:F64"/>
    <mergeCell ref="H64:L64"/>
    <mergeCell ref="P64:Q64"/>
    <mergeCell ref="C73:F73"/>
    <mergeCell ref="H73:L73"/>
    <mergeCell ref="P73:Q73"/>
    <mergeCell ref="C74:F74"/>
    <mergeCell ref="H74:L74"/>
    <mergeCell ref="P74:Q74"/>
    <mergeCell ref="C71:F71"/>
    <mergeCell ref="H71:L71"/>
    <mergeCell ref="P71:Q71"/>
    <mergeCell ref="C72:F72"/>
    <mergeCell ref="H72:L72"/>
    <mergeCell ref="P72:Q72"/>
    <mergeCell ref="C69:F69"/>
    <mergeCell ref="H69:L69"/>
    <mergeCell ref="P69:Q69"/>
    <mergeCell ref="C70:F70"/>
    <mergeCell ref="H70:L70"/>
    <mergeCell ref="P70:Q70"/>
    <mergeCell ref="C79:F79"/>
    <mergeCell ref="H79:L79"/>
    <mergeCell ref="P79:Q79"/>
    <mergeCell ref="C80:F80"/>
    <mergeCell ref="H80:L80"/>
    <mergeCell ref="P80:Q80"/>
    <mergeCell ref="C77:F77"/>
    <mergeCell ref="H77:L77"/>
    <mergeCell ref="P77:Q77"/>
    <mergeCell ref="C78:F78"/>
    <mergeCell ref="H78:L78"/>
    <mergeCell ref="P78:Q78"/>
    <mergeCell ref="C75:F75"/>
    <mergeCell ref="H75:L75"/>
    <mergeCell ref="P75:Q75"/>
    <mergeCell ref="C76:F76"/>
    <mergeCell ref="H76:L76"/>
    <mergeCell ref="P76:Q76"/>
    <mergeCell ref="C85:F85"/>
    <mergeCell ref="H85:L85"/>
    <mergeCell ref="P85:Q85"/>
    <mergeCell ref="C86:F86"/>
    <mergeCell ref="H86:L86"/>
    <mergeCell ref="P86:Q86"/>
    <mergeCell ref="C83:F83"/>
    <mergeCell ref="H83:L83"/>
    <mergeCell ref="P83:Q83"/>
    <mergeCell ref="C84:F84"/>
    <mergeCell ref="H84:L84"/>
    <mergeCell ref="P84:Q84"/>
    <mergeCell ref="C81:F81"/>
    <mergeCell ref="H81:L81"/>
    <mergeCell ref="P81:Q81"/>
    <mergeCell ref="C82:F82"/>
    <mergeCell ref="H82:L82"/>
    <mergeCell ref="P82:Q82"/>
    <mergeCell ref="C91:F91"/>
    <mergeCell ref="H91:L91"/>
    <mergeCell ref="P91:Q91"/>
    <mergeCell ref="C92:F92"/>
    <mergeCell ref="H92:L92"/>
    <mergeCell ref="P92:Q92"/>
    <mergeCell ref="C89:F89"/>
    <mergeCell ref="H89:L89"/>
    <mergeCell ref="P89:Q89"/>
    <mergeCell ref="C90:F90"/>
    <mergeCell ref="H90:L90"/>
    <mergeCell ref="P90:Q90"/>
    <mergeCell ref="C87:F87"/>
    <mergeCell ref="H87:L87"/>
    <mergeCell ref="P87:Q87"/>
    <mergeCell ref="C88:F88"/>
    <mergeCell ref="H88:L88"/>
    <mergeCell ref="P88:Q88"/>
    <mergeCell ref="C97:F97"/>
    <mergeCell ref="H97:L97"/>
    <mergeCell ref="P97:Q97"/>
    <mergeCell ref="C98:F98"/>
    <mergeCell ref="H98:L98"/>
    <mergeCell ref="P98:Q98"/>
    <mergeCell ref="C95:F95"/>
    <mergeCell ref="H95:L95"/>
    <mergeCell ref="P95:Q95"/>
    <mergeCell ref="C96:F96"/>
    <mergeCell ref="H96:L96"/>
    <mergeCell ref="P96:Q96"/>
    <mergeCell ref="C93:F93"/>
    <mergeCell ref="H93:L93"/>
    <mergeCell ref="P93:Q93"/>
    <mergeCell ref="C94:F94"/>
    <mergeCell ref="H94:L94"/>
    <mergeCell ref="P94:Q94"/>
    <mergeCell ref="C103:F103"/>
    <mergeCell ref="H103:L103"/>
    <mergeCell ref="P103:Q103"/>
    <mergeCell ref="C104:F104"/>
    <mergeCell ref="H104:L104"/>
    <mergeCell ref="P104:Q104"/>
    <mergeCell ref="C101:F101"/>
    <mergeCell ref="H101:L101"/>
    <mergeCell ref="P101:Q101"/>
    <mergeCell ref="C102:F102"/>
    <mergeCell ref="H102:L102"/>
    <mergeCell ref="P102:Q102"/>
    <mergeCell ref="C99:F99"/>
    <mergeCell ref="H99:L99"/>
    <mergeCell ref="P99:Q99"/>
    <mergeCell ref="C100:F100"/>
    <mergeCell ref="H100:L100"/>
    <mergeCell ref="P100:Q100"/>
    <mergeCell ref="C109:F109"/>
    <mergeCell ref="H109:L109"/>
    <mergeCell ref="P109:Q109"/>
    <mergeCell ref="C110:F110"/>
    <mergeCell ref="H110:L110"/>
    <mergeCell ref="P110:Q110"/>
    <mergeCell ref="C107:F107"/>
    <mergeCell ref="H107:L107"/>
    <mergeCell ref="P107:Q107"/>
    <mergeCell ref="C108:F108"/>
    <mergeCell ref="H108:L108"/>
    <mergeCell ref="P108:Q108"/>
    <mergeCell ref="C105:F105"/>
    <mergeCell ref="H105:L105"/>
    <mergeCell ref="P105:Q105"/>
    <mergeCell ref="C106:F106"/>
    <mergeCell ref="H106:L106"/>
    <mergeCell ref="P106:Q106"/>
    <mergeCell ref="C115:F115"/>
    <mergeCell ref="H115:L115"/>
    <mergeCell ref="P115:Q115"/>
    <mergeCell ref="C116:F116"/>
    <mergeCell ref="H116:L116"/>
    <mergeCell ref="P116:Q116"/>
    <mergeCell ref="C113:F113"/>
    <mergeCell ref="H113:L113"/>
    <mergeCell ref="P113:Q113"/>
    <mergeCell ref="C114:F114"/>
    <mergeCell ref="H114:L114"/>
    <mergeCell ref="P114:Q114"/>
    <mergeCell ref="C111:F111"/>
    <mergeCell ref="H111:L111"/>
    <mergeCell ref="P111:Q111"/>
    <mergeCell ref="C112:F112"/>
    <mergeCell ref="H112:L112"/>
    <mergeCell ref="P112:Q112"/>
    <mergeCell ref="C121:F121"/>
    <mergeCell ref="H121:L121"/>
    <mergeCell ref="P121:Q121"/>
    <mergeCell ref="C122:F122"/>
    <mergeCell ref="H122:L122"/>
    <mergeCell ref="P122:Q122"/>
    <mergeCell ref="C119:F119"/>
    <mergeCell ref="H119:L119"/>
    <mergeCell ref="P119:Q119"/>
    <mergeCell ref="C120:F120"/>
    <mergeCell ref="H120:L120"/>
    <mergeCell ref="P120:Q120"/>
    <mergeCell ref="C117:F117"/>
    <mergeCell ref="H117:L117"/>
    <mergeCell ref="P117:Q117"/>
    <mergeCell ref="C118:F118"/>
    <mergeCell ref="H118:L118"/>
    <mergeCell ref="P118:Q118"/>
    <mergeCell ref="C127:F127"/>
    <mergeCell ref="H127:L127"/>
    <mergeCell ref="P127:Q127"/>
    <mergeCell ref="C128:F128"/>
    <mergeCell ref="H128:L128"/>
    <mergeCell ref="P128:Q128"/>
    <mergeCell ref="C125:F125"/>
    <mergeCell ref="H125:L125"/>
    <mergeCell ref="P125:Q125"/>
    <mergeCell ref="C126:F126"/>
    <mergeCell ref="H126:L126"/>
    <mergeCell ref="P126:Q126"/>
    <mergeCell ref="C123:F123"/>
    <mergeCell ref="H123:L123"/>
    <mergeCell ref="P123:Q123"/>
    <mergeCell ref="C124:F124"/>
    <mergeCell ref="H124:L124"/>
    <mergeCell ref="P124:Q124"/>
    <mergeCell ref="C133:F133"/>
    <mergeCell ref="H133:L133"/>
    <mergeCell ref="P133:Q133"/>
    <mergeCell ref="C134:F134"/>
    <mergeCell ref="H134:L134"/>
    <mergeCell ref="P134:Q134"/>
    <mergeCell ref="C131:F131"/>
    <mergeCell ref="H131:L131"/>
    <mergeCell ref="P131:Q131"/>
    <mergeCell ref="C132:F132"/>
    <mergeCell ref="H132:L132"/>
    <mergeCell ref="P132:Q132"/>
    <mergeCell ref="C129:F129"/>
    <mergeCell ref="H129:L129"/>
    <mergeCell ref="P129:Q129"/>
    <mergeCell ref="C130:F130"/>
    <mergeCell ref="H130:L130"/>
    <mergeCell ref="P130:Q130"/>
    <mergeCell ref="C139:F139"/>
    <mergeCell ref="H139:L139"/>
    <mergeCell ref="P139:Q139"/>
    <mergeCell ref="C140:F140"/>
    <mergeCell ref="H140:L140"/>
    <mergeCell ref="P140:Q140"/>
    <mergeCell ref="C137:F137"/>
    <mergeCell ref="H137:L137"/>
    <mergeCell ref="P137:Q137"/>
    <mergeCell ref="C138:F138"/>
    <mergeCell ref="H138:L138"/>
    <mergeCell ref="P138:Q138"/>
    <mergeCell ref="C135:F135"/>
    <mergeCell ref="H135:L135"/>
    <mergeCell ref="P135:Q135"/>
    <mergeCell ref="C136:F136"/>
    <mergeCell ref="H136:L136"/>
    <mergeCell ref="P136:Q136"/>
    <mergeCell ref="C145:F145"/>
    <mergeCell ref="H145:L145"/>
    <mergeCell ref="P145:Q145"/>
    <mergeCell ref="C146:F146"/>
    <mergeCell ref="H146:L146"/>
    <mergeCell ref="P146:Q146"/>
    <mergeCell ref="C143:F143"/>
    <mergeCell ref="H143:L143"/>
    <mergeCell ref="P143:Q143"/>
    <mergeCell ref="C144:F144"/>
    <mergeCell ref="H144:L144"/>
    <mergeCell ref="P144:Q144"/>
    <mergeCell ref="C141:F141"/>
    <mergeCell ref="H141:L141"/>
    <mergeCell ref="P141:Q141"/>
    <mergeCell ref="C142:F142"/>
    <mergeCell ref="H142:L142"/>
    <mergeCell ref="P142:Q142"/>
    <mergeCell ref="C151:F151"/>
    <mergeCell ref="H151:L151"/>
    <mergeCell ref="P151:Q151"/>
    <mergeCell ref="C152:F152"/>
    <mergeCell ref="H152:L152"/>
    <mergeCell ref="P152:Q152"/>
    <mergeCell ref="C149:F149"/>
    <mergeCell ref="H149:L149"/>
    <mergeCell ref="P149:Q149"/>
    <mergeCell ref="C150:F150"/>
    <mergeCell ref="H150:L150"/>
    <mergeCell ref="P150:Q150"/>
    <mergeCell ref="C147:F147"/>
    <mergeCell ref="H147:L147"/>
    <mergeCell ref="P147:Q147"/>
    <mergeCell ref="C148:F148"/>
    <mergeCell ref="H148:L148"/>
    <mergeCell ref="P148:Q148"/>
    <mergeCell ref="C157:F157"/>
    <mergeCell ref="H157:L157"/>
    <mergeCell ref="P157:Q157"/>
    <mergeCell ref="C158:F158"/>
    <mergeCell ref="H158:L158"/>
    <mergeCell ref="P158:Q158"/>
    <mergeCell ref="C155:F155"/>
    <mergeCell ref="H155:L155"/>
    <mergeCell ref="P155:Q155"/>
    <mergeCell ref="C156:F156"/>
    <mergeCell ref="H156:L156"/>
    <mergeCell ref="P156:Q156"/>
    <mergeCell ref="C153:F153"/>
    <mergeCell ref="H153:L153"/>
    <mergeCell ref="P153:Q153"/>
    <mergeCell ref="C154:F154"/>
    <mergeCell ref="H154:L154"/>
    <mergeCell ref="P154:Q154"/>
    <mergeCell ref="C163:F163"/>
    <mergeCell ref="H163:L163"/>
    <mergeCell ref="P163:Q163"/>
    <mergeCell ref="C164:F164"/>
    <mergeCell ref="H164:L164"/>
    <mergeCell ref="P164:Q164"/>
    <mergeCell ref="C161:F161"/>
    <mergeCell ref="H161:L161"/>
    <mergeCell ref="P161:Q161"/>
    <mergeCell ref="C162:F162"/>
    <mergeCell ref="H162:L162"/>
    <mergeCell ref="P162:Q162"/>
    <mergeCell ref="C159:F159"/>
    <mergeCell ref="H159:L159"/>
    <mergeCell ref="P159:Q159"/>
    <mergeCell ref="C160:F160"/>
    <mergeCell ref="H160:L160"/>
    <mergeCell ref="P160:Q160"/>
    <mergeCell ref="C169:F169"/>
    <mergeCell ref="H169:L169"/>
    <mergeCell ref="P169:Q169"/>
    <mergeCell ref="C170:F170"/>
    <mergeCell ref="H170:L170"/>
    <mergeCell ref="P170:Q170"/>
    <mergeCell ref="C167:F167"/>
    <mergeCell ref="H167:L167"/>
    <mergeCell ref="P167:Q167"/>
    <mergeCell ref="C168:F168"/>
    <mergeCell ref="H168:L168"/>
    <mergeCell ref="P168:Q168"/>
    <mergeCell ref="C165:F165"/>
    <mergeCell ref="H165:L165"/>
    <mergeCell ref="P165:Q165"/>
    <mergeCell ref="C166:F166"/>
    <mergeCell ref="H166:L166"/>
    <mergeCell ref="P166:Q166"/>
    <mergeCell ref="C175:F175"/>
    <mergeCell ref="H175:L175"/>
    <mergeCell ref="P175:Q175"/>
    <mergeCell ref="C176:F176"/>
    <mergeCell ref="H176:L176"/>
    <mergeCell ref="P176:Q176"/>
    <mergeCell ref="C173:F173"/>
    <mergeCell ref="H173:L173"/>
    <mergeCell ref="P173:Q173"/>
    <mergeCell ref="C174:F174"/>
    <mergeCell ref="H174:L174"/>
    <mergeCell ref="P174:Q174"/>
    <mergeCell ref="C171:F171"/>
    <mergeCell ref="H171:L171"/>
    <mergeCell ref="P171:Q171"/>
    <mergeCell ref="C172:F172"/>
    <mergeCell ref="H172:L172"/>
    <mergeCell ref="P172:Q172"/>
    <mergeCell ref="C181:F181"/>
    <mergeCell ref="H181:L181"/>
    <mergeCell ref="P181:Q181"/>
    <mergeCell ref="C182:F182"/>
    <mergeCell ref="H182:L182"/>
    <mergeCell ref="P182:Q182"/>
    <mergeCell ref="C179:F179"/>
    <mergeCell ref="H179:L179"/>
    <mergeCell ref="P179:Q179"/>
    <mergeCell ref="C180:F180"/>
    <mergeCell ref="H180:L180"/>
    <mergeCell ref="P180:Q180"/>
    <mergeCell ref="C177:F177"/>
    <mergeCell ref="H177:L177"/>
    <mergeCell ref="P177:Q177"/>
    <mergeCell ref="C178:F178"/>
    <mergeCell ref="H178:L178"/>
    <mergeCell ref="P178:Q178"/>
    <mergeCell ref="C187:F187"/>
    <mergeCell ref="H187:L187"/>
    <mergeCell ref="P187:Q187"/>
    <mergeCell ref="C188:F188"/>
    <mergeCell ref="H188:L188"/>
    <mergeCell ref="P188:Q188"/>
    <mergeCell ref="C185:F185"/>
    <mergeCell ref="H185:L185"/>
    <mergeCell ref="P185:Q185"/>
    <mergeCell ref="C186:F186"/>
    <mergeCell ref="H186:L186"/>
    <mergeCell ref="P186:Q186"/>
    <mergeCell ref="C183:F183"/>
    <mergeCell ref="H183:L183"/>
    <mergeCell ref="P183:Q183"/>
    <mergeCell ref="C184:F184"/>
    <mergeCell ref="H184:L184"/>
    <mergeCell ref="P184:Q184"/>
    <mergeCell ref="C193:F193"/>
    <mergeCell ref="H193:L193"/>
    <mergeCell ref="P193:Q193"/>
    <mergeCell ref="C194:F194"/>
    <mergeCell ref="H194:L194"/>
    <mergeCell ref="P194:Q194"/>
    <mergeCell ref="C191:F191"/>
    <mergeCell ref="H191:L191"/>
    <mergeCell ref="P191:Q191"/>
    <mergeCell ref="C192:F192"/>
    <mergeCell ref="H192:L192"/>
    <mergeCell ref="P192:Q192"/>
    <mergeCell ref="C189:F189"/>
    <mergeCell ref="H189:L189"/>
    <mergeCell ref="P189:Q189"/>
    <mergeCell ref="C190:F190"/>
    <mergeCell ref="H190:L190"/>
    <mergeCell ref="P190:Q190"/>
    <mergeCell ref="C199:F199"/>
    <mergeCell ref="H199:L199"/>
    <mergeCell ref="P199:Q199"/>
    <mergeCell ref="C200:F200"/>
    <mergeCell ref="H200:L200"/>
    <mergeCell ref="P200:Q200"/>
    <mergeCell ref="C197:F197"/>
    <mergeCell ref="H197:L197"/>
    <mergeCell ref="P197:Q197"/>
    <mergeCell ref="C198:F198"/>
    <mergeCell ref="H198:L198"/>
    <mergeCell ref="P198:Q198"/>
    <mergeCell ref="C195:F195"/>
    <mergeCell ref="H195:L195"/>
    <mergeCell ref="P195:Q195"/>
    <mergeCell ref="C196:F196"/>
    <mergeCell ref="H196:L196"/>
    <mergeCell ref="P196:Q196"/>
    <mergeCell ref="C205:F205"/>
    <mergeCell ref="H205:L205"/>
    <mergeCell ref="P205:Q205"/>
    <mergeCell ref="C206:F206"/>
    <mergeCell ref="H206:L206"/>
    <mergeCell ref="P206:Q206"/>
    <mergeCell ref="C203:F203"/>
    <mergeCell ref="H203:L203"/>
    <mergeCell ref="P203:Q203"/>
    <mergeCell ref="C204:F204"/>
    <mergeCell ref="H204:L204"/>
    <mergeCell ref="P204:Q204"/>
    <mergeCell ref="C201:F201"/>
    <mergeCell ref="H201:L201"/>
    <mergeCell ref="P201:Q201"/>
    <mergeCell ref="C202:F202"/>
    <mergeCell ref="H202:L202"/>
    <mergeCell ref="P202:Q202"/>
    <mergeCell ref="C211:F211"/>
    <mergeCell ref="H211:L211"/>
    <mergeCell ref="P211:Q211"/>
    <mergeCell ref="C212:F212"/>
    <mergeCell ref="H212:L212"/>
    <mergeCell ref="P212:Q212"/>
    <mergeCell ref="C209:F209"/>
    <mergeCell ref="H209:L209"/>
    <mergeCell ref="P209:Q209"/>
    <mergeCell ref="C210:F210"/>
    <mergeCell ref="H210:L210"/>
    <mergeCell ref="P210:Q210"/>
    <mergeCell ref="C207:F207"/>
    <mergeCell ref="H207:L207"/>
    <mergeCell ref="P207:Q207"/>
    <mergeCell ref="C208:F208"/>
    <mergeCell ref="H208:L208"/>
    <mergeCell ref="P208:Q208"/>
    <mergeCell ref="C217:F217"/>
    <mergeCell ref="H217:L217"/>
    <mergeCell ref="P217:Q217"/>
    <mergeCell ref="C218:F218"/>
    <mergeCell ref="H218:L218"/>
    <mergeCell ref="P218:Q218"/>
    <mergeCell ref="C215:F215"/>
    <mergeCell ref="H215:L215"/>
    <mergeCell ref="P215:Q215"/>
    <mergeCell ref="C216:F216"/>
    <mergeCell ref="H216:L216"/>
    <mergeCell ref="P216:Q216"/>
    <mergeCell ref="C213:F213"/>
    <mergeCell ref="H213:L213"/>
    <mergeCell ref="P213:Q213"/>
    <mergeCell ref="C214:F214"/>
    <mergeCell ref="H214:L214"/>
    <mergeCell ref="P214:Q214"/>
    <mergeCell ref="C223:F223"/>
    <mergeCell ref="H223:L223"/>
    <mergeCell ref="P223:Q223"/>
    <mergeCell ref="C224:F224"/>
    <mergeCell ref="H224:L224"/>
    <mergeCell ref="P224:Q224"/>
    <mergeCell ref="C221:F221"/>
    <mergeCell ref="H221:L221"/>
    <mergeCell ref="P221:Q221"/>
    <mergeCell ref="C222:F222"/>
    <mergeCell ref="H222:L222"/>
    <mergeCell ref="P222:Q222"/>
    <mergeCell ref="C219:F219"/>
    <mergeCell ref="H219:L219"/>
    <mergeCell ref="P219:Q219"/>
    <mergeCell ref="C220:F220"/>
    <mergeCell ref="H220:L220"/>
    <mergeCell ref="P220:Q220"/>
    <mergeCell ref="C229:F229"/>
    <mergeCell ref="H229:L229"/>
    <mergeCell ref="P229:Q229"/>
    <mergeCell ref="C230:F230"/>
    <mergeCell ref="H230:L230"/>
    <mergeCell ref="P230:Q230"/>
    <mergeCell ref="C227:F227"/>
    <mergeCell ref="H227:L227"/>
    <mergeCell ref="P227:Q227"/>
    <mergeCell ref="C228:F228"/>
    <mergeCell ref="H228:L228"/>
    <mergeCell ref="P228:Q228"/>
    <mergeCell ref="C225:F225"/>
    <mergeCell ref="H225:L225"/>
    <mergeCell ref="P225:Q225"/>
    <mergeCell ref="C226:F226"/>
    <mergeCell ref="H226:L226"/>
    <mergeCell ref="P226:Q226"/>
    <mergeCell ref="C235:F235"/>
    <mergeCell ref="H235:L235"/>
    <mergeCell ref="P235:Q235"/>
    <mergeCell ref="C236:F236"/>
    <mergeCell ref="H236:L236"/>
    <mergeCell ref="P236:Q236"/>
    <mergeCell ref="C233:F233"/>
    <mergeCell ref="H233:L233"/>
    <mergeCell ref="P233:Q233"/>
    <mergeCell ref="C234:F234"/>
    <mergeCell ref="H234:L234"/>
    <mergeCell ref="P234:Q234"/>
    <mergeCell ref="C231:F231"/>
    <mergeCell ref="H231:L231"/>
    <mergeCell ref="P231:Q231"/>
    <mergeCell ref="C232:F232"/>
    <mergeCell ref="H232:L232"/>
    <mergeCell ref="P232:Q232"/>
    <mergeCell ref="C241:F241"/>
    <mergeCell ref="H241:L241"/>
    <mergeCell ref="P241:Q241"/>
    <mergeCell ref="C242:F242"/>
    <mergeCell ref="H242:L242"/>
    <mergeCell ref="P242:Q242"/>
    <mergeCell ref="C239:F239"/>
    <mergeCell ref="H239:L239"/>
    <mergeCell ref="P239:Q239"/>
    <mergeCell ref="C240:F240"/>
    <mergeCell ref="H240:L240"/>
    <mergeCell ref="P240:Q240"/>
    <mergeCell ref="C237:F237"/>
    <mergeCell ref="H237:L237"/>
    <mergeCell ref="P237:Q237"/>
    <mergeCell ref="C238:F238"/>
    <mergeCell ref="H238:L238"/>
    <mergeCell ref="P238:Q238"/>
    <mergeCell ref="C247:F247"/>
    <mergeCell ref="H247:L247"/>
    <mergeCell ref="P247:Q247"/>
    <mergeCell ref="C248:F248"/>
    <mergeCell ref="H248:L248"/>
    <mergeCell ref="P248:Q248"/>
    <mergeCell ref="C245:F245"/>
    <mergeCell ref="H245:L245"/>
    <mergeCell ref="P245:Q245"/>
    <mergeCell ref="C246:F246"/>
    <mergeCell ref="H246:L246"/>
    <mergeCell ref="P246:Q246"/>
    <mergeCell ref="C243:F243"/>
    <mergeCell ref="H243:L243"/>
    <mergeCell ref="P243:Q243"/>
    <mergeCell ref="C244:F244"/>
    <mergeCell ref="H244:L244"/>
    <mergeCell ref="P244:Q244"/>
    <mergeCell ref="C253:F253"/>
    <mergeCell ref="H253:L253"/>
    <mergeCell ref="P253:Q253"/>
    <mergeCell ref="C254:F254"/>
    <mergeCell ref="H254:L254"/>
    <mergeCell ref="P254:Q254"/>
    <mergeCell ref="C251:F251"/>
    <mergeCell ref="H251:L251"/>
    <mergeCell ref="P251:Q251"/>
    <mergeCell ref="C252:F252"/>
    <mergeCell ref="H252:L252"/>
    <mergeCell ref="P252:Q252"/>
    <mergeCell ref="C249:F249"/>
    <mergeCell ref="H249:L249"/>
    <mergeCell ref="P249:Q249"/>
    <mergeCell ref="C250:F250"/>
    <mergeCell ref="H250:L250"/>
    <mergeCell ref="P250:Q250"/>
    <mergeCell ref="C259:F259"/>
    <mergeCell ref="H259:L259"/>
    <mergeCell ref="P259:Q259"/>
    <mergeCell ref="C260:F260"/>
    <mergeCell ref="H260:L260"/>
    <mergeCell ref="P260:Q260"/>
    <mergeCell ref="C257:F257"/>
    <mergeCell ref="H257:L257"/>
    <mergeCell ref="P257:Q257"/>
    <mergeCell ref="C258:F258"/>
    <mergeCell ref="H258:L258"/>
    <mergeCell ref="P258:Q258"/>
    <mergeCell ref="C255:F255"/>
    <mergeCell ref="H255:L255"/>
    <mergeCell ref="P255:Q255"/>
    <mergeCell ref="C256:F256"/>
    <mergeCell ref="H256:L256"/>
    <mergeCell ref="P256:Q256"/>
    <mergeCell ref="C265:F265"/>
    <mergeCell ref="H265:L265"/>
    <mergeCell ref="P265:Q265"/>
    <mergeCell ref="C266:F266"/>
    <mergeCell ref="H266:L266"/>
    <mergeCell ref="P266:Q266"/>
    <mergeCell ref="C263:F263"/>
    <mergeCell ref="H263:L263"/>
    <mergeCell ref="P263:Q263"/>
    <mergeCell ref="C264:F264"/>
    <mergeCell ref="H264:L264"/>
    <mergeCell ref="P264:Q264"/>
    <mergeCell ref="C261:F261"/>
    <mergeCell ref="H261:L261"/>
    <mergeCell ref="P261:Q261"/>
    <mergeCell ref="C262:F262"/>
    <mergeCell ref="H262:L262"/>
    <mergeCell ref="P262:Q262"/>
    <mergeCell ref="C271:F271"/>
    <mergeCell ref="H271:L271"/>
    <mergeCell ref="P271:Q271"/>
    <mergeCell ref="C272:F272"/>
    <mergeCell ref="H272:L272"/>
    <mergeCell ref="P272:Q272"/>
    <mergeCell ref="C269:F269"/>
    <mergeCell ref="H269:L269"/>
    <mergeCell ref="P269:Q269"/>
    <mergeCell ref="C270:F270"/>
    <mergeCell ref="H270:L270"/>
    <mergeCell ref="P270:Q270"/>
    <mergeCell ref="C267:F267"/>
    <mergeCell ref="H267:L267"/>
    <mergeCell ref="P267:Q267"/>
    <mergeCell ref="C268:F268"/>
    <mergeCell ref="H268:L268"/>
    <mergeCell ref="P268:Q268"/>
    <mergeCell ref="C277:F277"/>
    <mergeCell ref="H277:L277"/>
    <mergeCell ref="P277:Q277"/>
    <mergeCell ref="C278:F278"/>
    <mergeCell ref="H278:L278"/>
    <mergeCell ref="P278:Q278"/>
    <mergeCell ref="C275:F275"/>
    <mergeCell ref="H275:L275"/>
    <mergeCell ref="P275:Q275"/>
    <mergeCell ref="C276:F276"/>
    <mergeCell ref="H276:L276"/>
    <mergeCell ref="P276:Q276"/>
    <mergeCell ref="C273:F273"/>
    <mergeCell ref="H273:L273"/>
    <mergeCell ref="P273:Q273"/>
    <mergeCell ref="C274:F274"/>
    <mergeCell ref="H274:L274"/>
    <mergeCell ref="P274:Q274"/>
    <mergeCell ref="C283:F283"/>
    <mergeCell ref="H283:L283"/>
    <mergeCell ref="P283:Q283"/>
    <mergeCell ref="C284:F284"/>
    <mergeCell ref="H284:L284"/>
    <mergeCell ref="P284:Q284"/>
    <mergeCell ref="C281:F281"/>
    <mergeCell ref="H281:L281"/>
    <mergeCell ref="P281:Q281"/>
    <mergeCell ref="C282:F282"/>
    <mergeCell ref="H282:L282"/>
    <mergeCell ref="P282:Q282"/>
    <mergeCell ref="C279:F279"/>
    <mergeCell ref="H279:L279"/>
    <mergeCell ref="P279:Q279"/>
    <mergeCell ref="C280:F280"/>
    <mergeCell ref="H280:L280"/>
    <mergeCell ref="P280:Q280"/>
    <mergeCell ref="C289:F289"/>
    <mergeCell ref="H289:L289"/>
    <mergeCell ref="P289:Q289"/>
    <mergeCell ref="C290:F290"/>
    <mergeCell ref="H290:L290"/>
    <mergeCell ref="P290:Q290"/>
    <mergeCell ref="C287:F287"/>
    <mergeCell ref="H287:L287"/>
    <mergeCell ref="P287:Q287"/>
    <mergeCell ref="C288:F288"/>
    <mergeCell ref="H288:L288"/>
    <mergeCell ref="P288:Q288"/>
    <mergeCell ref="C285:F285"/>
    <mergeCell ref="H285:L285"/>
    <mergeCell ref="P285:Q285"/>
    <mergeCell ref="C286:F286"/>
    <mergeCell ref="H286:L286"/>
    <mergeCell ref="P286:Q286"/>
    <mergeCell ref="C295:F295"/>
    <mergeCell ref="H295:L295"/>
    <mergeCell ref="P295:Q295"/>
    <mergeCell ref="C296:F296"/>
    <mergeCell ref="H296:L296"/>
    <mergeCell ref="P296:Q296"/>
    <mergeCell ref="C293:F293"/>
    <mergeCell ref="H293:L293"/>
    <mergeCell ref="P293:Q293"/>
    <mergeCell ref="C294:F294"/>
    <mergeCell ref="H294:L294"/>
    <mergeCell ref="P294:Q294"/>
    <mergeCell ref="C291:F291"/>
    <mergeCell ref="H291:L291"/>
    <mergeCell ref="P291:Q291"/>
    <mergeCell ref="C292:F292"/>
    <mergeCell ref="H292:L292"/>
    <mergeCell ref="P292:Q292"/>
    <mergeCell ref="C301:F301"/>
    <mergeCell ref="H301:L301"/>
    <mergeCell ref="P301:Q301"/>
    <mergeCell ref="C302:F302"/>
    <mergeCell ref="H302:L302"/>
    <mergeCell ref="P302:Q302"/>
    <mergeCell ref="C299:F299"/>
    <mergeCell ref="H299:L299"/>
    <mergeCell ref="P299:Q299"/>
    <mergeCell ref="C300:F300"/>
    <mergeCell ref="H300:L300"/>
    <mergeCell ref="P300:Q300"/>
    <mergeCell ref="C297:F297"/>
    <mergeCell ref="H297:L297"/>
    <mergeCell ref="P297:Q297"/>
    <mergeCell ref="C298:F298"/>
    <mergeCell ref="H298:L298"/>
    <mergeCell ref="P298:Q298"/>
    <mergeCell ref="C307:F307"/>
    <mergeCell ref="H307:L307"/>
    <mergeCell ref="P307:Q307"/>
    <mergeCell ref="C308:F308"/>
    <mergeCell ref="H308:L308"/>
    <mergeCell ref="P308:Q308"/>
    <mergeCell ref="C305:F305"/>
    <mergeCell ref="H305:L305"/>
    <mergeCell ref="P305:Q305"/>
    <mergeCell ref="C306:F306"/>
    <mergeCell ref="H306:L306"/>
    <mergeCell ref="P306:Q306"/>
    <mergeCell ref="C303:F303"/>
    <mergeCell ref="H303:L303"/>
    <mergeCell ref="P303:Q303"/>
    <mergeCell ref="C304:F304"/>
    <mergeCell ref="H304:L304"/>
    <mergeCell ref="P304:Q304"/>
    <mergeCell ref="C313:F313"/>
    <mergeCell ref="H313:L313"/>
    <mergeCell ref="P313:Q313"/>
    <mergeCell ref="C314:F314"/>
    <mergeCell ref="H314:L314"/>
    <mergeCell ref="P314:Q314"/>
    <mergeCell ref="C311:F311"/>
    <mergeCell ref="H311:L311"/>
    <mergeCell ref="P311:Q311"/>
    <mergeCell ref="C312:F312"/>
    <mergeCell ref="H312:L312"/>
    <mergeCell ref="P312:Q312"/>
    <mergeCell ref="C309:F309"/>
    <mergeCell ref="H309:L309"/>
    <mergeCell ref="P309:Q309"/>
    <mergeCell ref="C310:F310"/>
    <mergeCell ref="H310:L310"/>
    <mergeCell ref="P310:Q310"/>
    <mergeCell ref="C319:F319"/>
    <mergeCell ref="H319:L319"/>
    <mergeCell ref="P319:Q319"/>
    <mergeCell ref="C320:F320"/>
    <mergeCell ref="H320:L320"/>
    <mergeCell ref="P320:Q320"/>
    <mergeCell ref="C317:F317"/>
    <mergeCell ref="H317:L317"/>
    <mergeCell ref="P317:Q317"/>
    <mergeCell ref="C318:F318"/>
    <mergeCell ref="H318:L318"/>
    <mergeCell ref="P318:Q318"/>
    <mergeCell ref="C315:F315"/>
    <mergeCell ref="H315:L315"/>
    <mergeCell ref="P315:Q315"/>
    <mergeCell ref="C316:F316"/>
    <mergeCell ref="H316:L316"/>
    <mergeCell ref="P316:Q316"/>
    <mergeCell ref="C325:F325"/>
    <mergeCell ref="H325:L325"/>
    <mergeCell ref="P325:Q325"/>
    <mergeCell ref="C326:F326"/>
    <mergeCell ref="H326:L326"/>
    <mergeCell ref="P326:Q326"/>
    <mergeCell ref="C323:F323"/>
    <mergeCell ref="H323:L323"/>
    <mergeCell ref="P323:Q323"/>
    <mergeCell ref="C324:F324"/>
    <mergeCell ref="H324:L324"/>
    <mergeCell ref="P324:Q324"/>
    <mergeCell ref="C321:F321"/>
    <mergeCell ref="H321:L321"/>
    <mergeCell ref="P321:Q321"/>
    <mergeCell ref="C322:F322"/>
    <mergeCell ref="H322:L322"/>
    <mergeCell ref="P322:Q322"/>
    <mergeCell ref="C331:F331"/>
    <mergeCell ref="H331:L331"/>
    <mergeCell ref="P331:Q331"/>
    <mergeCell ref="C332:F332"/>
    <mergeCell ref="H332:L332"/>
    <mergeCell ref="P332:Q332"/>
    <mergeCell ref="C329:F329"/>
    <mergeCell ref="H329:L329"/>
    <mergeCell ref="P329:Q329"/>
    <mergeCell ref="C330:F330"/>
    <mergeCell ref="H330:L330"/>
    <mergeCell ref="P330:Q330"/>
    <mergeCell ref="C327:F327"/>
    <mergeCell ref="H327:L327"/>
    <mergeCell ref="P327:Q327"/>
    <mergeCell ref="C328:F328"/>
    <mergeCell ref="H328:L328"/>
    <mergeCell ref="P328:Q328"/>
    <mergeCell ref="C337:F337"/>
    <mergeCell ref="H337:L337"/>
    <mergeCell ref="P337:Q337"/>
    <mergeCell ref="C338:F338"/>
    <mergeCell ref="H338:L338"/>
    <mergeCell ref="P338:Q338"/>
    <mergeCell ref="C335:F335"/>
    <mergeCell ref="H335:L335"/>
    <mergeCell ref="P335:Q335"/>
    <mergeCell ref="C336:F336"/>
    <mergeCell ref="H336:L336"/>
    <mergeCell ref="P336:Q336"/>
    <mergeCell ref="C333:F333"/>
    <mergeCell ref="H333:L333"/>
    <mergeCell ref="P333:Q333"/>
    <mergeCell ref="C334:F334"/>
    <mergeCell ref="H334:L334"/>
    <mergeCell ref="P334:Q334"/>
    <mergeCell ref="C343:F343"/>
    <mergeCell ref="H343:L343"/>
    <mergeCell ref="P343:Q343"/>
    <mergeCell ref="C344:F344"/>
    <mergeCell ref="H344:L344"/>
    <mergeCell ref="P344:Q344"/>
    <mergeCell ref="C341:F341"/>
    <mergeCell ref="H341:L341"/>
    <mergeCell ref="P341:Q341"/>
    <mergeCell ref="C342:F342"/>
    <mergeCell ref="H342:L342"/>
    <mergeCell ref="P342:Q342"/>
    <mergeCell ref="C339:F339"/>
    <mergeCell ref="H339:L339"/>
    <mergeCell ref="P339:Q339"/>
    <mergeCell ref="C340:F340"/>
    <mergeCell ref="H340:L340"/>
    <mergeCell ref="P340:Q340"/>
    <mergeCell ref="C349:F349"/>
    <mergeCell ref="H349:L349"/>
    <mergeCell ref="P349:Q349"/>
    <mergeCell ref="C350:F350"/>
    <mergeCell ref="H350:L350"/>
    <mergeCell ref="P350:Q350"/>
    <mergeCell ref="C347:F347"/>
    <mergeCell ref="H347:L347"/>
    <mergeCell ref="P347:Q347"/>
    <mergeCell ref="C348:F348"/>
    <mergeCell ref="H348:L348"/>
    <mergeCell ref="P348:Q348"/>
    <mergeCell ref="C345:F345"/>
    <mergeCell ref="H345:L345"/>
    <mergeCell ref="P345:Q345"/>
    <mergeCell ref="C346:F346"/>
    <mergeCell ref="H346:L346"/>
    <mergeCell ref="P346:Q346"/>
    <mergeCell ref="C355:F355"/>
    <mergeCell ref="H355:L355"/>
    <mergeCell ref="P355:Q355"/>
    <mergeCell ref="C356:F356"/>
    <mergeCell ref="H356:L356"/>
    <mergeCell ref="P356:Q356"/>
    <mergeCell ref="C353:F353"/>
    <mergeCell ref="H353:L353"/>
    <mergeCell ref="P353:Q353"/>
    <mergeCell ref="C354:F354"/>
    <mergeCell ref="H354:L354"/>
    <mergeCell ref="P354:Q354"/>
    <mergeCell ref="C351:F351"/>
    <mergeCell ref="H351:L351"/>
    <mergeCell ref="P351:Q351"/>
    <mergeCell ref="C352:F352"/>
    <mergeCell ref="H352:L352"/>
    <mergeCell ref="P352:Q352"/>
    <mergeCell ref="C361:F361"/>
    <mergeCell ref="H361:L361"/>
    <mergeCell ref="P361:Q361"/>
    <mergeCell ref="D364:K364"/>
    <mergeCell ref="D366:K366"/>
    <mergeCell ref="Q372:S372"/>
    <mergeCell ref="C359:F359"/>
    <mergeCell ref="H359:L359"/>
    <mergeCell ref="P359:Q359"/>
    <mergeCell ref="C360:F360"/>
    <mergeCell ref="H360:L360"/>
    <mergeCell ref="P360:Q360"/>
    <mergeCell ref="C357:F357"/>
    <mergeCell ref="H357:L357"/>
    <mergeCell ref="P357:Q357"/>
    <mergeCell ref="C358:F358"/>
    <mergeCell ref="H358:L358"/>
    <mergeCell ref="P358:Q358"/>
  </mergeCells>
  <pageMargins left="0.23622047244094491" right="0.23622047244094491" top="0.74803149606299213" bottom="0.74803149606299213" header="0.31496062992125984" footer="0.31496062992125984"/>
  <pageSetup paperSize="9" orientation="portrait" r:id="rId1"/>
  <headerFooter>
    <oddFooter>&amp;C&amp;"Arial,обычный"&amp;7&amp;K00-024«TBank» universal license of Bank of Russia No 2673 c/a 30101810145250000974 Main Department Bank of Russia in the Central Federal District
BIC 044525974 TIC 7710140679 CRR 771301001&amp;R&amp;"Arial,обычный"&amp;8&amp;K00-024&amp;P</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4"/>
  <dimension ref="A1:S250"/>
  <sheetViews>
    <sheetView zoomScale="115" zoomScaleNormal="115" workbookViewId="0">
      <selection activeCell="H25" sqref="H25:L25"/>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224" customWidth="1"/>
    <col min="15" max="15" width="2" style="148" customWidth="1"/>
    <col min="16" max="16" width="11" style="148" bestFit="1" customWidth="1"/>
    <col min="17" max="17" width="7.6640625" style="148" customWidth="1"/>
    <col min="18" max="18" width="2.33203125" style="148" customWidth="1"/>
    <col min="19" max="19" width="8.88671875" style="239"/>
    <col min="20" max="16384" width="8.88671875" style="148"/>
  </cols>
  <sheetData>
    <row r="1" spans="1:19" ht="13.8" customHeight="1">
      <c r="K1" s="311" t="s">
        <v>4980</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5758121</v>
      </c>
      <c r="Q8" s="313">
        <f ca="1">TODAY()</f>
        <v>46063</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225"/>
      <c r="O10" s="159"/>
      <c r="P10" s="159"/>
      <c r="Q10" s="159"/>
      <c r="R10" s="159"/>
      <c r="S10" s="243"/>
    </row>
    <row r="11" spans="1:19" ht="7.2" customHeight="1">
      <c r="A11" s="153"/>
      <c r="B11" s="153"/>
      <c r="C11" s="153"/>
      <c r="D11" s="153"/>
      <c r="E11" s="153"/>
      <c r="F11" s="153"/>
      <c r="G11" s="153"/>
      <c r="H11" s="153"/>
      <c r="I11" s="153"/>
      <c r="J11" s="153"/>
      <c r="K11" s="153"/>
      <c r="L11" s="153"/>
      <c r="M11" s="153"/>
      <c r="N11" s="226"/>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225"/>
      <c r="O12" s="159"/>
      <c r="P12" s="159"/>
      <c r="Q12" s="159"/>
      <c r="R12" s="159"/>
      <c r="S12" s="243"/>
    </row>
    <row r="13" spans="1:19" ht="9.6" customHeight="1"/>
    <row r="14" spans="1:19" ht="20.399999999999999">
      <c r="A14" s="151" t="s">
        <v>4977</v>
      </c>
    </row>
    <row r="15" spans="1:19" ht="6" customHeight="1"/>
    <row r="16" spans="1:19">
      <c r="A16" s="164" t="s">
        <v>4978</v>
      </c>
      <c r="B16" s="159"/>
      <c r="C16" s="159"/>
      <c r="D16" s="159"/>
      <c r="E16" s="159"/>
      <c r="F16" s="159"/>
      <c r="G16" s="159"/>
      <c r="H16" s="159"/>
      <c r="I16" s="159"/>
      <c r="J16" s="159"/>
      <c r="K16" s="159"/>
      <c r="L16" s="310" t="str">
        <f ca="1">'т-банк 2 (3 мес)'!L16:N16</f>
        <v>25.07.2017</v>
      </c>
      <c r="M16" s="310"/>
      <c r="N16" s="310"/>
      <c r="O16" s="159"/>
      <c r="P16" s="159"/>
      <c r="Q16" s="159"/>
      <c r="R16" s="159"/>
      <c r="S16" s="243"/>
    </row>
    <row r="17" spans="1:19" ht="8.4" customHeight="1"/>
    <row r="18" spans="1:19" ht="15" customHeight="1">
      <c r="A18" s="164" t="s">
        <v>4979</v>
      </c>
      <c r="B18" s="159"/>
      <c r="C18" s="159"/>
      <c r="D18" s="159"/>
      <c r="E18" s="310">
        <f ca="1">'т-банк 2 (3 мес)'!E18:J18</f>
        <v>9720531</v>
      </c>
      <c r="F18" s="310"/>
      <c r="G18" s="310"/>
      <c r="H18" s="310"/>
      <c r="I18" s="310"/>
      <c r="J18" s="310"/>
      <c r="K18" s="159"/>
      <c r="L18" s="159"/>
      <c r="M18" s="159"/>
      <c r="N18" s="225"/>
      <c r="O18" s="159"/>
      <c r="P18" s="159"/>
      <c r="Q18" s="159"/>
      <c r="R18" s="159"/>
      <c r="S18" s="243"/>
    </row>
    <row r="19" spans="1:19" ht="6" customHeight="1"/>
    <row r="20" spans="1:19">
      <c r="A20" s="164" t="s">
        <v>4986</v>
      </c>
      <c r="B20" s="159"/>
      <c r="C20" s="159"/>
      <c r="D20" s="159"/>
      <c r="E20" s="159"/>
      <c r="F20" s="159"/>
      <c r="G20" s="159"/>
      <c r="H20" s="159"/>
      <c r="I20" s="159"/>
      <c r="J20" s="165"/>
      <c r="K20" s="159"/>
      <c r="L20" s="159"/>
      <c r="M20" s="159"/>
      <c r="N20" s="225"/>
      <c r="O20" s="159"/>
      <c r="P20" s="159"/>
      <c r="Q20" s="159"/>
      <c r="R20" s="159"/>
      <c r="S20" s="243"/>
    </row>
    <row r="22" spans="1:19">
      <c r="A22" s="148" t="str">
        <f ca="1" xml:space="preserve"> "Movement of funds for the period from "&amp;  TEXT(A223,"ДД.ММ.ГГГ")&amp; " till " &amp;TEXT(Q8,"ДД.ММ.ГГГ")</f>
        <v>Movement of funds for the period from 31.10.2025 till 10.02.2026</v>
      </c>
    </row>
    <row r="24" spans="1:19" ht="22.8" customHeight="1" thickBot="1">
      <c r="A24" s="244" t="s">
        <v>4992</v>
      </c>
      <c r="B24" s="245"/>
      <c r="C24" s="312" t="s">
        <v>4981</v>
      </c>
      <c r="D24" s="312"/>
      <c r="E24" s="312"/>
      <c r="F24" s="312"/>
      <c r="G24" s="244"/>
      <c r="H24" s="312" t="s">
        <v>4982</v>
      </c>
      <c r="I24" s="312"/>
      <c r="J24" s="312"/>
      <c r="K24" s="312"/>
      <c r="L24" s="312"/>
      <c r="M24" s="245"/>
      <c r="N24" s="227" t="s">
        <v>4983</v>
      </c>
      <c r="O24" s="156"/>
      <c r="P24" s="314" t="s">
        <v>4984</v>
      </c>
      <c r="Q24" s="314"/>
      <c r="R24" s="156"/>
      <c r="S24" s="244" t="s">
        <v>4985</v>
      </c>
    </row>
    <row r="25" spans="1:19" ht="29.4" customHeight="1">
      <c r="A25" s="247">
        <f ca="1">'т-банк 2 (6 мес)'!A25</f>
        <v>46063.966608796298</v>
      </c>
      <c r="B25" s="248"/>
      <c r="C25" s="322">
        <f ca="1">'т-банк 2 (6 мес)'!C25:F25</f>
        <v>46063.966608796298</v>
      </c>
      <c r="D25" s="323"/>
      <c r="E25" s="323"/>
      <c r="F25" s="323"/>
      <c r="G25" s="248"/>
      <c r="H25" s="324">
        <f ca="1">'т-банк 2 (6 мес)'!H25:L25/'ввод данных'!$B$7</f>
        <v>-87.222570532915356</v>
      </c>
      <c r="I25" s="324"/>
      <c r="J25" s="324"/>
      <c r="K25" s="324"/>
      <c r="L25" s="324"/>
      <c r="M25" s="230"/>
      <c r="N25" s="249">
        <f t="shared" ref="N25:N89" ca="1" si="0">H25</f>
        <v>-87.222570532915356</v>
      </c>
      <c r="O25" s="248"/>
      <c r="P25" s="325" t="str">
        <f ca="1">'т-банк 2 (6 мес)'!P25:Q25</f>
        <v>TRM 4814 E UL. ZEMLYAN</v>
      </c>
      <c r="Q25" s="325"/>
      <c r="R25" s="248"/>
      <c r="S25" s="248" t="str">
        <f ca="1">'т-банк 2 (6 мес)'!S25</f>
        <v>*1344</v>
      </c>
    </row>
    <row r="26" spans="1:19" ht="30" customHeight="1">
      <c r="A26" s="241">
        <f ca="1">'т-банк 2 (6 мес)'!A26</f>
        <v>46063.128414351857</v>
      </c>
      <c r="B26" s="242"/>
      <c r="C26" s="306">
        <f ca="1">'т-банк 2 (6 мес)'!C26:F26</f>
        <v>46063.128414351857</v>
      </c>
      <c r="D26" s="307"/>
      <c r="E26" s="307"/>
      <c r="F26" s="307"/>
      <c r="G26" s="242"/>
      <c r="H26" s="321">
        <f ca="1">'т-банк 2 (6 мес)'!H26:L26/'ввод данных'!$B$7</f>
        <v>-92.81504702194357</v>
      </c>
      <c r="I26" s="321"/>
      <c r="J26" s="321"/>
      <c r="K26" s="321"/>
      <c r="L26" s="321"/>
      <c r="M26" s="240"/>
      <c r="N26" s="246">
        <f t="shared" ca="1" si="0"/>
        <v>-92.81504702194357</v>
      </c>
      <c r="O26" s="240"/>
      <c r="P26" s="303" t="str">
        <f ca="1">'т-банк 2 (6 мес)'!P26:Q26</f>
        <v>STATUS CLUB</v>
      </c>
      <c r="Q26" s="303"/>
      <c r="R26" s="240"/>
      <c r="S26" s="242" t="str">
        <f ca="1">'т-банк 2 (6 мес)'!S26</f>
        <v>*1344</v>
      </c>
    </row>
    <row r="27" spans="1:19" ht="30" customHeight="1">
      <c r="A27" s="241">
        <f ca="1">'т-банк 2 (6 мес)'!A27</f>
        <v>46062.897858796299</v>
      </c>
      <c r="B27" s="242"/>
      <c r="C27" s="306">
        <f t="shared" ref="C27:C90" ca="1" si="1">A27</f>
        <v>46062.897858796299</v>
      </c>
      <c r="D27" s="307"/>
      <c r="E27" s="307"/>
      <c r="F27" s="307"/>
      <c r="G27" s="242"/>
      <c r="H27" s="321">
        <f ca="1">'т-банк 2 (6 мес)'!H27:L27/'ввод данных'!$B$7</f>
        <v>-41.943573667711597</v>
      </c>
      <c r="I27" s="321"/>
      <c r="J27" s="321"/>
      <c r="K27" s="321"/>
      <c r="L27" s="321"/>
      <c r="M27" s="240"/>
      <c r="N27" s="246">
        <f t="shared" ca="1" si="0"/>
        <v>-41.943573667711597</v>
      </c>
      <c r="O27" s="242"/>
      <c r="P27" s="303" t="str">
        <f ca="1">'т-банк 2 (6 мес)'!P27:Q27</f>
        <v>ALFA ISS</v>
      </c>
      <c r="Q27" s="303"/>
      <c r="R27" s="242"/>
      <c r="S27" s="242" t="str">
        <f ca="1">'т-банк 2 (6 мес)'!S27</f>
        <v>*1344</v>
      </c>
    </row>
    <row r="28" spans="1:19" ht="30" customHeight="1">
      <c r="A28" s="241">
        <f ca="1">'т-банк 2 (6 мес)'!A28</f>
        <v>46062.483969907407</v>
      </c>
      <c r="B28" s="242"/>
      <c r="C28" s="306">
        <f t="shared" ca="1" si="1"/>
        <v>46062.483969907407</v>
      </c>
      <c r="D28" s="307"/>
      <c r="E28" s="307"/>
      <c r="F28" s="307"/>
      <c r="G28" s="242"/>
      <c r="H28" s="321">
        <f ca="1">'т-банк 2 (6 мес)'!H28:L28/'ввод данных'!$B$7</f>
        <v>-69.115987460815049</v>
      </c>
      <c r="I28" s="321"/>
      <c r="J28" s="321"/>
      <c r="K28" s="321"/>
      <c r="L28" s="321"/>
      <c r="M28" s="240"/>
      <c r="N28" s="246">
        <f t="shared" ca="1" si="0"/>
        <v>-69.115987460815049</v>
      </c>
      <c r="O28" s="242"/>
      <c r="P28" s="303" t="str">
        <f ca="1">'т-банк 2 (6 мес)'!P28:Q28</f>
        <v>MM KROKHALEVSKIJ</v>
      </c>
      <c r="Q28" s="303"/>
      <c r="R28" s="242"/>
      <c r="S28" s="242" t="str">
        <f ca="1">'т-банк 2 (6 мес)'!S28</f>
        <v>*1344</v>
      </c>
    </row>
    <row r="29" spans="1:19" ht="30" customHeight="1">
      <c r="A29" s="241">
        <f ca="1">'т-банк 2 (6 мес)'!A29</f>
        <v>46061.781886574077</v>
      </c>
      <c r="B29" s="242"/>
      <c r="C29" s="306">
        <f t="shared" ca="1" si="1"/>
        <v>46061.781886574077</v>
      </c>
      <c r="D29" s="307"/>
      <c r="E29" s="307"/>
      <c r="F29" s="307"/>
      <c r="G29" s="242"/>
      <c r="H29" s="321">
        <f ca="1">'т-банк 2 (6 мес)'!H29:L29/'ввод данных'!$B$7</f>
        <v>-6.9341692789968654</v>
      </c>
      <c r="I29" s="321"/>
      <c r="J29" s="321"/>
      <c r="K29" s="321"/>
      <c r="L29" s="321"/>
      <c r="M29" s="240"/>
      <c r="N29" s="246">
        <f t="shared" ca="1" si="0"/>
        <v>-6.9341692789968654</v>
      </c>
      <c r="O29" s="242"/>
      <c r="P29" s="303" t="str">
        <f ca="1">'т-банк 2 (6 мес)'!P29:Q29</f>
        <v>BIG-ZAIM.RU</v>
      </c>
      <c r="Q29" s="303"/>
      <c r="R29" s="242"/>
      <c r="S29" s="242" t="str">
        <f ca="1">'т-банк 2 (6 мес)'!S29</f>
        <v>*1344</v>
      </c>
    </row>
    <row r="30" spans="1:19" ht="30" customHeight="1">
      <c r="A30" s="241">
        <f ca="1">'т-банк 2 (6 мес)'!A30</f>
        <v>46061.497164351858</v>
      </c>
      <c r="B30" s="242"/>
      <c r="C30" s="306">
        <f t="shared" ca="1" si="1"/>
        <v>46061.497164351858</v>
      </c>
      <c r="D30" s="307"/>
      <c r="E30" s="307"/>
      <c r="F30" s="307"/>
      <c r="G30" s="242"/>
      <c r="H30" s="321">
        <f ca="1">'т-банк 2 (6 мес)'!H30:L30/'ввод данных'!$B$7</f>
        <v>-169.75548589341693</v>
      </c>
      <c r="I30" s="321"/>
      <c r="J30" s="321"/>
      <c r="K30" s="321"/>
      <c r="L30" s="321"/>
      <c r="M30" s="240"/>
      <c r="N30" s="246">
        <f t="shared" ca="1" si="0"/>
        <v>-169.75548589341693</v>
      </c>
      <c r="O30" s="242"/>
      <c r="P30" s="303" t="str">
        <f ca="1">'т-банк 2 (6 мес)'!P30:Q30</f>
        <v>ANTRESOL</v>
      </c>
      <c r="Q30" s="303"/>
      <c r="R30" s="242"/>
      <c r="S30" s="242" t="str">
        <f ca="1">'т-банк 2 (6 мес)'!S30</f>
        <v>*1344</v>
      </c>
    </row>
    <row r="31" spans="1:19" ht="30" customHeight="1">
      <c r="A31" s="241">
        <f ca="1">'т-банк 2 (6 мес)'!A31</f>
        <v>46061.092303240745</v>
      </c>
      <c r="B31" s="242"/>
      <c r="C31" s="306">
        <f t="shared" ca="1" si="1"/>
        <v>46061.092303240745</v>
      </c>
      <c r="D31" s="307"/>
      <c r="E31" s="307"/>
      <c r="F31" s="307"/>
      <c r="G31" s="242"/>
      <c r="H31" s="321">
        <f ca="1">'т-банк 2 (6 мес)'!H31:L31/'ввод данных'!$B$7</f>
        <v>-171.5360501567398</v>
      </c>
      <c r="I31" s="321"/>
      <c r="J31" s="321"/>
      <c r="K31" s="321"/>
      <c r="L31" s="321"/>
      <c r="M31" s="240"/>
      <c r="N31" s="246">
        <f t="shared" ca="1" si="0"/>
        <v>-171.5360501567398</v>
      </c>
      <c r="O31" s="242"/>
      <c r="P31" s="303" t="str">
        <f ca="1">'т-банк 2 (6 мес)'!P31:Q31</f>
        <v>EXPRESS-L</v>
      </c>
      <c r="Q31" s="303"/>
      <c r="R31" s="242"/>
      <c r="S31" s="242" t="str">
        <f ca="1">'т-банк 2 (6 мес)'!S31</f>
        <v>*1344</v>
      </c>
    </row>
    <row r="32" spans="1:19" ht="30" customHeight="1">
      <c r="A32" s="241">
        <f ca="1">'т-банк 2 (6 мес)'!A32</f>
        <v>46060.625636574077</v>
      </c>
      <c r="B32" s="242"/>
      <c r="C32" s="306">
        <f t="shared" ca="1" si="1"/>
        <v>46060.625636574077</v>
      </c>
      <c r="D32" s="307"/>
      <c r="E32" s="307"/>
      <c r="F32" s="307"/>
      <c r="G32" s="242"/>
      <c r="H32" s="321">
        <f ca="1">'т-банк 2 (6 мес)'!H32:L32/'ввод данных'!$B$7</f>
        <v>-142.54545454545453</v>
      </c>
      <c r="I32" s="321"/>
      <c r="J32" s="321"/>
      <c r="K32" s="321"/>
      <c r="L32" s="321"/>
      <c r="M32" s="240"/>
      <c r="N32" s="246">
        <f t="shared" ca="1" si="0"/>
        <v>-142.54545454545453</v>
      </c>
      <c r="O32" s="242"/>
      <c r="P32" s="303" t="str">
        <f ca="1">'т-банк 2 (6 мес)'!P32:Q32</f>
        <v>YM*DENGI-CLICK.RU</v>
      </c>
      <c r="Q32" s="303"/>
      <c r="R32" s="242"/>
      <c r="S32" s="242" t="str">
        <f ca="1">'т-банк 2 (6 мес)'!S32</f>
        <v>*1344</v>
      </c>
    </row>
    <row r="33" spans="1:19" ht="30" customHeight="1">
      <c r="A33" s="241">
        <f ca="1">'т-банк 2 (6 мес)'!A33</f>
        <v>46060.271469907413</v>
      </c>
      <c r="B33" s="242"/>
      <c r="C33" s="306">
        <f t="shared" ca="1" si="1"/>
        <v>46060.271469907413</v>
      </c>
      <c r="D33" s="307"/>
      <c r="E33" s="307"/>
      <c r="F33" s="307"/>
      <c r="G33" s="242"/>
      <c r="H33" s="321">
        <f ca="1">'т-банк 2 (6 мес)'!H33:L33/'ввод данных'!$B$7</f>
        <v>-95.498432601880879</v>
      </c>
      <c r="I33" s="321"/>
      <c r="J33" s="321"/>
      <c r="K33" s="321"/>
      <c r="L33" s="321"/>
      <c r="M33" s="240"/>
      <c r="N33" s="246">
        <f t="shared" ca="1" si="0"/>
        <v>-95.498432601880879</v>
      </c>
      <c r="O33" s="242"/>
      <c r="P33" s="303" t="str">
        <f ca="1">'т-банк 2 (6 мес)'!P33:Q33</f>
        <v>NADEAUS AUCTION GALLER</v>
      </c>
      <c r="Q33" s="303"/>
      <c r="R33" s="242"/>
      <c r="S33" s="242" t="str">
        <f ca="1">'т-банк 2 (6 мес)'!S33</f>
        <v>*1344</v>
      </c>
    </row>
    <row r="34" spans="1:19" ht="30" customHeight="1">
      <c r="A34" s="241">
        <f ca="1">'т-банк 2 (6 мес)'!A34</f>
        <v>46059.728414351855</v>
      </c>
      <c r="B34" s="242"/>
      <c r="C34" s="306">
        <f t="shared" ca="1" si="1"/>
        <v>46059.728414351855</v>
      </c>
      <c r="D34" s="307"/>
      <c r="E34" s="307"/>
      <c r="F34" s="307"/>
      <c r="G34" s="242"/>
      <c r="H34" s="321">
        <f ca="1">'т-банк 2 (6 мес)'!H34:L34/'ввод данных'!$B$7</f>
        <v>-64.902821316614421</v>
      </c>
      <c r="I34" s="321"/>
      <c r="J34" s="321"/>
      <c r="K34" s="321"/>
      <c r="L34" s="321"/>
      <c r="M34" s="240"/>
      <c r="N34" s="246">
        <f t="shared" ca="1" si="0"/>
        <v>-64.902821316614421</v>
      </c>
      <c r="O34" s="242"/>
      <c r="P34" s="303" t="str">
        <f ca="1">'т-банк 2 (6 мес)'!P34:Q34</f>
        <v>TRADER ASSIST</v>
      </c>
      <c r="Q34" s="303"/>
      <c r="R34" s="242"/>
      <c r="S34" s="242" t="str">
        <f ca="1">'т-банк 2 (6 мес)'!S34</f>
        <v>*1344</v>
      </c>
    </row>
    <row r="35" spans="1:19" ht="30" customHeight="1">
      <c r="A35" s="241">
        <f ca="1">'т-банк 2 (6 мес)'!A35</f>
        <v>46059.348553240743</v>
      </c>
      <c r="B35" s="242"/>
      <c r="C35" s="306">
        <f t="shared" ca="1" si="1"/>
        <v>46059.348553240743</v>
      </c>
      <c r="D35" s="307"/>
      <c r="E35" s="307"/>
      <c r="F35" s="307"/>
      <c r="G35" s="242"/>
      <c r="H35" s="321">
        <f ca="1">'т-банк 2 (6 мес)'!H35:L35/'ввод данных'!$B$7</f>
        <v>-39.912225705329156</v>
      </c>
      <c r="I35" s="321"/>
      <c r="J35" s="321"/>
      <c r="K35" s="321"/>
      <c r="L35" s="321"/>
      <c r="M35" s="240"/>
      <c r="N35" s="246">
        <f t="shared" ca="1" si="0"/>
        <v>-39.912225705329156</v>
      </c>
      <c r="O35" s="242"/>
      <c r="P35" s="303" t="str">
        <f ca="1">'т-банк 2 (6 мес)'!P35:Q35</f>
        <v>BLUESNAP</v>
      </c>
      <c r="Q35" s="303"/>
      <c r="R35" s="242"/>
      <c r="S35" s="242" t="str">
        <f ca="1">'т-банк 2 (6 мес)'!S35</f>
        <v>*1344</v>
      </c>
    </row>
    <row r="36" spans="1:19" ht="30" customHeight="1">
      <c r="A36" s="241">
        <f ca="1">'т-банк 2 (6 мес)'!A36</f>
        <v>46059.172164351854</v>
      </c>
      <c r="B36" s="242"/>
      <c r="C36" s="306">
        <f t="shared" ca="1" si="1"/>
        <v>46059.172164351854</v>
      </c>
      <c r="D36" s="307"/>
      <c r="E36" s="307"/>
      <c r="F36" s="307"/>
      <c r="G36" s="242"/>
      <c r="H36" s="321">
        <f ca="1">'т-банк 2 (6 мес)'!H36:L36/'ввод данных'!$B$7</f>
        <v>-148.92789968652036</v>
      </c>
      <c r="I36" s="321"/>
      <c r="J36" s="321"/>
      <c r="K36" s="321"/>
      <c r="L36" s="321"/>
      <c r="M36" s="240"/>
      <c r="N36" s="246">
        <f t="shared" ca="1" si="0"/>
        <v>-148.92789968652036</v>
      </c>
      <c r="O36" s="242"/>
      <c r="P36" s="303" t="str">
        <f ca="1">'т-банк 2 (6 мес)'!P36:Q36</f>
        <v>YM*DENGI-CLICK.RU</v>
      </c>
      <c r="Q36" s="303"/>
      <c r="R36" s="242"/>
      <c r="S36" s="242" t="str">
        <f ca="1">'т-банк 2 (6 мес)'!S36</f>
        <v>*1344</v>
      </c>
    </row>
    <row r="37" spans="1:19" ht="30" customHeight="1">
      <c r="A37" s="241">
        <f ca="1">'т-банк 2 (6 мес)'!A37</f>
        <v>46058.928414351853</v>
      </c>
      <c r="B37" s="242"/>
      <c r="C37" s="306">
        <f t="shared" ca="1" si="1"/>
        <v>46058.928414351853</v>
      </c>
      <c r="D37" s="307"/>
      <c r="E37" s="307"/>
      <c r="F37" s="307"/>
      <c r="G37" s="242"/>
      <c r="H37" s="321">
        <f ca="1">'т-банк 2 (6 мес)'!H37:L37/'ввод данных'!$B$7</f>
        <v>-33.479623824451409</v>
      </c>
      <c r="I37" s="321"/>
      <c r="J37" s="321"/>
      <c r="K37" s="321"/>
      <c r="L37" s="321"/>
      <c r="M37" s="240"/>
      <c r="N37" s="246">
        <f t="shared" ca="1" si="0"/>
        <v>-33.479623824451409</v>
      </c>
      <c r="O37" s="242"/>
      <c r="P37" s="303" t="str">
        <f ca="1">'т-банк 2 (6 мес)'!P37:Q37</f>
        <v>CREDITSCORESE</v>
      </c>
      <c r="Q37" s="303"/>
      <c r="R37" s="242"/>
      <c r="S37" s="242" t="str">
        <f ca="1">'т-банк 2 (6 мес)'!S37</f>
        <v>*1344</v>
      </c>
    </row>
    <row r="38" spans="1:19" ht="30" customHeight="1">
      <c r="A38" s="241">
        <f ca="1">'т-банк 2 (6 мес)'!A38</f>
        <v>46058.512442129628</v>
      </c>
      <c r="B38" s="242"/>
      <c r="C38" s="306">
        <f t="shared" ca="1" si="1"/>
        <v>46058.512442129628</v>
      </c>
      <c r="D38" s="307"/>
      <c r="E38" s="307"/>
      <c r="F38" s="307"/>
      <c r="G38" s="242"/>
      <c r="H38" s="321">
        <f ca="1">'т-банк 2 (6 мес)'!H38:L38/'ввод данных'!$B$7</f>
        <v>-100.28840125391849</v>
      </c>
      <c r="I38" s="321"/>
      <c r="J38" s="321"/>
      <c r="K38" s="321"/>
      <c r="L38" s="321"/>
      <c r="M38" s="240"/>
      <c r="N38" s="246">
        <f t="shared" ca="1" si="0"/>
        <v>-100.28840125391849</v>
      </c>
      <c r="O38" s="242"/>
      <c r="P38" s="303" t="str">
        <f ca="1">'т-банк 2 (6 мес)'!P38:Q38</f>
        <v>LEUPAY.EU  CODE 9022</v>
      </c>
      <c r="Q38" s="303"/>
      <c r="R38" s="242"/>
      <c r="S38" s="242" t="str">
        <f ca="1">'т-банк 2 (6 мес)'!S38</f>
        <v>*1344</v>
      </c>
    </row>
    <row r="39" spans="1:19" ht="30" customHeight="1">
      <c r="A39" s="241">
        <f ca="1">'т-банк 2 (6 мес)'!A39</f>
        <v>46057.701331018514</v>
      </c>
      <c r="B39" s="242"/>
      <c r="C39" s="306">
        <f t="shared" ca="1" si="1"/>
        <v>46057.701331018514</v>
      </c>
      <c r="D39" s="307"/>
      <c r="E39" s="307"/>
      <c r="F39" s="307"/>
      <c r="G39" s="242"/>
      <c r="H39" s="321">
        <f ca="1">'т-банк 2 (6 мес)'!H39:L39/'ввод данных'!$B$7</f>
        <v>-9.454545454545455</v>
      </c>
      <c r="I39" s="321"/>
      <c r="J39" s="321"/>
      <c r="K39" s="321"/>
      <c r="L39" s="321"/>
      <c r="M39" s="240"/>
      <c r="N39" s="246">
        <f t="shared" ca="1" si="0"/>
        <v>-9.454545454545455</v>
      </c>
      <c r="O39" s="242"/>
      <c r="P39" s="303" t="str">
        <f ca="1">'т-банк 2 (6 мес)'!P39:Q39</f>
        <v>COFFEE HOUSE 96</v>
      </c>
      <c r="Q39" s="303"/>
      <c r="R39" s="242"/>
      <c r="S39" s="242" t="str">
        <f ca="1">'т-банк 2 (6 мес)'!S39</f>
        <v>*1344</v>
      </c>
    </row>
    <row r="40" spans="1:19" ht="30" customHeight="1">
      <c r="A40" s="241">
        <f ca="1">'т-банк 2 (6 мес)'!A40</f>
        <v>46057.407581018517</v>
      </c>
      <c r="B40" s="242"/>
      <c r="C40" s="306">
        <f t="shared" ca="1" si="1"/>
        <v>46057.407581018517</v>
      </c>
      <c r="D40" s="307"/>
      <c r="E40" s="307"/>
      <c r="F40" s="307"/>
      <c r="G40" s="242"/>
      <c r="H40" s="321">
        <f ca="1">'т-банк 2 (6 мес)'!H40:L40/'ввод данных'!$B$7</f>
        <v>-94.821316614420056</v>
      </c>
      <c r="I40" s="321"/>
      <c r="J40" s="321"/>
      <c r="K40" s="321"/>
      <c r="L40" s="321"/>
      <c r="M40" s="240"/>
      <c r="N40" s="246">
        <f t="shared" ca="1" si="0"/>
        <v>-94.821316614420056</v>
      </c>
      <c r="O40" s="242"/>
      <c r="P40" s="303" t="str">
        <f ca="1">'т-банк 2 (6 мес)'!P40:Q40</f>
        <v>PIF ALFACAPITAL BRANDS</v>
      </c>
      <c r="Q40" s="303"/>
      <c r="R40" s="242"/>
      <c r="S40" s="242" t="str">
        <f ca="1">'т-банк 2 (6 мес)'!S40</f>
        <v>*1344</v>
      </c>
    </row>
    <row r="41" spans="1:19" ht="30" customHeight="1">
      <c r="A41" s="241">
        <f ca="1">'т-банк 2 (6 мес)'!A41</f>
        <v>46056.679108796292</v>
      </c>
      <c r="B41" s="242"/>
      <c r="C41" s="306">
        <f t="shared" ca="1" si="1"/>
        <v>46056.679108796292</v>
      </c>
      <c r="D41" s="307"/>
      <c r="E41" s="307"/>
      <c r="F41" s="307"/>
      <c r="G41" s="242"/>
      <c r="H41" s="321">
        <f ca="1">'т-банк 2 (6 мес)'!H41:L41/'ввод данных'!$B$7</f>
        <v>-46.043887147335425</v>
      </c>
      <c r="I41" s="321"/>
      <c r="J41" s="321"/>
      <c r="K41" s="321"/>
      <c r="L41" s="321"/>
      <c r="M41" s="240"/>
      <c r="N41" s="246">
        <f t="shared" ca="1" si="0"/>
        <v>-46.043887147335425</v>
      </c>
      <c r="O41" s="242"/>
      <c r="P41" s="303" t="str">
        <f ca="1">'т-банк 2 (6 мес)'!P41:Q41</f>
        <v>ZANIMALO.RU</v>
      </c>
      <c r="Q41" s="303"/>
      <c r="R41" s="242"/>
      <c r="S41" s="242" t="str">
        <f ca="1">'т-банк 2 (6 мес)'!S41</f>
        <v>*1344</v>
      </c>
    </row>
    <row r="42" spans="1:19" ht="30" customHeight="1">
      <c r="A42" s="241">
        <f ca="1">'т-банк 2 (6 мес)'!A42</f>
        <v>46056.144386574073</v>
      </c>
      <c r="B42" s="242"/>
      <c r="C42" s="306">
        <f t="shared" ca="1" si="1"/>
        <v>46056.144386574073</v>
      </c>
      <c r="D42" s="307"/>
      <c r="E42" s="307"/>
      <c r="F42" s="307"/>
      <c r="G42" s="242"/>
      <c r="H42" s="321">
        <f ca="1">'т-банк 2 (6 мес)'!H42:L42/'ввод данных'!$B$7</f>
        <v>-34.821316614420063</v>
      </c>
      <c r="I42" s="321"/>
      <c r="J42" s="321"/>
      <c r="K42" s="321"/>
      <c r="L42" s="321"/>
      <c r="M42" s="240"/>
      <c r="N42" s="246">
        <f t="shared" ca="1" si="0"/>
        <v>-34.821316614420063</v>
      </c>
      <c r="O42" s="242"/>
      <c r="P42" s="303" t="str">
        <f ca="1">'т-банк 2 (6 мес)'!P42:Q42</f>
        <v>YM*COFFEE</v>
      </c>
      <c r="Q42" s="303"/>
      <c r="R42" s="242"/>
      <c r="S42" s="242" t="str">
        <f ca="1">'т-банк 2 (6 мес)'!S42</f>
        <v>*1344</v>
      </c>
    </row>
    <row r="43" spans="1:19" ht="30" customHeight="1">
      <c r="A43" s="241">
        <f ca="1">'т-банк 2 (6 мес)'!A43</f>
        <v>46056.133275462962</v>
      </c>
      <c r="B43" s="242"/>
      <c r="C43" s="306">
        <f t="shared" ca="1" si="1"/>
        <v>46056.133275462962</v>
      </c>
      <c r="D43" s="307"/>
      <c r="E43" s="307"/>
      <c r="F43" s="307"/>
      <c r="G43" s="242"/>
      <c r="H43" s="321">
        <f ca="1">'т-банк 2 (6 мес)'!H43:L43/'ввод данных'!$B$7</f>
        <v>-94.156739811912232</v>
      </c>
      <c r="I43" s="321"/>
      <c r="J43" s="321"/>
      <c r="K43" s="321"/>
      <c r="L43" s="321"/>
      <c r="M43" s="240"/>
      <c r="N43" s="246">
        <f t="shared" ca="1" si="0"/>
        <v>-94.156739811912232</v>
      </c>
      <c r="O43" s="242"/>
      <c r="P43" s="303" t="str">
        <f ca="1">'т-банк 2 (6 мес)'!P43:Q43</f>
        <v>YM*YANDEX.MONEY</v>
      </c>
      <c r="Q43" s="303"/>
      <c r="R43" s="242"/>
      <c r="S43" s="242" t="str">
        <f ca="1">'т-банк 2 (6 мес)'!S43</f>
        <v>*1344</v>
      </c>
    </row>
    <row r="44" spans="1:19" ht="30" customHeight="1">
      <c r="A44" s="241">
        <f ca="1">'т-банк 2 (6 мес)'!A44</f>
        <v>46055.607581018521</v>
      </c>
      <c r="B44" s="242"/>
      <c r="C44" s="306">
        <f t="shared" ca="1" si="1"/>
        <v>46055.607581018521</v>
      </c>
      <c r="D44" s="307"/>
      <c r="E44" s="307"/>
      <c r="F44" s="307"/>
      <c r="G44" s="242"/>
      <c r="H44" s="321">
        <f ca="1">'т-банк 2 (6 мес)'!H44:L44/'ввод данных'!$B$7</f>
        <v>-16.752351097178682</v>
      </c>
      <c r="I44" s="321"/>
      <c r="J44" s="321"/>
      <c r="K44" s="321"/>
      <c r="L44" s="321"/>
      <c r="M44" s="240"/>
      <c r="N44" s="246">
        <f t="shared" ca="1" si="0"/>
        <v>-16.752351097178682</v>
      </c>
      <c r="O44" s="242"/>
      <c r="P44" s="303" t="str">
        <f ca="1">'т-банк 2 (6 мес)'!P44:Q44</f>
        <v>OOO TD VESTERN</v>
      </c>
      <c r="Q44" s="303"/>
      <c r="R44" s="242"/>
      <c r="S44" s="242" t="str">
        <f ca="1">'т-банк 2 (6 мес)'!S44</f>
        <v>*1344</v>
      </c>
    </row>
    <row r="45" spans="1:19" ht="30" customHeight="1">
      <c r="A45" s="241">
        <f ca="1">'т-банк 2 (6 мес)'!A45</f>
        <v>46055.348553240743</v>
      </c>
      <c r="B45" s="242"/>
      <c r="C45" s="306">
        <f t="shared" ca="1" si="1"/>
        <v>46055.348553240743</v>
      </c>
      <c r="D45" s="307"/>
      <c r="E45" s="307"/>
      <c r="F45" s="307"/>
      <c r="G45" s="242"/>
      <c r="H45" s="321">
        <f ca="1">'т-банк 2 (6 мес)'!H45:L45/'ввод данных'!$B$7</f>
        <v>-185.45454545454547</v>
      </c>
      <c r="I45" s="321"/>
      <c r="J45" s="321"/>
      <c r="K45" s="321"/>
      <c r="L45" s="321"/>
      <c r="M45" s="240"/>
      <c r="N45" s="246">
        <f t="shared" ca="1" si="0"/>
        <v>-185.45454545454547</v>
      </c>
      <c r="O45" s="242"/>
      <c r="P45" s="303" t="str">
        <f ca="1">'т-банк 2 (6 мес)'!P45:Q45</f>
        <v>OOO SVOYA KOMPANIYA</v>
      </c>
      <c r="Q45" s="303"/>
      <c r="R45" s="242"/>
      <c r="S45" s="242" t="str">
        <f ca="1">'т-банк 2 (6 мес)'!S45</f>
        <v>*1344</v>
      </c>
    </row>
    <row r="46" spans="1:19" ht="30" customHeight="1">
      <c r="A46" s="241">
        <f ca="1">'т-банк 2 (6 мес)'!A46</f>
        <v>46055.272858796299</v>
      </c>
      <c r="B46" s="242"/>
      <c r="C46" s="306">
        <f t="shared" ca="1" si="1"/>
        <v>46055.272858796299</v>
      </c>
      <c r="D46" s="307"/>
      <c r="E46" s="307"/>
      <c r="F46" s="307"/>
      <c r="G46" s="242"/>
      <c r="H46" s="321">
        <f ca="1">'т-банк 2 (6 мес)'!H46:L46/'ввод данных'!$B$7</f>
        <v>-185.4294670846395</v>
      </c>
      <c r="I46" s="321"/>
      <c r="J46" s="321"/>
      <c r="K46" s="321"/>
      <c r="L46" s="321"/>
      <c r="M46" s="240"/>
      <c r="N46" s="246">
        <f t="shared" ca="1" si="0"/>
        <v>-185.4294670846395</v>
      </c>
      <c r="O46" s="242"/>
      <c r="P46" s="303" t="str">
        <f ca="1">'т-банк 2 (6 мес)'!P46:Q46</f>
        <v>IP PLANETA SUSHI</v>
      </c>
      <c r="Q46" s="303"/>
      <c r="R46" s="242"/>
      <c r="S46" s="242" t="str">
        <f ca="1">'т-банк 2 (6 мес)'!S46</f>
        <v>*1344</v>
      </c>
    </row>
    <row r="47" spans="1:19" ht="30" customHeight="1">
      <c r="A47" s="241">
        <f ca="1">'т-банк 2 (6 мес)'!A47</f>
        <v>46054.802719907413</v>
      </c>
      <c r="B47" s="242"/>
      <c r="C47" s="306">
        <f t="shared" ca="1" si="1"/>
        <v>46054.802719907413</v>
      </c>
      <c r="D47" s="307"/>
      <c r="E47" s="307"/>
      <c r="F47" s="307"/>
      <c r="G47" s="242"/>
      <c r="H47" s="321">
        <f ca="1">'т-банк 2 (6 мес)'!H47:L47/'ввод данных'!$B$7</f>
        <v>-116.02507836990596</v>
      </c>
      <c r="I47" s="321"/>
      <c r="J47" s="321"/>
      <c r="K47" s="321"/>
      <c r="L47" s="321"/>
      <c r="M47" s="240"/>
      <c r="N47" s="246">
        <f t="shared" ca="1" si="0"/>
        <v>-116.02507836990596</v>
      </c>
      <c r="O47" s="242"/>
      <c r="P47" s="303" t="str">
        <f ca="1">'т-банк 2 (6 мес)'!P47:Q47</f>
        <v>PAYMASTER</v>
      </c>
      <c r="Q47" s="303"/>
      <c r="R47" s="242"/>
      <c r="S47" s="242" t="str">
        <f ca="1">'т-банк 2 (6 мес)'!S47</f>
        <v>*1344</v>
      </c>
    </row>
    <row r="48" spans="1:19" ht="30" customHeight="1">
      <c r="A48" s="241">
        <f ca="1">'т-банк 2 (6 мес)'!A48</f>
        <v>46054.657581018524</v>
      </c>
      <c r="B48" s="242"/>
      <c r="C48" s="306">
        <f t="shared" ca="1" si="1"/>
        <v>46054.657581018524</v>
      </c>
      <c r="D48" s="307"/>
      <c r="E48" s="307"/>
      <c r="F48" s="307"/>
      <c r="G48" s="242"/>
      <c r="H48" s="321">
        <f ca="1">'т-банк 2 (6 мес)'!H48:L48/'ввод данных'!$B$7</f>
        <v>-109.7680250783699</v>
      </c>
      <c r="I48" s="321"/>
      <c r="J48" s="321"/>
      <c r="K48" s="321"/>
      <c r="L48" s="321"/>
      <c r="M48" s="240"/>
      <c r="N48" s="246">
        <f t="shared" ca="1" si="0"/>
        <v>-109.7680250783699</v>
      </c>
      <c r="O48" s="242"/>
      <c r="P48" s="303" t="str">
        <f ca="1">'т-банк 2 (6 мес)'!P48:Q48</f>
        <v>TRM 4814 E</v>
      </c>
      <c r="Q48" s="303"/>
      <c r="R48" s="242"/>
      <c r="S48" s="242" t="str">
        <f ca="1">'т-банк 2 (6 мес)'!S48</f>
        <v>*1344</v>
      </c>
    </row>
    <row r="49" spans="1:19" ht="30" customHeight="1">
      <c r="A49" s="241">
        <f ca="1">'т-банк 2 (6 мес)'!A49</f>
        <v>46053.686747685191</v>
      </c>
      <c r="B49" s="242"/>
      <c r="C49" s="306">
        <f t="shared" ca="1" si="1"/>
        <v>46053.686747685191</v>
      </c>
      <c r="D49" s="307"/>
      <c r="E49" s="307"/>
      <c r="F49" s="307"/>
      <c r="G49" s="242"/>
      <c r="H49" s="321">
        <f ca="1">'т-банк 2 (6 мес)'!H49:L49/'ввод данных'!$B$7</f>
        <v>-13.780564263322884</v>
      </c>
      <c r="I49" s="321"/>
      <c r="J49" s="321"/>
      <c r="K49" s="321"/>
      <c r="L49" s="321"/>
      <c r="M49" s="240"/>
      <c r="N49" s="246">
        <f t="shared" ca="1" si="0"/>
        <v>-13.780564263322884</v>
      </c>
      <c r="O49" s="242"/>
      <c r="P49" s="303" t="str">
        <f ca="1">'т-банк 2 (6 мес)'!P49:Q49</f>
        <v>OOO SVOYA KOMPANIYA</v>
      </c>
      <c r="Q49" s="303"/>
      <c r="R49" s="242"/>
      <c r="S49" s="242" t="str">
        <f ca="1">'т-банк 2 (6 мес)'!S49</f>
        <v>*1344</v>
      </c>
    </row>
    <row r="50" spans="1:19" ht="30" customHeight="1">
      <c r="A50" s="241">
        <f ca="1">'т-банк 2 (6 мес)'!A50</f>
        <v>46052.706192129634</v>
      </c>
      <c r="B50" s="242"/>
      <c r="C50" s="306">
        <f t="shared" ca="1" si="1"/>
        <v>46052.706192129634</v>
      </c>
      <c r="D50" s="307"/>
      <c r="E50" s="307"/>
      <c r="F50" s="307"/>
      <c r="G50" s="242"/>
      <c r="H50" s="321">
        <f ca="1">'т-банк 2 (6 мес)'!H50:L50/'ввод данных'!$B$7</f>
        <v>-167.92476489028212</v>
      </c>
      <c r="I50" s="321"/>
      <c r="J50" s="321"/>
      <c r="K50" s="321"/>
      <c r="L50" s="321"/>
      <c r="M50" s="240"/>
      <c r="N50" s="246">
        <f t="shared" ca="1" si="0"/>
        <v>-167.92476489028212</v>
      </c>
      <c r="O50" s="242"/>
      <c r="P50" s="303" t="str">
        <f ca="1">'т-банк 2 (6 мес)'!P50:Q50</f>
        <v>FOTOSTRANA.RU</v>
      </c>
      <c r="Q50" s="303"/>
      <c r="R50" s="242"/>
      <c r="S50" s="242" t="str">
        <f ca="1">'т-банк 2 (6 мес)'!S50</f>
        <v>*1344</v>
      </c>
    </row>
    <row r="51" spans="1:19" ht="30" customHeight="1">
      <c r="A51" s="241">
        <f ca="1">'т-банк 2 (6 мес)'!A51</f>
        <v>46052.352025462969</v>
      </c>
      <c r="B51" s="242"/>
      <c r="C51" s="306">
        <f t="shared" ca="1" si="1"/>
        <v>46052.352025462969</v>
      </c>
      <c r="D51" s="307"/>
      <c r="E51" s="307"/>
      <c r="F51" s="307"/>
      <c r="G51" s="242"/>
      <c r="H51" s="321">
        <f ca="1">'т-банк 2 (6 мес)'!H51:L51/'ввод данных'!$B$7</f>
        <v>-134.49529780564262</v>
      </c>
      <c r="I51" s="321"/>
      <c r="J51" s="321"/>
      <c r="K51" s="321"/>
      <c r="L51" s="321"/>
      <c r="M51" s="240"/>
      <c r="N51" s="246">
        <f t="shared" ca="1" si="0"/>
        <v>-134.49529780564262</v>
      </c>
      <c r="O51" s="242"/>
      <c r="P51" s="303" t="str">
        <f ca="1">'т-банк 2 (6 мес)'!P51:Q51</f>
        <v>VASH COFFEE</v>
      </c>
      <c r="Q51" s="303"/>
      <c r="R51" s="242"/>
      <c r="S51" s="242" t="str">
        <f ca="1">'т-банк 2 (6 мес)'!S51</f>
        <v>*1344</v>
      </c>
    </row>
    <row r="52" spans="1:19" ht="30" customHeight="1">
      <c r="A52" s="241">
        <f ca="1">'т-банк 2 (6 мес)'!A52</f>
        <v>46052.047164351861</v>
      </c>
      <c r="B52" s="242"/>
      <c r="C52" s="306">
        <f t="shared" ca="1" si="1"/>
        <v>46052.047164351861</v>
      </c>
      <c r="D52" s="307"/>
      <c r="E52" s="307"/>
      <c r="F52" s="307"/>
      <c r="G52" s="242"/>
      <c r="H52" s="321">
        <f ca="1">'т-банк 2 (6 мес)'!H52:L52/'ввод данных'!$B$7</f>
        <v>-23.485893416927901</v>
      </c>
      <c r="I52" s="321"/>
      <c r="J52" s="321"/>
      <c r="K52" s="321"/>
      <c r="L52" s="321"/>
      <c r="M52" s="240"/>
      <c r="N52" s="246">
        <f t="shared" ca="1" si="0"/>
        <v>-23.485893416927901</v>
      </c>
      <c r="O52" s="242"/>
      <c r="P52" s="303" t="str">
        <f ca="1">'т-банк 2 (6 мес)'!P52:Q52</f>
        <v>UPFINANCE.SU</v>
      </c>
      <c r="Q52" s="303"/>
      <c r="R52" s="242"/>
      <c r="S52" s="242" t="str">
        <f ca="1">'т-банк 2 (6 мес)'!S52</f>
        <v>*1344</v>
      </c>
    </row>
    <row r="53" spans="1:19" ht="30" customHeight="1">
      <c r="A53" s="241">
        <f ca="1">'т-банк 2 (6 мес)'!A53</f>
        <v>46051.718692129638</v>
      </c>
      <c r="B53" s="242"/>
      <c r="C53" s="306">
        <f t="shared" ca="1" si="1"/>
        <v>46051.718692129638</v>
      </c>
      <c r="D53" s="307"/>
      <c r="E53" s="307"/>
      <c r="F53" s="307"/>
      <c r="G53" s="242"/>
      <c r="H53" s="321">
        <f ca="1">'т-банк 2 (6 мес)'!H53:L53/'ввод данных'!$B$7</f>
        <v>-173.64263322884011</v>
      </c>
      <c r="I53" s="321"/>
      <c r="J53" s="321"/>
      <c r="K53" s="321"/>
      <c r="L53" s="321"/>
      <c r="M53" s="240"/>
      <c r="N53" s="246">
        <f t="shared" ca="1" si="0"/>
        <v>-173.64263322884011</v>
      </c>
      <c r="O53" s="242"/>
      <c r="P53" s="303" t="str">
        <f ca="1">'т-банк 2 (6 мес)'!P53:Q53</f>
        <v>LUKOIL.AZS 74415 74U</v>
      </c>
      <c r="Q53" s="303"/>
      <c r="R53" s="242"/>
      <c r="S53" s="242" t="str">
        <f ca="1">'т-банк 2 (6 мес)'!S53</f>
        <v>*1344</v>
      </c>
    </row>
    <row r="54" spans="1:19" ht="30" customHeight="1">
      <c r="A54" s="241">
        <f ca="1">'т-банк 2 (6 мес)'!A54</f>
        <v>46051.354803240749</v>
      </c>
      <c r="B54" s="242"/>
      <c r="C54" s="306">
        <f t="shared" ca="1" si="1"/>
        <v>46051.354803240749</v>
      </c>
      <c r="D54" s="307"/>
      <c r="E54" s="307"/>
      <c r="F54" s="307"/>
      <c r="G54" s="242"/>
      <c r="H54" s="321">
        <f ca="1">'т-банк 2 (6 мес)'!H54:L54/'ввод данных'!$B$7</f>
        <v>-77.266457680250781</v>
      </c>
      <c r="I54" s="321"/>
      <c r="J54" s="321"/>
      <c r="K54" s="321"/>
      <c r="L54" s="321"/>
      <c r="M54" s="240"/>
      <c r="N54" s="246">
        <f t="shared" ca="1" si="0"/>
        <v>-77.266457680250781</v>
      </c>
      <c r="O54" s="242"/>
      <c r="P54" s="303" t="str">
        <f ca="1">'т-банк 2 (6 мес)'!P54:Q54</f>
        <v>HASHFLARE.IO*5687</v>
      </c>
      <c r="Q54" s="303"/>
      <c r="R54" s="242"/>
      <c r="S54" s="242" t="str">
        <f ca="1">'т-банк 2 (6 мес)'!S54</f>
        <v>*1344</v>
      </c>
    </row>
    <row r="55" spans="1:19" ht="30" customHeight="1">
      <c r="A55" s="241">
        <f ca="1">'т-банк 2 (6 мес)'!A55</f>
        <v>46050.760358796302</v>
      </c>
      <c r="B55" s="242"/>
      <c r="C55" s="306">
        <f t="shared" ca="1" si="1"/>
        <v>46050.760358796302</v>
      </c>
      <c r="D55" s="307"/>
      <c r="E55" s="307"/>
      <c r="F55" s="307"/>
      <c r="G55" s="242"/>
      <c r="H55" s="321">
        <f ca="1">'т-банк 2 (6 мес)'!H55:L55/'ввод данных'!$B$7</f>
        <v>-106.55799373040752</v>
      </c>
      <c r="I55" s="321"/>
      <c r="J55" s="321"/>
      <c r="K55" s="321"/>
      <c r="L55" s="321"/>
      <c r="M55" s="240"/>
      <c r="N55" s="246">
        <f t="shared" ca="1" si="0"/>
        <v>-106.55799373040752</v>
      </c>
      <c r="O55" s="242"/>
      <c r="P55" s="303" t="str">
        <f ca="1">'т-банк 2 (6 мес)'!P55:Q55</f>
        <v>STATUS CLUB</v>
      </c>
      <c r="Q55" s="303"/>
      <c r="R55" s="242"/>
      <c r="S55" s="242" t="str">
        <f ca="1">'т-банк 2 (6 мес)'!S55</f>
        <v>*1344</v>
      </c>
    </row>
    <row r="56" spans="1:19" ht="30" customHeight="1">
      <c r="A56" s="241">
        <f ca="1">'т-банк 2 (6 мес)'!A56</f>
        <v>46050.080497685194</v>
      </c>
      <c r="B56" s="242"/>
      <c r="C56" s="306">
        <f t="shared" ca="1" si="1"/>
        <v>46050.080497685194</v>
      </c>
      <c r="D56" s="307"/>
      <c r="E56" s="307"/>
      <c r="F56" s="307"/>
      <c r="G56" s="242"/>
      <c r="H56" s="321">
        <f ca="1">'т-банк 2 (6 мес)'!H56:L56/'ввод данных'!$B$7</f>
        <v>-28.376175548589341</v>
      </c>
      <c r="I56" s="321"/>
      <c r="J56" s="321"/>
      <c r="K56" s="321"/>
      <c r="L56" s="321"/>
      <c r="M56" s="240"/>
      <c r="N56" s="246">
        <f t="shared" ca="1" si="0"/>
        <v>-28.376175548589341</v>
      </c>
      <c r="O56" s="242"/>
      <c r="P56" s="303" t="str">
        <f ca="1">'т-банк 2 (6 мес)'!P56:Q56</f>
        <v>YM*YM.FIN</v>
      </c>
      <c r="Q56" s="303"/>
      <c r="R56" s="242"/>
      <c r="S56" s="242" t="str">
        <f ca="1">'т-банк 2 (6 мес)'!S56</f>
        <v>*1344</v>
      </c>
    </row>
    <row r="57" spans="1:19" ht="30" customHeight="1">
      <c r="A57" s="241">
        <f ca="1">'т-банк 2 (6 мес)'!A57</f>
        <v>46049.734664351861</v>
      </c>
      <c r="B57" s="242"/>
      <c r="C57" s="306">
        <f t="shared" ca="1" si="1"/>
        <v>46049.734664351861</v>
      </c>
      <c r="D57" s="307"/>
      <c r="E57" s="307"/>
      <c r="F57" s="307"/>
      <c r="G57" s="242"/>
      <c r="H57" s="321">
        <f ca="1">'т-банк 2 (6 мес)'!H57:L57/'ввод данных'!$B$7</f>
        <v>-107.13479623824452</v>
      </c>
      <c r="I57" s="321"/>
      <c r="J57" s="321"/>
      <c r="K57" s="321"/>
      <c r="L57" s="321"/>
      <c r="M57" s="240"/>
      <c r="N57" s="246">
        <f t="shared" ca="1" si="0"/>
        <v>-107.13479623824452</v>
      </c>
      <c r="O57" s="242"/>
      <c r="P57" s="303" t="str">
        <f ca="1">'т-банк 2 (6 мес)'!P57:Q57</f>
        <v>PAYU</v>
      </c>
      <c r="Q57" s="303"/>
      <c r="R57" s="242"/>
      <c r="S57" s="242" t="str">
        <f ca="1">'т-банк 2 (6 мес)'!S57</f>
        <v>*1344</v>
      </c>
    </row>
    <row r="58" spans="1:19" ht="30" customHeight="1">
      <c r="A58" s="241">
        <f ca="1">'т-банк 2 (6 мес)'!A58</f>
        <v>46049.309664351858</v>
      </c>
      <c r="B58" s="242"/>
      <c r="C58" s="306">
        <f t="shared" ca="1" si="1"/>
        <v>46049.309664351858</v>
      </c>
      <c r="D58" s="307"/>
      <c r="E58" s="307"/>
      <c r="F58" s="307"/>
      <c r="G58" s="242"/>
      <c r="H58" s="321">
        <f ca="1">'т-банк 2 (6 мес)'!H58:L58/'ввод данных'!$B$7</f>
        <v>-185.71786833855799</v>
      </c>
      <c r="I58" s="321"/>
      <c r="J58" s="321"/>
      <c r="K58" s="321"/>
      <c r="L58" s="321"/>
      <c r="M58" s="240"/>
      <c r="N58" s="246">
        <f t="shared" ca="1" si="0"/>
        <v>-185.71786833855799</v>
      </c>
      <c r="O58" s="242"/>
      <c r="P58" s="303" t="str">
        <f ca="1">'т-банк 2 (6 мес)'!P58:Q58</f>
        <v>SKR SKRILL.COM</v>
      </c>
      <c r="Q58" s="303"/>
      <c r="R58" s="242"/>
      <c r="S58" s="242" t="str">
        <f ca="1">'т-банк 2 (6 мес)'!S58</f>
        <v>*1344</v>
      </c>
    </row>
    <row r="59" spans="1:19" ht="30" customHeight="1">
      <c r="A59" s="241">
        <f ca="1">'т-банк 2 (6 мес)'!A59</f>
        <v>46048.513136574082</v>
      </c>
      <c r="B59" s="242"/>
      <c r="C59" s="306">
        <f t="shared" ca="1" si="1"/>
        <v>46048.513136574082</v>
      </c>
      <c r="D59" s="307"/>
      <c r="E59" s="307"/>
      <c r="F59" s="307"/>
      <c r="G59" s="242"/>
      <c r="H59" s="321">
        <f ca="1">'т-банк 2 (6 мес)'!H59:L59/'ввод данных'!$B$7</f>
        <v>-160.42633228840126</v>
      </c>
      <c r="I59" s="321"/>
      <c r="J59" s="321"/>
      <c r="K59" s="321"/>
      <c r="L59" s="321"/>
      <c r="M59" s="240"/>
      <c r="N59" s="246">
        <f t="shared" ca="1" si="0"/>
        <v>-160.42633228840126</v>
      </c>
      <c r="O59" s="242"/>
      <c r="P59" s="303" t="str">
        <f ca="1">'т-банк 2 (6 мес)'!P59:Q59</f>
        <v>GAZPROMNEFT AZS 106</v>
      </c>
      <c r="Q59" s="303"/>
      <c r="R59" s="242"/>
      <c r="S59" s="242" t="str">
        <f ca="1">'т-банк 2 (6 мес)'!S59</f>
        <v>*1344</v>
      </c>
    </row>
    <row r="60" spans="1:19" ht="30" customHeight="1">
      <c r="A60" s="241">
        <f ca="1">'т-банк 2 (6 мес)'!A60</f>
        <v>46048.232581018528</v>
      </c>
      <c r="B60" s="242"/>
      <c r="C60" s="306">
        <f t="shared" ca="1" si="1"/>
        <v>46048.232581018528</v>
      </c>
      <c r="D60" s="307"/>
      <c r="E60" s="307"/>
      <c r="F60" s="307"/>
      <c r="G60" s="242"/>
      <c r="H60" s="321">
        <f ca="1">'т-банк 2 (6 мес)'!H60:L60/'ввод данных'!$B$7</f>
        <v>-152.05015673981191</v>
      </c>
      <c r="I60" s="321"/>
      <c r="J60" s="321"/>
      <c r="K60" s="321"/>
      <c r="L60" s="321"/>
      <c r="M60" s="240"/>
      <c r="N60" s="246">
        <f t="shared" ca="1" si="0"/>
        <v>-152.05015673981191</v>
      </c>
      <c r="O60" s="242"/>
      <c r="P60" s="303" t="str">
        <f ca="1">'т-банк 2 (6 мес)'!P60:Q60</f>
        <v>YM*1CUPIS.RU140</v>
      </c>
      <c r="Q60" s="303"/>
      <c r="R60" s="242"/>
      <c r="S60" s="242" t="str">
        <f ca="1">'т-банк 2 (6 мес)'!S60</f>
        <v>*1344</v>
      </c>
    </row>
    <row r="61" spans="1:19" ht="30" customHeight="1">
      <c r="A61" s="241">
        <f ca="1">'т-банк 2 (6 мес)'!A61</f>
        <v>46047.919386574082</v>
      </c>
      <c r="B61" s="242"/>
      <c r="C61" s="306">
        <f t="shared" ca="1" si="1"/>
        <v>46047.919386574082</v>
      </c>
      <c r="D61" s="307"/>
      <c r="E61" s="307"/>
      <c r="F61" s="307"/>
      <c r="G61" s="242"/>
      <c r="H61" s="321">
        <f ca="1">'т-банк 2 (6 мес)'!H61:L61/'ввод данных'!$B$7</f>
        <v>-49.241379310344826</v>
      </c>
      <c r="I61" s="321"/>
      <c r="J61" s="321"/>
      <c r="K61" s="321"/>
      <c r="L61" s="321"/>
      <c r="M61" s="240"/>
      <c r="N61" s="246">
        <f t="shared" ca="1" si="0"/>
        <v>-49.241379310344826</v>
      </c>
      <c r="O61" s="242"/>
      <c r="P61" s="303" t="str">
        <f ca="1">'т-банк 2 (6 мес)'!P61:Q61</f>
        <v>LEUPAY.EU  CODE 2924</v>
      </c>
      <c r="Q61" s="303"/>
      <c r="R61" s="242"/>
      <c r="S61" s="242" t="str">
        <f ca="1">'т-банк 2 (6 мес)'!S61</f>
        <v>*1344</v>
      </c>
    </row>
    <row r="62" spans="1:19" ht="30" customHeight="1">
      <c r="A62" s="241">
        <f ca="1">'т-банк 2 (6 мес)'!A62</f>
        <v>46047.297164351861</v>
      </c>
      <c r="B62" s="242"/>
      <c r="C62" s="306">
        <f t="shared" ca="1" si="1"/>
        <v>46047.297164351861</v>
      </c>
      <c r="D62" s="307"/>
      <c r="E62" s="307"/>
      <c r="F62" s="307"/>
      <c r="G62" s="242"/>
      <c r="H62" s="321">
        <f ca="1">'т-банк 2 (6 мес)'!H62:L62/'ввод данных'!$B$7</f>
        <v>-111.14733542319749</v>
      </c>
      <c r="I62" s="321"/>
      <c r="J62" s="321"/>
      <c r="K62" s="321"/>
      <c r="L62" s="321"/>
      <c r="M62" s="240"/>
      <c r="N62" s="246">
        <f t="shared" ca="1" si="0"/>
        <v>-111.14733542319749</v>
      </c>
      <c r="O62" s="242"/>
      <c r="P62" s="303" t="str">
        <f ca="1">'т-банк 2 (6 мес)'!P62:Q62</f>
        <v>LOTS ROAD AUCTIONS</v>
      </c>
      <c r="Q62" s="303"/>
      <c r="R62" s="242"/>
      <c r="S62" s="242" t="str">
        <f ca="1">'т-банк 2 (6 мес)'!S62</f>
        <v>*1344</v>
      </c>
    </row>
    <row r="63" spans="1:19" ht="30" customHeight="1">
      <c r="A63" s="241">
        <f ca="1">'т-банк 2 (6 мес)'!A63</f>
        <v>46046.871469907419</v>
      </c>
      <c r="B63" s="242"/>
      <c r="C63" s="306">
        <f t="shared" ca="1" si="1"/>
        <v>46046.871469907419</v>
      </c>
      <c r="D63" s="307"/>
      <c r="E63" s="307"/>
      <c r="F63" s="307"/>
      <c r="G63" s="242"/>
      <c r="H63" s="321">
        <f ca="1">'т-банк 2 (6 мес)'!H63:L63/'ввод данных'!$B$7</f>
        <v>-127.44827586206897</v>
      </c>
      <c r="I63" s="321"/>
      <c r="J63" s="321"/>
      <c r="K63" s="321"/>
      <c r="L63" s="321"/>
      <c r="M63" s="240"/>
      <c r="N63" s="246">
        <f t="shared" ca="1" si="0"/>
        <v>-127.44827586206897</v>
      </c>
      <c r="O63" s="242"/>
      <c r="P63" s="303" t="str">
        <f ca="1">'т-банк 2 (6 мес)'!P63:Q63</f>
        <v>PAW*NEWAUCTION</v>
      </c>
      <c r="Q63" s="303"/>
      <c r="R63" s="242"/>
      <c r="S63" s="242" t="str">
        <f ca="1">'т-банк 2 (6 мес)'!S63</f>
        <v>*1344</v>
      </c>
    </row>
    <row r="64" spans="1:19" ht="30" customHeight="1">
      <c r="A64" s="241">
        <f ca="1">'т-банк 2 (6 мес)'!A64</f>
        <v>46046.5242476852</v>
      </c>
      <c r="B64" s="242"/>
      <c r="C64" s="306">
        <f t="shared" ca="1" si="1"/>
        <v>46046.5242476852</v>
      </c>
      <c r="D64" s="307"/>
      <c r="E64" s="307"/>
      <c r="F64" s="307"/>
      <c r="G64" s="242"/>
      <c r="H64" s="321">
        <f ca="1">'т-банк 2 (6 мес)'!H64:L64/'ввод данных'!$B$7</f>
        <v>-50.01880877742947</v>
      </c>
      <c r="I64" s="321"/>
      <c r="J64" s="321"/>
      <c r="K64" s="321"/>
      <c r="L64" s="321"/>
      <c r="M64" s="240"/>
      <c r="N64" s="246">
        <f t="shared" ca="1" si="0"/>
        <v>-50.01880877742947</v>
      </c>
      <c r="O64" s="242"/>
      <c r="P64" s="303" t="str">
        <f ca="1">'т-банк 2 (6 мес)'!P64:Q64</f>
        <v>COFFEE HOUSE 96</v>
      </c>
      <c r="Q64" s="303"/>
      <c r="R64" s="242"/>
      <c r="S64" s="242" t="str">
        <f ca="1">'т-банк 2 (6 мес)'!S64</f>
        <v>*1344</v>
      </c>
    </row>
    <row r="65" spans="1:19" ht="30" customHeight="1">
      <c r="A65" s="241">
        <f ca="1">'т-банк 2 (6 мес)'!A65</f>
        <v>46045.75966435187</v>
      </c>
      <c r="B65" s="242"/>
      <c r="C65" s="306">
        <f t="shared" ca="1" si="1"/>
        <v>46045.75966435187</v>
      </c>
      <c r="D65" s="307"/>
      <c r="E65" s="307"/>
      <c r="F65" s="307"/>
      <c r="G65" s="242"/>
      <c r="H65" s="321">
        <f ca="1">'т-банк 2 (6 мес)'!H65:L65/'ввод данных'!$B$7</f>
        <v>-2.3699059561128526</v>
      </c>
      <c r="I65" s="321"/>
      <c r="J65" s="321"/>
      <c r="K65" s="321"/>
      <c r="L65" s="321"/>
      <c r="M65" s="240"/>
      <c r="N65" s="246">
        <f t="shared" ca="1" si="0"/>
        <v>-2.3699059561128526</v>
      </c>
      <c r="O65" s="242"/>
      <c r="P65" s="303" t="str">
        <f ca="1">'т-банк 2 (6 мес)'!P65:Q65</f>
        <v>NETELLER 1592</v>
      </c>
      <c r="Q65" s="303"/>
      <c r="R65" s="242"/>
      <c r="S65" s="242" t="str">
        <f ca="1">'т-банк 2 (6 мес)'!S65</f>
        <v>*1344</v>
      </c>
    </row>
    <row r="66" spans="1:19" ht="30" customHeight="1">
      <c r="A66" s="241">
        <f ca="1">'т-банк 2 (6 мес)'!A66</f>
        <v>46045.154108796312</v>
      </c>
      <c r="B66" s="242"/>
      <c r="C66" s="306">
        <f t="shared" ca="1" si="1"/>
        <v>46045.154108796312</v>
      </c>
      <c r="D66" s="307"/>
      <c r="E66" s="307"/>
      <c r="F66" s="307"/>
      <c r="G66" s="242"/>
      <c r="H66" s="321">
        <f ca="1">'т-банк 2 (6 мес)'!H66:L66/'ввод данных'!$B$7</f>
        <v>-76.965517241379317</v>
      </c>
      <c r="I66" s="321"/>
      <c r="J66" s="321"/>
      <c r="K66" s="321"/>
      <c r="L66" s="321"/>
      <c r="M66" s="240"/>
      <c r="N66" s="246">
        <f t="shared" ca="1" si="0"/>
        <v>-76.965517241379317</v>
      </c>
      <c r="O66" s="242"/>
      <c r="P66" s="303" t="str">
        <f ca="1">'т-банк 2 (6 мес)'!P66:Q66</f>
        <v>YM*COFFEE-CAPITA</v>
      </c>
      <c r="Q66" s="303"/>
      <c r="R66" s="242"/>
      <c r="S66" s="242" t="str">
        <f ca="1">'т-банк 2 (6 мес)'!S66</f>
        <v>*1344</v>
      </c>
    </row>
    <row r="67" spans="1:19" ht="30" customHeight="1">
      <c r="A67" s="241">
        <f ca="1">'т-банк 2 (6 мес)'!A67</f>
        <v>46044.650636574093</v>
      </c>
      <c r="B67" s="242"/>
      <c r="C67" s="306">
        <f t="shared" ca="1" si="1"/>
        <v>46044.650636574093</v>
      </c>
      <c r="D67" s="307"/>
      <c r="E67" s="307"/>
      <c r="F67" s="307"/>
      <c r="G67" s="242"/>
      <c r="H67" s="321">
        <f ca="1">'т-банк 2 (6 мес)'!H67:L67/'ввод данных'!$B$7</f>
        <v>-61.391849529780565</v>
      </c>
      <c r="I67" s="321"/>
      <c r="J67" s="321"/>
      <c r="K67" s="321"/>
      <c r="L67" s="321"/>
      <c r="M67" s="240"/>
      <c r="N67" s="246">
        <f t="shared" ca="1" si="0"/>
        <v>-61.391849529780565</v>
      </c>
      <c r="O67" s="242"/>
      <c r="P67" s="303" t="str">
        <f ca="1">'т-банк 2 (6 мес)'!P67:Q67</f>
        <v>LION</v>
      </c>
      <c r="Q67" s="303"/>
      <c r="R67" s="242"/>
      <c r="S67" s="242" t="str">
        <f ca="1">'т-банк 2 (6 мес)'!S67</f>
        <v>*1344</v>
      </c>
    </row>
    <row r="68" spans="1:19" ht="30" customHeight="1">
      <c r="A68" s="241">
        <f ca="1">'т-банк 2 (6 мес)'!A68</f>
        <v>46043.718692129652</v>
      </c>
      <c r="B68" s="242"/>
      <c r="C68" s="306">
        <f t="shared" ca="1" si="1"/>
        <v>46043.718692129652</v>
      </c>
      <c r="D68" s="307"/>
      <c r="E68" s="307"/>
      <c r="F68" s="307"/>
      <c r="G68" s="242"/>
      <c r="H68" s="321">
        <f ca="1">'т-банк 2 (6 мес)'!H68:L68/'ввод данных'!$B$7</f>
        <v>-7.761755485893417</v>
      </c>
      <c r="I68" s="321"/>
      <c r="J68" s="321"/>
      <c r="K68" s="321"/>
      <c r="L68" s="321"/>
      <c r="M68" s="240"/>
      <c r="N68" s="246">
        <f t="shared" ca="1" si="0"/>
        <v>-7.761755485893417</v>
      </c>
      <c r="O68" s="242"/>
      <c r="P68" s="303" t="str">
        <f ca="1">'т-банк 2 (6 мес)'!P68:Q68</f>
        <v>APTEKA 24 CHASA</v>
      </c>
      <c r="Q68" s="303"/>
      <c r="R68" s="242"/>
      <c r="S68" s="242" t="str">
        <f ca="1">'т-банк 2 (6 мес)'!S68</f>
        <v>*1344</v>
      </c>
    </row>
    <row r="69" spans="1:19" ht="30" customHeight="1">
      <c r="A69" s="241">
        <f ca="1">'т-банк 2 (6 мес)'!A69</f>
        <v>46043.445775462984</v>
      </c>
      <c r="B69" s="242"/>
      <c r="C69" s="306">
        <f t="shared" ca="1" si="1"/>
        <v>46043.445775462984</v>
      </c>
      <c r="D69" s="307"/>
      <c r="E69" s="307"/>
      <c r="F69" s="307"/>
      <c r="G69" s="242"/>
      <c r="H69" s="321">
        <f ca="1">'т-банк 2 (6 мес)'!H69:L69/'ввод данных'!$B$7</f>
        <v>-126.03134796238244</v>
      </c>
      <c r="I69" s="321"/>
      <c r="J69" s="321"/>
      <c r="K69" s="321"/>
      <c r="L69" s="321"/>
      <c r="M69" s="240"/>
      <c r="N69" s="246">
        <f t="shared" ca="1" si="0"/>
        <v>-126.03134796238244</v>
      </c>
      <c r="O69" s="242"/>
      <c r="P69" s="303" t="str">
        <f ca="1">'т-банк 2 (6 мес)'!P69:Q69</f>
        <v>LOTERII PR-T LENINA</v>
      </c>
      <c r="Q69" s="303"/>
      <c r="R69" s="242"/>
      <c r="S69" s="242" t="str">
        <f ca="1">'т-банк 2 (6 мес)'!S69</f>
        <v>*1344</v>
      </c>
    </row>
    <row r="70" spans="1:19" ht="30" customHeight="1">
      <c r="A70" s="241">
        <f ca="1">'т-банк 2 (6 мес)'!A70</f>
        <v>46042.645775462981</v>
      </c>
      <c r="B70" s="242"/>
      <c r="C70" s="306">
        <f t="shared" ca="1" si="1"/>
        <v>46042.645775462981</v>
      </c>
      <c r="D70" s="307"/>
      <c r="E70" s="307"/>
      <c r="F70" s="307"/>
      <c r="G70" s="242"/>
      <c r="H70" s="321">
        <f ca="1">'т-банк 2 (6 мес)'!H70:L70/'ввод данных'!$B$7</f>
        <v>10532.915360501567</v>
      </c>
      <c r="I70" s="321"/>
      <c r="J70" s="321"/>
      <c r="K70" s="321"/>
      <c r="L70" s="321"/>
      <c r="M70" s="240"/>
      <c r="N70" s="246">
        <f t="shared" ca="1" si="0"/>
        <v>10532.915360501567</v>
      </c>
      <c r="O70" s="242"/>
      <c r="P70" s="303" t="str">
        <f ca="1">'т-банк 2 (6 мес)'!P70:Q70</f>
        <v>Salary transfer from STARLINK LLC</v>
      </c>
      <c r="Q70" s="303"/>
      <c r="R70" s="242"/>
      <c r="S70" s="242" t="str">
        <f ca="1">'т-банк 2 (6 мес)'!S70</f>
        <v>*1344</v>
      </c>
    </row>
    <row r="71" spans="1:19" ht="30" customHeight="1">
      <c r="A71" s="241">
        <f ca="1">'т-банк 2 (6 мес)'!A71</f>
        <v>46042.602719907423</v>
      </c>
      <c r="B71" s="242"/>
      <c r="C71" s="306">
        <f t="shared" ca="1" si="1"/>
        <v>46042.602719907423</v>
      </c>
      <c r="D71" s="307"/>
      <c r="E71" s="307"/>
      <c r="F71" s="307"/>
      <c r="G71" s="242"/>
      <c r="H71" s="321">
        <f ca="1">'т-банк 2 (6 мес)'!H71:L71/'ввод данных'!$B$7</f>
        <v>-122.77115987460814</v>
      </c>
      <c r="I71" s="321"/>
      <c r="J71" s="321"/>
      <c r="K71" s="321"/>
      <c r="L71" s="321"/>
      <c r="M71" s="240"/>
      <c r="N71" s="246">
        <f t="shared" ca="1" si="0"/>
        <v>-122.77115987460814</v>
      </c>
      <c r="O71" s="242"/>
      <c r="P71" s="303" t="str">
        <f ca="1">'т-банк 2 (6 мес)'!P71:Q71</f>
        <v>HASHFLARE.IO*5687</v>
      </c>
      <c r="Q71" s="303"/>
      <c r="R71" s="242"/>
      <c r="S71" s="242" t="str">
        <f ca="1">'т-банк 2 (6 мес)'!S71</f>
        <v>*1344</v>
      </c>
    </row>
    <row r="72" spans="1:19" ht="30" customHeight="1">
      <c r="A72" s="241">
        <f ca="1">'т-банк 2 (6 мес)'!A72</f>
        <v>46042.284664351864</v>
      </c>
      <c r="B72" s="242"/>
      <c r="C72" s="306">
        <f t="shared" ca="1" si="1"/>
        <v>46042.284664351864</v>
      </c>
      <c r="D72" s="307"/>
      <c r="E72" s="307"/>
      <c r="F72" s="307"/>
      <c r="G72" s="242"/>
      <c r="H72" s="321">
        <f ca="1">'т-банк 2 (6 мес)'!H72:L72/'ввод данных'!$B$7</f>
        <v>-145.75548589341693</v>
      </c>
      <c r="I72" s="321"/>
      <c r="J72" s="321"/>
      <c r="K72" s="321"/>
      <c r="L72" s="321"/>
      <c r="M72" s="240"/>
      <c r="N72" s="246">
        <f t="shared" ca="1" si="0"/>
        <v>-145.75548589341693</v>
      </c>
      <c r="O72" s="242"/>
      <c r="P72" s="303" t="str">
        <f ca="1">'т-банк 2 (6 мес)'!P72:Q72</f>
        <v>ADVANTIS CREDIT - MOTO</v>
      </c>
      <c r="Q72" s="303"/>
      <c r="R72" s="242"/>
      <c r="S72" s="242" t="str">
        <f ca="1">'т-банк 2 (6 мес)'!S72</f>
        <v>*1344</v>
      </c>
    </row>
    <row r="73" spans="1:19" ht="30" customHeight="1">
      <c r="A73" s="241">
        <f ca="1">'т-банк 2 (6 мес)'!A73</f>
        <v>46041.406192129645</v>
      </c>
      <c r="B73" s="242"/>
      <c r="C73" s="306">
        <f t="shared" ca="1" si="1"/>
        <v>46041.406192129645</v>
      </c>
      <c r="D73" s="307"/>
      <c r="E73" s="307"/>
      <c r="F73" s="307"/>
      <c r="G73" s="242"/>
      <c r="H73" s="321">
        <f ca="1">'т-банк 2 (6 мес)'!H73:L73/'ввод данных'!$B$7</f>
        <v>-122.95924764890282</v>
      </c>
      <c r="I73" s="321"/>
      <c r="J73" s="321"/>
      <c r="K73" s="321"/>
      <c r="L73" s="321"/>
      <c r="M73" s="240"/>
      <c r="N73" s="246">
        <f t="shared" ca="1" si="0"/>
        <v>-122.95924764890282</v>
      </c>
      <c r="O73" s="242"/>
      <c r="P73" s="303" t="str">
        <f ca="1">'т-банк 2 (6 мес)'!P73:Q73</f>
        <v>LUKOIL.AZK 18 51S</v>
      </c>
      <c r="Q73" s="303"/>
      <c r="R73" s="242"/>
      <c r="S73" s="242" t="str">
        <f ca="1">'т-банк 2 (6 мес)'!S73</f>
        <v>*1344</v>
      </c>
    </row>
    <row r="74" spans="1:19" ht="30" customHeight="1">
      <c r="A74" s="241">
        <f ca="1">'т-банк 2 (6 мес)'!A74</f>
        <v>46040.824247685203</v>
      </c>
      <c r="B74" s="242"/>
      <c r="C74" s="306">
        <f t="shared" ca="1" si="1"/>
        <v>46040.824247685203</v>
      </c>
      <c r="D74" s="307"/>
      <c r="E74" s="307"/>
      <c r="F74" s="307"/>
      <c r="G74" s="242"/>
      <c r="H74" s="321">
        <f ca="1">'т-банк 2 (6 мес)'!H74:L74/'ввод данных'!$B$7</f>
        <v>-49.768025078369909</v>
      </c>
      <c r="I74" s="321"/>
      <c r="J74" s="321"/>
      <c r="K74" s="321"/>
      <c r="L74" s="321"/>
      <c r="M74" s="240"/>
      <c r="N74" s="246">
        <f t="shared" ca="1" si="0"/>
        <v>-49.768025078369909</v>
      </c>
      <c r="O74" s="242"/>
      <c r="P74" s="303" t="str">
        <f ca="1">'т-банк 2 (6 мес)'!P74:Q74</f>
        <v>YM*MONEY.YANDEX</v>
      </c>
      <c r="Q74" s="303"/>
      <c r="R74" s="242"/>
      <c r="S74" s="242" t="str">
        <f ca="1">'т-банк 2 (6 мес)'!S74</f>
        <v>*1344</v>
      </c>
    </row>
    <row r="75" spans="1:19" ht="30" customHeight="1">
      <c r="A75" s="241">
        <f ca="1">'т-банк 2 (6 мес)'!A75</f>
        <v>46040.141608796315</v>
      </c>
      <c r="B75" s="242"/>
      <c r="C75" s="306">
        <f t="shared" ca="1" si="1"/>
        <v>46040.141608796315</v>
      </c>
      <c r="D75" s="307"/>
      <c r="E75" s="307"/>
      <c r="F75" s="307"/>
      <c r="G75" s="242"/>
      <c r="H75" s="321">
        <f ca="1">'т-банк 2 (6 мес)'!H75:L75/'ввод данных'!$B$7</f>
        <v>-149.52978056426332</v>
      </c>
      <c r="I75" s="321"/>
      <c r="J75" s="321"/>
      <c r="K75" s="321"/>
      <c r="L75" s="321"/>
      <c r="M75" s="240"/>
      <c r="N75" s="246">
        <f t="shared" ca="1" si="0"/>
        <v>-149.52978056426332</v>
      </c>
      <c r="O75" s="242"/>
      <c r="P75" s="303" t="str">
        <f ca="1">'т-банк 2 (6 мес)'!P75:Q75</f>
        <v>BEELINE MOBILE TOP-UP</v>
      </c>
      <c r="Q75" s="303"/>
      <c r="R75" s="242"/>
      <c r="S75" s="242" t="str">
        <f ca="1">'т-банк 2 (6 мес)'!S75</f>
        <v>*1344</v>
      </c>
    </row>
    <row r="76" spans="1:19" ht="30" customHeight="1">
      <c r="A76" s="241">
        <f ca="1">'т-банк 2 (6 мес)'!A76</f>
        <v>46040.001331018539</v>
      </c>
      <c r="B76" s="242"/>
      <c r="C76" s="306">
        <f t="shared" ca="1" si="1"/>
        <v>46040.001331018539</v>
      </c>
      <c r="D76" s="307"/>
      <c r="E76" s="307"/>
      <c r="F76" s="307"/>
      <c r="G76" s="242"/>
      <c r="H76" s="321">
        <f ca="1">'т-банк 2 (6 мес)'!H76:L76/'ввод данных'!$B$7</f>
        <v>-131.31034482758622</v>
      </c>
      <c r="I76" s="321"/>
      <c r="J76" s="321"/>
      <c r="K76" s="321"/>
      <c r="L76" s="321"/>
      <c r="M76" s="240"/>
      <c r="N76" s="246">
        <f t="shared" ca="1" si="0"/>
        <v>-131.31034482758622</v>
      </c>
      <c r="O76" s="242"/>
      <c r="P76" s="303" t="str">
        <f ca="1">'т-банк 2 (6 мес)'!P76:Q76</f>
        <v>SAFEZAIM.COM</v>
      </c>
      <c r="Q76" s="303"/>
      <c r="R76" s="242"/>
      <c r="S76" s="242" t="str">
        <f ca="1">'т-банк 2 (6 мес)'!S76</f>
        <v>*1344</v>
      </c>
    </row>
    <row r="77" spans="1:19" ht="30" customHeight="1">
      <c r="A77" s="241">
        <f ca="1">'т-банк 2 (6 мес)'!A77</f>
        <v>46039.152719907426</v>
      </c>
      <c r="B77" s="242"/>
      <c r="C77" s="306">
        <f t="shared" ca="1" si="1"/>
        <v>46039.152719907426</v>
      </c>
      <c r="D77" s="307"/>
      <c r="E77" s="307"/>
      <c r="F77" s="307"/>
      <c r="G77" s="242"/>
      <c r="H77" s="321">
        <f ca="1">'т-банк 2 (6 мес)'!H77:L77/'ввод данных'!$B$7</f>
        <v>-9.7053291536050157</v>
      </c>
      <c r="I77" s="321"/>
      <c r="J77" s="321"/>
      <c r="K77" s="321"/>
      <c r="L77" s="321"/>
      <c r="M77" s="240"/>
      <c r="N77" s="246">
        <f t="shared" ca="1" si="0"/>
        <v>-9.7053291536050157</v>
      </c>
      <c r="O77" s="242"/>
      <c r="P77" s="303" t="str">
        <f ca="1">'т-банк 2 (6 мес)'!P77:Q77</f>
        <v>VRB*QIWI</v>
      </c>
      <c r="Q77" s="303"/>
      <c r="R77" s="242"/>
      <c r="S77" s="242" t="str">
        <f ca="1">'т-банк 2 (6 мес)'!S77</f>
        <v>*1344</v>
      </c>
    </row>
    <row r="78" spans="1:19" ht="30" customHeight="1">
      <c r="A78" s="241">
        <f ca="1">'т-банк 2 (6 мес)'!A78</f>
        <v>46039.024247685207</v>
      </c>
      <c r="B78" s="242"/>
      <c r="C78" s="306">
        <f t="shared" ca="1" si="1"/>
        <v>46039.024247685207</v>
      </c>
      <c r="D78" s="307"/>
      <c r="E78" s="307"/>
      <c r="F78" s="307"/>
      <c r="G78" s="242"/>
      <c r="H78" s="321">
        <f ca="1">'т-банк 2 (6 мес)'!H78:L78/'ввод данных'!$B$7</f>
        <v>-86.156739811912232</v>
      </c>
      <c r="I78" s="321"/>
      <c r="J78" s="321"/>
      <c r="K78" s="321"/>
      <c r="L78" s="321"/>
      <c r="M78" s="240"/>
      <c r="N78" s="246">
        <f t="shared" ca="1" si="0"/>
        <v>-86.156739811912232</v>
      </c>
      <c r="O78" s="242"/>
      <c r="P78" s="303" t="str">
        <f ca="1">'т-банк 2 (6 мес)'!P78:Q78</f>
        <v>DENGI SRAZU</v>
      </c>
      <c r="Q78" s="303"/>
      <c r="R78" s="242"/>
      <c r="S78" s="242" t="str">
        <f ca="1">'т-банк 2 (6 мес)'!S78</f>
        <v>*1344</v>
      </c>
    </row>
    <row r="79" spans="1:19" ht="30" customHeight="1">
      <c r="A79" s="241">
        <f ca="1">'т-банк 2 (6 мес)'!A79</f>
        <v>46038.795081018543</v>
      </c>
      <c r="B79" s="242"/>
      <c r="C79" s="306">
        <f t="shared" ca="1" si="1"/>
        <v>46038.795081018543</v>
      </c>
      <c r="D79" s="307"/>
      <c r="E79" s="307"/>
      <c r="F79" s="307"/>
      <c r="G79" s="242"/>
      <c r="H79" s="321">
        <f ca="1">'т-банк 2 (6 мес)'!H79:L79/'ввод данных'!$B$7</f>
        <v>-71.887147335423194</v>
      </c>
      <c r="I79" s="321"/>
      <c r="J79" s="321"/>
      <c r="K79" s="321"/>
      <c r="L79" s="321"/>
      <c r="M79" s="240"/>
      <c r="N79" s="246">
        <f t="shared" ca="1" si="0"/>
        <v>-71.887147335423194</v>
      </c>
      <c r="O79" s="242"/>
      <c r="P79" s="303" t="str">
        <f ca="1">'т-банк 2 (6 мес)'!P79:Q79</f>
        <v>IZETTLE - 4829 UK POS</v>
      </c>
      <c r="Q79" s="303"/>
      <c r="R79" s="242"/>
      <c r="S79" s="242" t="str">
        <f ca="1">'т-банк 2 (6 мес)'!S79</f>
        <v>*1344</v>
      </c>
    </row>
    <row r="80" spans="1:19" ht="30" customHeight="1">
      <c r="A80" s="241">
        <f ca="1">'т-банк 2 (6 мес)'!A80</f>
        <v>46038.700636574096</v>
      </c>
      <c r="B80" s="242"/>
      <c r="C80" s="306">
        <f t="shared" ca="1" si="1"/>
        <v>46038.700636574096</v>
      </c>
      <c r="D80" s="307"/>
      <c r="E80" s="307"/>
      <c r="F80" s="307"/>
      <c r="G80" s="242"/>
      <c r="H80" s="321">
        <f ca="1">'т-банк 2 (6 мес)'!H80:L80/'ввод данных'!$B$7</f>
        <v>-176.23824451410658</v>
      </c>
      <c r="I80" s="321"/>
      <c r="J80" s="321"/>
      <c r="K80" s="321"/>
      <c r="L80" s="321"/>
      <c r="M80" s="240"/>
      <c r="N80" s="246">
        <f t="shared" ca="1" si="0"/>
        <v>-176.23824451410658</v>
      </c>
      <c r="O80" s="242"/>
      <c r="P80" s="303" t="str">
        <f ca="1">'т-банк 2 (6 мес)'!P80:Q80</f>
        <v>LEUPAY.EU  CODE 7405</v>
      </c>
      <c r="Q80" s="303"/>
      <c r="R80" s="242"/>
      <c r="S80" s="242" t="str">
        <f ca="1">'т-банк 2 (6 мес)'!S80</f>
        <v>*1344</v>
      </c>
    </row>
    <row r="81" spans="1:19" ht="30" customHeight="1">
      <c r="A81" s="241">
        <f ca="1">'т-банк 2 (6 мес)'!A81</f>
        <v>46037.977025462984</v>
      </c>
      <c r="B81" s="242"/>
      <c r="C81" s="306">
        <f t="shared" ca="1" si="1"/>
        <v>46037.977025462984</v>
      </c>
      <c r="D81" s="307"/>
      <c r="E81" s="307"/>
      <c r="F81" s="307"/>
      <c r="G81" s="242"/>
      <c r="H81" s="321">
        <f ca="1">'т-банк 2 (6 мес)'!H81:L81/'ввод данных'!$B$7</f>
        <v>-15.774294670846395</v>
      </c>
      <c r="I81" s="321"/>
      <c r="J81" s="321"/>
      <c r="K81" s="321"/>
      <c r="L81" s="321"/>
      <c r="M81" s="240"/>
      <c r="N81" s="246">
        <f t="shared" ca="1" si="0"/>
        <v>-15.774294670846395</v>
      </c>
      <c r="O81" s="242"/>
      <c r="P81" s="303" t="str">
        <f ca="1">'т-банк 2 (6 мес)'!P81:Q81</f>
        <v>HASHCOINS</v>
      </c>
      <c r="Q81" s="303"/>
      <c r="R81" s="242"/>
      <c r="S81" s="242" t="str">
        <f ca="1">'т-банк 2 (6 мес)'!S81</f>
        <v>*1344</v>
      </c>
    </row>
    <row r="82" spans="1:19" ht="30" customHeight="1">
      <c r="A82" s="241">
        <f ca="1">'т-банк 2 (6 мес)'!A82</f>
        <v>46037.835358796314</v>
      </c>
      <c r="B82" s="242"/>
      <c r="C82" s="306">
        <f t="shared" ca="1" si="1"/>
        <v>46037.835358796314</v>
      </c>
      <c r="D82" s="307"/>
      <c r="E82" s="307"/>
      <c r="F82" s="307"/>
      <c r="G82" s="242"/>
      <c r="H82" s="321">
        <f ca="1">'т-банк 2 (6 мес)'!H82:L82/'ввод данных'!$B$7</f>
        <v>-155.59874608150471</v>
      </c>
      <c r="I82" s="321"/>
      <c r="J82" s="321"/>
      <c r="K82" s="321"/>
      <c r="L82" s="321"/>
      <c r="M82" s="240"/>
      <c r="N82" s="246">
        <f t="shared" ca="1" si="0"/>
        <v>-155.59874608150471</v>
      </c>
      <c r="O82" s="242"/>
      <c r="P82" s="303" t="str">
        <f ca="1">'т-банк 2 (6 мес)'!P82:Q82</f>
        <v>LEUPAY.EU  CODE 2924</v>
      </c>
      <c r="Q82" s="303"/>
      <c r="R82" s="242"/>
      <c r="S82" s="242" t="str">
        <f ca="1">'т-банк 2 (6 мес)'!S82</f>
        <v>*1344</v>
      </c>
    </row>
    <row r="83" spans="1:19" ht="30" customHeight="1">
      <c r="A83" s="241">
        <f ca="1">'т-банк 2 (6 мес)'!A83</f>
        <v>46036.997164351873</v>
      </c>
      <c r="B83" s="242"/>
      <c r="C83" s="306">
        <f t="shared" ca="1" si="1"/>
        <v>46036.997164351873</v>
      </c>
      <c r="D83" s="307"/>
      <c r="E83" s="307"/>
      <c r="F83" s="307"/>
      <c r="G83" s="242"/>
      <c r="H83" s="321">
        <f ca="1">'т-банк 2 (6 мес)'!H83:L83/'ввод данных'!$B$7</f>
        <v>-57.278996865203759</v>
      </c>
      <c r="I83" s="321"/>
      <c r="J83" s="321"/>
      <c r="K83" s="321"/>
      <c r="L83" s="321"/>
      <c r="M83" s="240"/>
      <c r="N83" s="246">
        <f t="shared" ca="1" si="0"/>
        <v>-57.278996865203759</v>
      </c>
      <c r="O83" s="242"/>
      <c r="P83" s="303" t="str">
        <f ca="1">'т-банк 2 (6 мес)'!P83:Q83</f>
        <v>PAYMASTER</v>
      </c>
      <c r="Q83" s="303"/>
      <c r="R83" s="242"/>
      <c r="S83" s="242" t="str">
        <f ca="1">'т-банк 2 (6 мес)'!S83</f>
        <v>*1344</v>
      </c>
    </row>
    <row r="84" spans="1:19" ht="30" customHeight="1">
      <c r="A84" s="241">
        <f ca="1">'т-банк 2 (6 мес)'!A84</f>
        <v>46036.786747685204</v>
      </c>
      <c r="B84" s="242"/>
      <c r="C84" s="306">
        <f t="shared" ca="1" si="1"/>
        <v>46036.786747685204</v>
      </c>
      <c r="D84" s="307"/>
      <c r="E84" s="307"/>
      <c r="F84" s="307"/>
      <c r="G84" s="242"/>
      <c r="H84" s="321">
        <f ca="1">'т-банк 2 (6 мес)'!H84:L84/'ввод данных'!$B$7</f>
        <v>-99.1974921630094</v>
      </c>
      <c r="I84" s="321"/>
      <c r="J84" s="321"/>
      <c r="K84" s="321"/>
      <c r="L84" s="321"/>
      <c r="M84" s="240"/>
      <c r="N84" s="246">
        <f t="shared" ca="1" si="0"/>
        <v>-99.1974921630094</v>
      </c>
      <c r="O84" s="242"/>
      <c r="P84" s="303" t="str">
        <f ca="1">'т-банк 2 (6 мес)'!P84:Q84</f>
        <v>ZURZUM *PLATIUS</v>
      </c>
      <c r="Q84" s="303"/>
      <c r="R84" s="242"/>
      <c r="S84" s="242" t="str">
        <f ca="1">'т-банк 2 (6 мес)'!S84</f>
        <v>*1344</v>
      </c>
    </row>
    <row r="85" spans="1:19" ht="30" customHeight="1">
      <c r="A85" s="241">
        <f ca="1">'т-банк 2 (6 мес)'!A85</f>
        <v>46036.104803240763</v>
      </c>
      <c r="B85" s="242"/>
      <c r="C85" s="306">
        <f t="shared" ca="1" si="1"/>
        <v>46036.104803240763</v>
      </c>
      <c r="D85" s="307"/>
      <c r="E85" s="307"/>
      <c r="F85" s="307"/>
      <c r="G85" s="242"/>
      <c r="H85" s="321">
        <f ca="1">'т-банк 2 (6 мес)'!H85:L85/'ввод данных'!$B$7</f>
        <v>-15.03448275862069</v>
      </c>
      <c r="I85" s="321"/>
      <c r="J85" s="321"/>
      <c r="K85" s="321"/>
      <c r="L85" s="321"/>
      <c r="M85" s="240"/>
      <c r="N85" s="246">
        <f t="shared" ca="1" si="0"/>
        <v>-15.03448275862069</v>
      </c>
      <c r="O85" s="242"/>
      <c r="P85" s="303" t="str">
        <f ca="1">'т-банк 2 (6 мес)'!P85:Q85</f>
        <v>POMIDOR</v>
      </c>
      <c r="Q85" s="303"/>
      <c r="R85" s="242"/>
      <c r="S85" s="242" t="str">
        <f ca="1">'т-банк 2 (6 мес)'!S85</f>
        <v>*1344</v>
      </c>
    </row>
    <row r="86" spans="1:19" ht="30" customHeight="1">
      <c r="A86" s="241">
        <f ca="1">'т-банк 2 (6 мес)'!A86</f>
        <v>46035.852719907431</v>
      </c>
      <c r="B86" s="242"/>
      <c r="C86" s="306">
        <f t="shared" ca="1" si="1"/>
        <v>46035.852719907431</v>
      </c>
      <c r="D86" s="307"/>
      <c r="E86" s="307"/>
      <c r="F86" s="307"/>
      <c r="G86" s="242"/>
      <c r="H86" s="321">
        <f ca="1">'т-банк 2 (6 мес)'!H86:L86/'ввод данных'!$B$7</f>
        <v>-159.58620689655172</v>
      </c>
      <c r="I86" s="321"/>
      <c r="J86" s="321"/>
      <c r="K86" s="321"/>
      <c r="L86" s="321"/>
      <c r="M86" s="240"/>
      <c r="N86" s="246">
        <f t="shared" ca="1" si="0"/>
        <v>-159.58620689655172</v>
      </c>
      <c r="O86" s="242"/>
      <c r="P86" s="303" t="str">
        <f ca="1">'т-банк 2 (6 мес)'!P86:Q86</f>
        <v>PLASTIQ TUITION</v>
      </c>
      <c r="Q86" s="303"/>
      <c r="R86" s="242"/>
      <c r="S86" s="242" t="str">
        <f ca="1">'т-банк 2 (6 мес)'!S86</f>
        <v>*1344</v>
      </c>
    </row>
    <row r="87" spans="1:19" ht="30" customHeight="1">
      <c r="A87" s="241">
        <f ca="1">'т-банк 2 (6 мес)'!A87</f>
        <v>46034.933275462987</v>
      </c>
      <c r="B87" s="242"/>
      <c r="C87" s="306">
        <f t="shared" ca="1" si="1"/>
        <v>46034.933275462987</v>
      </c>
      <c r="D87" s="307"/>
      <c r="E87" s="307"/>
      <c r="F87" s="307"/>
      <c r="G87" s="242"/>
      <c r="H87" s="321">
        <f ca="1">'т-банк 2 (6 мес)'!H87:L87/'ввод данных'!$B$7</f>
        <v>-149.68025078369905</v>
      </c>
      <c r="I87" s="321"/>
      <c r="J87" s="321"/>
      <c r="K87" s="321"/>
      <c r="L87" s="321"/>
      <c r="M87" s="240"/>
      <c r="N87" s="246">
        <f t="shared" ca="1" si="0"/>
        <v>-149.68025078369905</v>
      </c>
      <c r="O87" s="242"/>
      <c r="P87" s="303" t="str">
        <f ca="1">'т-банк 2 (6 мес)'!P87:Q87</f>
        <v>HASHFLARE.IO*1436</v>
      </c>
      <c r="Q87" s="303"/>
      <c r="R87" s="242"/>
      <c r="S87" s="242" t="str">
        <f ca="1">'т-банк 2 (6 мес)'!S87</f>
        <v>*1344</v>
      </c>
    </row>
    <row r="88" spans="1:19" ht="30" customHeight="1">
      <c r="A88" s="241">
        <f ca="1">'т-банк 2 (6 мес)'!A88</f>
        <v>46034.103414351877</v>
      </c>
      <c r="B88" s="242"/>
      <c r="C88" s="306">
        <f t="shared" ca="1" si="1"/>
        <v>46034.103414351877</v>
      </c>
      <c r="D88" s="307"/>
      <c r="E88" s="307"/>
      <c r="F88" s="307"/>
      <c r="G88" s="242"/>
      <c r="H88" s="321">
        <f ca="1">'т-банк 2 (6 мес)'!H88:L88/'ввод данных'!$B$7</f>
        <v>-73.065830721003138</v>
      </c>
      <c r="I88" s="321"/>
      <c r="J88" s="321"/>
      <c r="K88" s="321"/>
      <c r="L88" s="321"/>
      <c r="M88" s="240"/>
      <c r="N88" s="246">
        <f t="shared" ca="1" si="0"/>
        <v>-73.065830721003138</v>
      </c>
      <c r="O88" s="242"/>
      <c r="P88" s="303" t="str">
        <f ca="1">'т-банк 2 (6 мес)'!P88:Q88</f>
        <v>PYATEROCHKA 2624</v>
      </c>
      <c r="Q88" s="303"/>
      <c r="R88" s="242"/>
      <c r="S88" s="242" t="str">
        <f ca="1">'т-банк 2 (6 мес)'!S88</f>
        <v>*1344</v>
      </c>
    </row>
    <row r="89" spans="1:19" ht="30" customHeight="1">
      <c r="A89" s="241">
        <f ca="1">'т-банк 2 (6 мес)'!A89</f>
        <v>46033.640914351876</v>
      </c>
      <c r="B89" s="242"/>
      <c r="C89" s="306">
        <f t="shared" ca="1" si="1"/>
        <v>46033.640914351876</v>
      </c>
      <c r="D89" s="307"/>
      <c r="E89" s="307"/>
      <c r="F89" s="307"/>
      <c r="G89" s="242"/>
      <c r="H89" s="321">
        <f ca="1">'т-банк 2 (6 мес)'!H89:L89/'ввод данных'!$B$7</f>
        <v>-134.36990595611286</v>
      </c>
      <c r="I89" s="321"/>
      <c r="J89" s="321"/>
      <c r="K89" s="321"/>
      <c r="L89" s="321"/>
      <c r="M89" s="240"/>
      <c r="N89" s="246">
        <f t="shared" ca="1" si="0"/>
        <v>-134.36990595611286</v>
      </c>
      <c r="O89" s="242"/>
      <c r="P89" s="303" t="str">
        <f ca="1">'т-банк 2 (6 мес)'!P89:Q89</f>
        <v>HASHCOINS</v>
      </c>
      <c r="Q89" s="303"/>
      <c r="R89" s="242"/>
      <c r="S89" s="242" t="str">
        <f ca="1">'т-банк 2 (6 мес)'!S89</f>
        <v>*1344</v>
      </c>
    </row>
    <row r="90" spans="1:19" ht="30" customHeight="1">
      <c r="A90" s="241">
        <f ca="1">'т-банк 2 (6 мес)'!A90</f>
        <v>46033.590219907433</v>
      </c>
      <c r="B90" s="242"/>
      <c r="C90" s="306">
        <f t="shared" ca="1" si="1"/>
        <v>46033.590219907433</v>
      </c>
      <c r="D90" s="307"/>
      <c r="E90" s="307"/>
      <c r="F90" s="307"/>
      <c r="G90" s="242"/>
      <c r="H90" s="321">
        <f ca="1">'т-банк 2 (6 мес)'!H90:L90/'ввод данных'!$B$7</f>
        <v>-3.6990595611285269</v>
      </c>
      <c r="I90" s="321"/>
      <c r="J90" s="321"/>
      <c r="K90" s="321"/>
      <c r="L90" s="321"/>
      <c r="M90" s="240"/>
      <c r="N90" s="246">
        <f t="shared" ref="N90:N153" ca="1" si="2">H90</f>
        <v>-3.6990595611285269</v>
      </c>
      <c r="O90" s="242"/>
      <c r="P90" s="303" t="str">
        <f ca="1">'т-банк 2 (6 мес)'!P90:Q90</f>
        <v>COFFEEMANIA D VVL</v>
      </c>
      <c r="Q90" s="303"/>
      <c r="R90" s="242"/>
      <c r="S90" s="242" t="str">
        <f ca="1">'т-банк 2 (6 мес)'!S90</f>
        <v>*1344</v>
      </c>
    </row>
    <row r="91" spans="1:19" ht="30" customHeight="1">
      <c r="A91" s="241">
        <f ca="1">'т-банк 2 (6 мес)'!A91</f>
        <v>46032.626331018546</v>
      </c>
      <c r="B91" s="242"/>
      <c r="C91" s="306">
        <f t="shared" ref="C91:C154" ca="1" si="3">A91</f>
        <v>46032.626331018546</v>
      </c>
      <c r="D91" s="307"/>
      <c r="E91" s="307"/>
      <c r="F91" s="307"/>
      <c r="G91" s="242"/>
      <c r="H91" s="321">
        <f ca="1">'т-банк 2 (6 мес)'!H91:L91/'ввод данных'!$B$7</f>
        <v>-143.07210031347964</v>
      </c>
      <c r="I91" s="321"/>
      <c r="J91" s="321"/>
      <c r="K91" s="321"/>
      <c r="L91" s="321"/>
      <c r="M91" s="240"/>
      <c r="N91" s="246">
        <f t="shared" ca="1" si="2"/>
        <v>-143.07210031347964</v>
      </c>
      <c r="O91" s="242"/>
      <c r="P91" s="303" t="str">
        <f ca="1">'т-банк 2 (6 мес)'!P91:Q91</f>
        <v>COFFEE HOUSE 96</v>
      </c>
      <c r="Q91" s="303"/>
      <c r="R91" s="242"/>
      <c r="S91" s="242" t="str">
        <f ca="1">'т-банк 2 (6 мес)'!S91</f>
        <v>*1344</v>
      </c>
    </row>
    <row r="92" spans="1:19" ht="30" customHeight="1">
      <c r="A92" s="241">
        <f ca="1">'т-банк 2 (6 мес)'!A92</f>
        <v>46032.525636574101</v>
      </c>
      <c r="B92" s="242"/>
      <c r="C92" s="306">
        <f t="shared" ca="1" si="3"/>
        <v>46032.525636574101</v>
      </c>
      <c r="D92" s="307"/>
      <c r="E92" s="307"/>
      <c r="F92" s="307"/>
      <c r="G92" s="242"/>
      <c r="H92" s="321">
        <f ca="1">'т-банк 2 (6 мес)'!H92:L92/'ввод данных'!$B$7</f>
        <v>-175.33542319749216</v>
      </c>
      <c r="I92" s="321"/>
      <c r="J92" s="321"/>
      <c r="K92" s="321"/>
      <c r="L92" s="321"/>
      <c r="M92" s="240"/>
      <c r="N92" s="246">
        <f t="shared" ca="1" si="2"/>
        <v>-175.33542319749216</v>
      </c>
      <c r="O92" s="242"/>
      <c r="P92" s="303" t="str">
        <f ca="1">'т-банк 2 (6 мес)'!P92:Q92</f>
        <v>ICHIBAN BOSHI</v>
      </c>
      <c r="Q92" s="303"/>
      <c r="R92" s="242"/>
      <c r="S92" s="242" t="str">
        <f ca="1">'т-банк 2 (6 мес)'!S92</f>
        <v>*1344</v>
      </c>
    </row>
    <row r="93" spans="1:19" ht="30" customHeight="1">
      <c r="A93" s="241">
        <f ca="1">'т-банк 2 (6 мес)'!A93</f>
        <v>46031.631192129658</v>
      </c>
      <c r="B93" s="242"/>
      <c r="C93" s="306">
        <f t="shared" ca="1" si="3"/>
        <v>46031.631192129658</v>
      </c>
      <c r="D93" s="307"/>
      <c r="E93" s="307"/>
      <c r="F93" s="307"/>
      <c r="G93" s="242"/>
      <c r="H93" s="321">
        <f ca="1">'т-банк 2 (6 мес)'!H93:L93/'ввод данных'!$B$7</f>
        <v>-85.630094043887141</v>
      </c>
      <c r="I93" s="321"/>
      <c r="J93" s="321"/>
      <c r="K93" s="321"/>
      <c r="L93" s="321"/>
      <c r="M93" s="240"/>
      <c r="N93" s="246">
        <f t="shared" ca="1" si="2"/>
        <v>-85.630094043887141</v>
      </c>
      <c r="O93" s="242"/>
      <c r="P93" s="303" t="str">
        <f ca="1">'т-банк 2 (6 мес)'!P93:Q93</f>
        <v>ALFA_SMS</v>
      </c>
      <c r="Q93" s="303"/>
      <c r="R93" s="242"/>
      <c r="S93" s="242" t="str">
        <f ca="1">'т-банк 2 (6 мес)'!S93</f>
        <v>*1344</v>
      </c>
    </row>
    <row r="94" spans="1:19" ht="30" customHeight="1">
      <c r="A94" s="241">
        <f ca="1">'т-банк 2 (6 мес)'!A94</f>
        <v>46031.227719907438</v>
      </c>
      <c r="B94" s="242"/>
      <c r="C94" s="306">
        <f t="shared" ca="1" si="3"/>
        <v>46031.227719907438</v>
      </c>
      <c r="D94" s="307"/>
      <c r="E94" s="307"/>
      <c r="F94" s="307"/>
      <c r="G94" s="242"/>
      <c r="H94" s="321">
        <f ca="1">'т-банк 2 (6 мес)'!H94:L94/'ввод данных'!$B$7</f>
        <v>-109.74294670846395</v>
      </c>
      <c r="I94" s="321"/>
      <c r="J94" s="321"/>
      <c r="K94" s="321"/>
      <c r="L94" s="321"/>
      <c r="M94" s="240"/>
      <c r="N94" s="246">
        <f t="shared" ca="1" si="2"/>
        <v>-109.74294670846395</v>
      </c>
      <c r="O94" s="242"/>
      <c r="P94" s="303" t="str">
        <f ca="1">'т-банк 2 (6 мес)'!P94:Q94</f>
        <v>YM*ZUCOFFEE</v>
      </c>
      <c r="Q94" s="303"/>
      <c r="R94" s="242"/>
      <c r="S94" s="242" t="str">
        <f ca="1">'т-банк 2 (6 мес)'!S94</f>
        <v>*1344</v>
      </c>
    </row>
    <row r="95" spans="1:19" ht="30" customHeight="1">
      <c r="A95" s="241">
        <f ca="1">'т-банк 2 (6 мес)'!A95</f>
        <v>46030.734664351883</v>
      </c>
      <c r="B95" s="242"/>
      <c r="C95" s="306">
        <f t="shared" ca="1" si="3"/>
        <v>46030.734664351883</v>
      </c>
      <c r="D95" s="307"/>
      <c r="E95" s="307"/>
      <c r="F95" s="307"/>
      <c r="G95" s="242"/>
      <c r="H95" s="321">
        <f ca="1">'т-банк 2 (6 мес)'!H95:L95/'ввод данных'!$B$7</f>
        <v>-160.86520376175548</v>
      </c>
      <c r="I95" s="321"/>
      <c r="J95" s="321"/>
      <c r="K95" s="321"/>
      <c r="L95" s="321"/>
      <c r="M95" s="240"/>
      <c r="N95" s="246">
        <f t="shared" ca="1" si="2"/>
        <v>-160.86520376175548</v>
      </c>
      <c r="O95" s="242"/>
      <c r="P95" s="303" t="str">
        <f ca="1">'т-банк 2 (6 мес)'!P95:Q95</f>
        <v>QIWI</v>
      </c>
      <c r="Q95" s="303"/>
      <c r="R95" s="242"/>
      <c r="S95" s="242" t="str">
        <f ca="1">'т-банк 2 (6 мес)'!S95</f>
        <v>*1344</v>
      </c>
    </row>
    <row r="96" spans="1:19" ht="30" customHeight="1">
      <c r="A96" s="241">
        <f ca="1">'т-банк 2 (6 мес)'!A96</f>
        <v>46030.506886574105</v>
      </c>
      <c r="B96" s="242"/>
      <c r="C96" s="306">
        <f t="shared" ca="1" si="3"/>
        <v>46030.506886574105</v>
      </c>
      <c r="D96" s="307"/>
      <c r="E96" s="307"/>
      <c r="F96" s="307"/>
      <c r="G96" s="242"/>
      <c r="H96" s="321">
        <f ca="1">'т-банк 2 (6 мес)'!H96:L96/'ввод данных'!$B$7</f>
        <v>-142.28213166144201</v>
      </c>
      <c r="I96" s="321"/>
      <c r="J96" s="321"/>
      <c r="K96" s="321"/>
      <c r="L96" s="321"/>
      <c r="M96" s="240"/>
      <c r="N96" s="246">
        <f t="shared" ca="1" si="2"/>
        <v>-142.28213166144201</v>
      </c>
      <c r="O96" s="242"/>
      <c r="P96" s="303" t="str">
        <f ca="1">'т-банк 2 (6 мес)'!P96:Q96</f>
        <v>TRAMLINE TRADERS</v>
      </c>
      <c r="Q96" s="303"/>
      <c r="R96" s="242"/>
      <c r="S96" s="242" t="str">
        <f ca="1">'т-банк 2 (6 мес)'!S96</f>
        <v>*1344</v>
      </c>
    </row>
    <row r="97" spans="1:19" ht="30" customHeight="1">
      <c r="A97" s="241">
        <f ca="1">'т-банк 2 (6 мес)'!A97</f>
        <v>46030.21591435188</v>
      </c>
      <c r="B97" s="242"/>
      <c r="C97" s="306">
        <f t="shared" ca="1" si="3"/>
        <v>46030.21591435188</v>
      </c>
      <c r="D97" s="307"/>
      <c r="E97" s="307"/>
      <c r="F97" s="307"/>
      <c r="G97" s="242"/>
      <c r="H97" s="321">
        <f ca="1">'т-банк 2 (6 мес)'!H97:L97/'ввод данных'!$B$7</f>
        <v>-151.6614420062696</v>
      </c>
      <c r="I97" s="321"/>
      <c r="J97" s="321"/>
      <c r="K97" s="321"/>
      <c r="L97" s="321"/>
      <c r="M97" s="240"/>
      <c r="N97" s="246">
        <f t="shared" ca="1" si="2"/>
        <v>-151.6614420062696</v>
      </c>
      <c r="O97" s="242"/>
      <c r="P97" s="303" t="str">
        <f ca="1">'т-банк 2 (6 мес)'!P97:Q97</f>
        <v>YM*ZUCOFFEE</v>
      </c>
      <c r="Q97" s="303"/>
      <c r="R97" s="242"/>
      <c r="S97" s="242" t="str">
        <f ca="1">'т-банк 2 (6 мес)'!S97</f>
        <v>*1344</v>
      </c>
    </row>
    <row r="98" spans="1:19" ht="30" customHeight="1">
      <c r="A98" s="241">
        <f ca="1">'т-банк 2 (6 мес)'!A98</f>
        <v>46029.613136574102</v>
      </c>
      <c r="B98" s="242"/>
      <c r="C98" s="306">
        <f t="shared" ca="1" si="3"/>
        <v>46029.613136574102</v>
      </c>
      <c r="D98" s="307"/>
      <c r="E98" s="307"/>
      <c r="F98" s="307"/>
      <c r="G98" s="242"/>
      <c r="H98" s="321">
        <f ca="1">'т-банк 2 (6 мес)'!H98:L98/'ввод данных'!$B$7</f>
        <v>-59.39811912225705</v>
      </c>
      <c r="I98" s="321"/>
      <c r="J98" s="321"/>
      <c r="K98" s="321"/>
      <c r="L98" s="321"/>
      <c r="M98" s="240"/>
      <c r="N98" s="246">
        <f t="shared" ca="1" si="2"/>
        <v>-59.39811912225705</v>
      </c>
      <c r="O98" s="242"/>
      <c r="P98" s="303" t="str">
        <f ca="1">'т-банк 2 (6 мес)'!P98:Q98</f>
        <v>RBK*CREDITEXPRESS</v>
      </c>
      <c r="Q98" s="303"/>
      <c r="R98" s="242"/>
      <c r="S98" s="242" t="str">
        <f ca="1">'т-банк 2 (6 мес)'!S98</f>
        <v>*1344</v>
      </c>
    </row>
    <row r="99" spans="1:19" ht="30" customHeight="1">
      <c r="A99" s="241">
        <f ca="1">'т-банк 2 (6 мес)'!A99</f>
        <v>46029.416608796324</v>
      </c>
      <c r="B99" s="242"/>
      <c r="C99" s="306">
        <f t="shared" ca="1" si="3"/>
        <v>46029.416608796324</v>
      </c>
      <c r="D99" s="307"/>
      <c r="E99" s="307"/>
      <c r="F99" s="307"/>
      <c r="G99" s="242"/>
      <c r="H99" s="321">
        <f ca="1">'т-банк 2 (6 мес)'!H99:L99/'ввод данных'!$B$7</f>
        <v>-138.62068965517241</v>
      </c>
      <c r="I99" s="321"/>
      <c r="J99" s="321"/>
      <c r="K99" s="321"/>
      <c r="L99" s="321"/>
      <c r="M99" s="240"/>
      <c r="N99" s="246">
        <f t="shared" ca="1" si="2"/>
        <v>-138.62068965517241</v>
      </c>
      <c r="O99" s="242"/>
      <c r="P99" s="303" t="str">
        <f ca="1">'т-банк 2 (6 мес)'!P99:Q99</f>
        <v>YM*BETTPRO</v>
      </c>
      <c r="Q99" s="303"/>
      <c r="R99" s="242"/>
      <c r="S99" s="242" t="str">
        <f ca="1">'т-банк 2 (6 мес)'!S99</f>
        <v>*1344</v>
      </c>
    </row>
    <row r="100" spans="1:19" ht="30" customHeight="1">
      <c r="A100" s="241">
        <f ca="1">'т-банк 2 (6 мес)'!A100</f>
        <v>46028.683275462994</v>
      </c>
      <c r="B100" s="242"/>
      <c r="C100" s="306">
        <f t="shared" ca="1" si="3"/>
        <v>46028.683275462994</v>
      </c>
      <c r="D100" s="307"/>
      <c r="E100" s="307"/>
      <c r="F100" s="307"/>
      <c r="G100" s="242"/>
      <c r="H100" s="321">
        <f ca="1">'т-банк 2 (6 мес)'!H100:L100/'ввод данных'!$B$7</f>
        <v>-0.68965517241379315</v>
      </c>
      <c r="I100" s="321"/>
      <c r="J100" s="321"/>
      <c r="K100" s="321"/>
      <c r="L100" s="321"/>
      <c r="M100" s="240"/>
      <c r="N100" s="246">
        <f t="shared" ca="1" si="2"/>
        <v>-0.68965517241379315</v>
      </c>
      <c r="O100" s="242"/>
      <c r="P100" s="303" t="str">
        <f ca="1">'т-банк 2 (6 мес)'!P100:Q100</f>
        <v>LLC CITY LUNCH</v>
      </c>
      <c r="Q100" s="303"/>
      <c r="R100" s="242"/>
      <c r="S100" s="242" t="str">
        <f ca="1">'т-банк 2 (6 мес)'!S100</f>
        <v>*1344</v>
      </c>
    </row>
    <row r="101" spans="1:19" ht="30" customHeight="1">
      <c r="A101" s="241">
        <f ca="1">'т-банк 2 (6 мес)'!A101</f>
        <v>46027.754108796325</v>
      </c>
      <c r="B101" s="242"/>
      <c r="C101" s="306">
        <f t="shared" ca="1" si="3"/>
        <v>46027.754108796325</v>
      </c>
      <c r="D101" s="307"/>
      <c r="E101" s="307"/>
      <c r="F101" s="307"/>
      <c r="G101" s="242"/>
      <c r="H101" s="321">
        <f ca="1">'т-банк 2 (6 мес)'!H101:L101/'ввод данных'!$B$7</f>
        <v>-128.71473354231975</v>
      </c>
      <c r="I101" s="321"/>
      <c r="J101" s="321"/>
      <c r="K101" s="321"/>
      <c r="L101" s="321"/>
      <c r="M101" s="240"/>
      <c r="N101" s="246">
        <f t="shared" ca="1" si="2"/>
        <v>-128.71473354231975</v>
      </c>
      <c r="O101" s="242"/>
      <c r="P101" s="303" t="str">
        <f ca="1">'т-банк 2 (6 мес)'!P101:Q101</f>
        <v>FOTOSTRANA.RU</v>
      </c>
      <c r="Q101" s="303"/>
      <c r="R101" s="242"/>
      <c r="S101" s="242" t="str">
        <f ca="1">'т-банк 2 (6 мес)'!S101</f>
        <v>*1344</v>
      </c>
    </row>
    <row r="102" spans="1:19" ht="30" customHeight="1">
      <c r="A102" s="241">
        <f ca="1">'т-банк 2 (6 мес)'!A102</f>
        <v>46027.374247685213</v>
      </c>
      <c r="B102" s="242"/>
      <c r="C102" s="306">
        <f t="shared" ca="1" si="3"/>
        <v>46027.374247685213</v>
      </c>
      <c r="D102" s="307"/>
      <c r="E102" s="307"/>
      <c r="F102" s="307"/>
      <c r="G102" s="242"/>
      <c r="H102" s="321">
        <f ca="1">'т-банк 2 (6 мес)'!H102:L102/'ввод данных'!$B$7</f>
        <v>-109.40438871473354</v>
      </c>
      <c r="I102" s="321"/>
      <c r="J102" s="321"/>
      <c r="K102" s="321"/>
      <c r="L102" s="321"/>
      <c r="M102" s="240"/>
      <c r="N102" s="246">
        <f t="shared" ca="1" si="2"/>
        <v>-109.40438871473354</v>
      </c>
      <c r="O102" s="242"/>
      <c r="P102" s="303" t="str">
        <f ca="1">'т-банк 2 (6 мес)'!P102:Q102</f>
        <v>WWW WALLETONE COM</v>
      </c>
      <c r="Q102" s="303"/>
      <c r="R102" s="242"/>
      <c r="S102" s="242" t="str">
        <f ca="1">'т-банк 2 (6 мес)'!S102</f>
        <v>*1344</v>
      </c>
    </row>
    <row r="103" spans="1:19" ht="30" customHeight="1">
      <c r="A103" s="241">
        <f ca="1">'т-банк 2 (6 мес)'!A103</f>
        <v>46026.865219907435</v>
      </c>
      <c r="B103" s="242"/>
      <c r="C103" s="306">
        <f t="shared" ca="1" si="3"/>
        <v>46026.865219907435</v>
      </c>
      <c r="D103" s="307"/>
      <c r="E103" s="307"/>
      <c r="F103" s="307"/>
      <c r="G103" s="242"/>
      <c r="H103" s="321">
        <f ca="1">'т-банк 2 (6 мес)'!H103:L103/'ввод данных'!$B$7</f>
        <v>-164.22570532915361</v>
      </c>
      <c r="I103" s="321"/>
      <c r="J103" s="321"/>
      <c r="K103" s="321"/>
      <c r="L103" s="321"/>
      <c r="M103" s="240"/>
      <c r="N103" s="246">
        <f t="shared" ca="1" si="2"/>
        <v>-164.22570532915361</v>
      </c>
      <c r="O103" s="242"/>
      <c r="P103" s="303" t="str">
        <f ca="1">'т-банк 2 (6 мес)'!P103:Q103</f>
        <v>NEW COFFEE</v>
      </c>
      <c r="Q103" s="303"/>
      <c r="R103" s="242"/>
      <c r="S103" s="242" t="str">
        <f ca="1">'т-банк 2 (6 мес)'!S103</f>
        <v>*1344</v>
      </c>
    </row>
    <row r="104" spans="1:19" ht="30" customHeight="1">
      <c r="A104" s="241">
        <f ca="1">'т-банк 2 (6 мес)'!A104</f>
        <v>46026.049247685216</v>
      </c>
      <c r="B104" s="242"/>
      <c r="C104" s="306">
        <f t="shared" ca="1" si="3"/>
        <v>46026.049247685216</v>
      </c>
      <c r="D104" s="307"/>
      <c r="E104" s="307"/>
      <c r="F104" s="307"/>
      <c r="G104" s="242"/>
      <c r="H104" s="321">
        <f ca="1">'т-банк 2 (6 мес)'!H104:L104/'ввод данных'!$B$7</f>
        <v>-84.865203761755481</v>
      </c>
      <c r="I104" s="321"/>
      <c r="J104" s="321"/>
      <c r="K104" s="321"/>
      <c r="L104" s="321"/>
      <c r="M104" s="240"/>
      <c r="N104" s="246">
        <f t="shared" ca="1" si="2"/>
        <v>-84.865203761755481</v>
      </c>
      <c r="O104" s="242"/>
      <c r="P104" s="303" t="str">
        <f ca="1">'т-банк 2 (6 мес)'!P104:Q104</f>
        <v>PAYU</v>
      </c>
      <c r="Q104" s="303"/>
      <c r="R104" s="242"/>
      <c r="S104" s="242" t="str">
        <f ca="1">'т-банк 2 (6 мес)'!S104</f>
        <v>*1344</v>
      </c>
    </row>
    <row r="105" spans="1:19" ht="30" customHeight="1">
      <c r="A105" s="241">
        <f ca="1">'т-банк 2 (6 мес)'!A105</f>
        <v>46025.59369212966</v>
      </c>
      <c r="B105" s="242"/>
      <c r="C105" s="306">
        <f t="shared" ca="1" si="3"/>
        <v>46025.59369212966</v>
      </c>
      <c r="D105" s="307"/>
      <c r="E105" s="307"/>
      <c r="F105" s="307"/>
      <c r="G105" s="242"/>
      <c r="H105" s="321">
        <f ca="1">'т-банк 2 (6 мес)'!H105:L105/'ввод данных'!$B$7</f>
        <v>-43.021943573667713</v>
      </c>
      <c r="I105" s="321"/>
      <c r="J105" s="321"/>
      <c r="K105" s="321"/>
      <c r="L105" s="321"/>
      <c r="M105" s="240"/>
      <c r="N105" s="246">
        <f t="shared" ca="1" si="2"/>
        <v>-43.021943573667713</v>
      </c>
      <c r="O105" s="242"/>
      <c r="P105" s="303" t="str">
        <f ca="1">'т-банк 2 (6 мес)'!P105:Q105</f>
        <v>Y.M*ZUCOFFEE</v>
      </c>
      <c r="Q105" s="303"/>
      <c r="R105" s="242"/>
      <c r="S105" s="242" t="str">
        <f ca="1">'т-банк 2 (6 мес)'!S105</f>
        <v>*1344</v>
      </c>
    </row>
    <row r="106" spans="1:19" ht="30" customHeight="1">
      <c r="A106" s="241">
        <f ca="1">'т-банк 2 (6 мес)'!A106</f>
        <v>46024.65619212966</v>
      </c>
      <c r="B106" s="242"/>
      <c r="C106" s="306">
        <f t="shared" ca="1" si="3"/>
        <v>46024.65619212966</v>
      </c>
      <c r="D106" s="307"/>
      <c r="E106" s="307"/>
      <c r="F106" s="307"/>
      <c r="G106" s="242"/>
      <c r="H106" s="321">
        <f ca="1">'т-банк 2 (6 мес)'!H106:L106/'ввод данных'!$B$7</f>
        <v>-80.112852664576806</v>
      </c>
      <c r="I106" s="321"/>
      <c r="J106" s="321"/>
      <c r="K106" s="321"/>
      <c r="L106" s="321"/>
      <c r="M106" s="240"/>
      <c r="N106" s="246">
        <f t="shared" ca="1" si="2"/>
        <v>-80.112852664576806</v>
      </c>
      <c r="O106" s="242"/>
      <c r="P106" s="303" t="str">
        <f ca="1">'т-банк 2 (6 мес)'!P106:Q106</f>
        <v>YANDEX.MONEY YANDEX.MO</v>
      </c>
      <c r="Q106" s="303"/>
      <c r="R106" s="242"/>
      <c r="S106" s="242" t="str">
        <f ca="1">'т-банк 2 (6 мес)'!S106</f>
        <v>*1344</v>
      </c>
    </row>
    <row r="107" spans="1:19" ht="30" customHeight="1">
      <c r="A107" s="241">
        <f ca="1">'т-банк 2 (6 мес)'!A107</f>
        <v>46024.154108796327</v>
      </c>
      <c r="B107" s="242"/>
      <c r="C107" s="306">
        <f t="shared" ca="1" si="3"/>
        <v>46024.154108796327</v>
      </c>
      <c r="D107" s="307"/>
      <c r="E107" s="307"/>
      <c r="F107" s="307"/>
      <c r="G107" s="242"/>
      <c r="H107" s="321">
        <f ca="1">'т-банк 2 (6 мес)'!H107:L107/'ввод данных'!$B$7</f>
        <v>-86.570532915360502</v>
      </c>
      <c r="I107" s="321"/>
      <c r="J107" s="321"/>
      <c r="K107" s="321"/>
      <c r="L107" s="321"/>
      <c r="M107" s="240"/>
      <c r="N107" s="246">
        <f t="shared" ca="1" si="2"/>
        <v>-86.570532915360502</v>
      </c>
      <c r="O107" s="242"/>
      <c r="P107" s="303" t="str">
        <f ca="1">'т-банк 2 (6 мес)'!P107:Q107</f>
        <v>YM*XELIUS</v>
      </c>
      <c r="Q107" s="303"/>
      <c r="R107" s="242"/>
      <c r="S107" s="242" t="str">
        <f ca="1">'т-банк 2 (6 мес)'!S107</f>
        <v>*1344</v>
      </c>
    </row>
    <row r="108" spans="1:19" ht="30" customHeight="1">
      <c r="A108" s="241">
        <f ca="1">'т-банк 2 (6 мес)'!A108</f>
        <v>46023.183969907441</v>
      </c>
      <c r="B108" s="242"/>
      <c r="C108" s="306">
        <f t="shared" ca="1" si="3"/>
        <v>46023.183969907441</v>
      </c>
      <c r="D108" s="307"/>
      <c r="E108" s="307"/>
      <c r="F108" s="307"/>
      <c r="G108" s="242"/>
      <c r="H108" s="321">
        <f ca="1">'т-банк 2 (6 мес)'!H108:L108/'ввод данных'!$B$7</f>
        <v>-85.128526645768019</v>
      </c>
      <c r="I108" s="321"/>
      <c r="J108" s="321"/>
      <c r="K108" s="321"/>
      <c r="L108" s="321"/>
      <c r="M108" s="240"/>
      <c r="N108" s="246">
        <f t="shared" ca="1" si="2"/>
        <v>-85.128526645768019</v>
      </c>
      <c r="O108" s="242"/>
      <c r="P108" s="303" t="str">
        <f ca="1">'т-банк 2 (6 мес)'!P108:Q108</f>
        <v>LENTA-297</v>
      </c>
      <c r="Q108" s="303"/>
      <c r="R108" s="242"/>
      <c r="S108" s="242" t="str">
        <f ca="1">'т-банк 2 (6 мес)'!S108</f>
        <v>*1344</v>
      </c>
    </row>
    <row r="109" spans="1:19" ht="30" customHeight="1">
      <c r="A109" s="241">
        <f ca="1">'т-банк 2 (6 мес)'!A109</f>
        <v>46022.267997685216</v>
      </c>
      <c r="B109" s="242"/>
      <c r="C109" s="306">
        <f t="shared" ca="1" si="3"/>
        <v>46022.267997685216</v>
      </c>
      <c r="D109" s="307"/>
      <c r="E109" s="307"/>
      <c r="F109" s="307"/>
      <c r="G109" s="242"/>
      <c r="H109" s="321">
        <f ca="1">'т-банк 2 (6 мес)'!H109:L109/'ввод данных'!$B$7</f>
        <v>-83.887147335423194</v>
      </c>
      <c r="I109" s="321"/>
      <c r="J109" s="321"/>
      <c r="K109" s="321"/>
      <c r="L109" s="321"/>
      <c r="M109" s="240"/>
      <c r="N109" s="246">
        <f t="shared" ca="1" si="2"/>
        <v>-83.887147335423194</v>
      </c>
      <c r="O109" s="242"/>
      <c r="P109" s="303" t="str">
        <f ca="1">'т-банк 2 (6 мес)'!P109:Q109</f>
        <v>YM*MOBCREDIT</v>
      </c>
      <c r="Q109" s="303"/>
      <c r="R109" s="242"/>
      <c r="S109" s="242" t="str">
        <f ca="1">'т-банк 2 (6 мес)'!S109</f>
        <v>*1344</v>
      </c>
    </row>
    <row r="110" spans="1:19" ht="30" customHeight="1">
      <c r="A110" s="241">
        <f ca="1">'т-банк 2 (6 мес)'!A110</f>
        <v>46021.313136574106</v>
      </c>
      <c r="B110" s="242"/>
      <c r="C110" s="306">
        <f t="shared" ca="1" si="3"/>
        <v>46021.313136574106</v>
      </c>
      <c r="D110" s="307"/>
      <c r="E110" s="307"/>
      <c r="F110" s="307"/>
      <c r="G110" s="242"/>
      <c r="H110" s="321">
        <f ca="1">'т-банк 2 (6 мес)'!H110:L110/'ввод данных'!$B$7</f>
        <v>-5.2037617554858935</v>
      </c>
      <c r="I110" s="321"/>
      <c r="J110" s="321"/>
      <c r="K110" s="321"/>
      <c r="L110" s="321"/>
      <c r="M110" s="240"/>
      <c r="N110" s="246">
        <f t="shared" ca="1" si="2"/>
        <v>-5.2037617554858935</v>
      </c>
      <c r="O110" s="242"/>
      <c r="P110" s="303" t="str">
        <f ca="1">'т-банк 2 (6 мес)'!P110:Q110</f>
        <v>PIF ALFACAPITAL BALANS</v>
      </c>
      <c r="Q110" s="303"/>
      <c r="R110" s="242"/>
      <c r="S110" s="242" t="str">
        <f ca="1">'т-банк 2 (6 мес)'!S110</f>
        <v>*1344</v>
      </c>
    </row>
    <row r="111" spans="1:19" ht="30" customHeight="1">
      <c r="A111" s="241">
        <f ca="1">'т-банк 2 (6 мес)'!A111</f>
        <v>46021.197858796331</v>
      </c>
      <c r="B111" s="242"/>
      <c r="C111" s="306">
        <f t="shared" ca="1" si="3"/>
        <v>46021.197858796331</v>
      </c>
      <c r="D111" s="307"/>
      <c r="E111" s="307"/>
      <c r="F111" s="307"/>
      <c r="G111" s="242"/>
      <c r="H111" s="321">
        <f ca="1">'т-банк 2 (6 мес)'!H111:L111/'ввод данных'!$B$7</f>
        <v>-146.15673981191222</v>
      </c>
      <c r="I111" s="321"/>
      <c r="J111" s="321"/>
      <c r="K111" s="321"/>
      <c r="L111" s="321"/>
      <c r="M111" s="240"/>
      <c r="N111" s="246">
        <f t="shared" ca="1" si="2"/>
        <v>-146.15673981191222</v>
      </c>
      <c r="O111" s="242"/>
      <c r="P111" s="303" t="str">
        <f ca="1">'т-банк 2 (6 мес)'!P111:Q111</f>
        <v>CANTEEN ALCON</v>
      </c>
      <c r="Q111" s="303"/>
      <c r="R111" s="242"/>
      <c r="S111" s="242" t="str">
        <f ca="1">'т-банк 2 (6 мес)'!S111</f>
        <v>*1344</v>
      </c>
    </row>
    <row r="112" spans="1:19" ht="30" customHeight="1">
      <c r="A112" s="241">
        <f ca="1">'т-банк 2 (6 мес)'!A112</f>
        <v>46020.200636574111</v>
      </c>
      <c r="B112" s="242"/>
      <c r="C112" s="306">
        <f t="shared" ca="1" si="3"/>
        <v>46020.200636574111</v>
      </c>
      <c r="D112" s="307"/>
      <c r="E112" s="307"/>
      <c r="F112" s="307"/>
      <c r="G112" s="242"/>
      <c r="H112" s="321">
        <f ca="1">'т-банк 2 (6 мес)'!H112:L112/'ввод данных'!$B$7</f>
        <v>-146.10658307210031</v>
      </c>
      <c r="I112" s="321"/>
      <c r="J112" s="321"/>
      <c r="K112" s="321"/>
      <c r="L112" s="321"/>
      <c r="M112" s="240"/>
      <c r="N112" s="246">
        <f t="shared" ca="1" si="2"/>
        <v>-146.10658307210031</v>
      </c>
      <c r="O112" s="242"/>
      <c r="P112" s="303" t="str">
        <f ca="1">'т-банк 2 (6 мес)'!P112:Q112</f>
        <v>PEREKRESTOK</v>
      </c>
      <c r="Q112" s="303"/>
      <c r="R112" s="242"/>
      <c r="S112" s="242" t="str">
        <f ca="1">'т-банк 2 (6 мес)'!S112</f>
        <v>*1344</v>
      </c>
    </row>
    <row r="113" spans="1:19" ht="30" customHeight="1">
      <c r="A113" s="241">
        <f ca="1">'т-банк 2 (6 мес)'!A113</f>
        <v>46020.067303240779</v>
      </c>
      <c r="B113" s="242"/>
      <c r="C113" s="306">
        <f t="shared" ca="1" si="3"/>
        <v>46020.067303240779</v>
      </c>
      <c r="D113" s="307"/>
      <c r="E113" s="307"/>
      <c r="F113" s="307"/>
      <c r="G113" s="242"/>
      <c r="H113" s="321">
        <f ca="1">'т-банк 2 (6 мес)'!H113:L113/'ввод данных'!$B$7</f>
        <v>-8.4137931034482758</v>
      </c>
      <c r="I113" s="321"/>
      <c r="J113" s="321"/>
      <c r="K113" s="321"/>
      <c r="L113" s="321"/>
      <c r="M113" s="240"/>
      <c r="N113" s="246">
        <f t="shared" ca="1" si="2"/>
        <v>-8.4137931034482758</v>
      </c>
      <c r="O113" s="242"/>
      <c r="P113" s="303" t="str">
        <f ca="1">'т-банк 2 (6 мес)'!P113:Q113</f>
        <v>YM*BETSBC</v>
      </c>
      <c r="Q113" s="303"/>
      <c r="R113" s="242"/>
      <c r="S113" s="242" t="str">
        <f ca="1">'т-банк 2 (6 мес)'!S113</f>
        <v>*1344</v>
      </c>
    </row>
    <row r="114" spans="1:19" ht="30" customHeight="1">
      <c r="A114" s="241">
        <f ca="1">'т-банк 2 (6 мес)'!A114</f>
        <v>46019.670081018558</v>
      </c>
      <c r="B114" s="242"/>
      <c r="C114" s="306">
        <f t="shared" ca="1" si="3"/>
        <v>46019.670081018558</v>
      </c>
      <c r="D114" s="307"/>
      <c r="E114" s="307"/>
      <c r="F114" s="307"/>
      <c r="G114" s="242"/>
      <c r="H114" s="321">
        <f ca="1">'т-банк 2 (6 мес)'!H114:L114/'ввод данных'!$B$7</f>
        <v>-30.006269592476489</v>
      </c>
      <c r="I114" s="321"/>
      <c r="J114" s="321"/>
      <c r="K114" s="321"/>
      <c r="L114" s="321"/>
      <c r="M114" s="240"/>
      <c r="N114" s="246">
        <f t="shared" ca="1" si="2"/>
        <v>-30.006269592476489</v>
      </c>
      <c r="O114" s="242"/>
      <c r="P114" s="303" t="str">
        <f ca="1">'т-банк 2 (6 мес)'!P114:Q114</f>
        <v>LLC ORGANIC COFFEE-2</v>
      </c>
      <c r="Q114" s="303"/>
      <c r="R114" s="242"/>
      <c r="S114" s="242" t="str">
        <f ca="1">'т-банк 2 (6 мес)'!S114</f>
        <v>*1344</v>
      </c>
    </row>
    <row r="115" spans="1:19" ht="30" customHeight="1">
      <c r="A115" s="241">
        <f ca="1">'т-банк 2 (6 мес)'!A115</f>
        <v>46018.90758101856</v>
      </c>
      <c r="B115" s="242"/>
      <c r="C115" s="306">
        <f t="shared" ca="1" si="3"/>
        <v>46018.90758101856</v>
      </c>
      <c r="D115" s="307"/>
      <c r="E115" s="307"/>
      <c r="F115" s="307"/>
      <c r="G115" s="242"/>
      <c r="H115" s="321">
        <f ca="1">'т-банк 2 (6 мес)'!H115:L115/'ввод данных'!$B$7</f>
        <v>-135.51097178683386</v>
      </c>
      <c r="I115" s="321"/>
      <c r="J115" s="321"/>
      <c r="K115" s="321"/>
      <c r="L115" s="321"/>
      <c r="M115" s="240"/>
      <c r="N115" s="246">
        <f t="shared" ca="1" si="2"/>
        <v>-135.51097178683386</v>
      </c>
      <c r="O115" s="242"/>
      <c r="P115" s="303" t="str">
        <f ca="1">'т-банк 2 (6 мес)'!P115:Q115</f>
        <v>ZAIMSRAZU.RU</v>
      </c>
      <c r="Q115" s="303"/>
      <c r="R115" s="242"/>
      <c r="S115" s="242" t="str">
        <f ca="1">'т-банк 2 (6 мес)'!S115</f>
        <v>*1344</v>
      </c>
    </row>
    <row r="116" spans="1:19" ht="30" customHeight="1">
      <c r="A116" s="241">
        <f ca="1">'т-банк 2 (6 мес)'!A116</f>
        <v>46018.606192129671</v>
      </c>
      <c r="B116" s="242"/>
      <c r="C116" s="306">
        <f t="shared" ca="1" si="3"/>
        <v>46018.606192129671</v>
      </c>
      <c r="D116" s="307"/>
      <c r="E116" s="307"/>
      <c r="F116" s="307"/>
      <c r="G116" s="242"/>
      <c r="H116" s="321">
        <f ca="1">'т-банк 2 (6 мес)'!H116:L116/'ввод данных'!$B$7</f>
        <v>-175.1974921630094</v>
      </c>
      <c r="I116" s="321"/>
      <c r="J116" s="321"/>
      <c r="K116" s="321"/>
      <c r="L116" s="321"/>
      <c r="M116" s="240"/>
      <c r="N116" s="246">
        <f t="shared" ca="1" si="2"/>
        <v>-175.1974921630094</v>
      </c>
      <c r="O116" s="242"/>
      <c r="P116" s="303" t="str">
        <f ca="1">'т-банк 2 (6 мес)'!P116:Q116</f>
        <v>WWW.WALLETONE.RU</v>
      </c>
      <c r="Q116" s="303"/>
      <c r="R116" s="242"/>
      <c r="S116" s="242" t="str">
        <f ca="1">'т-банк 2 (6 мес)'!S116</f>
        <v>*1344</v>
      </c>
    </row>
    <row r="117" spans="1:19" ht="30" customHeight="1">
      <c r="A117" s="241">
        <f ca="1">'т-банк 2 (6 мес)'!A117</f>
        <v>46018.031192129674</v>
      </c>
      <c r="B117" s="242"/>
      <c r="C117" s="306">
        <f t="shared" ca="1" si="3"/>
        <v>46018.031192129674</v>
      </c>
      <c r="D117" s="307"/>
      <c r="E117" s="307"/>
      <c r="F117" s="307"/>
      <c r="G117" s="242"/>
      <c r="H117" s="321">
        <f ca="1">'т-банк 2 (6 мес)'!H117:L117/'ввод данных'!$B$7</f>
        <v>-119.84952978056427</v>
      </c>
      <c r="I117" s="321"/>
      <c r="J117" s="321"/>
      <c r="K117" s="321"/>
      <c r="L117" s="321"/>
      <c r="M117" s="240"/>
      <c r="N117" s="246">
        <f t="shared" ca="1" si="2"/>
        <v>-119.84952978056427</v>
      </c>
      <c r="O117" s="242"/>
      <c r="P117" s="303" t="str">
        <f ca="1">'т-банк 2 (6 мес)'!P117:Q117</f>
        <v>YM*MOBCREDIT</v>
      </c>
      <c r="Q117" s="303"/>
      <c r="R117" s="242"/>
      <c r="S117" s="242" t="str">
        <f ca="1">'т-банк 2 (6 мес)'!S117</f>
        <v>*1344</v>
      </c>
    </row>
    <row r="118" spans="1:19" ht="30" customHeight="1">
      <c r="A118" s="241">
        <f ca="1">'т-банк 2 (6 мес)'!A118</f>
        <v>46017.537442129673</v>
      </c>
      <c r="B118" s="242"/>
      <c r="C118" s="306">
        <f t="shared" ca="1" si="3"/>
        <v>46017.537442129673</v>
      </c>
      <c r="D118" s="307"/>
      <c r="E118" s="307"/>
      <c r="F118" s="307"/>
      <c r="G118" s="242"/>
      <c r="H118" s="321">
        <f ca="1">'т-банк 2 (6 мес)'!H118:L118/'ввод данных'!$B$7</f>
        <v>-119.39811912225706</v>
      </c>
      <c r="I118" s="321"/>
      <c r="J118" s="321"/>
      <c r="K118" s="321"/>
      <c r="L118" s="321"/>
      <c r="M118" s="240"/>
      <c r="N118" s="246">
        <f t="shared" ca="1" si="2"/>
        <v>-119.39811912225706</v>
      </c>
      <c r="O118" s="242"/>
      <c r="P118" s="303" t="str">
        <f ca="1">'т-банк 2 (6 мес)'!P118:Q118</f>
        <v>NASTOYASHCHAYA PEKARNY</v>
      </c>
      <c r="Q118" s="303"/>
      <c r="R118" s="242"/>
      <c r="S118" s="242" t="str">
        <f ca="1">'т-банк 2 (6 мес)'!S118</f>
        <v>*1344</v>
      </c>
    </row>
    <row r="119" spans="1:19" ht="30" customHeight="1">
      <c r="A119" s="241">
        <f ca="1">'т-банк 2 (6 мес)'!A119</f>
        <v>46017.197164351892</v>
      </c>
      <c r="B119" s="242"/>
      <c r="C119" s="306">
        <f t="shared" ca="1" si="3"/>
        <v>46017.197164351892</v>
      </c>
      <c r="D119" s="307"/>
      <c r="E119" s="307"/>
      <c r="F119" s="307"/>
      <c r="G119" s="242"/>
      <c r="H119" s="321">
        <f ca="1">'т-банк 2 (6 мес)'!H119:L119/'ввод данных'!$B$7</f>
        <v>-139.5485893416928</v>
      </c>
      <c r="I119" s="321"/>
      <c r="J119" s="321"/>
      <c r="K119" s="321"/>
      <c r="L119" s="321"/>
      <c r="M119" s="240"/>
      <c r="N119" s="246">
        <f t="shared" ca="1" si="2"/>
        <v>-139.5485893416928</v>
      </c>
      <c r="O119" s="242"/>
      <c r="P119" s="303" t="str">
        <f ca="1">'т-банк 2 (6 мес)'!P119:Q119</f>
        <v>EZAIMO.RU</v>
      </c>
      <c r="Q119" s="303"/>
      <c r="R119" s="242"/>
      <c r="S119" s="242" t="str">
        <f ca="1">'т-банк 2 (6 мес)'!S119</f>
        <v>*1344</v>
      </c>
    </row>
    <row r="120" spans="1:19" ht="30" customHeight="1">
      <c r="A120" s="241">
        <f ca="1">'т-банк 2 (6 мес)'!A120</f>
        <v>46016.414525463006</v>
      </c>
      <c r="B120" s="242"/>
      <c r="C120" s="306">
        <f t="shared" ca="1" si="3"/>
        <v>46016.414525463006</v>
      </c>
      <c r="D120" s="307"/>
      <c r="E120" s="307"/>
      <c r="F120" s="307"/>
      <c r="G120" s="242"/>
      <c r="H120" s="321">
        <f ca="1">'т-банк 2 (6 мес)'!H120:L120/'ввод данных'!$B$7</f>
        <v>-16.840125391849529</v>
      </c>
      <c r="I120" s="321"/>
      <c r="J120" s="321"/>
      <c r="K120" s="321"/>
      <c r="L120" s="321"/>
      <c r="M120" s="240"/>
      <c r="N120" s="246">
        <f t="shared" ca="1" si="2"/>
        <v>-16.840125391849529</v>
      </c>
      <c r="O120" s="242"/>
      <c r="P120" s="303" t="str">
        <f ca="1">'т-банк 2 (6 мес)'!P120:Q120</f>
        <v>ZAIM365.RU</v>
      </c>
      <c r="Q120" s="303"/>
      <c r="R120" s="242"/>
      <c r="S120" s="242" t="str">
        <f ca="1">'т-банк 2 (6 мес)'!S120</f>
        <v>*1344</v>
      </c>
    </row>
    <row r="121" spans="1:19" ht="30" customHeight="1">
      <c r="A121" s="241">
        <f ca="1">'т-банк 2 (6 мес)'!A121</f>
        <v>46016.054108796336</v>
      </c>
      <c r="B121" s="242"/>
      <c r="C121" s="306">
        <f t="shared" ca="1" si="3"/>
        <v>46016.054108796336</v>
      </c>
      <c r="D121" s="307"/>
      <c r="E121" s="307"/>
      <c r="F121" s="307"/>
      <c r="G121" s="242"/>
      <c r="H121" s="321">
        <f ca="1">'т-банк 2 (6 мес)'!H121:L121/'ввод данных'!$B$7</f>
        <v>-58.432601880877741</v>
      </c>
      <c r="I121" s="321"/>
      <c r="J121" s="321"/>
      <c r="K121" s="321"/>
      <c r="L121" s="321"/>
      <c r="M121" s="240"/>
      <c r="N121" s="246">
        <f t="shared" ca="1" si="2"/>
        <v>-58.432601880877741</v>
      </c>
      <c r="O121" s="242"/>
      <c r="P121" s="303" t="str">
        <f ca="1">'т-банк 2 (6 мес)'!P121:Q121</f>
        <v>OPENTABLE REST GIFT</v>
      </c>
      <c r="Q121" s="303"/>
      <c r="R121" s="242"/>
      <c r="S121" s="242" t="str">
        <f ca="1">'т-банк 2 (6 мес)'!S121</f>
        <v>*1344</v>
      </c>
    </row>
    <row r="122" spans="1:19" ht="30" customHeight="1">
      <c r="A122" s="241">
        <f ca="1">'т-банк 2 (6 мес)'!A122</f>
        <v>46015.988136574117</v>
      </c>
      <c r="B122" s="242"/>
      <c r="C122" s="306">
        <f t="shared" ca="1" si="3"/>
        <v>46015.988136574117</v>
      </c>
      <c r="D122" s="307"/>
      <c r="E122" s="307"/>
      <c r="F122" s="307"/>
      <c r="G122" s="242"/>
      <c r="H122" s="321">
        <f ca="1">'т-банк 2 (6 мес)'!H122:L122/'ввод данных'!$B$7</f>
        <v>-160.30094043887146</v>
      </c>
      <c r="I122" s="321"/>
      <c r="J122" s="321"/>
      <c r="K122" s="321"/>
      <c r="L122" s="321"/>
      <c r="M122" s="240"/>
      <c r="N122" s="246">
        <f t="shared" ca="1" si="2"/>
        <v>-160.30094043887146</v>
      </c>
      <c r="O122" s="242"/>
      <c r="P122" s="303" t="str">
        <f ca="1">'т-банк 2 (6 мес)'!P122:Q122</f>
        <v>STATUS CLUB</v>
      </c>
      <c r="Q122" s="303"/>
      <c r="R122" s="242"/>
      <c r="S122" s="242" t="str">
        <f ca="1">'т-банк 2 (6 мес)'!S122</f>
        <v>*1344</v>
      </c>
    </row>
    <row r="123" spans="1:19" ht="30" customHeight="1">
      <c r="A123" s="241">
        <f ca="1">'т-банк 2 (6 мес)'!A123</f>
        <v>46015.099247685226</v>
      </c>
      <c r="B123" s="242"/>
      <c r="C123" s="306">
        <f t="shared" ca="1" si="3"/>
        <v>46015.099247685226</v>
      </c>
      <c r="D123" s="307"/>
      <c r="E123" s="307"/>
      <c r="F123" s="307"/>
      <c r="G123" s="242"/>
      <c r="H123" s="321">
        <f ca="1">'т-банк 2 (6 мес)'!H123:L123/'ввод данных'!$B$7</f>
        <v>-55.724137931034484</v>
      </c>
      <c r="I123" s="321"/>
      <c r="J123" s="321"/>
      <c r="K123" s="321"/>
      <c r="L123" s="321"/>
      <c r="M123" s="240"/>
      <c r="N123" s="246">
        <f t="shared" ca="1" si="2"/>
        <v>-55.724137931034484</v>
      </c>
      <c r="O123" s="242"/>
      <c r="P123" s="303" t="str">
        <f ca="1">'т-банк 2 (6 мес)'!P123:Q123</f>
        <v>PLASTIQ TUITION</v>
      </c>
      <c r="Q123" s="303"/>
      <c r="R123" s="242"/>
      <c r="S123" s="242" t="str">
        <f ca="1">'т-банк 2 (6 мес)'!S123</f>
        <v>*1344</v>
      </c>
    </row>
    <row r="124" spans="1:19" ht="30" customHeight="1">
      <c r="A124" s="241">
        <f ca="1">'т-банк 2 (6 мес)'!A124</f>
        <v>46014.209664351896</v>
      </c>
      <c r="B124" s="242"/>
      <c r="C124" s="306">
        <f t="shared" ca="1" si="3"/>
        <v>46014.209664351896</v>
      </c>
      <c r="D124" s="307"/>
      <c r="E124" s="307"/>
      <c r="F124" s="307"/>
      <c r="G124" s="242"/>
      <c r="H124" s="321">
        <f ca="1">'т-банк 2 (6 мес)'!H124:L124/'ввод данных'!$B$7</f>
        <v>-21.567398119122256</v>
      </c>
      <c r="I124" s="321"/>
      <c r="J124" s="321"/>
      <c r="K124" s="321"/>
      <c r="L124" s="321"/>
      <c r="M124" s="240"/>
      <c r="N124" s="246">
        <f t="shared" ca="1" si="2"/>
        <v>-21.567398119122256</v>
      </c>
      <c r="O124" s="242"/>
      <c r="P124" s="303" t="str">
        <f ca="1">'т-банк 2 (6 мес)'!P124:Q124</f>
        <v>OPENTABLE REST GIFT</v>
      </c>
      <c r="Q124" s="303"/>
      <c r="R124" s="242"/>
      <c r="S124" s="242" t="str">
        <f ca="1">'т-банк 2 (6 мес)'!S124</f>
        <v>*1344</v>
      </c>
    </row>
    <row r="125" spans="1:19" ht="30" customHeight="1">
      <c r="A125" s="241">
        <f ca="1">'т-банк 2 (6 мес)'!A125</f>
        <v>46013.405497685228</v>
      </c>
      <c r="B125" s="242"/>
      <c r="C125" s="306">
        <f t="shared" ca="1" si="3"/>
        <v>46013.405497685228</v>
      </c>
      <c r="D125" s="307"/>
      <c r="E125" s="307"/>
      <c r="F125" s="307"/>
      <c r="G125" s="242"/>
      <c r="H125" s="321">
        <f ca="1">'т-банк 2 (6 мес)'!H125:L125/'ввод данных'!$B$7</f>
        <v>-149.50470219435738</v>
      </c>
      <c r="I125" s="321"/>
      <c r="J125" s="321"/>
      <c r="K125" s="321"/>
      <c r="L125" s="321"/>
      <c r="M125" s="240"/>
      <c r="N125" s="246">
        <f t="shared" ca="1" si="2"/>
        <v>-149.50470219435738</v>
      </c>
      <c r="O125" s="242"/>
      <c r="P125" s="303" t="str">
        <f ca="1">'т-банк 2 (6 мес)'!P125:Q125</f>
        <v>PAYU</v>
      </c>
      <c r="Q125" s="303"/>
      <c r="R125" s="242"/>
      <c r="S125" s="242" t="str">
        <f ca="1">'т-банк 2 (6 мес)'!S125</f>
        <v>*1344</v>
      </c>
    </row>
    <row r="126" spans="1:19" ht="30" customHeight="1">
      <c r="A126" s="241">
        <f ca="1">'т-банк 2 (6 мес)'!A126</f>
        <v>46012.478414351892</v>
      </c>
      <c r="B126" s="242"/>
      <c r="C126" s="306">
        <f t="shared" ca="1" si="3"/>
        <v>46012.478414351892</v>
      </c>
      <c r="D126" s="307"/>
      <c r="E126" s="307"/>
      <c r="F126" s="307"/>
      <c r="G126" s="242"/>
      <c r="H126" s="321">
        <f ca="1">'т-банк 2 (6 мес)'!H126:L126/'ввод данных'!$B$7</f>
        <v>-86.884012539184951</v>
      </c>
      <c r="I126" s="321"/>
      <c r="J126" s="321"/>
      <c r="K126" s="321"/>
      <c r="L126" s="321"/>
      <c r="M126" s="240"/>
      <c r="N126" s="246">
        <f t="shared" ca="1" si="2"/>
        <v>-86.884012539184951</v>
      </c>
      <c r="O126" s="242"/>
      <c r="P126" s="303" t="str">
        <f ca="1">'т-банк 2 (6 мес)'!P126:Q126</f>
        <v>GAZPROMNEFT AZS 159</v>
      </c>
      <c r="Q126" s="303"/>
      <c r="R126" s="242"/>
      <c r="S126" s="242" t="str">
        <f ca="1">'т-банк 2 (6 мес)'!S126</f>
        <v>*1344</v>
      </c>
    </row>
    <row r="127" spans="1:19" ht="30" customHeight="1">
      <c r="A127" s="241">
        <f ca="1">'т-банк 2 (6 мес)'!A127</f>
        <v>46011.846469907447</v>
      </c>
      <c r="B127" s="242"/>
      <c r="C127" s="306">
        <f t="shared" ca="1" si="3"/>
        <v>46011.846469907447</v>
      </c>
      <c r="D127" s="307"/>
      <c r="E127" s="307"/>
      <c r="F127" s="307"/>
      <c r="G127" s="242"/>
      <c r="H127" s="321">
        <f ca="1">'т-банк 2 (6 мес)'!H127:L127/'ввод данных'!$B$7</f>
        <v>10532.915360501567</v>
      </c>
      <c r="I127" s="321"/>
      <c r="J127" s="321"/>
      <c r="K127" s="321"/>
      <c r="L127" s="321"/>
      <c r="M127" s="240"/>
      <c r="N127" s="246">
        <f t="shared" ca="1" si="2"/>
        <v>10532.915360501567</v>
      </c>
      <c r="O127" s="242"/>
      <c r="P127" s="303" t="str">
        <f ca="1">'т-банк 2 (6 мес)'!P127:Q127</f>
        <v>Salary transfer from STARLINK LLC</v>
      </c>
      <c r="Q127" s="303"/>
      <c r="R127" s="242"/>
      <c r="S127" s="242" t="str">
        <f ca="1">'т-банк 2 (6 мес)'!S127</f>
        <v>*1344</v>
      </c>
    </row>
    <row r="128" spans="1:19" ht="30" customHeight="1">
      <c r="A128" s="241">
        <f ca="1">'т-банк 2 (6 мес)'!A128</f>
        <v>46011.456886574117</v>
      </c>
      <c r="B128" s="242"/>
      <c r="C128" s="306">
        <f t="shared" ca="1" si="3"/>
        <v>46011.456886574117</v>
      </c>
      <c r="D128" s="307"/>
      <c r="E128" s="307"/>
      <c r="F128" s="307"/>
      <c r="G128" s="242"/>
      <c r="H128" s="321">
        <f ca="1">'т-банк 2 (6 мес)'!H128:L128/'ввод данных'!$B$7</f>
        <v>-149.05329153605015</v>
      </c>
      <c r="I128" s="321"/>
      <c r="J128" s="321"/>
      <c r="K128" s="321"/>
      <c r="L128" s="321"/>
      <c r="M128" s="240"/>
      <c r="N128" s="246">
        <f t="shared" ca="1" si="2"/>
        <v>-149.05329153605015</v>
      </c>
      <c r="O128" s="242"/>
      <c r="P128" s="303" t="str">
        <f ca="1">'т-банк 2 (6 мес)'!P128:Q128</f>
        <v>SHOPWWW.BELARUSBANK.BY</v>
      </c>
      <c r="Q128" s="303"/>
      <c r="R128" s="242"/>
      <c r="S128" s="242" t="str">
        <f ca="1">'т-банк 2 (6 мес)'!S128</f>
        <v>*1344</v>
      </c>
    </row>
    <row r="129" spans="1:19" ht="30" customHeight="1">
      <c r="A129" s="241">
        <f ca="1">'т-банк 2 (6 мес)'!A129</f>
        <v>46011.354803240785</v>
      </c>
      <c r="B129" s="242"/>
      <c r="C129" s="306">
        <f t="shared" ca="1" si="3"/>
        <v>46011.354803240785</v>
      </c>
      <c r="D129" s="307"/>
      <c r="E129" s="307"/>
      <c r="F129" s="307"/>
      <c r="G129" s="242"/>
      <c r="H129" s="321">
        <f ca="1">'т-банк 2 (6 мес)'!H129:L129/'ввод данных'!$B$7</f>
        <v>-177.49216300940438</v>
      </c>
      <c r="I129" s="321"/>
      <c r="J129" s="321"/>
      <c r="K129" s="321"/>
      <c r="L129" s="321"/>
      <c r="M129" s="240"/>
      <c r="N129" s="246">
        <f t="shared" ca="1" si="2"/>
        <v>-177.49216300940438</v>
      </c>
      <c r="O129" s="242"/>
      <c r="P129" s="303" t="str">
        <f ca="1">'т-банк 2 (6 мес)'!P129:Q129</f>
        <v>UMONEYS.RU</v>
      </c>
      <c r="Q129" s="303"/>
      <c r="R129" s="242"/>
      <c r="S129" s="242" t="str">
        <f ca="1">'т-банк 2 (6 мес)'!S129</f>
        <v>*1344</v>
      </c>
    </row>
    <row r="130" spans="1:19" ht="30" customHeight="1">
      <c r="A130" s="241">
        <f ca="1">'т-банк 2 (6 мес)'!A130</f>
        <v>46010.707581018563</v>
      </c>
      <c r="B130" s="242"/>
      <c r="C130" s="306">
        <f t="shared" ca="1" si="3"/>
        <v>46010.707581018563</v>
      </c>
      <c r="D130" s="307"/>
      <c r="E130" s="307"/>
      <c r="F130" s="307"/>
      <c r="G130" s="242"/>
      <c r="H130" s="321">
        <f ca="1">'т-банк 2 (6 мес)'!H130:L130/'ввод данных'!$B$7</f>
        <v>-141.65517241379311</v>
      </c>
      <c r="I130" s="321"/>
      <c r="J130" s="321"/>
      <c r="K130" s="321"/>
      <c r="L130" s="321"/>
      <c r="M130" s="240"/>
      <c r="N130" s="246">
        <f t="shared" ca="1" si="2"/>
        <v>-141.65517241379311</v>
      </c>
      <c r="O130" s="242"/>
      <c r="P130" s="303" t="str">
        <f ca="1">'т-банк 2 (6 мес)'!P130:Q130</f>
        <v>PAYMASTER</v>
      </c>
      <c r="Q130" s="303"/>
      <c r="R130" s="242"/>
      <c r="S130" s="242" t="str">
        <f ca="1">'т-банк 2 (6 мес)'!S130</f>
        <v>*1344</v>
      </c>
    </row>
    <row r="131" spans="1:19" ht="30" customHeight="1">
      <c r="A131" s="241">
        <f ca="1">'т-банк 2 (6 мес)'!A131</f>
        <v>46010.139525463004</v>
      </c>
      <c r="B131" s="242"/>
      <c r="C131" s="306">
        <f t="shared" ca="1" si="3"/>
        <v>46010.139525463004</v>
      </c>
      <c r="D131" s="307"/>
      <c r="E131" s="307"/>
      <c r="F131" s="307"/>
      <c r="G131" s="242"/>
      <c r="H131" s="321">
        <f ca="1">'т-банк 2 (6 мес)'!H131:L131/'ввод данных'!$B$7</f>
        <v>-187.33542319749216</v>
      </c>
      <c r="I131" s="321"/>
      <c r="J131" s="321"/>
      <c r="K131" s="321"/>
      <c r="L131" s="321"/>
      <c r="M131" s="240"/>
      <c r="N131" s="246">
        <f t="shared" ca="1" si="2"/>
        <v>-187.33542319749216</v>
      </c>
      <c r="O131" s="242"/>
      <c r="P131" s="303" t="str">
        <f ca="1">'т-банк 2 (6 мес)'!P131:Q131</f>
        <v>YM*BETSBC</v>
      </c>
      <c r="Q131" s="303"/>
      <c r="R131" s="242"/>
      <c r="S131" s="242" t="str">
        <f ca="1">'т-банк 2 (6 мес)'!S131</f>
        <v>*1344</v>
      </c>
    </row>
    <row r="132" spans="1:19" ht="30" customHeight="1">
      <c r="A132" s="241">
        <f ca="1">'т-банк 2 (6 мес)'!A132</f>
        <v>46009.815219907447</v>
      </c>
      <c r="B132" s="242"/>
      <c r="C132" s="306">
        <f t="shared" ca="1" si="3"/>
        <v>46009.815219907447</v>
      </c>
      <c r="D132" s="307"/>
      <c r="E132" s="307"/>
      <c r="F132" s="307"/>
      <c r="G132" s="242"/>
      <c r="H132" s="321">
        <f ca="1">'т-банк 2 (6 мес)'!H132:L132/'ввод данных'!$B$7</f>
        <v>-78.670846394984324</v>
      </c>
      <c r="I132" s="321"/>
      <c r="J132" s="321"/>
      <c r="K132" s="321"/>
      <c r="L132" s="321"/>
      <c r="M132" s="240"/>
      <c r="N132" s="246">
        <f t="shared" ca="1" si="2"/>
        <v>-78.670846394984324</v>
      </c>
      <c r="O132" s="242"/>
      <c r="P132" s="303" t="str">
        <f ca="1">'т-банк 2 (6 мес)'!P132:Q132</f>
        <v>BVAAUCTIONS</v>
      </c>
      <c r="Q132" s="303"/>
      <c r="R132" s="242"/>
      <c r="S132" s="242" t="str">
        <f ca="1">'т-банк 2 (6 мес)'!S132</f>
        <v>*1344</v>
      </c>
    </row>
    <row r="133" spans="1:19" ht="30" customHeight="1">
      <c r="A133" s="241">
        <f ca="1">'т-банк 2 (6 мес)'!A133</f>
        <v>46009.061747685228</v>
      </c>
      <c r="B133" s="242"/>
      <c r="C133" s="306">
        <f t="shared" ca="1" si="3"/>
        <v>46009.061747685228</v>
      </c>
      <c r="D133" s="307"/>
      <c r="E133" s="307"/>
      <c r="F133" s="307"/>
      <c r="G133" s="242"/>
      <c r="H133" s="321">
        <f ca="1">'т-банк 2 (6 мес)'!H133:L133/'ввод данных'!$B$7</f>
        <v>-57.554858934169282</v>
      </c>
      <c r="I133" s="321"/>
      <c r="J133" s="321"/>
      <c r="K133" s="321"/>
      <c r="L133" s="321"/>
      <c r="M133" s="240"/>
      <c r="N133" s="246">
        <f t="shared" ca="1" si="2"/>
        <v>-57.554858934169282</v>
      </c>
      <c r="O133" s="242"/>
      <c r="P133" s="303" t="str">
        <f ca="1">'т-банк 2 (6 мес)'!P133:Q133</f>
        <v>PAYU</v>
      </c>
      <c r="Q133" s="303"/>
      <c r="R133" s="242"/>
      <c r="S133" s="242" t="str">
        <f ca="1">'т-банк 2 (6 мес)'!S133</f>
        <v>*1344</v>
      </c>
    </row>
    <row r="134" spans="1:19" ht="30" customHeight="1">
      <c r="A134" s="241">
        <f ca="1">'т-банк 2 (6 мес)'!A134</f>
        <v>46008.613831018563</v>
      </c>
      <c r="B134" s="242"/>
      <c r="C134" s="306">
        <f t="shared" ca="1" si="3"/>
        <v>46008.613831018563</v>
      </c>
      <c r="D134" s="307"/>
      <c r="E134" s="307"/>
      <c r="F134" s="307"/>
      <c r="G134" s="242"/>
      <c r="H134" s="321">
        <f ca="1">'т-банк 2 (6 мес)'!H134:L134/'ввод данных'!$B$7</f>
        <v>-30.670846394984327</v>
      </c>
      <c r="I134" s="321"/>
      <c r="J134" s="321"/>
      <c r="K134" s="321"/>
      <c r="L134" s="321"/>
      <c r="M134" s="240"/>
      <c r="N134" s="246">
        <f t="shared" ca="1" si="2"/>
        <v>-30.670846394984327</v>
      </c>
      <c r="O134" s="242"/>
      <c r="P134" s="303" t="str">
        <f ca="1">'т-банк 2 (6 мес)'!P134:Q134</f>
        <v>EXPRESS-L</v>
      </c>
      <c r="Q134" s="303"/>
      <c r="R134" s="242"/>
      <c r="S134" s="242" t="str">
        <f ca="1">'т-банк 2 (6 мес)'!S134</f>
        <v>*1344</v>
      </c>
    </row>
    <row r="135" spans="1:19" ht="30" customHeight="1">
      <c r="A135" s="241">
        <f ca="1">'т-банк 2 (6 мес)'!A135</f>
        <v>46007.931192129676</v>
      </c>
      <c r="B135" s="242"/>
      <c r="C135" s="306">
        <f t="shared" ca="1" si="3"/>
        <v>46007.931192129676</v>
      </c>
      <c r="D135" s="307"/>
      <c r="E135" s="307"/>
      <c r="F135" s="307"/>
      <c r="G135" s="242"/>
      <c r="H135" s="321">
        <f ca="1">'т-банк 2 (6 мес)'!H135:L135/'ввод данных'!$B$7</f>
        <v>-88.551724137931032</v>
      </c>
      <c r="I135" s="321"/>
      <c r="J135" s="321"/>
      <c r="K135" s="321"/>
      <c r="L135" s="321"/>
      <c r="M135" s="240"/>
      <c r="N135" s="246">
        <f t="shared" ca="1" si="2"/>
        <v>-88.551724137931032</v>
      </c>
      <c r="O135" s="242"/>
      <c r="P135" s="303" t="str">
        <f ca="1">'т-банк 2 (6 мес)'!P135:Q135</f>
        <v>OOO KOMPASS GRUPP RUS</v>
      </c>
      <c r="Q135" s="303"/>
      <c r="R135" s="242"/>
      <c r="S135" s="242" t="str">
        <f ca="1">'т-банк 2 (6 мес)'!S135</f>
        <v>*1344</v>
      </c>
    </row>
    <row r="136" spans="1:19" ht="30" customHeight="1">
      <c r="A136" s="241">
        <f ca="1">'т-банк 2 (6 мес)'!A136</f>
        <v>46007.038831018566</v>
      </c>
      <c r="B136" s="242"/>
      <c r="C136" s="306">
        <f t="shared" ca="1" si="3"/>
        <v>46007.038831018566</v>
      </c>
      <c r="D136" s="307"/>
      <c r="E136" s="307"/>
      <c r="F136" s="307"/>
      <c r="G136" s="242"/>
      <c r="H136" s="321">
        <f ca="1">'т-банк 2 (6 мес)'!H136:L136/'ввод данных'!$B$7</f>
        <v>-20.940438871473354</v>
      </c>
      <c r="I136" s="321"/>
      <c r="J136" s="321"/>
      <c r="K136" s="321"/>
      <c r="L136" s="321"/>
      <c r="M136" s="240"/>
      <c r="N136" s="246">
        <f t="shared" ca="1" si="2"/>
        <v>-20.940438871473354</v>
      </c>
      <c r="O136" s="242"/>
      <c r="P136" s="303" t="str">
        <f ca="1">'т-банк 2 (6 мес)'!P136:Q136</f>
        <v>TRM 4814 E UL. ZEMLYAN</v>
      </c>
      <c r="Q136" s="303"/>
      <c r="R136" s="242"/>
      <c r="S136" s="242" t="str">
        <f ca="1">'т-банк 2 (6 мес)'!S136</f>
        <v>*1344</v>
      </c>
    </row>
    <row r="137" spans="1:19" ht="30" customHeight="1">
      <c r="A137" s="241">
        <f ca="1">'т-банк 2 (6 мес)'!A137</f>
        <v>46006.762442129679</v>
      </c>
      <c r="B137" s="242"/>
      <c r="C137" s="306">
        <f t="shared" ca="1" si="3"/>
        <v>46006.762442129679</v>
      </c>
      <c r="D137" s="307"/>
      <c r="E137" s="307"/>
      <c r="F137" s="307"/>
      <c r="G137" s="242"/>
      <c r="H137" s="321">
        <f ca="1">'т-банк 2 (6 мес)'!H137:L137/'ввод данных'!$B$7</f>
        <v>-60.20062695924765</v>
      </c>
      <c r="I137" s="321"/>
      <c r="J137" s="321"/>
      <c r="K137" s="321"/>
      <c r="L137" s="321"/>
      <c r="M137" s="240"/>
      <c r="N137" s="246">
        <f t="shared" ca="1" si="2"/>
        <v>-60.20062695924765</v>
      </c>
      <c r="O137" s="242"/>
      <c r="P137" s="303" t="str">
        <f ca="1">'т-банк 2 (6 мес)'!P137:Q137</f>
        <v>YM*COFFEE</v>
      </c>
      <c r="Q137" s="303"/>
      <c r="R137" s="242"/>
      <c r="S137" s="242" t="str">
        <f ca="1">'т-банк 2 (6 мес)'!S137</f>
        <v>*1344</v>
      </c>
    </row>
    <row r="138" spans="1:19" ht="30" customHeight="1">
      <c r="A138" s="241">
        <f ca="1">'т-банк 2 (6 мес)'!A138</f>
        <v>46006.075636574125</v>
      </c>
      <c r="B138" s="242"/>
      <c r="C138" s="306">
        <f t="shared" ca="1" si="3"/>
        <v>46006.075636574125</v>
      </c>
      <c r="D138" s="307"/>
      <c r="E138" s="307"/>
      <c r="F138" s="307"/>
      <c r="G138" s="242"/>
      <c r="H138" s="321">
        <f ca="1">'т-банк 2 (6 мес)'!H138:L138/'ввод данных'!$B$7</f>
        <v>-174.30721003134795</v>
      </c>
      <c r="I138" s="321"/>
      <c r="J138" s="321"/>
      <c r="K138" s="321"/>
      <c r="L138" s="321"/>
      <c r="M138" s="240"/>
      <c r="N138" s="246">
        <f t="shared" ca="1" si="2"/>
        <v>-174.30721003134795</v>
      </c>
      <c r="O138" s="242"/>
      <c r="P138" s="303" t="str">
        <f ca="1">'т-банк 2 (6 мес)'!P138:Q138</f>
        <v>LOBBY BAR</v>
      </c>
      <c r="Q138" s="303"/>
      <c r="R138" s="242"/>
      <c r="S138" s="242" t="str">
        <f ca="1">'т-банк 2 (6 мес)'!S138</f>
        <v>*1344</v>
      </c>
    </row>
    <row r="139" spans="1:19" ht="30" customHeight="1">
      <c r="A139" s="241">
        <f ca="1">'т-банк 2 (6 мес)'!A139</f>
        <v>46005.945775463013</v>
      </c>
      <c r="B139" s="242"/>
      <c r="C139" s="306">
        <f t="shared" ca="1" si="3"/>
        <v>46005.945775463013</v>
      </c>
      <c r="D139" s="307"/>
      <c r="E139" s="307"/>
      <c r="F139" s="307"/>
      <c r="G139" s="242"/>
      <c r="H139" s="321">
        <f ca="1">'т-банк 2 (6 мес)'!H139:L139/'ввод данных'!$B$7</f>
        <v>-152.66457680250784</v>
      </c>
      <c r="I139" s="321"/>
      <c r="J139" s="321"/>
      <c r="K139" s="321"/>
      <c r="L139" s="321"/>
      <c r="M139" s="240"/>
      <c r="N139" s="246">
        <f t="shared" ca="1" si="2"/>
        <v>-152.66457680250784</v>
      </c>
      <c r="O139" s="242"/>
      <c r="P139" s="303" t="str">
        <f ca="1">'т-банк 2 (6 мес)'!P139:Q139</f>
        <v>SPB COFFEE HOUSE 46</v>
      </c>
      <c r="Q139" s="303"/>
      <c r="R139" s="242"/>
      <c r="S139" s="242" t="str">
        <f ca="1">'т-банк 2 (6 мес)'!S139</f>
        <v>*1344</v>
      </c>
    </row>
    <row r="140" spans="1:19" ht="30" customHeight="1">
      <c r="A140" s="241">
        <f ca="1">'т-банк 2 (6 мес)'!A140</f>
        <v>46005.169386574125</v>
      </c>
      <c r="B140" s="242"/>
      <c r="C140" s="306">
        <f t="shared" ca="1" si="3"/>
        <v>46005.169386574125</v>
      </c>
      <c r="D140" s="307"/>
      <c r="E140" s="307"/>
      <c r="F140" s="307"/>
      <c r="G140" s="242"/>
      <c r="H140" s="321">
        <f ca="1">'т-банк 2 (6 мес)'!H140:L140/'ввод данных'!$B$7</f>
        <v>-92.112852664576806</v>
      </c>
      <c r="I140" s="321"/>
      <c r="J140" s="321"/>
      <c r="K140" s="321"/>
      <c r="L140" s="321"/>
      <c r="M140" s="240"/>
      <c r="N140" s="246">
        <f t="shared" ca="1" si="2"/>
        <v>-92.112852664576806</v>
      </c>
      <c r="O140" s="242"/>
      <c r="P140" s="303" t="str">
        <f ca="1">'т-банк 2 (6 мес)'!P140:Q140</f>
        <v>IZETTLE - 4829 UK POS</v>
      </c>
      <c r="Q140" s="303"/>
      <c r="R140" s="242"/>
      <c r="S140" s="242" t="str">
        <f ca="1">'т-банк 2 (6 мес)'!S140</f>
        <v>*1344</v>
      </c>
    </row>
    <row r="141" spans="1:19" ht="30" customHeight="1">
      <c r="A141" s="241">
        <f ca="1">'т-банк 2 (6 мес)'!A141</f>
        <v>46005.167997685239</v>
      </c>
      <c r="B141" s="242"/>
      <c r="C141" s="306">
        <f t="shared" ca="1" si="3"/>
        <v>46005.167997685239</v>
      </c>
      <c r="D141" s="307"/>
      <c r="E141" s="307"/>
      <c r="F141" s="307"/>
      <c r="G141" s="242"/>
      <c r="H141" s="321">
        <f ca="1">'т-банк 2 (6 мес)'!H141:L141/'ввод данных'!$B$7</f>
        <v>-84.250783699059568</v>
      </c>
      <c r="I141" s="321"/>
      <c r="J141" s="321"/>
      <c r="K141" s="321"/>
      <c r="L141" s="321"/>
      <c r="M141" s="240"/>
      <c r="N141" s="246">
        <f t="shared" ca="1" si="2"/>
        <v>-84.250783699059568</v>
      </c>
      <c r="O141" s="242"/>
      <c r="P141" s="303" t="str">
        <f ca="1">'т-банк 2 (6 мес)'!P141:Q141</f>
        <v>NASTOYASHCHAYA PEKARNY</v>
      </c>
      <c r="Q141" s="303"/>
      <c r="R141" s="242"/>
      <c r="S141" s="242" t="str">
        <f ca="1">'т-банк 2 (6 мес)'!S141</f>
        <v>*1344</v>
      </c>
    </row>
    <row r="142" spans="1:19" ht="30" customHeight="1">
      <c r="A142" s="241">
        <f ca="1">'т-банк 2 (6 мес)'!A142</f>
        <v>46004.620775463016</v>
      </c>
      <c r="B142" s="242"/>
      <c r="C142" s="306">
        <f t="shared" ca="1" si="3"/>
        <v>46004.620775463016</v>
      </c>
      <c r="D142" s="307"/>
      <c r="E142" s="307"/>
      <c r="F142" s="307"/>
      <c r="G142" s="242"/>
      <c r="H142" s="321">
        <f ca="1">'т-банк 2 (6 мес)'!H142:L142/'ввод данных'!$B$7</f>
        <v>-49.630094043887148</v>
      </c>
      <c r="I142" s="321"/>
      <c r="J142" s="321"/>
      <c r="K142" s="321"/>
      <c r="L142" s="321"/>
      <c r="M142" s="240"/>
      <c r="N142" s="246">
        <f t="shared" ca="1" si="2"/>
        <v>-49.630094043887148</v>
      </c>
      <c r="O142" s="242"/>
      <c r="P142" s="303" t="str">
        <f ca="1">'т-банк 2 (6 мес)'!P142:Q142</f>
        <v>METRO STORE 1017</v>
      </c>
      <c r="Q142" s="303"/>
      <c r="R142" s="242"/>
      <c r="S142" s="242" t="str">
        <f ca="1">'т-банк 2 (6 мес)'!S142</f>
        <v>*1344</v>
      </c>
    </row>
    <row r="143" spans="1:19" ht="30" customHeight="1">
      <c r="A143" s="241">
        <f ca="1">'т-банк 2 (6 мес)'!A143</f>
        <v>46003.995775463016</v>
      </c>
      <c r="B143" s="242"/>
      <c r="C143" s="306">
        <f t="shared" ca="1" si="3"/>
        <v>46003.995775463016</v>
      </c>
      <c r="D143" s="307"/>
      <c r="E143" s="307"/>
      <c r="F143" s="307"/>
      <c r="G143" s="242"/>
      <c r="H143" s="321">
        <f ca="1">'т-банк 2 (6 мес)'!H143:L143/'ввод данных'!$B$7</f>
        <v>-65.868338557993724</v>
      </c>
      <c r="I143" s="321"/>
      <c r="J143" s="321"/>
      <c r="K143" s="321"/>
      <c r="L143" s="321"/>
      <c r="M143" s="240"/>
      <c r="N143" s="246">
        <f t="shared" ca="1" si="2"/>
        <v>-65.868338557993724</v>
      </c>
      <c r="O143" s="242"/>
      <c r="P143" s="303" t="str">
        <f ca="1">'т-банк 2 (6 мес)'!P143:Q143</f>
        <v>PLASTIQ TUITION</v>
      </c>
      <c r="Q143" s="303"/>
      <c r="R143" s="242"/>
      <c r="S143" s="242" t="str">
        <f ca="1">'т-банк 2 (6 мес)'!S143</f>
        <v>*1344</v>
      </c>
    </row>
    <row r="144" spans="1:19" ht="30" customHeight="1">
      <c r="A144" s="241">
        <f ca="1">'т-банк 2 (6 мес)'!A144</f>
        <v>46003.099247685241</v>
      </c>
      <c r="B144" s="242"/>
      <c r="C144" s="306">
        <f t="shared" ca="1" si="3"/>
        <v>46003.099247685241</v>
      </c>
      <c r="D144" s="307"/>
      <c r="E144" s="307"/>
      <c r="F144" s="307"/>
      <c r="G144" s="242"/>
      <c r="H144" s="321">
        <f ca="1">'т-банк 2 (6 мес)'!H144:L144/'ввод данных'!$B$7</f>
        <v>-111.10971786833856</v>
      </c>
      <c r="I144" s="321"/>
      <c r="J144" s="321"/>
      <c r="K144" s="321"/>
      <c r="L144" s="321"/>
      <c r="M144" s="240"/>
      <c r="N144" s="246">
        <f t="shared" ca="1" si="2"/>
        <v>-111.10971786833856</v>
      </c>
      <c r="O144" s="242"/>
      <c r="P144" s="303" t="str">
        <f ca="1">'т-банк 2 (6 мес)'!P144:Q144</f>
        <v>RBK*CREDITEX*CREDITEXP</v>
      </c>
      <c r="Q144" s="303"/>
      <c r="R144" s="242"/>
      <c r="S144" s="242" t="str">
        <f ca="1">'т-банк 2 (6 мес)'!S144</f>
        <v>*1344</v>
      </c>
    </row>
    <row r="145" spans="1:19" ht="30" customHeight="1">
      <c r="A145" s="241">
        <f ca="1">'т-банк 2 (6 мес)'!A145</f>
        <v>46002.572164351906</v>
      </c>
      <c r="B145" s="242"/>
      <c r="C145" s="306">
        <f t="shared" ca="1" si="3"/>
        <v>46002.572164351906</v>
      </c>
      <c r="D145" s="307"/>
      <c r="E145" s="307"/>
      <c r="F145" s="307"/>
      <c r="G145" s="242"/>
      <c r="H145" s="321">
        <f ca="1">'т-банк 2 (6 мес)'!H145:L145/'ввод данных'!$B$7</f>
        <v>-82.269592476489024</v>
      </c>
      <c r="I145" s="321"/>
      <c r="J145" s="321"/>
      <c r="K145" s="321"/>
      <c r="L145" s="321"/>
      <c r="M145" s="240"/>
      <c r="N145" s="246">
        <f t="shared" ca="1" si="2"/>
        <v>-82.269592476489024</v>
      </c>
      <c r="O145" s="242"/>
      <c r="P145" s="303" t="str">
        <f ca="1">'т-банк 2 (6 мес)'!P145:Q145</f>
        <v>LUKOIL.AZK 18 51S</v>
      </c>
      <c r="Q145" s="303"/>
      <c r="R145" s="242"/>
      <c r="S145" s="242" t="str">
        <f ca="1">'т-банк 2 (6 мес)'!S145</f>
        <v>*1344</v>
      </c>
    </row>
    <row r="146" spans="1:19" ht="30" customHeight="1">
      <c r="A146" s="241">
        <f ca="1">'т-банк 2 (6 мес)'!A146</f>
        <v>46002.215219907463</v>
      </c>
      <c r="B146" s="242"/>
      <c r="C146" s="306">
        <f t="shared" ca="1" si="3"/>
        <v>46002.215219907463</v>
      </c>
      <c r="D146" s="307"/>
      <c r="E146" s="307"/>
      <c r="F146" s="307"/>
      <c r="G146" s="242"/>
      <c r="H146" s="321">
        <f ca="1">'т-банк 2 (6 мес)'!H146:L146/'ввод данных'!$B$7</f>
        <v>-117.32915360501568</v>
      </c>
      <c r="I146" s="321"/>
      <c r="J146" s="321"/>
      <c r="K146" s="321"/>
      <c r="L146" s="321"/>
      <c r="M146" s="240"/>
      <c r="N146" s="246">
        <f t="shared" ca="1" si="2"/>
        <v>-117.32915360501568</v>
      </c>
      <c r="O146" s="242"/>
      <c r="P146" s="303" t="str">
        <f ca="1">'т-банк 2 (6 мес)'!P146:Q146</f>
        <v>ANTRESOL</v>
      </c>
      <c r="Q146" s="303"/>
      <c r="R146" s="242"/>
      <c r="S146" s="242" t="str">
        <f ca="1">'т-банк 2 (6 мес)'!S146</f>
        <v>*1344</v>
      </c>
    </row>
    <row r="147" spans="1:19" ht="30" customHeight="1">
      <c r="A147" s="241">
        <f ca="1">'т-банк 2 (6 мес)'!A147</f>
        <v>46002.129108796355</v>
      </c>
      <c r="B147" s="242"/>
      <c r="C147" s="306">
        <f t="shared" ca="1" si="3"/>
        <v>46002.129108796355</v>
      </c>
      <c r="D147" s="307"/>
      <c r="E147" s="307"/>
      <c r="F147" s="307"/>
      <c r="G147" s="242"/>
      <c r="H147" s="321">
        <f ca="1">'т-банк 2 (6 мес)'!H147:L147/'ввод данных'!$B$7</f>
        <v>-119.86206896551724</v>
      </c>
      <c r="I147" s="321"/>
      <c r="J147" s="321"/>
      <c r="K147" s="321"/>
      <c r="L147" s="321"/>
      <c r="M147" s="240"/>
      <c r="N147" s="246">
        <f t="shared" ca="1" si="2"/>
        <v>-119.86206896551724</v>
      </c>
      <c r="O147" s="242"/>
      <c r="P147" s="303" t="str">
        <f ca="1">'т-банк 2 (6 мес)'!P147:Q147</f>
        <v>ONLINEPAY</v>
      </c>
      <c r="Q147" s="303"/>
      <c r="R147" s="242"/>
      <c r="S147" s="242" t="str">
        <f ca="1">'т-банк 2 (6 мес)'!S147</f>
        <v>*1344</v>
      </c>
    </row>
    <row r="148" spans="1:19" ht="30" customHeight="1">
      <c r="A148" s="241">
        <f ca="1">'т-банк 2 (6 мес)'!A148</f>
        <v>46001.523553240797</v>
      </c>
      <c r="B148" s="242"/>
      <c r="C148" s="306">
        <f t="shared" ca="1" si="3"/>
        <v>46001.523553240797</v>
      </c>
      <c r="D148" s="307"/>
      <c r="E148" s="307"/>
      <c r="F148" s="307"/>
      <c r="G148" s="242"/>
      <c r="H148" s="321">
        <f ca="1">'т-банк 2 (6 мес)'!H148:L148/'ввод данных'!$B$7</f>
        <v>-4</v>
      </c>
      <c r="I148" s="321"/>
      <c r="J148" s="321"/>
      <c r="K148" s="321"/>
      <c r="L148" s="321"/>
      <c r="M148" s="240"/>
      <c r="N148" s="246">
        <f t="shared" ca="1" si="2"/>
        <v>-4</v>
      </c>
      <c r="O148" s="242"/>
      <c r="P148" s="303" t="str">
        <f ca="1">'т-банк 2 (6 мес)'!P148:Q148</f>
        <v>YM*FIN-1</v>
      </c>
      <c r="Q148" s="303"/>
      <c r="R148" s="242"/>
      <c r="S148" s="242" t="str">
        <f ca="1">'т-банк 2 (6 мес)'!S148</f>
        <v>*1344</v>
      </c>
    </row>
    <row r="149" spans="1:19" ht="30" customHeight="1">
      <c r="A149" s="241">
        <f ca="1">'т-банк 2 (6 мес)'!A149</f>
        <v>46000.590219907463</v>
      </c>
      <c r="B149" s="242"/>
      <c r="C149" s="306">
        <f t="shared" ca="1" si="3"/>
        <v>46000.590219907463</v>
      </c>
      <c r="D149" s="307"/>
      <c r="E149" s="307"/>
      <c r="F149" s="307"/>
      <c r="G149" s="242"/>
      <c r="H149" s="321">
        <f ca="1">'т-банк 2 (6 мес)'!H149:L149/'ввод данных'!$B$7</f>
        <v>-113.89341692789969</v>
      </c>
      <c r="I149" s="321"/>
      <c r="J149" s="321"/>
      <c r="K149" s="321"/>
      <c r="L149" s="321"/>
      <c r="M149" s="240"/>
      <c r="N149" s="246">
        <f t="shared" ca="1" si="2"/>
        <v>-113.89341692789969</v>
      </c>
      <c r="O149" s="242"/>
      <c r="P149" s="303" t="str">
        <f ca="1">'т-банк 2 (6 мес)'!P149:Q149</f>
        <v>ROBOKASSA</v>
      </c>
      <c r="Q149" s="303"/>
      <c r="R149" s="242"/>
      <c r="S149" s="242" t="str">
        <f ca="1">'т-банк 2 (6 мес)'!S149</f>
        <v>*1344</v>
      </c>
    </row>
    <row r="150" spans="1:19" ht="30" customHeight="1">
      <c r="A150" s="241">
        <f ca="1">'т-банк 2 (6 мес)'!A150</f>
        <v>45999.683969907463</v>
      </c>
      <c r="B150" s="242"/>
      <c r="C150" s="306">
        <f t="shared" ca="1" si="3"/>
        <v>45999.683969907463</v>
      </c>
      <c r="D150" s="307"/>
      <c r="E150" s="307"/>
      <c r="F150" s="307"/>
      <c r="G150" s="242"/>
      <c r="H150" s="321">
        <f ca="1">'т-банк 2 (6 мес)'!H150:L150/'ввод данных'!$B$7</f>
        <v>-154.20689655172413</v>
      </c>
      <c r="I150" s="321"/>
      <c r="J150" s="321"/>
      <c r="K150" s="321"/>
      <c r="L150" s="321"/>
      <c r="M150" s="240"/>
      <c r="N150" s="246">
        <f t="shared" ca="1" si="2"/>
        <v>-154.20689655172413</v>
      </c>
      <c r="O150" s="242"/>
      <c r="P150" s="303" t="str">
        <f ca="1">'т-банк 2 (6 мес)'!P150:Q150</f>
        <v>PEREKRESTOK</v>
      </c>
      <c r="Q150" s="303"/>
      <c r="R150" s="242"/>
      <c r="S150" s="242" t="str">
        <f ca="1">'т-банк 2 (6 мес)'!S150</f>
        <v>*1344</v>
      </c>
    </row>
    <row r="151" spans="1:19" ht="30" customHeight="1">
      <c r="A151" s="241">
        <f ca="1">'т-банк 2 (6 мес)'!A151</f>
        <v>45999.604803240793</v>
      </c>
      <c r="B151" s="242"/>
      <c r="C151" s="306">
        <f t="shared" ca="1" si="3"/>
        <v>45999.604803240793</v>
      </c>
      <c r="D151" s="307"/>
      <c r="E151" s="307"/>
      <c r="F151" s="307"/>
      <c r="G151" s="242"/>
      <c r="H151" s="321">
        <f ca="1">'т-банк 2 (6 мес)'!H151:L151/'ввод данных'!$B$7</f>
        <v>-50.796238244514107</v>
      </c>
      <c r="I151" s="321"/>
      <c r="J151" s="321"/>
      <c r="K151" s="321"/>
      <c r="L151" s="321"/>
      <c r="M151" s="240"/>
      <c r="N151" s="246">
        <f t="shared" ca="1" si="2"/>
        <v>-50.796238244514107</v>
      </c>
      <c r="O151" s="242"/>
      <c r="P151" s="303" t="str">
        <f ca="1">'т-банк 2 (6 мес)'!P151:Q151</f>
        <v>GAZPROMNEFT AZS 163</v>
      </c>
      <c r="Q151" s="303"/>
      <c r="R151" s="242"/>
      <c r="S151" s="242" t="str">
        <f ca="1">'т-банк 2 (6 мес)'!S151</f>
        <v>*1344</v>
      </c>
    </row>
    <row r="152" spans="1:19" ht="30" customHeight="1">
      <c r="A152" s="241">
        <f ca="1">'т-банк 2 (6 мес)'!A152</f>
        <v>45999.549942129684</v>
      </c>
      <c r="B152" s="242"/>
      <c r="C152" s="306">
        <f t="shared" ca="1" si="3"/>
        <v>45999.549942129684</v>
      </c>
      <c r="D152" s="307"/>
      <c r="E152" s="307"/>
      <c r="F152" s="307"/>
      <c r="G152" s="242"/>
      <c r="H152" s="321">
        <f ca="1">'т-банк 2 (6 мес)'!H152:L152/'ввод данных'!$B$7</f>
        <v>-81.742946708463947</v>
      </c>
      <c r="I152" s="321"/>
      <c r="J152" s="321"/>
      <c r="K152" s="321"/>
      <c r="L152" s="321"/>
      <c r="M152" s="240"/>
      <c r="N152" s="246">
        <f t="shared" ca="1" si="2"/>
        <v>-81.742946708463947</v>
      </c>
      <c r="O152" s="242"/>
      <c r="P152" s="303" t="str">
        <f ca="1">'т-банк 2 (6 мес)'!P152:Q152</f>
        <v>RBK*FINBETTING</v>
      </c>
      <c r="Q152" s="303"/>
      <c r="R152" s="242"/>
      <c r="S152" s="242" t="str">
        <f ca="1">'т-банк 2 (6 мес)'!S152</f>
        <v>*1344</v>
      </c>
    </row>
    <row r="153" spans="1:19" ht="30" customHeight="1">
      <c r="A153" s="241">
        <f ca="1">'т-банк 2 (6 мес)'!A153</f>
        <v>45998.873553240795</v>
      </c>
      <c r="B153" s="242"/>
      <c r="C153" s="306">
        <f t="shared" ca="1" si="3"/>
        <v>45998.873553240795</v>
      </c>
      <c r="D153" s="307"/>
      <c r="E153" s="307"/>
      <c r="F153" s="307"/>
      <c r="G153" s="242"/>
      <c r="H153" s="321">
        <f ca="1">'т-банк 2 (6 мес)'!H153:L153/'ввод данных'!$B$7</f>
        <v>-130.77115987460814</v>
      </c>
      <c r="I153" s="321"/>
      <c r="J153" s="321"/>
      <c r="K153" s="321"/>
      <c r="L153" s="321"/>
      <c r="M153" s="240"/>
      <c r="N153" s="246">
        <f t="shared" ca="1" si="2"/>
        <v>-130.77115987460814</v>
      </c>
      <c r="O153" s="242"/>
      <c r="P153" s="303" t="str">
        <f ca="1">'т-банк 2 (6 мес)'!P153:Q153</f>
        <v>COFFEE RIVERA</v>
      </c>
      <c r="Q153" s="303"/>
      <c r="R153" s="242"/>
      <c r="S153" s="242" t="str">
        <f ca="1">'т-банк 2 (6 мес)'!S153</f>
        <v>*1344</v>
      </c>
    </row>
    <row r="154" spans="1:19" ht="30" customHeight="1">
      <c r="A154" s="241">
        <f ca="1">'т-банк 2 (6 мес)'!A154</f>
        <v>45998.576331018572</v>
      </c>
      <c r="B154" s="242"/>
      <c r="C154" s="306">
        <f t="shared" ca="1" si="3"/>
        <v>45998.576331018572</v>
      </c>
      <c r="D154" s="307"/>
      <c r="E154" s="307"/>
      <c r="F154" s="307"/>
      <c r="G154" s="242"/>
      <c r="H154" s="321">
        <f ca="1">'т-банк 2 (6 мес)'!H154:L154/'ввод данных'!$B$7</f>
        <v>-35.899686520376179</v>
      </c>
      <c r="I154" s="321"/>
      <c r="J154" s="321"/>
      <c r="K154" s="321"/>
      <c r="L154" s="321"/>
      <c r="M154" s="240"/>
      <c r="N154" s="246">
        <f t="shared" ref="N154:N217" ca="1" si="4">H154</f>
        <v>-35.899686520376179</v>
      </c>
      <c r="O154" s="242"/>
      <c r="P154" s="303" t="str">
        <f ca="1">'т-банк 2 (6 мес)'!P154:Q154</f>
        <v>NASTOYASHCHAYA PEKARNY</v>
      </c>
      <c r="Q154" s="303"/>
      <c r="R154" s="242"/>
      <c r="S154" s="242" t="str">
        <f ca="1">'т-банк 2 (6 мес)'!S154</f>
        <v>*1344</v>
      </c>
    </row>
    <row r="155" spans="1:19" ht="30" customHeight="1">
      <c r="A155" s="241">
        <f ca="1">'т-банк 2 (6 мес)'!A155</f>
        <v>45998.33535879635</v>
      </c>
      <c r="B155" s="242"/>
      <c r="C155" s="306">
        <f t="shared" ref="C155:C218" ca="1" si="5">A155</f>
        <v>45998.33535879635</v>
      </c>
      <c r="D155" s="307"/>
      <c r="E155" s="307"/>
      <c r="F155" s="307"/>
      <c r="G155" s="242"/>
      <c r="H155" s="321">
        <f ca="1">'т-банк 2 (6 мес)'!H155:L155/'ввод данных'!$B$7</f>
        <v>-81.868338557993724</v>
      </c>
      <c r="I155" s="321"/>
      <c r="J155" s="321"/>
      <c r="K155" s="321"/>
      <c r="L155" s="321"/>
      <c r="M155" s="240"/>
      <c r="N155" s="246">
        <f t="shared" ca="1" si="4"/>
        <v>-81.868338557993724</v>
      </c>
      <c r="O155" s="242"/>
      <c r="P155" s="303" t="str">
        <f ca="1">'т-банк 2 (6 мес)'!P155:Q155</f>
        <v>BANK SPB IB</v>
      </c>
      <c r="Q155" s="303"/>
      <c r="R155" s="242"/>
      <c r="S155" s="242" t="str">
        <f ca="1">'т-банк 2 (6 мес)'!S155</f>
        <v>*1344</v>
      </c>
    </row>
    <row r="156" spans="1:19" ht="30" customHeight="1">
      <c r="A156" s="241">
        <f ca="1">'т-банк 2 (6 мес)'!A156</f>
        <v>45997.730497685239</v>
      </c>
      <c r="B156" s="242"/>
      <c r="C156" s="306">
        <f t="shared" ca="1" si="5"/>
        <v>45997.730497685239</v>
      </c>
      <c r="D156" s="307"/>
      <c r="E156" s="307"/>
      <c r="F156" s="307"/>
      <c r="G156" s="242"/>
      <c r="H156" s="321">
        <f ca="1">'т-банк 2 (6 мес)'!H156:L156/'ввод данных'!$B$7</f>
        <v>-49.01567398119122</v>
      </c>
      <c r="I156" s="321"/>
      <c r="J156" s="321"/>
      <c r="K156" s="321"/>
      <c r="L156" s="321"/>
      <c r="M156" s="240"/>
      <c r="N156" s="246">
        <f t="shared" ca="1" si="4"/>
        <v>-49.01567398119122</v>
      </c>
      <c r="O156" s="242"/>
      <c r="P156" s="303" t="str">
        <f ca="1">'т-банк 2 (6 мес)'!P156:Q156</f>
        <v>RBK</v>
      </c>
      <c r="Q156" s="303"/>
      <c r="R156" s="242"/>
      <c r="S156" s="242" t="str">
        <f ca="1">'т-банк 2 (6 мес)'!S156</f>
        <v>*1344</v>
      </c>
    </row>
    <row r="157" spans="1:19" ht="30" customHeight="1">
      <c r="A157" s="241">
        <f ca="1">'т-банк 2 (6 мес)'!A157</f>
        <v>45997.093692129682</v>
      </c>
      <c r="B157" s="242"/>
      <c r="C157" s="306">
        <f t="shared" ca="1" si="5"/>
        <v>45997.093692129682</v>
      </c>
      <c r="D157" s="307"/>
      <c r="E157" s="307"/>
      <c r="F157" s="307"/>
      <c r="G157" s="242"/>
      <c r="H157" s="321">
        <f ca="1">'т-банк 2 (6 мес)'!H157:L157/'ввод данных'!$B$7</f>
        <v>-96.188087774294672</v>
      </c>
      <c r="I157" s="321"/>
      <c r="J157" s="321"/>
      <c r="K157" s="321"/>
      <c r="L157" s="321"/>
      <c r="M157" s="240"/>
      <c r="N157" s="246">
        <f t="shared" ca="1" si="4"/>
        <v>-96.188087774294672</v>
      </c>
      <c r="O157" s="242"/>
      <c r="P157" s="303" t="str">
        <f ca="1">'т-банк 2 (6 мес)'!P157:Q157</f>
        <v>QUICKZAIM-K</v>
      </c>
      <c r="Q157" s="303"/>
      <c r="R157" s="242"/>
      <c r="S157" s="242" t="str">
        <f ca="1">'т-банк 2 (6 мес)'!S157</f>
        <v>*1344</v>
      </c>
    </row>
    <row r="158" spans="1:19" ht="30" customHeight="1">
      <c r="A158" s="241">
        <f ca="1">'т-банк 2 (6 мес)'!A158</f>
        <v>45996.543692129679</v>
      </c>
      <c r="B158" s="242"/>
      <c r="C158" s="306">
        <f t="shared" ca="1" si="5"/>
        <v>45996.543692129679</v>
      </c>
      <c r="D158" s="307"/>
      <c r="E158" s="307"/>
      <c r="F158" s="307"/>
      <c r="G158" s="242"/>
      <c r="H158" s="321">
        <f ca="1">'т-банк 2 (6 мес)'!H158:L158/'ввод данных'!$B$7</f>
        <v>-6.3448275862068968</v>
      </c>
      <c r="I158" s="321"/>
      <c r="J158" s="321"/>
      <c r="K158" s="321"/>
      <c r="L158" s="321"/>
      <c r="M158" s="240"/>
      <c r="N158" s="246">
        <f t="shared" ca="1" si="4"/>
        <v>-6.3448275862068968</v>
      </c>
      <c r="O158" s="242"/>
      <c r="P158" s="303" t="str">
        <f ca="1">'т-банк 2 (6 мес)'!P158:Q158</f>
        <v>COFFEE FINANSIST L</v>
      </c>
      <c r="Q158" s="303"/>
      <c r="R158" s="242"/>
      <c r="S158" s="242" t="str">
        <f ca="1">'т-банк 2 (6 мес)'!S158</f>
        <v>*1344</v>
      </c>
    </row>
    <row r="159" spans="1:19" ht="30" customHeight="1">
      <c r="A159" s="241">
        <f ca="1">'т-банк 2 (6 мес)'!A159</f>
        <v>45996.245081018569</v>
      </c>
      <c r="B159" s="242"/>
      <c r="C159" s="306">
        <f t="shared" ca="1" si="5"/>
        <v>45996.245081018569</v>
      </c>
      <c r="D159" s="307"/>
      <c r="E159" s="307"/>
      <c r="F159" s="307"/>
      <c r="G159" s="242"/>
      <c r="H159" s="321">
        <f ca="1">'т-банк 2 (6 мес)'!H159:L159/'ввод данных'!$B$7</f>
        <v>-58.683385579937301</v>
      </c>
      <c r="I159" s="321"/>
      <c r="J159" s="321"/>
      <c r="K159" s="321"/>
      <c r="L159" s="321"/>
      <c r="M159" s="240"/>
      <c r="N159" s="246">
        <f t="shared" ca="1" si="4"/>
        <v>-58.683385579937301</v>
      </c>
      <c r="O159" s="242"/>
      <c r="P159" s="303" t="str">
        <f ca="1">'т-банк 2 (6 мес)'!P159:Q159</f>
        <v>NETELLER 1314</v>
      </c>
      <c r="Q159" s="303"/>
      <c r="R159" s="242"/>
      <c r="S159" s="242" t="str">
        <f ca="1">'т-банк 2 (6 мес)'!S159</f>
        <v>*1344</v>
      </c>
    </row>
    <row r="160" spans="1:19" ht="30" customHeight="1">
      <c r="A160" s="241">
        <f ca="1">'т-банк 2 (6 мес)'!A160</f>
        <v>45996.043692129679</v>
      </c>
      <c r="B160" s="242"/>
      <c r="C160" s="306">
        <f t="shared" ca="1" si="5"/>
        <v>45996.043692129679</v>
      </c>
      <c r="D160" s="307"/>
      <c r="E160" s="307"/>
      <c r="F160" s="307"/>
      <c r="G160" s="242"/>
      <c r="H160" s="321">
        <f ca="1">'т-банк 2 (6 мес)'!H160:L160/'ввод данных'!$B$7</f>
        <v>-125.45454545454545</v>
      </c>
      <c r="I160" s="321"/>
      <c r="J160" s="321"/>
      <c r="K160" s="321"/>
      <c r="L160" s="321"/>
      <c r="M160" s="240"/>
      <c r="N160" s="246">
        <f t="shared" ca="1" si="4"/>
        <v>-125.45454545454545</v>
      </c>
      <c r="O160" s="242"/>
      <c r="P160" s="303" t="str">
        <f ca="1">'т-банк 2 (6 мес)'!P160:Q160</f>
        <v>ZAKROMA</v>
      </c>
      <c r="Q160" s="303"/>
      <c r="R160" s="242"/>
      <c r="S160" s="242" t="str">
        <f ca="1">'т-банк 2 (6 мес)'!S160</f>
        <v>*1344</v>
      </c>
    </row>
    <row r="161" spans="1:19" ht="30" customHeight="1">
      <c r="A161" s="241">
        <f ca="1">'т-банк 2 (6 мес)'!A161</f>
        <v>45995.05202546301</v>
      </c>
      <c r="B161" s="242"/>
      <c r="C161" s="306">
        <f t="shared" ca="1" si="5"/>
        <v>45995.05202546301</v>
      </c>
      <c r="D161" s="307"/>
      <c r="E161" s="307"/>
      <c r="F161" s="307"/>
      <c r="G161" s="242"/>
      <c r="H161" s="321">
        <f ca="1">'т-банк 2 (6 мес)'!H161:L161/'ввод данных'!$B$7</f>
        <v>-110.69592476489028</v>
      </c>
      <c r="I161" s="321"/>
      <c r="J161" s="321"/>
      <c r="K161" s="321"/>
      <c r="L161" s="321"/>
      <c r="M161" s="240"/>
      <c r="N161" s="246">
        <f t="shared" ca="1" si="4"/>
        <v>-110.69592476489028</v>
      </c>
      <c r="O161" s="242"/>
      <c r="P161" s="303" t="str">
        <f ca="1">'т-банк 2 (6 мес)'!P161:Q161</f>
        <v>BHN*GIFTCARDS</v>
      </c>
      <c r="Q161" s="303"/>
      <c r="R161" s="242"/>
      <c r="S161" s="242" t="str">
        <f ca="1">'т-банк 2 (6 мес)'!S161</f>
        <v>*1344</v>
      </c>
    </row>
    <row r="162" spans="1:19" ht="30" customHeight="1">
      <c r="A162" s="241">
        <f ca="1">'т-банк 2 (6 мес)'!A162</f>
        <v>45994.661053240787</v>
      </c>
      <c r="B162" s="242"/>
      <c r="C162" s="306">
        <f t="shared" ca="1" si="5"/>
        <v>45994.661053240787</v>
      </c>
      <c r="D162" s="307"/>
      <c r="E162" s="307"/>
      <c r="F162" s="307"/>
      <c r="G162" s="242"/>
      <c r="H162" s="321">
        <f ca="1">'т-банк 2 (6 мес)'!H162:L162/'ввод данных'!$B$7</f>
        <v>-152.47648902821317</v>
      </c>
      <c r="I162" s="321"/>
      <c r="J162" s="321"/>
      <c r="K162" s="321"/>
      <c r="L162" s="321"/>
      <c r="M162" s="240"/>
      <c r="N162" s="246">
        <f t="shared" ca="1" si="4"/>
        <v>-152.47648902821317</v>
      </c>
      <c r="O162" s="242"/>
      <c r="P162" s="303" t="str">
        <f ca="1">'т-банк 2 (6 мес)'!P162:Q162</f>
        <v>OOO MAGNOLIYA</v>
      </c>
      <c r="Q162" s="303"/>
      <c r="R162" s="242"/>
      <c r="S162" s="242" t="str">
        <f ca="1">'т-банк 2 (6 мес)'!S162</f>
        <v>*1344</v>
      </c>
    </row>
    <row r="163" spans="1:19" ht="30" customHeight="1">
      <c r="A163" s="241">
        <f ca="1">'т-банк 2 (6 мес)'!A163</f>
        <v>45994.141608796344</v>
      </c>
      <c r="B163" s="242"/>
      <c r="C163" s="306">
        <f t="shared" ca="1" si="5"/>
        <v>45994.141608796344</v>
      </c>
      <c r="D163" s="307"/>
      <c r="E163" s="307"/>
      <c r="F163" s="307"/>
      <c r="G163" s="242"/>
      <c r="H163" s="321">
        <f ca="1">'т-банк 2 (6 мес)'!H163:L163/'ввод данных'!$B$7</f>
        <v>-15.786833855799372</v>
      </c>
      <c r="I163" s="321"/>
      <c r="J163" s="321"/>
      <c r="K163" s="321"/>
      <c r="L163" s="321"/>
      <c r="M163" s="240"/>
      <c r="N163" s="246">
        <f t="shared" ca="1" si="4"/>
        <v>-15.786833855799372</v>
      </c>
      <c r="O163" s="242"/>
      <c r="P163" s="303" t="str">
        <f ca="1">'т-банк 2 (6 мес)'!P163:Q163</f>
        <v>QUICKZAIM-K</v>
      </c>
      <c r="Q163" s="303"/>
      <c r="R163" s="242"/>
      <c r="S163" s="242" t="str">
        <f ca="1">'т-банк 2 (6 мес)'!S163</f>
        <v>*1344</v>
      </c>
    </row>
    <row r="164" spans="1:19" ht="30" customHeight="1">
      <c r="A164" s="241">
        <f ca="1">'т-банк 2 (6 мес)'!A164</f>
        <v>45993.192303240787</v>
      </c>
      <c r="B164" s="242"/>
      <c r="C164" s="306">
        <f t="shared" ca="1" si="5"/>
        <v>45993.192303240787</v>
      </c>
      <c r="D164" s="307"/>
      <c r="E164" s="307"/>
      <c r="F164" s="307"/>
      <c r="G164" s="242"/>
      <c r="H164" s="321">
        <f ca="1">'т-банк 2 (6 мес)'!H164:L164/'ввод данных'!$B$7</f>
        <v>-50.608150470219435</v>
      </c>
      <c r="I164" s="321"/>
      <c r="J164" s="321"/>
      <c r="K164" s="321"/>
      <c r="L164" s="321"/>
      <c r="M164" s="240"/>
      <c r="N164" s="246">
        <f t="shared" ca="1" si="4"/>
        <v>-50.608150470219435</v>
      </c>
      <c r="O164" s="242"/>
      <c r="P164" s="303" t="str">
        <f ca="1">'т-банк 2 (6 мес)'!P164:Q164</f>
        <v>TRM 4814 E</v>
      </c>
      <c r="Q164" s="303"/>
      <c r="R164" s="242"/>
      <c r="S164" s="242" t="str">
        <f ca="1">'т-банк 2 (6 мес)'!S164</f>
        <v>*1344</v>
      </c>
    </row>
    <row r="165" spans="1:19" ht="30" customHeight="1">
      <c r="A165" s="241">
        <f ca="1">'т-банк 2 (6 мес)'!A165</f>
        <v>45992.270081018563</v>
      </c>
      <c r="B165" s="242"/>
      <c r="C165" s="306">
        <f t="shared" ca="1" si="5"/>
        <v>45992.270081018563</v>
      </c>
      <c r="D165" s="307"/>
      <c r="E165" s="307"/>
      <c r="F165" s="307"/>
      <c r="G165" s="242"/>
      <c r="H165" s="321">
        <f ca="1">'т-банк 2 (6 мес)'!H165:L165/'ввод данных'!$B$7</f>
        <v>-88.614420062695928</v>
      </c>
      <c r="I165" s="321"/>
      <c r="J165" s="321"/>
      <c r="K165" s="321"/>
      <c r="L165" s="321"/>
      <c r="M165" s="240"/>
      <c r="N165" s="246">
        <f t="shared" ca="1" si="4"/>
        <v>-88.614420062695928</v>
      </c>
      <c r="O165" s="242"/>
      <c r="P165" s="303" t="str">
        <f ca="1">'т-банк 2 (6 мес)'!P165:Q165</f>
        <v>LEADERDIGITAL</v>
      </c>
      <c r="Q165" s="303"/>
      <c r="R165" s="242"/>
      <c r="S165" s="242" t="str">
        <f ca="1">'т-банк 2 (6 мес)'!S165</f>
        <v>*1344</v>
      </c>
    </row>
    <row r="166" spans="1:19" ht="30" customHeight="1">
      <c r="A166" s="241">
        <f ca="1">'т-банк 2 (6 мес)'!A166</f>
        <v>45991.883275463006</v>
      </c>
      <c r="B166" s="242"/>
      <c r="C166" s="306">
        <f t="shared" ca="1" si="5"/>
        <v>45991.883275463006</v>
      </c>
      <c r="D166" s="307"/>
      <c r="E166" s="307"/>
      <c r="F166" s="307"/>
      <c r="G166" s="242"/>
      <c r="H166" s="321">
        <f ca="1">'т-банк 2 (6 мес)'!H166:L166/'ввод данных'!$B$7</f>
        <v>-66.971786833855802</v>
      </c>
      <c r="I166" s="321"/>
      <c r="J166" s="321"/>
      <c r="K166" s="321"/>
      <c r="L166" s="321"/>
      <c r="M166" s="240"/>
      <c r="N166" s="246">
        <f t="shared" ca="1" si="4"/>
        <v>-66.971786833855802</v>
      </c>
      <c r="O166" s="242"/>
      <c r="P166" s="303" t="str">
        <f ca="1">'т-банк 2 (6 мес)'!P166:Q166</f>
        <v>CEXIO</v>
      </c>
      <c r="Q166" s="303"/>
      <c r="R166" s="242"/>
      <c r="S166" s="242" t="str">
        <f ca="1">'т-банк 2 (6 мес)'!S166</f>
        <v>*1344</v>
      </c>
    </row>
    <row r="167" spans="1:19" ht="30" customHeight="1">
      <c r="A167" s="241">
        <f ca="1">'т-банк 2 (6 мес)'!A167</f>
        <v>45991.769386574117</v>
      </c>
      <c r="B167" s="242"/>
      <c r="C167" s="306">
        <f t="shared" ca="1" si="5"/>
        <v>45991.769386574117</v>
      </c>
      <c r="D167" s="307"/>
      <c r="E167" s="307"/>
      <c r="F167" s="307"/>
      <c r="G167" s="242"/>
      <c r="H167" s="321">
        <f ca="1">'т-банк 2 (6 мес)'!H167:L167/'ввод данных'!$B$7</f>
        <v>-93.228840125391855</v>
      </c>
      <c r="I167" s="321"/>
      <c r="J167" s="321"/>
      <c r="K167" s="321"/>
      <c r="L167" s="321"/>
      <c r="M167" s="240"/>
      <c r="N167" s="246">
        <f t="shared" ca="1" si="4"/>
        <v>-93.228840125391855</v>
      </c>
      <c r="O167" s="242"/>
      <c r="P167" s="303" t="str">
        <f ca="1">'т-банк 2 (6 мес)'!P167:Q167</f>
        <v>IP ILINYH IRINA YUREVN</v>
      </c>
      <c r="Q167" s="303"/>
      <c r="R167" s="242"/>
      <c r="S167" s="242" t="str">
        <f ca="1">'т-банк 2 (6 мес)'!S167</f>
        <v>*1344</v>
      </c>
    </row>
    <row r="168" spans="1:19" ht="30" customHeight="1">
      <c r="A168" s="241">
        <f ca="1">'т-банк 2 (6 мес)'!A168</f>
        <v>45991.04994212967</v>
      </c>
      <c r="B168" s="242"/>
      <c r="C168" s="306">
        <f t="shared" ca="1" si="5"/>
        <v>45991.04994212967</v>
      </c>
      <c r="D168" s="307"/>
      <c r="E168" s="307"/>
      <c r="F168" s="307"/>
      <c r="G168" s="242"/>
      <c r="H168" s="321">
        <f ca="1">'т-банк 2 (6 мес)'!H168:L168/'ввод данных'!$B$7</f>
        <v>-35.949843260188089</v>
      </c>
      <c r="I168" s="321"/>
      <c r="J168" s="321"/>
      <c r="K168" s="321"/>
      <c r="L168" s="321"/>
      <c r="M168" s="240"/>
      <c r="N168" s="246">
        <f t="shared" ca="1" si="4"/>
        <v>-35.949843260188089</v>
      </c>
      <c r="O168" s="242"/>
      <c r="P168" s="303" t="str">
        <f ca="1">'т-банк 2 (6 мес)'!P168:Q168</f>
        <v>MOBI.DENGI.. UNITPAY</v>
      </c>
      <c r="Q168" s="303"/>
      <c r="R168" s="242"/>
      <c r="S168" s="242" t="str">
        <f ca="1">'т-банк 2 (6 мес)'!S168</f>
        <v>*1344</v>
      </c>
    </row>
    <row r="169" spans="1:19" ht="30" customHeight="1">
      <c r="A169" s="241">
        <f ca="1">'т-банк 2 (6 мес)'!A169</f>
        <v>45990.340914351895</v>
      </c>
      <c r="B169" s="242"/>
      <c r="C169" s="306">
        <f t="shared" ca="1" si="5"/>
        <v>45990.340914351895</v>
      </c>
      <c r="D169" s="307"/>
      <c r="E169" s="307"/>
      <c r="F169" s="307"/>
      <c r="G169" s="242"/>
      <c r="H169" s="321">
        <f ca="1">'т-банк 2 (6 мес)'!H169:L169/'ввод данных'!$B$7</f>
        <v>-21.504702194357368</v>
      </c>
      <c r="I169" s="321"/>
      <c r="J169" s="321"/>
      <c r="K169" s="321"/>
      <c r="L169" s="321"/>
      <c r="M169" s="240"/>
      <c r="N169" s="246">
        <f t="shared" ca="1" si="4"/>
        <v>-21.504702194357368</v>
      </c>
      <c r="O169" s="242"/>
      <c r="P169" s="303" t="str">
        <f ca="1">'т-банк 2 (6 мес)'!P169:Q169</f>
        <v>ZAKUSOCHNAYA TITOVA</v>
      </c>
      <c r="Q169" s="303"/>
      <c r="R169" s="242"/>
      <c r="S169" s="242" t="str">
        <f ca="1">'т-банк 2 (6 мес)'!S169</f>
        <v>*1344</v>
      </c>
    </row>
    <row r="170" spans="1:19" ht="30" customHeight="1">
      <c r="A170" s="241">
        <f ca="1">'т-банк 2 (6 мес)'!A170</f>
        <v>45990.039525463006</v>
      </c>
      <c r="B170" s="242"/>
      <c r="C170" s="306">
        <f t="shared" ca="1" si="5"/>
        <v>45990.039525463006</v>
      </c>
      <c r="D170" s="307"/>
      <c r="E170" s="307"/>
      <c r="F170" s="307"/>
      <c r="G170" s="242"/>
      <c r="H170" s="321">
        <f ca="1">'т-банк 2 (6 мес)'!H170:L170/'ввод данных'!$B$7</f>
        <v>-134.64576802507838</v>
      </c>
      <c r="I170" s="321"/>
      <c r="J170" s="321"/>
      <c r="K170" s="321"/>
      <c r="L170" s="321"/>
      <c r="M170" s="240"/>
      <c r="N170" s="246">
        <f t="shared" ca="1" si="4"/>
        <v>-134.64576802507838</v>
      </c>
      <c r="O170" s="242"/>
      <c r="P170" s="303" t="str">
        <f ca="1">'т-банк 2 (6 мес)'!P170:Q170</f>
        <v>YM*MZAEM</v>
      </c>
      <c r="Q170" s="303"/>
      <c r="R170" s="242"/>
      <c r="S170" s="242" t="str">
        <f ca="1">'т-банк 2 (6 мес)'!S170</f>
        <v>*1344</v>
      </c>
    </row>
    <row r="171" spans="1:19" ht="30" customHeight="1">
      <c r="A171" s="241">
        <f ca="1">'т-банк 2 (6 мес)'!A171</f>
        <v>45989.299247685231</v>
      </c>
      <c r="B171" s="242"/>
      <c r="C171" s="306">
        <f t="shared" ca="1" si="5"/>
        <v>45989.299247685231</v>
      </c>
      <c r="D171" s="307"/>
      <c r="E171" s="307"/>
      <c r="F171" s="307"/>
      <c r="G171" s="242"/>
      <c r="H171" s="321">
        <f ca="1">'т-банк 2 (6 мес)'!H171:L171/'ввод данных'!$B$7</f>
        <v>-31.987460815047022</v>
      </c>
      <c r="I171" s="321"/>
      <c r="J171" s="321"/>
      <c r="K171" s="321"/>
      <c r="L171" s="321"/>
      <c r="M171" s="240"/>
      <c r="N171" s="246">
        <f t="shared" ca="1" si="4"/>
        <v>-31.987460815047022</v>
      </c>
      <c r="O171" s="242"/>
      <c r="P171" s="303" t="str">
        <f ca="1">'т-банк 2 (6 мес)'!P171:Q171</f>
        <v>QUICKZAIM-K</v>
      </c>
      <c r="Q171" s="303"/>
      <c r="R171" s="242"/>
      <c r="S171" s="242" t="str">
        <f ca="1">'т-банк 2 (6 мес)'!S171</f>
        <v>*1344</v>
      </c>
    </row>
    <row r="172" spans="1:19" ht="30" customHeight="1">
      <c r="A172" s="241">
        <f ca="1">'т-банк 2 (6 мес)'!A172</f>
        <v>45989.140914351898</v>
      </c>
      <c r="B172" s="242"/>
      <c r="C172" s="306">
        <f t="shared" ca="1" si="5"/>
        <v>45989.140914351898</v>
      </c>
      <c r="D172" s="307"/>
      <c r="E172" s="307"/>
      <c r="F172" s="307"/>
      <c r="G172" s="242"/>
      <c r="H172" s="321">
        <f ca="1">'т-банк 2 (6 мес)'!H172:L172/'ввод данных'!$B$7</f>
        <v>-129.85579937304075</v>
      </c>
      <c r="I172" s="321"/>
      <c r="J172" s="321"/>
      <c r="K172" s="321"/>
      <c r="L172" s="321"/>
      <c r="M172" s="240"/>
      <c r="N172" s="246">
        <f t="shared" ca="1" si="4"/>
        <v>-129.85579937304075</v>
      </c>
      <c r="O172" s="242"/>
      <c r="P172" s="303" t="str">
        <f ca="1">'т-банк 2 (6 мес)'!P172:Q172</f>
        <v>LUKOIL.AZK 18 51S</v>
      </c>
      <c r="Q172" s="303"/>
      <c r="R172" s="242"/>
      <c r="S172" s="242" t="str">
        <f ca="1">'т-банк 2 (6 мес)'!S172</f>
        <v>*1344</v>
      </c>
    </row>
    <row r="173" spans="1:19" ht="30" customHeight="1">
      <c r="A173" s="241">
        <f ca="1">'т-банк 2 (6 мес)'!A173</f>
        <v>45988.584664351896</v>
      </c>
      <c r="B173" s="242"/>
      <c r="C173" s="306">
        <f t="shared" ca="1" si="5"/>
        <v>45988.584664351896</v>
      </c>
      <c r="D173" s="307"/>
      <c r="E173" s="307"/>
      <c r="F173" s="307"/>
      <c r="G173" s="242"/>
      <c r="H173" s="321">
        <f ca="1">'т-банк 2 (6 мес)'!H173:L173/'ввод данных'!$B$7</f>
        <v>-126.04388714733543</v>
      </c>
      <c r="I173" s="321"/>
      <c r="J173" s="321"/>
      <c r="K173" s="321"/>
      <c r="L173" s="321"/>
      <c r="M173" s="240"/>
      <c r="N173" s="246">
        <f t="shared" ca="1" si="4"/>
        <v>-126.04388714733543</v>
      </c>
      <c r="O173" s="242"/>
      <c r="P173" s="303" t="str">
        <f ca="1">'т-банк 2 (6 мес)'!P173:Q173</f>
        <v>DX_COMPASS</v>
      </c>
      <c r="Q173" s="303"/>
      <c r="R173" s="242"/>
      <c r="S173" s="242" t="str">
        <f ca="1">'т-банк 2 (6 мес)'!S173</f>
        <v>*1344</v>
      </c>
    </row>
    <row r="174" spans="1:19" ht="30" customHeight="1">
      <c r="A174" s="241">
        <f ca="1">'т-банк 2 (6 мес)'!A174</f>
        <v>45987.883275463006</v>
      </c>
      <c r="B174" s="242"/>
      <c r="C174" s="306">
        <f t="shared" ca="1" si="5"/>
        <v>45987.883275463006</v>
      </c>
      <c r="D174" s="307"/>
      <c r="E174" s="307"/>
      <c r="F174" s="307"/>
      <c r="G174" s="242"/>
      <c r="H174" s="321">
        <f ca="1">'т-банк 2 (6 мес)'!H174:L174/'ввод данных'!$B$7</f>
        <v>-52.037617554858933</v>
      </c>
      <c r="I174" s="321"/>
      <c r="J174" s="321"/>
      <c r="K174" s="321"/>
      <c r="L174" s="321"/>
      <c r="M174" s="240"/>
      <c r="N174" s="246">
        <f t="shared" ca="1" si="4"/>
        <v>-52.037617554858933</v>
      </c>
      <c r="O174" s="242"/>
      <c r="P174" s="303" t="str">
        <f ca="1">'т-банк 2 (6 мес)'!P174:Q174</f>
        <v>DENGI SEGODNYA</v>
      </c>
      <c r="Q174" s="303"/>
      <c r="R174" s="242"/>
      <c r="S174" s="242" t="str">
        <f ca="1">'т-банк 2 (6 мес)'!S174</f>
        <v>*1344</v>
      </c>
    </row>
    <row r="175" spans="1:19" ht="30" customHeight="1">
      <c r="A175" s="241">
        <f ca="1">'т-банк 2 (6 мес)'!A175</f>
        <v>45987.776331018562</v>
      </c>
      <c r="B175" s="242"/>
      <c r="C175" s="306">
        <f t="shared" ca="1" si="5"/>
        <v>45987.776331018562</v>
      </c>
      <c r="D175" s="307"/>
      <c r="E175" s="307"/>
      <c r="F175" s="307"/>
      <c r="G175" s="242"/>
      <c r="H175" s="321">
        <f ca="1">'т-банк 2 (6 мес)'!H175:L175/'ввод данных'!$B$7</f>
        <v>-96.501567398119121</v>
      </c>
      <c r="I175" s="321"/>
      <c r="J175" s="321"/>
      <c r="K175" s="321"/>
      <c r="L175" s="321"/>
      <c r="M175" s="240"/>
      <c r="N175" s="246">
        <f t="shared" ca="1" si="4"/>
        <v>-96.501567398119121</v>
      </c>
      <c r="O175" s="242"/>
      <c r="P175" s="303" t="str">
        <f ca="1">'т-банк 2 (6 мес)'!P175:Q175</f>
        <v>PAYPAL *FOREXADMIN</v>
      </c>
      <c r="Q175" s="303"/>
      <c r="R175" s="242"/>
      <c r="S175" s="242" t="str">
        <f ca="1">'т-банк 2 (6 мес)'!S175</f>
        <v>*1344</v>
      </c>
    </row>
    <row r="176" spans="1:19" ht="30" customHeight="1">
      <c r="A176" s="241">
        <f ca="1">'т-банк 2 (6 мес)'!A176</f>
        <v>45986.828414351898</v>
      </c>
      <c r="B176" s="242"/>
      <c r="C176" s="306">
        <f t="shared" ca="1" si="5"/>
        <v>45986.828414351898</v>
      </c>
      <c r="D176" s="307"/>
      <c r="E176" s="307"/>
      <c r="F176" s="307"/>
      <c r="G176" s="242"/>
      <c r="H176" s="321">
        <f ca="1">'т-банк 2 (6 мес)'!H176:L176/'ввод данных'!$B$7</f>
        <v>-110.72100313479623</v>
      </c>
      <c r="I176" s="321"/>
      <c r="J176" s="321"/>
      <c r="K176" s="321"/>
      <c r="L176" s="321"/>
      <c r="M176" s="240"/>
      <c r="N176" s="246">
        <f t="shared" ca="1" si="4"/>
        <v>-110.72100313479623</v>
      </c>
      <c r="O176" s="242"/>
      <c r="P176" s="303" t="str">
        <f ca="1">'т-банк 2 (6 мес)'!P176:Q176</f>
        <v>YM*FIN-1</v>
      </c>
      <c r="Q176" s="303"/>
      <c r="R176" s="242"/>
      <c r="S176" s="242" t="str">
        <f ca="1">'т-банк 2 (6 мес)'!S176</f>
        <v>*1344</v>
      </c>
    </row>
    <row r="177" spans="1:19" ht="30" customHeight="1">
      <c r="A177" s="241">
        <f ca="1">'т-банк 2 (6 мес)'!A177</f>
        <v>45986.778414351895</v>
      </c>
      <c r="B177" s="242"/>
      <c r="C177" s="306">
        <f t="shared" ca="1" si="5"/>
        <v>45986.778414351895</v>
      </c>
      <c r="D177" s="307"/>
      <c r="E177" s="307"/>
      <c r="F177" s="307"/>
      <c r="G177" s="242"/>
      <c r="H177" s="321">
        <f ca="1">'т-банк 2 (6 мес)'!H177:L177/'ввод данных'!$B$7</f>
        <v>-2.4702194357366771</v>
      </c>
      <c r="I177" s="321"/>
      <c r="J177" s="321"/>
      <c r="K177" s="321"/>
      <c r="L177" s="321"/>
      <c r="M177" s="240"/>
      <c r="N177" s="246">
        <f t="shared" ca="1" si="4"/>
        <v>-2.4702194357366771</v>
      </c>
      <c r="O177" s="242"/>
      <c r="P177" s="303" t="str">
        <f ca="1">'т-банк 2 (6 мес)'!P177:Q177</f>
        <v>BRANCH SOKOL</v>
      </c>
      <c r="Q177" s="303"/>
      <c r="R177" s="242"/>
      <c r="S177" s="242" t="str">
        <f ca="1">'т-банк 2 (6 мес)'!S177</f>
        <v>*1344</v>
      </c>
    </row>
    <row r="178" spans="1:19" ht="30" customHeight="1">
      <c r="A178" s="241">
        <f ca="1">'т-банк 2 (6 мес)'!A178</f>
        <v>45986.562442129674</v>
      </c>
      <c r="B178" s="242"/>
      <c r="C178" s="306">
        <f t="shared" ca="1" si="5"/>
        <v>45986.562442129674</v>
      </c>
      <c r="D178" s="307"/>
      <c r="E178" s="307"/>
      <c r="F178" s="307"/>
      <c r="G178" s="242"/>
      <c r="H178" s="321">
        <f ca="1">'т-банк 2 (6 мес)'!H178:L178/'ввод данных'!$B$7</f>
        <v>-85.454545454545453</v>
      </c>
      <c r="I178" s="321"/>
      <c r="J178" s="321"/>
      <c r="K178" s="321"/>
      <c r="L178" s="321"/>
      <c r="M178" s="240"/>
      <c r="N178" s="246">
        <f t="shared" ca="1" si="4"/>
        <v>-85.454545454545453</v>
      </c>
      <c r="O178" s="242"/>
      <c r="P178" s="303" t="str">
        <f ca="1">'т-банк 2 (6 мес)'!P178:Q178</f>
        <v>LIME TRK SEMYA</v>
      </c>
      <c r="Q178" s="303"/>
      <c r="R178" s="242"/>
      <c r="S178" s="242" t="str">
        <f ca="1">'т-банк 2 (6 мес)'!S178</f>
        <v>*1344</v>
      </c>
    </row>
    <row r="179" spans="1:19" ht="30" customHeight="1">
      <c r="A179" s="241">
        <f ca="1">'т-банк 2 (6 мес)'!A179</f>
        <v>45985.831886574117</v>
      </c>
      <c r="B179" s="242"/>
      <c r="C179" s="306">
        <f t="shared" ca="1" si="5"/>
        <v>45985.831886574117</v>
      </c>
      <c r="D179" s="307"/>
      <c r="E179" s="307"/>
      <c r="F179" s="307"/>
      <c r="G179" s="242"/>
      <c r="H179" s="321">
        <f ca="1">'т-банк 2 (6 мес)'!H179:L179/'ввод данных'!$B$7</f>
        <v>-15.761755485893417</v>
      </c>
      <c r="I179" s="321"/>
      <c r="J179" s="321"/>
      <c r="K179" s="321"/>
      <c r="L179" s="321"/>
      <c r="M179" s="240"/>
      <c r="N179" s="246">
        <f t="shared" ca="1" si="4"/>
        <v>-15.761755485893417</v>
      </c>
      <c r="O179" s="242"/>
      <c r="P179" s="303" t="str">
        <f ca="1">'т-банк 2 (6 мес)'!P179:Q179</f>
        <v>PAYPAL *RPMAUCTIONS</v>
      </c>
      <c r="Q179" s="303"/>
      <c r="R179" s="242"/>
      <c r="S179" s="242" t="str">
        <f ca="1">'т-банк 2 (6 мес)'!S179</f>
        <v>*1344</v>
      </c>
    </row>
    <row r="180" spans="1:19" ht="30" customHeight="1">
      <c r="A180" s="241">
        <f ca="1">'т-банк 2 (6 мес)'!A180</f>
        <v>45985.44160879634</v>
      </c>
      <c r="B180" s="242"/>
      <c r="C180" s="306">
        <f t="shared" ca="1" si="5"/>
        <v>45985.44160879634</v>
      </c>
      <c r="D180" s="307"/>
      <c r="E180" s="307"/>
      <c r="F180" s="307"/>
      <c r="G180" s="242"/>
      <c r="H180" s="321">
        <f ca="1">'т-банк 2 (6 мес)'!H180:L180/'ввод данных'!$B$7</f>
        <v>-49.943573667711597</v>
      </c>
      <c r="I180" s="321"/>
      <c r="J180" s="321"/>
      <c r="K180" s="321"/>
      <c r="L180" s="321"/>
      <c r="M180" s="240"/>
      <c r="N180" s="246">
        <f t="shared" ca="1" si="4"/>
        <v>-49.943573667711597</v>
      </c>
      <c r="O180" s="242"/>
      <c r="P180" s="303" t="str">
        <f ca="1">'т-банк 2 (6 мес)'!P180:Q180</f>
        <v>TRM 4814 E</v>
      </c>
      <c r="Q180" s="303"/>
      <c r="R180" s="242"/>
      <c r="S180" s="242" t="str">
        <f ca="1">'т-банк 2 (6 мес)'!S180</f>
        <v>*1344</v>
      </c>
    </row>
    <row r="181" spans="1:19" ht="30" customHeight="1">
      <c r="A181" s="241">
        <f ca="1">'т-банк 2 (6 мес)'!A181</f>
        <v>45984.490914351896</v>
      </c>
      <c r="B181" s="242"/>
      <c r="C181" s="306">
        <f t="shared" ca="1" si="5"/>
        <v>45984.490914351896</v>
      </c>
      <c r="D181" s="307"/>
      <c r="E181" s="307"/>
      <c r="F181" s="307"/>
      <c r="G181" s="242"/>
      <c r="H181" s="321">
        <f ca="1">'т-банк 2 (6 мес)'!H181:L181/'ввод данных'!$B$7</f>
        <v>-11.222570532915361</v>
      </c>
      <c r="I181" s="321"/>
      <c r="J181" s="321"/>
      <c r="K181" s="321"/>
      <c r="L181" s="321"/>
      <c r="M181" s="240"/>
      <c r="N181" s="246">
        <f t="shared" ca="1" si="4"/>
        <v>-11.222570532915361</v>
      </c>
      <c r="O181" s="242"/>
      <c r="P181" s="303" t="str">
        <f ca="1">'т-банк 2 (6 мес)'!P181:Q181</f>
        <v>AUCTIONET.COM</v>
      </c>
      <c r="Q181" s="303"/>
      <c r="R181" s="242"/>
      <c r="S181" s="242" t="str">
        <f ca="1">'т-банк 2 (6 мес)'!S181</f>
        <v>*1344</v>
      </c>
    </row>
    <row r="182" spans="1:19" ht="30" customHeight="1">
      <c r="A182" s="241">
        <f ca="1">'т-банк 2 (6 мес)'!A182</f>
        <v>45983.768692129677</v>
      </c>
      <c r="B182" s="242"/>
      <c r="C182" s="306">
        <f t="shared" ca="1" si="5"/>
        <v>45983.768692129677</v>
      </c>
      <c r="D182" s="307"/>
      <c r="E182" s="307"/>
      <c r="F182" s="307"/>
      <c r="G182" s="242"/>
      <c r="H182" s="321">
        <f ca="1">'т-банк 2 (6 мес)'!H182:L182/'ввод данных'!$B$7</f>
        <v>-1.9561128526645768</v>
      </c>
      <c r="I182" s="321"/>
      <c r="J182" s="321"/>
      <c r="K182" s="321"/>
      <c r="L182" s="321"/>
      <c r="M182" s="240"/>
      <c r="N182" s="246">
        <f t="shared" ca="1" si="4"/>
        <v>-1.9561128526645768</v>
      </c>
      <c r="O182" s="242"/>
      <c r="P182" s="303" t="str">
        <f ca="1">'т-банк 2 (6 мес)'!P182:Q182</f>
        <v>FXCLUB.ORG</v>
      </c>
      <c r="Q182" s="303"/>
      <c r="R182" s="242"/>
      <c r="S182" s="242" t="str">
        <f ca="1">'т-банк 2 (6 мес)'!S182</f>
        <v>*1344</v>
      </c>
    </row>
    <row r="183" spans="1:19" ht="30" customHeight="1">
      <c r="A183" s="241">
        <f ca="1">'т-банк 2 (6 мес)'!A183</f>
        <v>45983.366608796343</v>
      </c>
      <c r="B183" s="242"/>
      <c r="C183" s="306">
        <f t="shared" ca="1" si="5"/>
        <v>45983.366608796343</v>
      </c>
      <c r="D183" s="307"/>
      <c r="E183" s="307"/>
      <c r="F183" s="307"/>
      <c r="G183" s="242"/>
      <c r="H183" s="321">
        <f ca="1">'т-банк 2 (6 мес)'!H183:L183/'ввод данных'!$B$7</f>
        <v>-162.64576802507838</v>
      </c>
      <c r="I183" s="321"/>
      <c r="J183" s="321"/>
      <c r="K183" s="321"/>
      <c r="L183" s="321"/>
      <c r="M183" s="240"/>
      <c r="N183" s="246">
        <f t="shared" ca="1" si="4"/>
        <v>-162.64576802507838</v>
      </c>
      <c r="O183" s="242"/>
      <c r="P183" s="303" t="str">
        <f ca="1">'т-банк 2 (6 мес)'!P183:Q183</f>
        <v>PAYANYWAY</v>
      </c>
      <c r="Q183" s="303"/>
      <c r="R183" s="242"/>
      <c r="S183" s="242" t="str">
        <f ca="1">'т-банк 2 (6 мес)'!S183</f>
        <v>*1344</v>
      </c>
    </row>
    <row r="184" spans="1:19" ht="30" customHeight="1">
      <c r="A184" s="241">
        <f ca="1">'т-банк 2 (6 мес)'!A184</f>
        <v>45983.137442129679</v>
      </c>
      <c r="B184" s="242"/>
      <c r="C184" s="306">
        <f t="shared" ca="1" si="5"/>
        <v>45983.137442129679</v>
      </c>
      <c r="D184" s="307"/>
      <c r="E184" s="307"/>
      <c r="F184" s="307"/>
      <c r="G184" s="242"/>
      <c r="H184" s="321">
        <f ca="1">'т-банк 2 (6 мес)'!H184:L184/'ввод данных'!$B$7</f>
        <v>-37.742946708463947</v>
      </c>
      <c r="I184" s="321"/>
      <c r="J184" s="321"/>
      <c r="K184" s="321"/>
      <c r="L184" s="321"/>
      <c r="M184" s="240"/>
      <c r="N184" s="246">
        <f t="shared" ca="1" si="4"/>
        <v>-37.742946708463947</v>
      </c>
      <c r="O184" s="242"/>
      <c r="P184" s="303" t="str">
        <f ca="1">'т-банк 2 (6 мес)'!P184:Q184</f>
        <v>YM*MONEY.YANDEX</v>
      </c>
      <c r="Q184" s="303"/>
      <c r="R184" s="242"/>
      <c r="S184" s="242" t="str">
        <f ca="1">'т-банк 2 (6 мес)'!S184</f>
        <v>*1344</v>
      </c>
    </row>
    <row r="185" spans="1:19" ht="30" customHeight="1">
      <c r="A185" s="241">
        <f ca="1">'т-банк 2 (6 мес)'!A185</f>
        <v>45982.473553240787</v>
      </c>
      <c r="B185" s="242"/>
      <c r="C185" s="306">
        <f t="shared" ca="1" si="5"/>
        <v>45982.473553240787</v>
      </c>
      <c r="D185" s="307"/>
      <c r="E185" s="307"/>
      <c r="F185" s="307"/>
      <c r="G185" s="242"/>
      <c r="H185" s="321">
        <f ca="1">'т-банк 2 (6 мес)'!H185:L185/'ввод данных'!$B$7</f>
        <v>-93.843260188087768</v>
      </c>
      <c r="I185" s="321"/>
      <c r="J185" s="321"/>
      <c r="K185" s="321"/>
      <c r="L185" s="321"/>
      <c r="M185" s="240"/>
      <c r="N185" s="246">
        <f t="shared" ca="1" si="4"/>
        <v>-93.843260188087768</v>
      </c>
      <c r="O185" s="242"/>
      <c r="P185" s="303" t="str">
        <f ca="1">'т-банк 2 (6 мес)'!P185:Q185</f>
        <v>RITCHIE BROS. AUCTIONE</v>
      </c>
      <c r="Q185" s="303"/>
      <c r="R185" s="242"/>
      <c r="S185" s="242" t="str">
        <f ca="1">'т-банк 2 (6 мес)'!S185</f>
        <v>*1344</v>
      </c>
    </row>
    <row r="186" spans="1:19" ht="30" customHeight="1">
      <c r="A186" s="241">
        <f ca="1">'т-банк 2 (6 мес)'!A186</f>
        <v>45981.821469907452</v>
      </c>
      <c r="B186" s="242"/>
      <c r="C186" s="306">
        <f t="shared" ca="1" si="5"/>
        <v>45981.821469907452</v>
      </c>
      <c r="D186" s="307"/>
      <c r="E186" s="307"/>
      <c r="F186" s="307"/>
      <c r="G186" s="242"/>
      <c r="H186" s="321">
        <f ca="1">'т-банк 2 (6 мес)'!H186:L186/'ввод данных'!$B$7</f>
        <v>10532.915360501567</v>
      </c>
      <c r="I186" s="321"/>
      <c r="J186" s="321"/>
      <c r="K186" s="321"/>
      <c r="L186" s="321"/>
      <c r="M186" s="240"/>
      <c r="N186" s="246">
        <f t="shared" ca="1" si="4"/>
        <v>10532.915360501567</v>
      </c>
      <c r="O186" s="242"/>
      <c r="P186" s="303" t="str">
        <f ca="1">'т-банк 2 (6 мес)'!P186:Q186</f>
        <v>Salary transfer from STARLINK LLC</v>
      </c>
      <c r="Q186" s="303"/>
      <c r="R186" s="242"/>
      <c r="S186" s="242" t="str">
        <f ca="1">'т-банк 2 (6 мес)'!S186</f>
        <v>*1344</v>
      </c>
    </row>
    <row r="187" spans="1:19" ht="30" customHeight="1">
      <c r="A187" s="241">
        <f ca="1">'т-банк 2 (6 мес)'!A187</f>
        <v>45981.75133101856</v>
      </c>
      <c r="B187" s="242"/>
      <c r="C187" s="306">
        <f t="shared" ca="1" si="5"/>
        <v>45981.75133101856</v>
      </c>
      <c r="D187" s="307"/>
      <c r="E187" s="307"/>
      <c r="F187" s="307"/>
      <c r="G187" s="242"/>
      <c r="H187" s="321">
        <f ca="1">'т-банк 2 (6 мес)'!H187:L187/'ввод данных'!$B$7</f>
        <v>-115.78683385579937</v>
      </c>
      <c r="I187" s="321"/>
      <c r="J187" s="321"/>
      <c r="K187" s="321"/>
      <c r="L187" s="321"/>
      <c r="M187" s="240"/>
      <c r="N187" s="246">
        <f t="shared" ca="1" si="4"/>
        <v>-115.78683385579937</v>
      </c>
      <c r="O187" s="242"/>
      <c r="P187" s="303" t="str">
        <f ca="1">'т-банк 2 (6 мес)'!P187:Q187</f>
        <v>PAYU*PAYU</v>
      </c>
      <c r="Q187" s="303"/>
      <c r="R187" s="242"/>
      <c r="S187" s="242" t="str">
        <f ca="1">'т-банк 2 (6 мес)'!S187</f>
        <v>*1344</v>
      </c>
    </row>
    <row r="188" spans="1:19" ht="30" customHeight="1">
      <c r="A188" s="241">
        <f ca="1">'т-банк 2 (6 мес)'!A188</f>
        <v>45981.002025463007</v>
      </c>
      <c r="B188" s="242"/>
      <c r="C188" s="306">
        <f t="shared" ca="1" si="5"/>
        <v>45981.002025463007</v>
      </c>
      <c r="D188" s="307"/>
      <c r="E188" s="307"/>
      <c r="F188" s="307"/>
      <c r="G188" s="242"/>
      <c r="H188" s="321">
        <f ca="1">'т-банк 2 (6 мес)'!H188:L188/'ввод данных'!$B$7</f>
        <v>-3.2727272727272729</v>
      </c>
      <c r="I188" s="321"/>
      <c r="J188" s="321"/>
      <c r="K188" s="321"/>
      <c r="L188" s="321"/>
      <c r="M188" s="240"/>
      <c r="N188" s="246">
        <f t="shared" ca="1" si="4"/>
        <v>-3.2727272727272729</v>
      </c>
      <c r="O188" s="242"/>
      <c r="P188" s="303" t="str">
        <f ca="1">'т-банк 2 (6 мес)'!P188:Q188</f>
        <v>QUICKZAIM-K</v>
      </c>
      <c r="Q188" s="303"/>
      <c r="R188" s="242"/>
      <c r="S188" s="242" t="str">
        <f ca="1">'т-банк 2 (6 мес)'!S188</f>
        <v>*1344</v>
      </c>
    </row>
    <row r="189" spans="1:19" ht="30" customHeight="1">
      <c r="A189" s="241">
        <f ca="1">'т-банк 2 (6 мес)'!A189</f>
        <v>45980.440219907454</v>
      </c>
      <c r="B189" s="242"/>
      <c r="C189" s="306">
        <f t="shared" ca="1" si="5"/>
        <v>45980.440219907454</v>
      </c>
      <c r="D189" s="307"/>
      <c r="E189" s="307"/>
      <c r="F189" s="307"/>
      <c r="G189" s="242"/>
      <c r="H189" s="321">
        <f ca="1">'т-банк 2 (6 мес)'!H189:L189/'ввод данных'!$B$7</f>
        <v>-14.181818181818182</v>
      </c>
      <c r="I189" s="321"/>
      <c r="J189" s="321"/>
      <c r="K189" s="321"/>
      <c r="L189" s="321"/>
      <c r="M189" s="240"/>
      <c r="N189" s="246">
        <f t="shared" ca="1" si="4"/>
        <v>-14.181818181818182</v>
      </c>
      <c r="O189" s="242"/>
      <c r="P189" s="303" t="str">
        <f ca="1">'т-банк 2 (6 мес)'!P189:Q189</f>
        <v>GAZPROMNEFT AZS 159</v>
      </c>
      <c r="Q189" s="303"/>
      <c r="R189" s="242"/>
      <c r="S189" s="242" t="str">
        <f ca="1">'т-банк 2 (6 мес)'!S189</f>
        <v>*1344</v>
      </c>
    </row>
    <row r="190" spans="1:19" ht="30" customHeight="1">
      <c r="A190" s="241">
        <f ca="1">'т-банк 2 (6 мес)'!A190</f>
        <v>45979.815914351901</v>
      </c>
      <c r="B190" s="242"/>
      <c r="C190" s="306">
        <f t="shared" ca="1" si="5"/>
        <v>45979.815914351901</v>
      </c>
      <c r="D190" s="307"/>
      <c r="E190" s="307"/>
      <c r="F190" s="307"/>
      <c r="G190" s="242"/>
      <c r="H190" s="321">
        <f ca="1">'т-банк 2 (6 мес)'!H190:L190/'ввод данных'!$B$7</f>
        <v>-6.5579937304075235</v>
      </c>
      <c r="I190" s="321"/>
      <c r="J190" s="321"/>
      <c r="K190" s="321"/>
      <c r="L190" s="321"/>
      <c r="M190" s="240"/>
      <c r="N190" s="246">
        <f t="shared" ca="1" si="4"/>
        <v>-6.5579937304075235</v>
      </c>
      <c r="O190" s="242"/>
      <c r="P190" s="303" t="str">
        <f ca="1">'т-банк 2 (6 мес)'!P190:Q190</f>
        <v>BARKLAYS CAFE</v>
      </c>
      <c r="Q190" s="303"/>
      <c r="R190" s="242"/>
      <c r="S190" s="242" t="str">
        <f ca="1">'т-банк 2 (6 мес)'!S190</f>
        <v>*1344</v>
      </c>
    </row>
    <row r="191" spans="1:19" ht="30" customHeight="1">
      <c r="A191" s="241">
        <f ca="1">'т-банк 2 (6 мес)'!A191</f>
        <v>45979.801331018571</v>
      </c>
      <c r="B191" s="242"/>
      <c r="C191" s="306">
        <f t="shared" ca="1" si="5"/>
        <v>45979.801331018571</v>
      </c>
      <c r="D191" s="307"/>
      <c r="E191" s="307"/>
      <c r="F191" s="307"/>
      <c r="G191" s="242"/>
      <c r="H191" s="321">
        <f ca="1">'т-банк 2 (6 мес)'!H191:L191/'ввод данных'!$B$7</f>
        <v>-4.8526645768025078</v>
      </c>
      <c r="I191" s="321"/>
      <c r="J191" s="321"/>
      <c r="K191" s="321"/>
      <c r="L191" s="321"/>
      <c r="M191" s="240"/>
      <c r="N191" s="246">
        <f t="shared" ca="1" si="4"/>
        <v>-4.8526645768025078</v>
      </c>
      <c r="O191" s="242"/>
      <c r="P191" s="303" t="str">
        <f ca="1">'т-банк 2 (6 мес)'!P191:Q191</f>
        <v>NETELLER 4342</v>
      </c>
      <c r="Q191" s="303"/>
      <c r="R191" s="242"/>
      <c r="S191" s="242" t="str">
        <f ca="1">'т-банк 2 (6 мес)'!S191</f>
        <v>*1344</v>
      </c>
    </row>
    <row r="192" spans="1:19" ht="30" customHeight="1">
      <c r="A192" s="241">
        <f ca="1">'т-банк 2 (6 мес)'!A192</f>
        <v>45979.133275463013</v>
      </c>
      <c r="B192" s="242"/>
      <c r="C192" s="306">
        <f t="shared" ca="1" si="5"/>
        <v>45979.133275463013</v>
      </c>
      <c r="D192" s="307"/>
      <c r="E192" s="307"/>
      <c r="F192" s="307"/>
      <c r="G192" s="242"/>
      <c r="H192" s="321">
        <f ca="1">'т-банк 2 (6 мес)'!H192:L192/'ввод данных'!$B$7</f>
        <v>-5.253918495297806</v>
      </c>
      <c r="I192" s="321"/>
      <c r="J192" s="321"/>
      <c r="K192" s="321"/>
      <c r="L192" s="321"/>
      <c r="M192" s="240"/>
      <c r="N192" s="246">
        <f t="shared" ca="1" si="4"/>
        <v>-5.253918495297806</v>
      </c>
      <c r="O192" s="242"/>
      <c r="P192" s="303" t="str">
        <f ca="1">'т-банк 2 (6 мес)'!P192:Q192</f>
        <v>PROSPEKT</v>
      </c>
      <c r="Q192" s="303"/>
      <c r="R192" s="242"/>
      <c r="S192" s="242" t="str">
        <f ca="1">'т-банк 2 (6 мес)'!S192</f>
        <v>*1344</v>
      </c>
    </row>
    <row r="193" spans="1:19" ht="30" customHeight="1">
      <c r="A193" s="241">
        <f ca="1">'т-банк 2 (6 мес)'!A193</f>
        <v>45978.27077546301</v>
      </c>
      <c r="B193" s="242"/>
      <c r="C193" s="306">
        <f t="shared" ca="1" si="5"/>
        <v>45978.27077546301</v>
      </c>
      <c r="D193" s="307"/>
      <c r="E193" s="307"/>
      <c r="F193" s="307"/>
      <c r="G193" s="242"/>
      <c r="H193" s="321">
        <f ca="1">'т-банк 2 (6 мес)'!H193:L193/'ввод данных'!$B$7</f>
        <v>-100.51410658307211</v>
      </c>
      <c r="I193" s="321"/>
      <c r="J193" s="321"/>
      <c r="K193" s="321"/>
      <c r="L193" s="321"/>
      <c r="M193" s="240"/>
      <c r="N193" s="246">
        <f t="shared" ca="1" si="4"/>
        <v>-100.51410658307211</v>
      </c>
      <c r="O193" s="242"/>
      <c r="P193" s="303" t="str">
        <f ca="1">'т-банк 2 (6 мес)'!P193:Q193</f>
        <v>TRADING ACADEMY</v>
      </c>
      <c r="Q193" s="303"/>
      <c r="R193" s="242"/>
      <c r="S193" s="242" t="str">
        <f ca="1">'т-банк 2 (6 мес)'!S193</f>
        <v>*1344</v>
      </c>
    </row>
    <row r="194" spans="1:19" ht="30" customHeight="1">
      <c r="A194" s="241">
        <f ca="1">'т-банк 2 (6 мес)'!A194</f>
        <v>45977.282581018568</v>
      </c>
      <c r="B194" s="242"/>
      <c r="C194" s="306">
        <f t="shared" ca="1" si="5"/>
        <v>45977.282581018568</v>
      </c>
      <c r="D194" s="307"/>
      <c r="E194" s="307"/>
      <c r="F194" s="307"/>
      <c r="G194" s="242"/>
      <c r="H194" s="321">
        <f ca="1">'т-банк 2 (6 мес)'!H194:L194/'ввод данных'!$B$7</f>
        <v>-148.85266457680251</v>
      </c>
      <c r="I194" s="321"/>
      <c r="J194" s="321"/>
      <c r="K194" s="321"/>
      <c r="L194" s="321"/>
      <c r="M194" s="240"/>
      <c r="N194" s="246">
        <f t="shared" ca="1" si="4"/>
        <v>-148.85266457680251</v>
      </c>
      <c r="O194" s="242"/>
      <c r="P194" s="303" t="str">
        <f ca="1">'т-банк 2 (6 мес)'!P194:Q194</f>
        <v>AUCTIONET.COM</v>
      </c>
      <c r="Q194" s="303"/>
      <c r="R194" s="242"/>
      <c r="S194" s="242" t="str">
        <f ca="1">'т-банк 2 (6 мес)'!S194</f>
        <v>*1344</v>
      </c>
    </row>
    <row r="195" spans="1:19" ht="30" customHeight="1">
      <c r="A195" s="241">
        <f ca="1">'т-банк 2 (6 мес)'!A195</f>
        <v>45976.353414351899</v>
      </c>
      <c r="B195" s="242"/>
      <c r="C195" s="306">
        <f t="shared" ca="1" si="5"/>
        <v>45976.353414351899</v>
      </c>
      <c r="D195" s="307"/>
      <c r="E195" s="307"/>
      <c r="F195" s="307"/>
      <c r="G195" s="242"/>
      <c r="H195" s="321">
        <f ca="1">'т-банк 2 (6 мес)'!H195:L195/'ввод данных'!$B$7</f>
        <v>-18.068965517241381</v>
      </c>
      <c r="I195" s="321"/>
      <c r="J195" s="321"/>
      <c r="K195" s="321"/>
      <c r="L195" s="321"/>
      <c r="M195" s="240"/>
      <c r="N195" s="246">
        <f t="shared" ca="1" si="4"/>
        <v>-18.068965517241381</v>
      </c>
      <c r="O195" s="242"/>
      <c r="P195" s="303" t="str">
        <f ca="1">'т-банк 2 (6 мес)'!P195:Q195</f>
        <v>DENGI SEGODNYA</v>
      </c>
      <c r="Q195" s="303"/>
      <c r="R195" s="242"/>
      <c r="S195" s="242" t="str">
        <f ca="1">'т-банк 2 (6 мес)'!S195</f>
        <v>*1344</v>
      </c>
    </row>
    <row r="196" spans="1:19" ht="30" customHeight="1">
      <c r="A196" s="241">
        <f ca="1">'т-банк 2 (6 мес)'!A196</f>
        <v>45975.52355324079</v>
      </c>
      <c r="B196" s="242"/>
      <c r="C196" s="306">
        <f t="shared" ca="1" si="5"/>
        <v>45975.52355324079</v>
      </c>
      <c r="D196" s="307"/>
      <c r="E196" s="307"/>
      <c r="F196" s="307"/>
      <c r="G196" s="242"/>
      <c r="H196" s="321">
        <f ca="1">'т-банк 2 (6 мес)'!H196:L196/'ввод данных'!$B$7</f>
        <v>-95.1974921630094</v>
      </c>
      <c r="I196" s="321"/>
      <c r="J196" s="321"/>
      <c r="K196" s="321"/>
      <c r="L196" s="321"/>
      <c r="M196" s="240"/>
      <c r="N196" s="246">
        <f t="shared" ca="1" si="4"/>
        <v>-95.1974921630094</v>
      </c>
      <c r="O196" s="242"/>
      <c r="P196" s="303" t="str">
        <f ca="1">'т-банк 2 (6 мес)'!P196:Q196</f>
        <v>CIRCLE K, IC103175</v>
      </c>
      <c r="Q196" s="303"/>
      <c r="R196" s="242"/>
      <c r="S196" s="242" t="str">
        <f ca="1">'т-банк 2 (6 мес)'!S196</f>
        <v>*1344</v>
      </c>
    </row>
    <row r="197" spans="1:19" ht="30" customHeight="1">
      <c r="A197" s="241">
        <f ca="1">'т-банк 2 (6 мес)'!A197</f>
        <v>45975.495775463009</v>
      </c>
      <c r="B197" s="242"/>
      <c r="C197" s="306">
        <f t="shared" ca="1" si="5"/>
        <v>45975.495775463009</v>
      </c>
      <c r="D197" s="307"/>
      <c r="E197" s="307"/>
      <c r="F197" s="307"/>
      <c r="G197" s="242"/>
      <c r="H197" s="321">
        <f ca="1">'т-банк 2 (6 мес)'!H197:L197/'ввод данных'!$B$7</f>
        <v>-159.15987460815046</v>
      </c>
      <c r="I197" s="321"/>
      <c r="J197" s="321"/>
      <c r="K197" s="321"/>
      <c r="L197" s="321"/>
      <c r="M197" s="240"/>
      <c r="N197" s="246">
        <f t="shared" ca="1" si="4"/>
        <v>-159.15987460815046</v>
      </c>
      <c r="O197" s="242"/>
      <c r="P197" s="303" t="str">
        <f ca="1">'т-банк 2 (6 мес)'!P197:Q197</f>
        <v>WWW.OPLATA.REGPLAT.RU</v>
      </c>
      <c r="Q197" s="303"/>
      <c r="R197" s="242"/>
      <c r="S197" s="242" t="str">
        <f ca="1">'т-банк 2 (6 мес)'!S197</f>
        <v>*1344</v>
      </c>
    </row>
    <row r="198" spans="1:19" ht="30" customHeight="1">
      <c r="A198" s="241">
        <f ca="1">'т-банк 2 (6 мес)'!A198</f>
        <v>45975.412442129673</v>
      </c>
      <c r="B198" s="242"/>
      <c r="C198" s="306">
        <f t="shared" ca="1" si="5"/>
        <v>45975.412442129673</v>
      </c>
      <c r="D198" s="307"/>
      <c r="E198" s="307"/>
      <c r="F198" s="307"/>
      <c r="G198" s="242"/>
      <c r="H198" s="321">
        <f ca="1">'т-банк 2 (6 мес)'!H198:L198/'ввод данных'!$B$7</f>
        <v>-100.03761755485894</v>
      </c>
      <c r="I198" s="321"/>
      <c r="J198" s="321"/>
      <c r="K198" s="321"/>
      <c r="L198" s="321"/>
      <c r="M198" s="240"/>
      <c r="N198" s="246">
        <f t="shared" ca="1" si="4"/>
        <v>-100.03761755485894</v>
      </c>
      <c r="O198" s="242"/>
      <c r="P198" s="303" t="str">
        <f ca="1">'т-банк 2 (6 мес)'!P198:Q198</f>
        <v>BANK"KURGAN"PAO</v>
      </c>
      <c r="Q198" s="303"/>
      <c r="R198" s="242"/>
      <c r="S198" s="242" t="str">
        <f ca="1">'т-банк 2 (6 мес)'!S198</f>
        <v>*1344</v>
      </c>
    </row>
    <row r="199" spans="1:19" ht="30" customHeight="1">
      <c r="A199" s="241">
        <f ca="1">'т-банк 2 (6 мес)'!A199</f>
        <v>45974.820775463006</v>
      </c>
      <c r="B199" s="242"/>
      <c r="C199" s="306">
        <f t="shared" ca="1" si="5"/>
        <v>45974.820775463006</v>
      </c>
      <c r="D199" s="307"/>
      <c r="E199" s="307"/>
      <c r="F199" s="307"/>
      <c r="G199" s="242"/>
      <c r="H199" s="321">
        <f ca="1">'т-банк 2 (6 мес)'!H199:L199/'ввод данных'!$B$7</f>
        <v>-35.410658307210028</v>
      </c>
      <c r="I199" s="321"/>
      <c r="J199" s="321"/>
      <c r="K199" s="321"/>
      <c r="L199" s="321"/>
      <c r="M199" s="240"/>
      <c r="N199" s="246">
        <f t="shared" ca="1" si="4"/>
        <v>-35.410658307210028</v>
      </c>
      <c r="O199" s="242"/>
      <c r="P199" s="303" t="str">
        <f ca="1">'т-банк 2 (6 мес)'!P199:Q199</f>
        <v>HASHFLARE.IO*1436</v>
      </c>
      <c r="Q199" s="303"/>
      <c r="R199" s="242"/>
      <c r="S199" s="242" t="str">
        <f ca="1">'т-банк 2 (6 мес)'!S199</f>
        <v>*1344</v>
      </c>
    </row>
    <row r="200" spans="1:19" ht="30" customHeight="1">
      <c r="A200" s="241">
        <f ca="1">'т-банк 2 (6 мес)'!A200</f>
        <v>45974.180497685229</v>
      </c>
      <c r="B200" s="242"/>
      <c r="C200" s="306">
        <f t="shared" ca="1" si="5"/>
        <v>45974.180497685229</v>
      </c>
      <c r="D200" s="307"/>
      <c r="E200" s="307"/>
      <c r="F200" s="307"/>
      <c r="G200" s="242"/>
      <c r="H200" s="321">
        <f ca="1">'т-банк 2 (6 мес)'!H200:L200/'ввод данных'!$B$7</f>
        <v>-60.112852664576799</v>
      </c>
      <c r="I200" s="321"/>
      <c r="J200" s="321"/>
      <c r="K200" s="321"/>
      <c r="L200" s="321"/>
      <c r="M200" s="240"/>
      <c r="N200" s="246">
        <f t="shared" ca="1" si="4"/>
        <v>-60.112852664576799</v>
      </c>
      <c r="O200" s="242"/>
      <c r="P200" s="303" t="str">
        <f ca="1">'т-банк 2 (6 мес)'!P200:Q200</f>
        <v>YM*DENGI-NA-BANKR</v>
      </c>
      <c r="Q200" s="303"/>
      <c r="R200" s="242"/>
      <c r="S200" s="242" t="str">
        <f ca="1">'т-банк 2 (6 мес)'!S200</f>
        <v>*1344</v>
      </c>
    </row>
    <row r="201" spans="1:19" ht="30" customHeight="1">
      <c r="A201" s="241">
        <f ca="1">'т-банк 2 (6 мес)'!A201</f>
        <v>45973.889525463004</v>
      </c>
      <c r="B201" s="242"/>
      <c r="C201" s="306">
        <f t="shared" ca="1" si="5"/>
        <v>45973.889525463004</v>
      </c>
      <c r="D201" s="307"/>
      <c r="E201" s="307"/>
      <c r="F201" s="307"/>
      <c r="G201" s="242"/>
      <c r="H201" s="321">
        <f ca="1">'т-банк 2 (6 мес)'!H201:L201/'ввод данных'!$B$7</f>
        <v>-182.33228840125392</v>
      </c>
      <c r="I201" s="321"/>
      <c r="J201" s="321"/>
      <c r="K201" s="321"/>
      <c r="L201" s="321"/>
      <c r="M201" s="240"/>
      <c r="N201" s="246">
        <f t="shared" ca="1" si="4"/>
        <v>-182.33228840125392</v>
      </c>
      <c r="O201" s="242"/>
      <c r="P201" s="303" t="str">
        <f ca="1">'т-банк 2 (6 мес)'!P201:Q201</f>
        <v>YM*HERMESCREDIT</v>
      </c>
      <c r="Q201" s="303"/>
      <c r="R201" s="242"/>
      <c r="S201" s="242" t="str">
        <f ca="1">'т-банк 2 (6 мес)'!S201</f>
        <v>*1344</v>
      </c>
    </row>
    <row r="202" spans="1:19" ht="30" customHeight="1">
      <c r="A202" s="241">
        <f ca="1">'т-банк 2 (6 мес)'!A202</f>
        <v>45972.924247685223</v>
      </c>
      <c r="B202" s="242"/>
      <c r="C202" s="306">
        <f t="shared" ca="1" si="5"/>
        <v>45972.924247685223</v>
      </c>
      <c r="D202" s="307"/>
      <c r="E202" s="307"/>
      <c r="F202" s="307"/>
      <c r="G202" s="242"/>
      <c r="H202" s="321">
        <f ca="1">'т-банк 2 (6 мес)'!H202:L202/'ввод данных'!$B$7</f>
        <v>-59.222570532915363</v>
      </c>
      <c r="I202" s="321"/>
      <c r="J202" s="321"/>
      <c r="K202" s="321"/>
      <c r="L202" s="321"/>
      <c r="M202" s="240"/>
      <c r="N202" s="246">
        <f t="shared" ca="1" si="4"/>
        <v>-59.222570532915363</v>
      </c>
      <c r="O202" s="242"/>
      <c r="P202" s="303" t="str">
        <f ca="1">'т-банк 2 (6 мес)'!P202:Q202</f>
        <v>YM*YANDEX.MONEY</v>
      </c>
      <c r="Q202" s="303"/>
      <c r="R202" s="242"/>
      <c r="S202" s="242" t="str">
        <f ca="1">'т-банк 2 (6 мес)'!S202</f>
        <v>*1344</v>
      </c>
    </row>
    <row r="203" spans="1:19" ht="30" customHeight="1">
      <c r="A203" s="241">
        <f ca="1">'т-банк 2 (6 мес)'!A203</f>
        <v>45972.70341435189</v>
      </c>
      <c r="B203" s="242"/>
      <c r="C203" s="306">
        <f t="shared" ca="1" si="5"/>
        <v>45972.70341435189</v>
      </c>
      <c r="D203" s="307"/>
      <c r="E203" s="307"/>
      <c r="F203" s="307"/>
      <c r="G203" s="242"/>
      <c r="H203" s="321">
        <f ca="1">'т-банк 2 (6 мес)'!H203:L203/'ввод данных'!$B$7</f>
        <v>-116.53918495297806</v>
      </c>
      <c r="I203" s="321"/>
      <c r="J203" s="321"/>
      <c r="K203" s="321"/>
      <c r="L203" s="321"/>
      <c r="M203" s="240"/>
      <c r="N203" s="246">
        <f t="shared" ca="1" si="4"/>
        <v>-116.53918495297806</v>
      </c>
      <c r="O203" s="242"/>
      <c r="P203" s="303" t="str">
        <f ca="1">'т-банк 2 (6 мес)'!P203:Q203</f>
        <v>ZAIMCO.RU</v>
      </c>
      <c r="Q203" s="303"/>
      <c r="R203" s="242"/>
      <c r="S203" s="242" t="str">
        <f ca="1">'т-банк 2 (6 мес)'!S203</f>
        <v>*1344</v>
      </c>
    </row>
    <row r="204" spans="1:19" ht="30" customHeight="1">
      <c r="A204" s="241">
        <f ca="1">'т-банк 2 (6 мес)'!A204</f>
        <v>45971.867997685222</v>
      </c>
      <c r="B204" s="242"/>
      <c r="C204" s="306">
        <f t="shared" ca="1" si="5"/>
        <v>45971.867997685222</v>
      </c>
      <c r="D204" s="307"/>
      <c r="E204" s="307"/>
      <c r="F204" s="307"/>
      <c r="G204" s="242"/>
      <c r="H204" s="321">
        <f ca="1">'т-банк 2 (6 мес)'!H204:L204/'ввод данных'!$B$7</f>
        <v>-24.037617554858933</v>
      </c>
      <c r="I204" s="321"/>
      <c r="J204" s="321"/>
      <c r="K204" s="321"/>
      <c r="L204" s="321"/>
      <c r="M204" s="240"/>
      <c r="N204" s="246">
        <f t="shared" ca="1" si="4"/>
        <v>-24.037617554858933</v>
      </c>
      <c r="O204" s="242"/>
      <c r="P204" s="303" t="str">
        <f ca="1">'т-банк 2 (6 мес)'!P204:Q204</f>
        <v>HASHCOINS</v>
      </c>
      <c r="Q204" s="303"/>
      <c r="R204" s="242"/>
      <c r="S204" s="242" t="str">
        <f ca="1">'т-банк 2 (6 мес)'!S204</f>
        <v>*1344</v>
      </c>
    </row>
    <row r="205" spans="1:19" ht="30" customHeight="1">
      <c r="A205" s="241">
        <f ca="1">'т-банк 2 (6 мес)'!A205</f>
        <v>45970.872164351887</v>
      </c>
      <c r="B205" s="242"/>
      <c r="C205" s="306">
        <f t="shared" ca="1" si="5"/>
        <v>45970.872164351887</v>
      </c>
      <c r="D205" s="307"/>
      <c r="E205" s="307"/>
      <c r="F205" s="307"/>
      <c r="G205" s="242"/>
      <c r="H205" s="321">
        <f ca="1">'т-банк 2 (6 мес)'!H205:L205/'ввод данных'!$B$7</f>
        <v>-65.291536050156736</v>
      </c>
      <c r="I205" s="321"/>
      <c r="J205" s="321"/>
      <c r="K205" s="321"/>
      <c r="L205" s="321"/>
      <c r="M205" s="240"/>
      <c r="N205" s="246">
        <f t="shared" ca="1" si="4"/>
        <v>-65.291536050156736</v>
      </c>
      <c r="O205" s="242"/>
      <c r="P205" s="303" t="str">
        <f ca="1">'т-банк 2 (6 мес)'!P205:Q205</f>
        <v>MAGNIT MM AVERS</v>
      </c>
      <c r="Q205" s="303"/>
      <c r="R205" s="242"/>
      <c r="S205" s="242" t="str">
        <f ca="1">'т-банк 2 (6 мес)'!S205</f>
        <v>*1344</v>
      </c>
    </row>
    <row r="206" spans="1:19" ht="30" customHeight="1">
      <c r="A206" s="241">
        <f ca="1">'т-банк 2 (6 мес)'!A206</f>
        <v>45970.593692129667</v>
      </c>
      <c r="B206" s="242"/>
      <c r="C206" s="306">
        <f t="shared" ca="1" si="5"/>
        <v>45970.593692129667</v>
      </c>
      <c r="D206" s="307"/>
      <c r="E206" s="307"/>
      <c r="F206" s="307"/>
      <c r="G206" s="242"/>
      <c r="H206" s="321">
        <f ca="1">'т-банк 2 (6 мес)'!H206:L206/'ввод данных'!$B$7</f>
        <v>-164.82758620689654</v>
      </c>
      <c r="I206" s="321"/>
      <c r="J206" s="321"/>
      <c r="K206" s="321"/>
      <c r="L206" s="321"/>
      <c r="M206" s="240"/>
      <c r="N206" s="246">
        <f t="shared" ca="1" si="4"/>
        <v>-164.82758620689654</v>
      </c>
      <c r="O206" s="242"/>
      <c r="P206" s="303" t="str">
        <f ca="1">'т-банк 2 (6 мес)'!P206:Q206</f>
        <v>SOTHEBYS ONLINE SALES</v>
      </c>
      <c r="Q206" s="303"/>
      <c r="R206" s="242"/>
      <c r="S206" s="242" t="str">
        <f ca="1">'т-банк 2 (6 мес)'!S206</f>
        <v>*1344</v>
      </c>
    </row>
    <row r="207" spans="1:19" ht="30" customHeight="1">
      <c r="A207" s="241">
        <f ca="1">'т-банк 2 (6 мес)'!A207</f>
        <v>45970.219386574114</v>
      </c>
      <c r="B207" s="242"/>
      <c r="C207" s="306">
        <f t="shared" ca="1" si="5"/>
        <v>45970.219386574114</v>
      </c>
      <c r="D207" s="307"/>
      <c r="E207" s="307"/>
      <c r="F207" s="307"/>
      <c r="G207" s="242"/>
      <c r="H207" s="321">
        <f ca="1">'т-банк 2 (6 мес)'!H207:L207/'ввод данных'!$B$7</f>
        <v>-78.608150470219442</v>
      </c>
      <c r="I207" s="321"/>
      <c r="J207" s="321"/>
      <c r="K207" s="321"/>
      <c r="L207" s="321"/>
      <c r="M207" s="240"/>
      <c r="N207" s="246">
        <f t="shared" ca="1" si="4"/>
        <v>-78.608150470219442</v>
      </c>
      <c r="O207" s="242"/>
      <c r="P207" s="303" t="str">
        <f ca="1">'т-банк 2 (6 мес)'!P207:Q207</f>
        <v>YM*DENGINADOM</v>
      </c>
      <c r="Q207" s="303"/>
      <c r="R207" s="242"/>
      <c r="S207" s="242" t="str">
        <f ca="1">'т-банк 2 (6 мес)'!S207</f>
        <v>*1344</v>
      </c>
    </row>
    <row r="208" spans="1:19" ht="30" customHeight="1">
      <c r="A208" s="241">
        <f ca="1">'т-банк 2 (6 мес)'!A208</f>
        <v>45969.250636574114</v>
      </c>
      <c r="B208" s="242"/>
      <c r="C208" s="306">
        <f t="shared" ca="1" si="5"/>
        <v>45969.250636574114</v>
      </c>
      <c r="D208" s="307"/>
      <c r="E208" s="307"/>
      <c r="F208" s="307"/>
      <c r="G208" s="242"/>
      <c r="H208" s="321">
        <f ca="1">'т-банк 2 (6 мес)'!H208:L208/'ввод данных'!$B$7</f>
        <v>-2.3072100313479624</v>
      </c>
      <c r="I208" s="321"/>
      <c r="J208" s="321"/>
      <c r="K208" s="321"/>
      <c r="L208" s="321"/>
      <c r="M208" s="240"/>
      <c r="N208" s="246">
        <f t="shared" ca="1" si="4"/>
        <v>-2.3072100313479624</v>
      </c>
      <c r="O208" s="242"/>
      <c r="P208" s="303" t="str">
        <f ca="1">'т-банк 2 (6 мес)'!P208:Q208</f>
        <v>PIF ALFACAPITAL GOLD</v>
      </c>
      <c r="Q208" s="303"/>
      <c r="R208" s="242"/>
      <c r="S208" s="242" t="str">
        <f ca="1">'т-банк 2 (6 мес)'!S208</f>
        <v>*1344</v>
      </c>
    </row>
    <row r="209" spans="1:19" ht="30" customHeight="1">
      <c r="A209" s="241">
        <f ca="1">'т-банк 2 (6 мес)'!A209</f>
        <v>45969.027025463001</v>
      </c>
      <c r="B209" s="242"/>
      <c r="C209" s="306">
        <f t="shared" ca="1" si="5"/>
        <v>45969.027025463001</v>
      </c>
      <c r="D209" s="307"/>
      <c r="E209" s="307"/>
      <c r="F209" s="307"/>
      <c r="G209" s="242"/>
      <c r="H209" s="321">
        <f ca="1">'т-банк 2 (6 мес)'!H209:L209/'ввод данных'!$B$7</f>
        <v>-67.260188087774296</v>
      </c>
      <c r="I209" s="321"/>
      <c r="J209" s="321"/>
      <c r="K209" s="321"/>
      <c r="L209" s="321"/>
      <c r="M209" s="240"/>
      <c r="N209" s="246">
        <f t="shared" ca="1" si="4"/>
        <v>-67.260188087774296</v>
      </c>
      <c r="O209" s="242"/>
      <c r="P209" s="303" t="str">
        <f ca="1">'т-банк 2 (6 мес)'!P209:Q209</f>
        <v>BISTRO SKAY COFFEE</v>
      </c>
      <c r="Q209" s="303"/>
      <c r="R209" s="242"/>
      <c r="S209" s="242" t="str">
        <f ca="1">'т-банк 2 (6 мес)'!S209</f>
        <v>*1344</v>
      </c>
    </row>
    <row r="210" spans="1:19" ht="30" customHeight="1">
      <c r="A210" s="241">
        <f ca="1">'т-банк 2 (6 мес)'!A210</f>
        <v>45968.529803240781</v>
      </c>
      <c r="B210" s="242"/>
      <c r="C210" s="306">
        <f t="shared" ca="1" si="5"/>
        <v>45968.529803240781</v>
      </c>
      <c r="D210" s="307"/>
      <c r="E210" s="307"/>
      <c r="F210" s="307"/>
      <c r="G210" s="242"/>
      <c r="H210" s="321">
        <f ca="1">'т-банк 2 (6 мес)'!H210:L210/'ввод данных'!$B$7</f>
        <v>-20.32601880877743</v>
      </c>
      <c r="I210" s="321"/>
      <c r="J210" s="321"/>
      <c r="K210" s="321"/>
      <c r="L210" s="321"/>
      <c r="M210" s="240"/>
      <c r="N210" s="246">
        <f t="shared" ca="1" si="4"/>
        <v>-20.32601880877743</v>
      </c>
      <c r="O210" s="242"/>
      <c r="P210" s="303" t="str">
        <f ca="1">'т-банк 2 (6 мес)'!P210:Q210</f>
        <v>TISP.RU</v>
      </c>
      <c r="Q210" s="303"/>
      <c r="R210" s="242"/>
      <c r="S210" s="242" t="str">
        <f ca="1">'т-банк 2 (6 мес)'!S210</f>
        <v>*1344</v>
      </c>
    </row>
    <row r="211" spans="1:19" ht="30" customHeight="1">
      <c r="A211" s="241">
        <f ca="1">'т-банк 2 (6 мес)'!A211</f>
        <v>45968.220775463</v>
      </c>
      <c r="B211" s="242"/>
      <c r="C211" s="306">
        <f t="shared" ca="1" si="5"/>
        <v>45968.220775463</v>
      </c>
      <c r="D211" s="307"/>
      <c r="E211" s="307"/>
      <c r="F211" s="307"/>
      <c r="G211" s="242"/>
      <c r="H211" s="321">
        <f ca="1">'т-банк 2 (6 мес)'!H211:L211/'ввод данных'!$B$7</f>
        <v>-150.48275862068965</v>
      </c>
      <c r="I211" s="321"/>
      <c r="J211" s="321"/>
      <c r="K211" s="321"/>
      <c r="L211" s="321"/>
      <c r="M211" s="240"/>
      <c r="N211" s="246">
        <f t="shared" ca="1" si="4"/>
        <v>-150.48275862068965</v>
      </c>
      <c r="O211" s="242"/>
      <c r="P211" s="303" t="str">
        <f ca="1">'т-банк 2 (6 мес)'!P211:Q211</f>
        <v>MOBI.DENGI..*UNITPAY</v>
      </c>
      <c r="Q211" s="303"/>
      <c r="R211" s="242"/>
      <c r="S211" s="242" t="str">
        <f ca="1">'т-банк 2 (6 мес)'!S211</f>
        <v>*1344</v>
      </c>
    </row>
    <row r="212" spans="1:19" ht="30" customHeight="1">
      <c r="A212" s="241">
        <f ca="1">'т-банк 2 (6 мес)'!A212</f>
        <v>45967.509664351892</v>
      </c>
      <c r="B212" s="242"/>
      <c r="C212" s="306">
        <f t="shared" ca="1" si="5"/>
        <v>45967.509664351892</v>
      </c>
      <c r="D212" s="307"/>
      <c r="E212" s="307"/>
      <c r="F212" s="307"/>
      <c r="G212" s="242"/>
      <c r="H212" s="321">
        <f ca="1">'т-банк 2 (6 мес)'!H212:L212/'ввод данных'!$B$7</f>
        <v>-22.244514106583072</v>
      </c>
      <c r="I212" s="321"/>
      <c r="J212" s="321"/>
      <c r="K212" s="321"/>
      <c r="L212" s="321"/>
      <c r="M212" s="240"/>
      <c r="N212" s="246">
        <f t="shared" ca="1" si="4"/>
        <v>-22.244514106583072</v>
      </c>
      <c r="O212" s="242"/>
      <c r="P212" s="303" t="str">
        <f ca="1">'т-банк 2 (6 мес)'!P212:Q212</f>
        <v>YM*YANDEX.MONEY</v>
      </c>
      <c r="Q212" s="303"/>
      <c r="R212" s="242"/>
      <c r="S212" s="242" t="str">
        <f ca="1">'т-банк 2 (6 мес)'!S212</f>
        <v>*1344</v>
      </c>
    </row>
    <row r="213" spans="1:19" ht="30" customHeight="1">
      <c r="A213" s="241">
        <f ca="1">'т-банк 2 (6 мес)'!A213</f>
        <v>45967.207581018556</v>
      </c>
      <c r="B213" s="242"/>
      <c r="C213" s="306">
        <f t="shared" ca="1" si="5"/>
        <v>45967.207581018556</v>
      </c>
      <c r="D213" s="307"/>
      <c r="E213" s="307"/>
      <c r="F213" s="307"/>
      <c r="G213" s="242"/>
      <c r="H213" s="321">
        <f ca="1">'т-банк 2 (6 мес)'!H213:L213/'ввод данных'!$B$7</f>
        <v>-140.11285266457679</v>
      </c>
      <c r="I213" s="321"/>
      <c r="J213" s="321"/>
      <c r="K213" s="321"/>
      <c r="L213" s="321"/>
      <c r="M213" s="240"/>
      <c r="N213" s="246">
        <f t="shared" ca="1" si="4"/>
        <v>-140.11285266457679</v>
      </c>
      <c r="O213" s="242"/>
      <c r="P213" s="303" t="str">
        <f ca="1">'т-банк 2 (6 мес)'!P213:Q213</f>
        <v>AM OTKRITIE FUND BONDS</v>
      </c>
      <c r="Q213" s="303"/>
      <c r="R213" s="242"/>
      <c r="S213" s="242" t="str">
        <f ca="1">'т-банк 2 (6 мес)'!S213</f>
        <v>*1344</v>
      </c>
    </row>
    <row r="214" spans="1:19" ht="30" customHeight="1">
      <c r="A214" s="241">
        <f ca="1">'т-банк 2 (6 мес)'!A214</f>
        <v>45966.514525462997</v>
      </c>
      <c r="B214" s="242"/>
      <c r="C214" s="306">
        <f t="shared" ca="1" si="5"/>
        <v>45966.514525462997</v>
      </c>
      <c r="D214" s="307"/>
      <c r="E214" s="307"/>
      <c r="F214" s="307"/>
      <c r="G214" s="242"/>
      <c r="H214" s="321">
        <f ca="1">'т-банк 2 (6 мес)'!H214:L214/'ввод данных'!$B$7</f>
        <v>-141.19122257053291</v>
      </c>
      <c r="I214" s="321"/>
      <c r="J214" s="321"/>
      <c r="K214" s="321"/>
      <c r="L214" s="321"/>
      <c r="M214" s="240"/>
      <c r="N214" s="246">
        <f t="shared" ca="1" si="4"/>
        <v>-141.19122257053291</v>
      </c>
      <c r="O214" s="242"/>
      <c r="P214" s="303" t="str">
        <f ca="1">'т-банк 2 (6 мес)'!P214:Q214</f>
        <v>KOMFORT+</v>
      </c>
      <c r="Q214" s="303"/>
      <c r="R214" s="242"/>
      <c r="S214" s="242" t="str">
        <f ca="1">'т-банк 2 (6 мес)'!S214</f>
        <v>*1344</v>
      </c>
    </row>
    <row r="215" spans="1:19" ht="30" customHeight="1">
      <c r="A215" s="241">
        <f ca="1">'т-банк 2 (6 мес)'!A215</f>
        <v>45966.20133101855</v>
      </c>
      <c r="B215" s="242"/>
      <c r="C215" s="306">
        <f t="shared" ca="1" si="5"/>
        <v>45966.20133101855</v>
      </c>
      <c r="D215" s="307"/>
      <c r="E215" s="307"/>
      <c r="F215" s="307"/>
      <c r="G215" s="242"/>
      <c r="H215" s="321">
        <f ca="1">'т-банк 2 (6 мес)'!H215:L215/'ввод данных'!$B$7</f>
        <v>-104.4012539184953</v>
      </c>
      <c r="I215" s="321"/>
      <c r="J215" s="321"/>
      <c r="K215" s="321"/>
      <c r="L215" s="321"/>
      <c r="M215" s="240"/>
      <c r="N215" s="246">
        <f t="shared" ca="1" si="4"/>
        <v>-104.4012539184953</v>
      </c>
      <c r="O215" s="242"/>
      <c r="P215" s="303" t="str">
        <f ca="1">'т-банк 2 (6 мес)'!P215:Q215</f>
        <v>TOPSTEPTRADER LLC</v>
      </c>
      <c r="Q215" s="303"/>
      <c r="R215" s="242"/>
      <c r="S215" s="242" t="str">
        <f ca="1">'т-банк 2 (6 мес)'!S215</f>
        <v>*1344</v>
      </c>
    </row>
    <row r="216" spans="1:19" ht="30" customHeight="1">
      <c r="A216" s="241">
        <f ca="1">'т-банк 2 (6 мес)'!A216</f>
        <v>45965.663136574105</v>
      </c>
      <c r="B216" s="242"/>
      <c r="C216" s="306">
        <f t="shared" ca="1" si="5"/>
        <v>45965.663136574105</v>
      </c>
      <c r="D216" s="307"/>
      <c r="E216" s="307"/>
      <c r="F216" s="307"/>
      <c r="G216" s="242"/>
      <c r="H216" s="321">
        <f ca="1">'т-банк 2 (6 мес)'!H216:L216/'ввод данных'!$B$7</f>
        <v>-100.60188087774294</v>
      </c>
      <c r="I216" s="321"/>
      <c r="J216" s="321"/>
      <c r="K216" s="321"/>
      <c r="L216" s="321"/>
      <c r="M216" s="240"/>
      <c r="N216" s="246">
        <f t="shared" ca="1" si="4"/>
        <v>-100.60188087774294</v>
      </c>
      <c r="O216" s="242"/>
      <c r="P216" s="303" t="str">
        <f ca="1">'т-банк 2 (6 мес)'!P216:Q216</f>
        <v>PAYPAL *PAYPALGIFTS</v>
      </c>
      <c r="Q216" s="303"/>
      <c r="R216" s="242"/>
      <c r="S216" s="242" t="str">
        <f ca="1">'т-банк 2 (6 мес)'!S216</f>
        <v>*1344</v>
      </c>
    </row>
    <row r="217" spans="1:19" ht="30" customHeight="1">
      <c r="A217" s="241">
        <f ca="1">'т-банк 2 (6 мес)'!A217</f>
        <v>45965.189525462993</v>
      </c>
      <c r="B217" s="242"/>
      <c r="C217" s="306">
        <f t="shared" ca="1" si="5"/>
        <v>45965.189525462993</v>
      </c>
      <c r="D217" s="307"/>
      <c r="E217" s="307"/>
      <c r="F217" s="307"/>
      <c r="G217" s="242"/>
      <c r="H217" s="321">
        <f ca="1">'т-банк 2 (6 мес)'!H217:L217/'ввод данных'!$B$7</f>
        <v>-63.23510971786834</v>
      </c>
      <c r="I217" s="321"/>
      <c r="J217" s="321"/>
      <c r="K217" s="321"/>
      <c r="L217" s="321"/>
      <c r="M217" s="240"/>
      <c r="N217" s="246">
        <f t="shared" ca="1" si="4"/>
        <v>-63.23510971786834</v>
      </c>
      <c r="O217" s="242"/>
      <c r="P217" s="303" t="str">
        <f ca="1">'т-банк 2 (6 мес)'!P217:Q217</f>
        <v>YM*MONEY.YANDEX</v>
      </c>
      <c r="Q217" s="303"/>
      <c r="R217" s="242"/>
      <c r="S217" s="242" t="str">
        <f ca="1">'т-банк 2 (6 мес)'!S217</f>
        <v>*1344</v>
      </c>
    </row>
    <row r="218" spans="1:19" ht="30" customHeight="1">
      <c r="A218" s="241">
        <f ca="1">'т-банк 2 (6 мес)'!A218</f>
        <v>45964.398553240768</v>
      </c>
      <c r="B218" s="242"/>
      <c r="C218" s="306">
        <f t="shared" ca="1" si="5"/>
        <v>45964.398553240768</v>
      </c>
      <c r="D218" s="307"/>
      <c r="E218" s="307"/>
      <c r="F218" s="307"/>
      <c r="G218" s="242"/>
      <c r="H218" s="321">
        <f ca="1">'т-банк 2 (6 мес)'!H218:L218/'ввод данных'!$B$7</f>
        <v>-11.072100313479623</v>
      </c>
      <c r="I218" s="321"/>
      <c r="J218" s="321"/>
      <c r="K218" s="321"/>
      <c r="L218" s="321"/>
      <c r="M218" s="240"/>
      <c r="N218" s="246">
        <f t="shared" ref="N218:N223" ca="1" si="6">H218</f>
        <v>-11.072100313479623</v>
      </c>
      <c r="O218" s="242"/>
      <c r="P218" s="303" t="str">
        <f ca="1">'т-банк 2 (6 мес)'!P218:Q218</f>
        <v>OPENTABLE REST GIFT</v>
      </c>
      <c r="Q218" s="303"/>
      <c r="R218" s="242"/>
      <c r="S218" s="242" t="str">
        <f ca="1">'т-банк 2 (6 мес)'!S218</f>
        <v>*1344</v>
      </c>
    </row>
    <row r="219" spans="1:19" ht="30" customHeight="1">
      <c r="A219" s="241">
        <f ca="1">'т-банк 2 (6 мес)'!A219</f>
        <v>45964.073553240771</v>
      </c>
      <c r="B219" s="242"/>
      <c r="C219" s="306">
        <f t="shared" ref="C219:C223" ca="1" si="7">A219</f>
        <v>45964.073553240771</v>
      </c>
      <c r="D219" s="307"/>
      <c r="E219" s="307"/>
      <c r="F219" s="307"/>
      <c r="G219" s="242"/>
      <c r="H219" s="321">
        <f ca="1">'т-банк 2 (6 мес)'!H219:L219/'ввод данных'!$B$7</f>
        <v>-143.00940438871473</v>
      </c>
      <c r="I219" s="321"/>
      <c r="J219" s="321"/>
      <c r="K219" s="321"/>
      <c r="L219" s="321"/>
      <c r="M219" s="240"/>
      <c r="N219" s="246">
        <f t="shared" ca="1" si="6"/>
        <v>-143.00940438871473</v>
      </c>
      <c r="O219" s="242"/>
      <c r="P219" s="303" t="str">
        <f ca="1">'т-банк 2 (6 мес)'!P219:Q219</f>
        <v>PYATEROCHKA 2624</v>
      </c>
      <c r="Q219" s="303"/>
      <c r="R219" s="242"/>
      <c r="S219" s="242" t="str">
        <f ca="1">'т-банк 2 (6 мес)'!S219</f>
        <v>*1344</v>
      </c>
    </row>
    <row r="220" spans="1:19" ht="30" customHeight="1">
      <c r="A220" s="241">
        <f ca="1">'т-банк 2 (6 мес)'!A220</f>
        <v>45963.71869212966</v>
      </c>
      <c r="B220" s="242"/>
      <c r="C220" s="306">
        <f t="shared" ca="1" si="7"/>
        <v>45963.71869212966</v>
      </c>
      <c r="D220" s="307"/>
      <c r="E220" s="307"/>
      <c r="F220" s="307"/>
      <c r="G220" s="242"/>
      <c r="H220" s="321">
        <f ca="1">'т-банк 2 (6 мес)'!H220:L220/'ввод данных'!$B$7</f>
        <v>-15.523510971786834</v>
      </c>
      <c r="I220" s="321"/>
      <c r="J220" s="321"/>
      <c r="K220" s="321"/>
      <c r="L220" s="321"/>
      <c r="M220" s="240"/>
      <c r="N220" s="246">
        <f t="shared" ca="1" si="6"/>
        <v>-15.523510971786834</v>
      </c>
      <c r="O220" s="242"/>
      <c r="P220" s="303" t="str">
        <f ca="1">'т-банк 2 (6 мес)'!P220:Q220</f>
        <v>ADVANTIS CREDIT - MOTO</v>
      </c>
      <c r="Q220" s="303"/>
      <c r="R220" s="242"/>
      <c r="S220" s="242" t="str">
        <f ca="1">'т-банк 2 (6 мес)'!S220</f>
        <v>*1344</v>
      </c>
    </row>
    <row r="221" spans="1:19" ht="30" customHeight="1">
      <c r="A221" s="241">
        <f ca="1">'т-банк 2 (6 мес)'!A221</f>
        <v>45962.879108796325</v>
      </c>
      <c r="B221" s="242"/>
      <c r="C221" s="306">
        <f t="shared" ca="1" si="7"/>
        <v>45962.879108796325</v>
      </c>
      <c r="D221" s="307"/>
      <c r="E221" s="307"/>
      <c r="F221" s="307"/>
      <c r="G221" s="242"/>
      <c r="H221" s="321">
        <f ca="1">'т-банк 2 (6 мес)'!H221:L221/'ввод данных'!$B$7</f>
        <v>-85.905956112852664</v>
      </c>
      <c r="I221" s="321"/>
      <c r="J221" s="321"/>
      <c r="K221" s="321"/>
      <c r="L221" s="321"/>
      <c r="M221" s="240"/>
      <c r="N221" s="246">
        <f t="shared" ca="1" si="6"/>
        <v>-85.905956112852664</v>
      </c>
      <c r="O221" s="242"/>
      <c r="P221" s="303" t="str">
        <f ca="1">'т-банк 2 (6 мес)'!P221:Q221</f>
        <v>CREDITSCORESE</v>
      </c>
      <c r="Q221" s="303"/>
      <c r="R221" s="242"/>
      <c r="S221" s="242" t="str">
        <f ca="1">'т-банк 2 (6 мес)'!S221</f>
        <v>*1344</v>
      </c>
    </row>
    <row r="222" spans="1:19" ht="30" customHeight="1">
      <c r="A222" s="241">
        <f ca="1">'т-банк 2 (6 мес)'!A222</f>
        <v>45962.583275462996</v>
      </c>
      <c r="B222" s="242"/>
      <c r="C222" s="306">
        <f t="shared" ca="1" si="7"/>
        <v>45962.583275462996</v>
      </c>
      <c r="D222" s="307"/>
      <c r="E222" s="307"/>
      <c r="F222" s="307"/>
      <c r="G222" s="242"/>
      <c r="H222" s="321">
        <f ca="1">'т-банк 2 (6 мес)'!H222:L222/'ввод данных'!$B$7</f>
        <v>-153.80564263322884</v>
      </c>
      <c r="I222" s="321"/>
      <c r="J222" s="321"/>
      <c r="K222" s="321"/>
      <c r="L222" s="321"/>
      <c r="M222" s="240"/>
      <c r="N222" s="246">
        <f t="shared" ca="1" si="6"/>
        <v>-153.80564263322884</v>
      </c>
      <c r="O222" s="242"/>
      <c r="P222" s="303" t="str">
        <f ca="1">'т-банк 2 (6 мес)'!P222:Q222</f>
        <v>RBK*CREDITEXPRESS</v>
      </c>
      <c r="Q222" s="303"/>
      <c r="R222" s="242"/>
      <c r="S222" s="242" t="str">
        <f ca="1">'т-банк 2 (6 мес)'!S222</f>
        <v>*1344</v>
      </c>
    </row>
    <row r="223" spans="1:19" ht="30" customHeight="1">
      <c r="A223" s="241">
        <f ca="1">'т-банк 2 (6 мес)'!A223</f>
        <v>45961.893692129663</v>
      </c>
      <c r="B223" s="242"/>
      <c r="C223" s="306">
        <f t="shared" ca="1" si="7"/>
        <v>45961.893692129663</v>
      </c>
      <c r="D223" s="307"/>
      <c r="E223" s="307"/>
      <c r="F223" s="307"/>
      <c r="G223" s="242"/>
      <c r="H223" s="321">
        <f ca="1">'т-банк 2 (6 мес)'!H223:L223/'ввод данных'!$B$7</f>
        <v>-76.601880877742943</v>
      </c>
      <c r="I223" s="321"/>
      <c r="J223" s="321"/>
      <c r="K223" s="321"/>
      <c r="L223" s="321"/>
      <c r="M223" s="240"/>
      <c r="N223" s="246">
        <f t="shared" ca="1" si="6"/>
        <v>-76.601880877742943</v>
      </c>
      <c r="O223" s="242"/>
      <c r="P223" s="303" t="str">
        <f ca="1">'т-банк 2 (6 мес)'!P223:Q223</f>
        <v>FINANSOVYE VOZMOZHNOST</v>
      </c>
      <c r="Q223" s="303"/>
      <c r="R223" s="242"/>
      <c r="S223" s="242" t="str">
        <f ca="1">'т-банк 2 (6 мес)'!S223</f>
        <v>*1344</v>
      </c>
    </row>
    <row r="224" spans="1:19">
      <c r="A224" s="157"/>
    </row>
    <row r="225" spans="1:19">
      <c r="A225" s="157"/>
    </row>
    <row r="226" spans="1:19">
      <c r="A226" s="152" t="s">
        <v>4987</v>
      </c>
      <c r="B226" s="152"/>
      <c r="C226" s="152"/>
      <c r="D226" s="320">
        <f ca="1">SUMIF(H25:L223,"&gt;0")</f>
        <v>31598.746081504702</v>
      </c>
      <c r="E226" s="320"/>
      <c r="F226" s="320"/>
      <c r="G226" s="320"/>
      <c r="H226" s="320"/>
      <c r="I226" s="320"/>
      <c r="J226" s="320"/>
      <c r="K226" s="320"/>
    </row>
    <row r="227" spans="1:19">
      <c r="A227" s="157"/>
      <c r="B227" s="152"/>
      <c r="C227" s="152"/>
      <c r="D227" s="152"/>
      <c r="E227" s="152"/>
      <c r="F227" s="152"/>
      <c r="G227" s="152"/>
      <c r="H227" s="152"/>
      <c r="I227" s="152"/>
      <c r="J227" s="152"/>
      <c r="K227" s="152"/>
    </row>
    <row r="228" spans="1:19">
      <c r="A228" s="152" t="s">
        <v>4988</v>
      </c>
      <c r="B228" s="152"/>
      <c r="C228" s="152"/>
      <c r="D228" s="320">
        <f ca="1">SUMIF(H25:L223,"&lt;0")</f>
        <v>-17303.347962382464</v>
      </c>
      <c r="E228" s="320"/>
      <c r="F228" s="320"/>
      <c r="G228" s="320"/>
      <c r="H228" s="320"/>
      <c r="I228" s="320"/>
      <c r="J228" s="320"/>
      <c r="K228" s="320"/>
    </row>
    <row r="229" spans="1:19">
      <c r="A229" s="157"/>
    </row>
    <row r="230" spans="1:19">
      <c r="A230" s="157"/>
    </row>
    <row r="231" spans="1:19">
      <c r="A231" s="157"/>
    </row>
    <row r="232" spans="1:19">
      <c r="A232" s="157" t="s">
        <v>4989</v>
      </c>
    </row>
    <row r="233" spans="1:19">
      <c r="A233" s="157"/>
    </row>
    <row r="234" spans="1:19">
      <c r="A234" s="157" t="s">
        <v>4990</v>
      </c>
      <c r="Q234" s="297" t="s">
        <v>4991</v>
      </c>
      <c r="R234" s="298"/>
      <c r="S234" s="298"/>
    </row>
    <row r="235" spans="1:19">
      <c r="A235" s="157"/>
    </row>
    <row r="236" spans="1:19">
      <c r="A236" s="157"/>
    </row>
    <row r="237" spans="1:19">
      <c r="A237" s="157"/>
    </row>
    <row r="238" spans="1:19">
      <c r="A238" s="157"/>
    </row>
    <row r="239" spans="1:19">
      <c r="A239" s="157"/>
    </row>
    <row r="240" spans="1:19">
      <c r="A240" s="157"/>
    </row>
    <row r="241" spans="1:1">
      <c r="A241" s="157"/>
    </row>
    <row r="242" spans="1:1">
      <c r="A242" s="157"/>
    </row>
    <row r="243" spans="1:1">
      <c r="A243" s="157"/>
    </row>
    <row r="244" spans="1:1">
      <c r="A244" s="157"/>
    </row>
    <row r="245" spans="1:1">
      <c r="A245" s="157"/>
    </row>
    <row r="246" spans="1:1">
      <c r="A246" s="157"/>
    </row>
    <row r="247" spans="1:1">
      <c r="A247" s="157"/>
    </row>
    <row r="248" spans="1:1">
      <c r="A248" s="157"/>
    </row>
    <row r="249" spans="1:1">
      <c r="A249" s="157"/>
    </row>
    <row r="250" spans="1:1">
      <c r="A250" s="157"/>
    </row>
  </sheetData>
  <mergeCells count="607">
    <mergeCell ref="K1:S3"/>
    <mergeCell ref="Q8:S8"/>
    <mergeCell ref="L16:N16"/>
    <mergeCell ref="E18:J18"/>
    <mergeCell ref="C24:F24"/>
    <mergeCell ref="H24:L24"/>
    <mergeCell ref="P24:Q24"/>
    <mergeCell ref="C27:F27"/>
    <mergeCell ref="H27:L27"/>
    <mergeCell ref="P27:Q27"/>
    <mergeCell ref="C28:F28"/>
    <mergeCell ref="H28:L28"/>
    <mergeCell ref="P28:Q28"/>
    <mergeCell ref="C25:F25"/>
    <mergeCell ref="H25:L25"/>
    <mergeCell ref="P25:Q25"/>
    <mergeCell ref="C26:F26"/>
    <mergeCell ref="H26:L26"/>
    <mergeCell ref="P26:Q26"/>
    <mergeCell ref="C31:F31"/>
    <mergeCell ref="H31:L31"/>
    <mergeCell ref="P31:Q31"/>
    <mergeCell ref="C32:F32"/>
    <mergeCell ref="H32:L32"/>
    <mergeCell ref="P32:Q32"/>
    <mergeCell ref="C29:F29"/>
    <mergeCell ref="H29:L29"/>
    <mergeCell ref="P29:Q29"/>
    <mergeCell ref="C30:F30"/>
    <mergeCell ref="H30:L30"/>
    <mergeCell ref="P30:Q30"/>
    <mergeCell ref="C35:F35"/>
    <mergeCell ref="H35:L35"/>
    <mergeCell ref="P35:Q35"/>
    <mergeCell ref="C36:F36"/>
    <mergeCell ref="H36:L36"/>
    <mergeCell ref="P36:Q36"/>
    <mergeCell ref="C33:F33"/>
    <mergeCell ref="H33:L33"/>
    <mergeCell ref="P33:Q33"/>
    <mergeCell ref="C34:F34"/>
    <mergeCell ref="H34:L34"/>
    <mergeCell ref="P34:Q34"/>
    <mergeCell ref="C39:F39"/>
    <mergeCell ref="H39:L39"/>
    <mergeCell ref="P39:Q39"/>
    <mergeCell ref="C40:F40"/>
    <mergeCell ref="H40:L40"/>
    <mergeCell ref="P40:Q40"/>
    <mergeCell ref="C37:F37"/>
    <mergeCell ref="H37:L37"/>
    <mergeCell ref="P37:Q37"/>
    <mergeCell ref="C38:F38"/>
    <mergeCell ref="H38:L38"/>
    <mergeCell ref="P38:Q38"/>
    <mergeCell ref="C43:F43"/>
    <mergeCell ref="H43:L43"/>
    <mergeCell ref="P43:Q43"/>
    <mergeCell ref="C44:F44"/>
    <mergeCell ref="H44:L44"/>
    <mergeCell ref="P44:Q44"/>
    <mergeCell ref="C41:F41"/>
    <mergeCell ref="H41:L41"/>
    <mergeCell ref="P41:Q41"/>
    <mergeCell ref="C42:F42"/>
    <mergeCell ref="H42:L42"/>
    <mergeCell ref="P42:Q42"/>
    <mergeCell ref="C47:F47"/>
    <mergeCell ref="H47:L47"/>
    <mergeCell ref="P47:Q47"/>
    <mergeCell ref="C48:F48"/>
    <mergeCell ref="H48:L48"/>
    <mergeCell ref="P48:Q48"/>
    <mergeCell ref="C45:F45"/>
    <mergeCell ref="H45:L45"/>
    <mergeCell ref="P45:Q45"/>
    <mergeCell ref="C46:F46"/>
    <mergeCell ref="H46:L46"/>
    <mergeCell ref="P46:Q46"/>
    <mergeCell ref="C51:F51"/>
    <mergeCell ref="H51:L51"/>
    <mergeCell ref="P51:Q51"/>
    <mergeCell ref="C52:F52"/>
    <mergeCell ref="H52:L52"/>
    <mergeCell ref="P52:Q52"/>
    <mergeCell ref="C49:F49"/>
    <mergeCell ref="H49:L49"/>
    <mergeCell ref="P49:Q49"/>
    <mergeCell ref="C50:F50"/>
    <mergeCell ref="H50:L50"/>
    <mergeCell ref="P50:Q50"/>
    <mergeCell ref="C55:F55"/>
    <mergeCell ref="H55:L55"/>
    <mergeCell ref="P55:Q55"/>
    <mergeCell ref="C56:F56"/>
    <mergeCell ref="H56:L56"/>
    <mergeCell ref="P56:Q56"/>
    <mergeCell ref="C53:F53"/>
    <mergeCell ref="H53:L53"/>
    <mergeCell ref="P53:Q53"/>
    <mergeCell ref="C54:F54"/>
    <mergeCell ref="H54:L54"/>
    <mergeCell ref="P54:Q54"/>
    <mergeCell ref="C59:F59"/>
    <mergeCell ref="H59:L59"/>
    <mergeCell ref="P59:Q59"/>
    <mergeCell ref="C60:F60"/>
    <mergeCell ref="H60:L60"/>
    <mergeCell ref="P60:Q60"/>
    <mergeCell ref="C57:F57"/>
    <mergeCell ref="H57:L57"/>
    <mergeCell ref="P57:Q57"/>
    <mergeCell ref="C58:F58"/>
    <mergeCell ref="H58:L58"/>
    <mergeCell ref="P58:Q58"/>
    <mergeCell ref="C63:F63"/>
    <mergeCell ref="H63:L63"/>
    <mergeCell ref="P63:Q63"/>
    <mergeCell ref="C64:F64"/>
    <mergeCell ref="H64:L64"/>
    <mergeCell ref="P64:Q64"/>
    <mergeCell ref="C61:F61"/>
    <mergeCell ref="H61:L61"/>
    <mergeCell ref="P61:Q61"/>
    <mergeCell ref="C62:F62"/>
    <mergeCell ref="H62:L62"/>
    <mergeCell ref="P62:Q62"/>
    <mergeCell ref="C67:F67"/>
    <mergeCell ref="H67:L67"/>
    <mergeCell ref="P67:Q67"/>
    <mergeCell ref="C68:F68"/>
    <mergeCell ref="H68:L68"/>
    <mergeCell ref="P68:Q68"/>
    <mergeCell ref="C65:F65"/>
    <mergeCell ref="H65:L65"/>
    <mergeCell ref="P65:Q65"/>
    <mergeCell ref="C66:F66"/>
    <mergeCell ref="H66:L66"/>
    <mergeCell ref="P66:Q66"/>
    <mergeCell ref="C71:F71"/>
    <mergeCell ref="H71:L71"/>
    <mergeCell ref="P71:Q71"/>
    <mergeCell ref="C72:F72"/>
    <mergeCell ref="H72:L72"/>
    <mergeCell ref="P72:Q72"/>
    <mergeCell ref="C69:F69"/>
    <mergeCell ref="H69:L69"/>
    <mergeCell ref="P69:Q69"/>
    <mergeCell ref="C70:F70"/>
    <mergeCell ref="H70:L70"/>
    <mergeCell ref="P70:Q70"/>
    <mergeCell ref="C75:F75"/>
    <mergeCell ref="H75:L75"/>
    <mergeCell ref="P75:Q75"/>
    <mergeCell ref="C76:F76"/>
    <mergeCell ref="H76:L76"/>
    <mergeCell ref="P76:Q76"/>
    <mergeCell ref="C73:F73"/>
    <mergeCell ref="H73:L73"/>
    <mergeCell ref="P73:Q73"/>
    <mergeCell ref="C74:F74"/>
    <mergeCell ref="H74:L74"/>
    <mergeCell ref="P74:Q74"/>
    <mergeCell ref="C79:F79"/>
    <mergeCell ref="H79:L79"/>
    <mergeCell ref="P79:Q79"/>
    <mergeCell ref="C80:F80"/>
    <mergeCell ref="H80:L80"/>
    <mergeCell ref="P80:Q80"/>
    <mergeCell ref="C77:F77"/>
    <mergeCell ref="H77:L77"/>
    <mergeCell ref="P77:Q77"/>
    <mergeCell ref="C78:F78"/>
    <mergeCell ref="H78:L78"/>
    <mergeCell ref="P78:Q78"/>
    <mergeCell ref="C83:F83"/>
    <mergeCell ref="H83:L83"/>
    <mergeCell ref="P83:Q83"/>
    <mergeCell ref="C84:F84"/>
    <mergeCell ref="H84:L84"/>
    <mergeCell ref="P84:Q84"/>
    <mergeCell ref="C81:F81"/>
    <mergeCell ref="H81:L81"/>
    <mergeCell ref="P81:Q81"/>
    <mergeCell ref="C82:F82"/>
    <mergeCell ref="H82:L82"/>
    <mergeCell ref="P82:Q82"/>
    <mergeCell ref="C87:F87"/>
    <mergeCell ref="H87:L87"/>
    <mergeCell ref="P87:Q87"/>
    <mergeCell ref="C88:F88"/>
    <mergeCell ref="H88:L88"/>
    <mergeCell ref="P88:Q88"/>
    <mergeCell ref="C85:F85"/>
    <mergeCell ref="H85:L85"/>
    <mergeCell ref="P85:Q85"/>
    <mergeCell ref="C86:F86"/>
    <mergeCell ref="H86:L86"/>
    <mergeCell ref="P86:Q86"/>
    <mergeCell ref="C91:F91"/>
    <mergeCell ref="H91:L91"/>
    <mergeCell ref="P91:Q91"/>
    <mergeCell ref="C92:F92"/>
    <mergeCell ref="H92:L92"/>
    <mergeCell ref="P92:Q92"/>
    <mergeCell ref="C89:F89"/>
    <mergeCell ref="H89:L89"/>
    <mergeCell ref="P89:Q89"/>
    <mergeCell ref="C90:F90"/>
    <mergeCell ref="H90:L90"/>
    <mergeCell ref="P90:Q90"/>
    <mergeCell ref="C95:F95"/>
    <mergeCell ref="H95:L95"/>
    <mergeCell ref="P95:Q95"/>
    <mergeCell ref="C96:F96"/>
    <mergeCell ref="H96:L96"/>
    <mergeCell ref="P96:Q96"/>
    <mergeCell ref="C93:F93"/>
    <mergeCell ref="H93:L93"/>
    <mergeCell ref="P93:Q93"/>
    <mergeCell ref="C94:F94"/>
    <mergeCell ref="H94:L94"/>
    <mergeCell ref="P94:Q94"/>
    <mergeCell ref="C99:F99"/>
    <mergeCell ref="H99:L99"/>
    <mergeCell ref="P99:Q99"/>
    <mergeCell ref="C100:F100"/>
    <mergeCell ref="H100:L100"/>
    <mergeCell ref="P100:Q100"/>
    <mergeCell ref="C97:F97"/>
    <mergeCell ref="H97:L97"/>
    <mergeCell ref="P97:Q97"/>
    <mergeCell ref="C98:F98"/>
    <mergeCell ref="H98:L98"/>
    <mergeCell ref="P98:Q98"/>
    <mergeCell ref="C103:F103"/>
    <mergeCell ref="H103:L103"/>
    <mergeCell ref="P103:Q103"/>
    <mergeCell ref="C104:F104"/>
    <mergeCell ref="H104:L104"/>
    <mergeCell ref="P104:Q104"/>
    <mergeCell ref="C101:F101"/>
    <mergeCell ref="H101:L101"/>
    <mergeCell ref="P101:Q101"/>
    <mergeCell ref="C102:F102"/>
    <mergeCell ref="H102:L102"/>
    <mergeCell ref="P102:Q102"/>
    <mergeCell ref="C107:F107"/>
    <mergeCell ref="H107:L107"/>
    <mergeCell ref="P107:Q107"/>
    <mergeCell ref="C108:F108"/>
    <mergeCell ref="H108:L108"/>
    <mergeCell ref="P108:Q108"/>
    <mergeCell ref="C105:F105"/>
    <mergeCell ref="H105:L105"/>
    <mergeCell ref="P105:Q105"/>
    <mergeCell ref="C106:F106"/>
    <mergeCell ref="H106:L106"/>
    <mergeCell ref="P106:Q106"/>
    <mergeCell ref="C111:F111"/>
    <mergeCell ref="H111:L111"/>
    <mergeCell ref="P111:Q111"/>
    <mergeCell ref="C112:F112"/>
    <mergeCell ref="H112:L112"/>
    <mergeCell ref="P112:Q112"/>
    <mergeCell ref="C109:F109"/>
    <mergeCell ref="H109:L109"/>
    <mergeCell ref="P109:Q109"/>
    <mergeCell ref="C110:F110"/>
    <mergeCell ref="H110:L110"/>
    <mergeCell ref="P110:Q110"/>
    <mergeCell ref="C115:F115"/>
    <mergeCell ref="H115:L115"/>
    <mergeCell ref="P115:Q115"/>
    <mergeCell ref="C116:F116"/>
    <mergeCell ref="H116:L116"/>
    <mergeCell ref="P116:Q116"/>
    <mergeCell ref="C113:F113"/>
    <mergeCell ref="H113:L113"/>
    <mergeCell ref="P113:Q113"/>
    <mergeCell ref="C114:F114"/>
    <mergeCell ref="H114:L114"/>
    <mergeCell ref="P114:Q114"/>
    <mergeCell ref="C119:F119"/>
    <mergeCell ref="H119:L119"/>
    <mergeCell ref="P119:Q119"/>
    <mergeCell ref="C120:F120"/>
    <mergeCell ref="H120:L120"/>
    <mergeCell ref="P120:Q120"/>
    <mergeCell ref="C117:F117"/>
    <mergeCell ref="H117:L117"/>
    <mergeCell ref="P117:Q117"/>
    <mergeCell ref="C118:F118"/>
    <mergeCell ref="H118:L118"/>
    <mergeCell ref="P118:Q118"/>
    <mergeCell ref="C123:F123"/>
    <mergeCell ref="H123:L123"/>
    <mergeCell ref="P123:Q123"/>
    <mergeCell ref="C124:F124"/>
    <mergeCell ref="H124:L124"/>
    <mergeCell ref="P124:Q124"/>
    <mergeCell ref="C121:F121"/>
    <mergeCell ref="H121:L121"/>
    <mergeCell ref="P121:Q121"/>
    <mergeCell ref="C122:F122"/>
    <mergeCell ref="H122:L122"/>
    <mergeCell ref="P122:Q122"/>
    <mergeCell ref="C127:F127"/>
    <mergeCell ref="H127:L127"/>
    <mergeCell ref="P127:Q127"/>
    <mergeCell ref="C128:F128"/>
    <mergeCell ref="H128:L128"/>
    <mergeCell ref="P128:Q128"/>
    <mergeCell ref="C125:F125"/>
    <mergeCell ref="H125:L125"/>
    <mergeCell ref="P125:Q125"/>
    <mergeCell ref="C126:F126"/>
    <mergeCell ref="H126:L126"/>
    <mergeCell ref="P126:Q126"/>
    <mergeCell ref="C131:F131"/>
    <mergeCell ref="H131:L131"/>
    <mergeCell ref="P131:Q131"/>
    <mergeCell ref="C132:F132"/>
    <mergeCell ref="H132:L132"/>
    <mergeCell ref="P132:Q132"/>
    <mergeCell ref="C129:F129"/>
    <mergeCell ref="H129:L129"/>
    <mergeCell ref="P129:Q129"/>
    <mergeCell ref="C130:F130"/>
    <mergeCell ref="H130:L130"/>
    <mergeCell ref="P130:Q130"/>
    <mergeCell ref="C135:F135"/>
    <mergeCell ref="H135:L135"/>
    <mergeCell ref="P135:Q135"/>
    <mergeCell ref="C136:F136"/>
    <mergeCell ref="H136:L136"/>
    <mergeCell ref="P136:Q136"/>
    <mergeCell ref="C133:F133"/>
    <mergeCell ref="H133:L133"/>
    <mergeCell ref="P133:Q133"/>
    <mergeCell ref="C134:F134"/>
    <mergeCell ref="H134:L134"/>
    <mergeCell ref="P134:Q134"/>
    <mergeCell ref="C139:F139"/>
    <mergeCell ref="H139:L139"/>
    <mergeCell ref="P139:Q139"/>
    <mergeCell ref="C140:F140"/>
    <mergeCell ref="H140:L140"/>
    <mergeCell ref="P140:Q140"/>
    <mergeCell ref="C137:F137"/>
    <mergeCell ref="H137:L137"/>
    <mergeCell ref="P137:Q137"/>
    <mergeCell ref="C138:F138"/>
    <mergeCell ref="H138:L138"/>
    <mergeCell ref="P138:Q138"/>
    <mergeCell ref="C143:F143"/>
    <mergeCell ref="H143:L143"/>
    <mergeCell ref="P143:Q143"/>
    <mergeCell ref="C144:F144"/>
    <mergeCell ref="H144:L144"/>
    <mergeCell ref="P144:Q144"/>
    <mergeCell ref="C141:F141"/>
    <mergeCell ref="H141:L141"/>
    <mergeCell ref="P141:Q141"/>
    <mergeCell ref="C142:F142"/>
    <mergeCell ref="H142:L142"/>
    <mergeCell ref="P142:Q142"/>
    <mergeCell ref="C147:F147"/>
    <mergeCell ref="H147:L147"/>
    <mergeCell ref="P147:Q147"/>
    <mergeCell ref="C148:F148"/>
    <mergeCell ref="H148:L148"/>
    <mergeCell ref="P148:Q148"/>
    <mergeCell ref="C145:F145"/>
    <mergeCell ref="H145:L145"/>
    <mergeCell ref="P145:Q145"/>
    <mergeCell ref="C146:F146"/>
    <mergeCell ref="H146:L146"/>
    <mergeCell ref="P146:Q146"/>
    <mergeCell ref="C151:F151"/>
    <mergeCell ref="H151:L151"/>
    <mergeCell ref="P151:Q151"/>
    <mergeCell ref="C152:F152"/>
    <mergeCell ref="H152:L152"/>
    <mergeCell ref="P152:Q152"/>
    <mergeCell ref="C149:F149"/>
    <mergeCell ref="H149:L149"/>
    <mergeCell ref="P149:Q149"/>
    <mergeCell ref="C150:F150"/>
    <mergeCell ref="H150:L150"/>
    <mergeCell ref="P150:Q150"/>
    <mergeCell ref="C155:F155"/>
    <mergeCell ref="H155:L155"/>
    <mergeCell ref="P155:Q155"/>
    <mergeCell ref="C156:F156"/>
    <mergeCell ref="H156:L156"/>
    <mergeCell ref="P156:Q156"/>
    <mergeCell ref="C153:F153"/>
    <mergeCell ref="H153:L153"/>
    <mergeCell ref="P153:Q153"/>
    <mergeCell ref="C154:F154"/>
    <mergeCell ref="H154:L154"/>
    <mergeCell ref="P154:Q154"/>
    <mergeCell ref="C159:F159"/>
    <mergeCell ref="H159:L159"/>
    <mergeCell ref="P159:Q159"/>
    <mergeCell ref="C160:F160"/>
    <mergeCell ref="H160:L160"/>
    <mergeCell ref="P160:Q160"/>
    <mergeCell ref="C157:F157"/>
    <mergeCell ref="H157:L157"/>
    <mergeCell ref="P157:Q157"/>
    <mergeCell ref="C158:F158"/>
    <mergeCell ref="H158:L158"/>
    <mergeCell ref="P158:Q158"/>
    <mergeCell ref="C163:F163"/>
    <mergeCell ref="H163:L163"/>
    <mergeCell ref="P163:Q163"/>
    <mergeCell ref="C164:F164"/>
    <mergeCell ref="H164:L164"/>
    <mergeCell ref="P164:Q164"/>
    <mergeCell ref="C161:F161"/>
    <mergeCell ref="H161:L161"/>
    <mergeCell ref="P161:Q161"/>
    <mergeCell ref="C162:F162"/>
    <mergeCell ref="H162:L162"/>
    <mergeCell ref="P162:Q162"/>
    <mergeCell ref="C167:F167"/>
    <mergeCell ref="H167:L167"/>
    <mergeCell ref="P167:Q167"/>
    <mergeCell ref="C168:F168"/>
    <mergeCell ref="H168:L168"/>
    <mergeCell ref="P168:Q168"/>
    <mergeCell ref="C165:F165"/>
    <mergeCell ref="H165:L165"/>
    <mergeCell ref="P165:Q165"/>
    <mergeCell ref="C166:F166"/>
    <mergeCell ref="H166:L166"/>
    <mergeCell ref="P166:Q166"/>
    <mergeCell ref="C171:F171"/>
    <mergeCell ref="H171:L171"/>
    <mergeCell ref="P171:Q171"/>
    <mergeCell ref="C172:F172"/>
    <mergeCell ref="H172:L172"/>
    <mergeCell ref="P172:Q172"/>
    <mergeCell ref="C169:F169"/>
    <mergeCell ref="H169:L169"/>
    <mergeCell ref="P169:Q169"/>
    <mergeCell ref="C170:F170"/>
    <mergeCell ref="H170:L170"/>
    <mergeCell ref="P170:Q170"/>
    <mergeCell ref="C175:F175"/>
    <mergeCell ref="H175:L175"/>
    <mergeCell ref="P175:Q175"/>
    <mergeCell ref="C176:F176"/>
    <mergeCell ref="H176:L176"/>
    <mergeCell ref="P176:Q176"/>
    <mergeCell ref="C173:F173"/>
    <mergeCell ref="H173:L173"/>
    <mergeCell ref="P173:Q173"/>
    <mergeCell ref="C174:F174"/>
    <mergeCell ref="H174:L174"/>
    <mergeCell ref="P174:Q174"/>
    <mergeCell ref="C179:F179"/>
    <mergeCell ref="H179:L179"/>
    <mergeCell ref="P179:Q179"/>
    <mergeCell ref="C180:F180"/>
    <mergeCell ref="H180:L180"/>
    <mergeCell ref="P180:Q180"/>
    <mergeCell ref="C177:F177"/>
    <mergeCell ref="H177:L177"/>
    <mergeCell ref="P177:Q177"/>
    <mergeCell ref="C178:F178"/>
    <mergeCell ref="H178:L178"/>
    <mergeCell ref="P178:Q178"/>
    <mergeCell ref="C183:F183"/>
    <mergeCell ref="H183:L183"/>
    <mergeCell ref="P183:Q183"/>
    <mergeCell ref="C184:F184"/>
    <mergeCell ref="H184:L184"/>
    <mergeCell ref="P184:Q184"/>
    <mergeCell ref="C181:F181"/>
    <mergeCell ref="H181:L181"/>
    <mergeCell ref="P181:Q181"/>
    <mergeCell ref="C182:F182"/>
    <mergeCell ref="H182:L182"/>
    <mergeCell ref="P182:Q182"/>
    <mergeCell ref="C187:F187"/>
    <mergeCell ref="H187:L187"/>
    <mergeCell ref="P187:Q187"/>
    <mergeCell ref="C188:F188"/>
    <mergeCell ref="H188:L188"/>
    <mergeCell ref="P188:Q188"/>
    <mergeCell ref="C185:F185"/>
    <mergeCell ref="H185:L185"/>
    <mergeCell ref="P185:Q185"/>
    <mergeCell ref="C186:F186"/>
    <mergeCell ref="H186:L186"/>
    <mergeCell ref="P186:Q186"/>
    <mergeCell ref="C191:F191"/>
    <mergeCell ref="H191:L191"/>
    <mergeCell ref="P191:Q191"/>
    <mergeCell ref="C192:F192"/>
    <mergeCell ref="H192:L192"/>
    <mergeCell ref="P192:Q192"/>
    <mergeCell ref="C189:F189"/>
    <mergeCell ref="H189:L189"/>
    <mergeCell ref="P189:Q189"/>
    <mergeCell ref="C190:F190"/>
    <mergeCell ref="H190:L190"/>
    <mergeCell ref="P190:Q190"/>
    <mergeCell ref="C195:F195"/>
    <mergeCell ref="H195:L195"/>
    <mergeCell ref="P195:Q195"/>
    <mergeCell ref="C196:F196"/>
    <mergeCell ref="H196:L196"/>
    <mergeCell ref="P196:Q196"/>
    <mergeCell ref="C193:F193"/>
    <mergeCell ref="H193:L193"/>
    <mergeCell ref="P193:Q193"/>
    <mergeCell ref="C194:F194"/>
    <mergeCell ref="H194:L194"/>
    <mergeCell ref="P194:Q194"/>
    <mergeCell ref="C199:F199"/>
    <mergeCell ref="H199:L199"/>
    <mergeCell ref="P199:Q199"/>
    <mergeCell ref="C200:F200"/>
    <mergeCell ref="H200:L200"/>
    <mergeCell ref="P200:Q200"/>
    <mergeCell ref="C197:F197"/>
    <mergeCell ref="H197:L197"/>
    <mergeCell ref="P197:Q197"/>
    <mergeCell ref="C198:F198"/>
    <mergeCell ref="H198:L198"/>
    <mergeCell ref="P198:Q198"/>
    <mergeCell ref="C203:F203"/>
    <mergeCell ref="H203:L203"/>
    <mergeCell ref="P203:Q203"/>
    <mergeCell ref="C204:F204"/>
    <mergeCell ref="H204:L204"/>
    <mergeCell ref="P204:Q204"/>
    <mergeCell ref="C201:F201"/>
    <mergeCell ref="H201:L201"/>
    <mergeCell ref="P201:Q201"/>
    <mergeCell ref="C202:F202"/>
    <mergeCell ref="H202:L202"/>
    <mergeCell ref="P202:Q202"/>
    <mergeCell ref="C207:F207"/>
    <mergeCell ref="H207:L207"/>
    <mergeCell ref="P207:Q207"/>
    <mergeCell ref="C208:F208"/>
    <mergeCell ref="H208:L208"/>
    <mergeCell ref="P208:Q208"/>
    <mergeCell ref="C205:F205"/>
    <mergeCell ref="H205:L205"/>
    <mergeCell ref="P205:Q205"/>
    <mergeCell ref="C206:F206"/>
    <mergeCell ref="H206:L206"/>
    <mergeCell ref="P206:Q206"/>
    <mergeCell ref="C211:F211"/>
    <mergeCell ref="H211:L211"/>
    <mergeCell ref="P211:Q211"/>
    <mergeCell ref="C212:F212"/>
    <mergeCell ref="H212:L212"/>
    <mergeCell ref="P212:Q212"/>
    <mergeCell ref="C209:F209"/>
    <mergeCell ref="H209:L209"/>
    <mergeCell ref="P209:Q209"/>
    <mergeCell ref="C210:F210"/>
    <mergeCell ref="H210:L210"/>
    <mergeCell ref="P210:Q210"/>
    <mergeCell ref="C215:F215"/>
    <mergeCell ref="H215:L215"/>
    <mergeCell ref="P215:Q215"/>
    <mergeCell ref="C216:F216"/>
    <mergeCell ref="H216:L216"/>
    <mergeCell ref="P216:Q216"/>
    <mergeCell ref="C213:F213"/>
    <mergeCell ref="H213:L213"/>
    <mergeCell ref="P213:Q213"/>
    <mergeCell ref="C214:F214"/>
    <mergeCell ref="H214:L214"/>
    <mergeCell ref="P214:Q214"/>
    <mergeCell ref="C219:F219"/>
    <mergeCell ref="H219:L219"/>
    <mergeCell ref="P219:Q219"/>
    <mergeCell ref="C220:F220"/>
    <mergeCell ref="H220:L220"/>
    <mergeCell ref="P220:Q220"/>
    <mergeCell ref="C217:F217"/>
    <mergeCell ref="H217:L217"/>
    <mergeCell ref="P217:Q217"/>
    <mergeCell ref="C218:F218"/>
    <mergeCell ref="H218:L218"/>
    <mergeCell ref="P218:Q218"/>
    <mergeCell ref="D226:K226"/>
    <mergeCell ref="D228:K228"/>
    <mergeCell ref="Q234:S234"/>
    <mergeCell ref="C223:F223"/>
    <mergeCell ref="H223:L223"/>
    <mergeCell ref="P223:Q223"/>
    <mergeCell ref="C221:F221"/>
    <mergeCell ref="H221:L221"/>
    <mergeCell ref="P221:Q221"/>
    <mergeCell ref="C222:F222"/>
    <mergeCell ref="H222:L222"/>
    <mergeCell ref="P222:Q222"/>
  </mergeCells>
  <pageMargins left="0.23622047244094491" right="0.23622047244094491" top="0.74803149606299213" bottom="0.74803149606299213" header="0.31496062992125984" footer="0.31496062992125984"/>
  <pageSetup paperSize="9" orientation="portrait" r:id="rId1"/>
  <headerFooter>
    <oddFooter>&amp;C&amp;"Arial,обычный"&amp;7&amp;K00-024«TBank» universal license of Bank of Russia No 2673 c/a 30101810145250000974 Main Department Bank of Russia in the Central Federal District
BIC 044525974 TIC 7710140679 CRR 771301001&amp;R&amp;"Arial,обычный"&amp;8&amp;K00-024&amp;P</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S388"/>
  <sheetViews>
    <sheetView topLeftCell="A124" zoomScale="115" zoomScaleNormal="115" workbookViewId="0">
      <selection activeCell="P129" sqref="P129:Q129"/>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224" customWidth="1"/>
    <col min="15" max="15" width="2" style="148" customWidth="1"/>
    <col min="16" max="16" width="11" style="148" bestFit="1" customWidth="1"/>
    <col min="17" max="17" width="7.6640625" style="148" customWidth="1"/>
    <col min="18" max="18" width="2.33203125" style="148" customWidth="1"/>
    <col min="19" max="19" width="8.88671875" style="213"/>
    <col min="20" max="16384" width="8.88671875" style="148"/>
  </cols>
  <sheetData>
    <row r="1" spans="1:19" ht="13.8" customHeight="1">
      <c r="K1" s="311" t="s">
        <v>4980</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1549707</v>
      </c>
      <c r="Q8" s="313">
        <f ca="1">TODAY()</f>
        <v>46063</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225"/>
      <c r="O10" s="159"/>
      <c r="P10" s="159"/>
      <c r="Q10" s="159"/>
      <c r="R10" s="159"/>
      <c r="S10" s="217"/>
    </row>
    <row r="11" spans="1:19" ht="7.2" customHeight="1">
      <c r="A11" s="153"/>
      <c r="B11" s="153"/>
      <c r="C11" s="153"/>
      <c r="D11" s="153"/>
      <c r="E11" s="153"/>
      <c r="F11" s="153"/>
      <c r="G11" s="153"/>
      <c r="H11" s="153"/>
      <c r="I11" s="153"/>
      <c r="J11" s="153"/>
      <c r="K11" s="153"/>
      <c r="L11" s="153"/>
      <c r="M11" s="153"/>
      <c r="N11" s="226"/>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225"/>
      <c r="O12" s="159"/>
      <c r="P12" s="159"/>
      <c r="Q12" s="159"/>
      <c r="R12" s="159"/>
      <c r="S12" s="217"/>
    </row>
    <row r="13" spans="1:19" ht="9.6" customHeight="1"/>
    <row r="14" spans="1:19" ht="20.399999999999999">
      <c r="A14" s="151" t="s">
        <v>4977</v>
      </c>
    </row>
    <row r="15" spans="1:19" ht="6" customHeight="1"/>
    <row r="16" spans="1:19">
      <c r="A16" s="164" t="s">
        <v>4978</v>
      </c>
      <c r="B16" s="159"/>
      <c r="C16" s="159"/>
      <c r="D16" s="159"/>
      <c r="E16" s="159"/>
      <c r="F16" s="159"/>
      <c r="G16" s="159"/>
      <c r="H16" s="159"/>
      <c r="I16" s="159"/>
      <c r="J16" s="159"/>
      <c r="K16" s="159"/>
      <c r="L16" s="310" t="str">
        <f ca="1">'т-банк 2 (3 мес)'!L16:N16</f>
        <v>25.07.2017</v>
      </c>
      <c r="M16" s="310"/>
      <c r="N16" s="310"/>
      <c r="O16" s="159"/>
      <c r="P16" s="159"/>
      <c r="Q16" s="159"/>
      <c r="R16" s="159"/>
      <c r="S16" s="217"/>
    </row>
    <row r="17" spans="1:19" ht="8.4" customHeight="1"/>
    <row r="18" spans="1:19" ht="15" customHeight="1">
      <c r="A18" s="164" t="s">
        <v>4979</v>
      </c>
      <c r="B18" s="159"/>
      <c r="C18" s="159"/>
      <c r="D18" s="159"/>
      <c r="E18" s="310">
        <f ca="1">'т-банк 2 (3 мес)'!E18:J18</f>
        <v>9720531</v>
      </c>
      <c r="F18" s="310"/>
      <c r="G18" s="310"/>
      <c r="H18" s="310"/>
      <c r="I18" s="310"/>
      <c r="J18" s="310"/>
      <c r="K18" s="159"/>
      <c r="L18" s="159"/>
      <c r="M18" s="159"/>
      <c r="N18" s="225"/>
      <c r="O18" s="159"/>
      <c r="P18" s="159"/>
      <c r="Q18" s="159"/>
      <c r="R18" s="159"/>
      <c r="S18" s="217"/>
    </row>
    <row r="19" spans="1:19" ht="6" customHeight="1"/>
    <row r="20" spans="1:19">
      <c r="A20" s="164" t="s">
        <v>4986</v>
      </c>
      <c r="B20" s="159"/>
      <c r="C20" s="159"/>
      <c r="D20" s="159"/>
      <c r="E20" s="159"/>
      <c r="F20" s="159"/>
      <c r="G20" s="159"/>
      <c r="H20" s="159"/>
      <c r="I20" s="159"/>
      <c r="J20" s="165"/>
      <c r="K20" s="159"/>
      <c r="L20" s="159"/>
      <c r="M20" s="159"/>
      <c r="N20" s="225"/>
      <c r="O20" s="159"/>
      <c r="P20" s="159"/>
      <c r="Q20" s="159"/>
      <c r="R20" s="159"/>
      <c r="S20" s="217"/>
    </row>
    <row r="22" spans="1:19">
      <c r="A22" s="148" t="str">
        <f ca="1" xml:space="preserve"> "Movement of funds for the period from "&amp;  TEXT(A361,"ДД.ММ.ГГГ")&amp; " till " &amp;TEXT(Q8,"ДД.ММ.ГГГ")</f>
        <v>Movement of funds for the period from 28.08.2025 till 10.02.2026</v>
      </c>
    </row>
    <row r="24" spans="1:19" ht="22.8" customHeight="1" thickBot="1">
      <c r="A24" s="218" t="s">
        <v>4992</v>
      </c>
      <c r="B24" s="219"/>
      <c r="C24" s="312" t="s">
        <v>4981</v>
      </c>
      <c r="D24" s="312"/>
      <c r="E24" s="312"/>
      <c r="F24" s="312"/>
      <c r="G24" s="218"/>
      <c r="H24" s="312" t="s">
        <v>4982</v>
      </c>
      <c r="I24" s="312"/>
      <c r="J24" s="312"/>
      <c r="K24" s="312"/>
      <c r="L24" s="312"/>
      <c r="M24" s="219"/>
      <c r="N24" s="227" t="s">
        <v>4983</v>
      </c>
      <c r="O24" s="156"/>
      <c r="P24" s="314" t="s">
        <v>4984</v>
      </c>
      <c r="Q24" s="314"/>
      <c r="R24" s="156"/>
      <c r="S24" s="218" t="s">
        <v>4985</v>
      </c>
    </row>
    <row r="25" spans="1:19" ht="29.4" customHeight="1">
      <c r="A25" s="228">
        <f ca="1">'т-банк 2 (6 мес)'!A25</f>
        <v>46063.966608796298</v>
      </c>
      <c r="B25" s="229"/>
      <c r="C25" s="322">
        <f ca="1">'т-банк 2 (6 мес)'!C25:F25</f>
        <v>46063.966608796298</v>
      </c>
      <c r="D25" s="323"/>
      <c r="E25" s="323"/>
      <c r="F25" s="323"/>
      <c r="G25" s="229"/>
      <c r="H25" s="324">
        <f ca="1">'т-банк 2 (6 мес)'!H25:L25/'ввод данных'!$B$7</f>
        <v>-87.222570532915356</v>
      </c>
      <c r="I25" s="324"/>
      <c r="J25" s="324"/>
      <c r="K25" s="324"/>
      <c r="L25" s="324"/>
      <c r="M25" s="230"/>
      <c r="N25" s="222">
        <f t="shared" ref="N25:N89" ca="1" si="0">H25</f>
        <v>-87.222570532915356</v>
      </c>
      <c r="O25" s="229"/>
      <c r="P25" s="325" t="str">
        <f ca="1">'т-банк 2 (6 мес)'!P25:Q25</f>
        <v>TRM 4814 E UL. ZEMLYAN</v>
      </c>
      <c r="Q25" s="325"/>
      <c r="R25" s="229"/>
      <c r="S25" s="229" t="str">
        <f ca="1">'т-банк 2 (6 мес)'!S25</f>
        <v>*1344</v>
      </c>
    </row>
    <row r="26" spans="1:19" ht="30" customHeight="1">
      <c r="A26" s="215">
        <f ca="1">'т-банк 2 (6 мес)'!A26</f>
        <v>46063.128414351857</v>
      </c>
      <c r="B26" s="216"/>
      <c r="C26" s="306">
        <f ca="1">'т-банк 2 (6 мес)'!C26:F26</f>
        <v>46063.128414351857</v>
      </c>
      <c r="D26" s="307"/>
      <c r="E26" s="307"/>
      <c r="F26" s="307"/>
      <c r="G26" s="216"/>
      <c r="H26" s="321">
        <f ca="1">'т-банк 2 (6 мес)'!H26:L26/'ввод данных'!$B$7</f>
        <v>-92.81504702194357</v>
      </c>
      <c r="I26" s="321"/>
      <c r="J26" s="321"/>
      <c r="K26" s="321"/>
      <c r="L26" s="321"/>
      <c r="M26" s="214"/>
      <c r="N26" s="221">
        <f t="shared" ca="1" si="0"/>
        <v>-92.81504702194357</v>
      </c>
      <c r="O26" s="214"/>
      <c r="P26" s="303" t="str">
        <f ca="1">'т-банк 2 (6 мес)'!P26:Q26</f>
        <v>STATUS CLUB</v>
      </c>
      <c r="Q26" s="303"/>
      <c r="R26" s="214"/>
      <c r="S26" s="216" t="str">
        <f ca="1">'т-банк 2 (6 мес)'!S26</f>
        <v>*1344</v>
      </c>
    </row>
    <row r="27" spans="1:19" ht="30" customHeight="1">
      <c r="A27" s="215">
        <f ca="1">'т-банк 2 (6 мес)'!A27</f>
        <v>46062.897858796299</v>
      </c>
      <c r="B27" s="216"/>
      <c r="C27" s="306">
        <f t="shared" ref="C27:C89" ca="1" si="1">A27</f>
        <v>46062.897858796299</v>
      </c>
      <c r="D27" s="307"/>
      <c r="E27" s="307"/>
      <c r="F27" s="307"/>
      <c r="G27" s="216"/>
      <c r="H27" s="321">
        <f ca="1">'т-банк 2 (6 мес)'!H27:L27/'ввод данных'!$B$7</f>
        <v>-41.943573667711597</v>
      </c>
      <c r="I27" s="321"/>
      <c r="J27" s="321"/>
      <c r="K27" s="321"/>
      <c r="L27" s="321"/>
      <c r="M27" s="214"/>
      <c r="N27" s="221">
        <f t="shared" ca="1" si="0"/>
        <v>-41.943573667711597</v>
      </c>
      <c r="O27" s="216"/>
      <c r="P27" s="303" t="str">
        <f ca="1">'т-банк 2 (6 мес)'!P27:Q27</f>
        <v>ALFA ISS</v>
      </c>
      <c r="Q27" s="303"/>
      <c r="R27" s="216"/>
      <c r="S27" s="216" t="str">
        <f ca="1">'т-банк 2 (6 мес)'!S27</f>
        <v>*1344</v>
      </c>
    </row>
    <row r="28" spans="1:19" ht="30" customHeight="1">
      <c r="A28" s="215">
        <f ca="1">'т-банк 2 (6 мес)'!A28</f>
        <v>46062.483969907407</v>
      </c>
      <c r="B28" s="216"/>
      <c r="C28" s="306">
        <f t="shared" ca="1" si="1"/>
        <v>46062.483969907407</v>
      </c>
      <c r="D28" s="307"/>
      <c r="E28" s="307"/>
      <c r="F28" s="307"/>
      <c r="G28" s="216"/>
      <c r="H28" s="321">
        <f ca="1">'т-банк 2 (6 мес)'!H28:L28/'ввод данных'!$B$7</f>
        <v>-69.115987460815049</v>
      </c>
      <c r="I28" s="321"/>
      <c r="J28" s="321"/>
      <c r="K28" s="321"/>
      <c r="L28" s="321"/>
      <c r="M28" s="214"/>
      <c r="N28" s="221">
        <f t="shared" ca="1" si="0"/>
        <v>-69.115987460815049</v>
      </c>
      <c r="O28" s="216"/>
      <c r="P28" s="303" t="str">
        <f ca="1">'т-банк 2 (6 мес)'!P28:Q28</f>
        <v>MM KROKHALEVSKIJ</v>
      </c>
      <c r="Q28" s="303"/>
      <c r="R28" s="216"/>
      <c r="S28" s="216" t="str">
        <f ca="1">'т-банк 2 (6 мес)'!S28</f>
        <v>*1344</v>
      </c>
    </row>
    <row r="29" spans="1:19" ht="30" customHeight="1">
      <c r="A29" s="215">
        <f ca="1">'т-банк 2 (6 мес)'!A29</f>
        <v>46061.781886574077</v>
      </c>
      <c r="B29" s="216"/>
      <c r="C29" s="306">
        <f t="shared" ca="1" si="1"/>
        <v>46061.781886574077</v>
      </c>
      <c r="D29" s="307"/>
      <c r="E29" s="307"/>
      <c r="F29" s="307"/>
      <c r="G29" s="216"/>
      <c r="H29" s="321">
        <f ca="1">'т-банк 2 (6 мес)'!H29:L29/'ввод данных'!$B$7</f>
        <v>-6.9341692789968654</v>
      </c>
      <c r="I29" s="321"/>
      <c r="J29" s="321"/>
      <c r="K29" s="321"/>
      <c r="L29" s="321"/>
      <c r="M29" s="214"/>
      <c r="N29" s="221">
        <f t="shared" ca="1" si="0"/>
        <v>-6.9341692789968654</v>
      </c>
      <c r="O29" s="216"/>
      <c r="P29" s="303" t="str">
        <f ca="1">'т-банк 2 (6 мес)'!P29:Q29</f>
        <v>BIG-ZAIM.RU</v>
      </c>
      <c r="Q29" s="303"/>
      <c r="R29" s="216"/>
      <c r="S29" s="216" t="str">
        <f ca="1">'т-банк 2 (6 мес)'!S29</f>
        <v>*1344</v>
      </c>
    </row>
    <row r="30" spans="1:19" ht="30" customHeight="1">
      <c r="A30" s="215">
        <f ca="1">'т-банк 2 (6 мес)'!A30</f>
        <v>46061.497164351858</v>
      </c>
      <c r="B30" s="216"/>
      <c r="C30" s="306">
        <f t="shared" ca="1" si="1"/>
        <v>46061.497164351858</v>
      </c>
      <c r="D30" s="307"/>
      <c r="E30" s="307"/>
      <c r="F30" s="307"/>
      <c r="G30" s="216"/>
      <c r="H30" s="321">
        <f ca="1">'т-банк 2 (6 мес)'!H30:L30/'ввод данных'!$B$7</f>
        <v>-169.75548589341693</v>
      </c>
      <c r="I30" s="321"/>
      <c r="J30" s="321"/>
      <c r="K30" s="321"/>
      <c r="L30" s="321"/>
      <c r="M30" s="214"/>
      <c r="N30" s="221">
        <f t="shared" ca="1" si="0"/>
        <v>-169.75548589341693</v>
      </c>
      <c r="O30" s="216"/>
      <c r="P30" s="303" t="str">
        <f ca="1">'т-банк 2 (6 мес)'!P30:Q30</f>
        <v>ANTRESOL</v>
      </c>
      <c r="Q30" s="303"/>
      <c r="R30" s="216"/>
      <c r="S30" s="216" t="str">
        <f ca="1">'т-банк 2 (6 мес)'!S30</f>
        <v>*1344</v>
      </c>
    </row>
    <row r="31" spans="1:19" ht="30" customHeight="1">
      <c r="A31" s="215">
        <f ca="1">'т-банк 2 (6 мес)'!A31</f>
        <v>46061.092303240745</v>
      </c>
      <c r="B31" s="216"/>
      <c r="C31" s="306">
        <f t="shared" ca="1" si="1"/>
        <v>46061.092303240745</v>
      </c>
      <c r="D31" s="307"/>
      <c r="E31" s="307"/>
      <c r="F31" s="307"/>
      <c r="G31" s="216"/>
      <c r="H31" s="321">
        <f ca="1">'т-банк 2 (6 мес)'!H31:L31/'ввод данных'!$B$7</f>
        <v>-171.5360501567398</v>
      </c>
      <c r="I31" s="321"/>
      <c r="J31" s="321"/>
      <c r="K31" s="321"/>
      <c r="L31" s="321"/>
      <c r="M31" s="214"/>
      <c r="N31" s="221">
        <f t="shared" ca="1" si="0"/>
        <v>-171.5360501567398</v>
      </c>
      <c r="O31" s="216"/>
      <c r="P31" s="303" t="str">
        <f ca="1">'т-банк 2 (6 мес)'!P31:Q31</f>
        <v>EXPRESS-L</v>
      </c>
      <c r="Q31" s="303"/>
      <c r="R31" s="216"/>
      <c r="S31" s="216" t="str">
        <f ca="1">'т-банк 2 (6 мес)'!S31</f>
        <v>*1344</v>
      </c>
    </row>
    <row r="32" spans="1:19" ht="30" customHeight="1">
      <c r="A32" s="215">
        <f ca="1">'т-банк 2 (6 мес)'!A32</f>
        <v>46060.625636574077</v>
      </c>
      <c r="B32" s="216"/>
      <c r="C32" s="306">
        <f t="shared" ca="1" si="1"/>
        <v>46060.625636574077</v>
      </c>
      <c r="D32" s="307"/>
      <c r="E32" s="307"/>
      <c r="F32" s="307"/>
      <c r="G32" s="216"/>
      <c r="H32" s="321">
        <f ca="1">'т-банк 2 (6 мес)'!H32:L32/'ввод данных'!$B$7</f>
        <v>-142.54545454545453</v>
      </c>
      <c r="I32" s="321"/>
      <c r="J32" s="321"/>
      <c r="K32" s="321"/>
      <c r="L32" s="321"/>
      <c r="M32" s="214"/>
      <c r="N32" s="221">
        <f t="shared" ca="1" si="0"/>
        <v>-142.54545454545453</v>
      </c>
      <c r="O32" s="216"/>
      <c r="P32" s="303" t="str">
        <f ca="1">'т-банк 2 (6 мес)'!P32:Q32</f>
        <v>YM*DENGI-CLICK.RU</v>
      </c>
      <c r="Q32" s="303"/>
      <c r="R32" s="216"/>
      <c r="S32" s="216" t="str">
        <f ca="1">'т-банк 2 (6 мес)'!S32</f>
        <v>*1344</v>
      </c>
    </row>
    <row r="33" spans="1:19" ht="30" customHeight="1">
      <c r="A33" s="215">
        <f ca="1">'т-банк 2 (6 мес)'!A33</f>
        <v>46060.271469907413</v>
      </c>
      <c r="B33" s="216"/>
      <c r="C33" s="306">
        <f t="shared" ca="1" si="1"/>
        <v>46060.271469907413</v>
      </c>
      <c r="D33" s="307"/>
      <c r="E33" s="307"/>
      <c r="F33" s="307"/>
      <c r="G33" s="216"/>
      <c r="H33" s="321">
        <f ca="1">'т-банк 2 (6 мес)'!H33:L33/'ввод данных'!$B$7</f>
        <v>-95.498432601880879</v>
      </c>
      <c r="I33" s="321"/>
      <c r="J33" s="321"/>
      <c r="K33" s="321"/>
      <c r="L33" s="321"/>
      <c r="M33" s="214"/>
      <c r="N33" s="221">
        <f t="shared" ca="1" si="0"/>
        <v>-95.498432601880879</v>
      </c>
      <c r="O33" s="216"/>
      <c r="P33" s="303" t="str">
        <f ca="1">'т-банк 2 (6 мес)'!P33:Q33</f>
        <v>NADEAUS AUCTION GALLER</v>
      </c>
      <c r="Q33" s="303"/>
      <c r="R33" s="216"/>
      <c r="S33" s="216" t="str">
        <f ca="1">'т-банк 2 (6 мес)'!S33</f>
        <v>*1344</v>
      </c>
    </row>
    <row r="34" spans="1:19" ht="30" customHeight="1">
      <c r="A34" s="215">
        <f ca="1">'т-банк 2 (6 мес)'!A34</f>
        <v>46059.728414351855</v>
      </c>
      <c r="B34" s="216"/>
      <c r="C34" s="306">
        <f t="shared" ca="1" si="1"/>
        <v>46059.728414351855</v>
      </c>
      <c r="D34" s="307"/>
      <c r="E34" s="307"/>
      <c r="F34" s="307"/>
      <c r="G34" s="216"/>
      <c r="H34" s="321">
        <f ca="1">'т-банк 2 (6 мес)'!H34:L34/'ввод данных'!$B$7</f>
        <v>-64.902821316614421</v>
      </c>
      <c r="I34" s="321"/>
      <c r="J34" s="321"/>
      <c r="K34" s="321"/>
      <c r="L34" s="321"/>
      <c r="M34" s="214"/>
      <c r="N34" s="221">
        <f t="shared" ca="1" si="0"/>
        <v>-64.902821316614421</v>
      </c>
      <c r="O34" s="216"/>
      <c r="P34" s="303" t="str">
        <f ca="1">'т-банк 2 (6 мес)'!P34:Q34</f>
        <v>TRADER ASSIST</v>
      </c>
      <c r="Q34" s="303"/>
      <c r="R34" s="216"/>
      <c r="S34" s="216" t="str">
        <f ca="1">'т-банк 2 (6 мес)'!S34</f>
        <v>*1344</v>
      </c>
    </row>
    <row r="35" spans="1:19" ht="30" customHeight="1">
      <c r="A35" s="215">
        <f ca="1">'т-банк 2 (6 мес)'!A35</f>
        <v>46059.348553240743</v>
      </c>
      <c r="B35" s="216"/>
      <c r="C35" s="306">
        <f t="shared" ca="1" si="1"/>
        <v>46059.348553240743</v>
      </c>
      <c r="D35" s="307"/>
      <c r="E35" s="307"/>
      <c r="F35" s="307"/>
      <c r="G35" s="216"/>
      <c r="H35" s="321">
        <f ca="1">'т-банк 2 (6 мес)'!H35:L35/'ввод данных'!$B$7</f>
        <v>-39.912225705329156</v>
      </c>
      <c r="I35" s="321"/>
      <c r="J35" s="321"/>
      <c r="K35" s="321"/>
      <c r="L35" s="321"/>
      <c r="M35" s="214"/>
      <c r="N35" s="221">
        <f t="shared" ca="1" si="0"/>
        <v>-39.912225705329156</v>
      </c>
      <c r="O35" s="216"/>
      <c r="P35" s="303" t="str">
        <f ca="1">'т-банк 2 (6 мес)'!P35:Q35</f>
        <v>BLUESNAP</v>
      </c>
      <c r="Q35" s="303"/>
      <c r="R35" s="216"/>
      <c r="S35" s="216" t="str">
        <f ca="1">'т-банк 2 (6 мес)'!S35</f>
        <v>*1344</v>
      </c>
    </row>
    <row r="36" spans="1:19" ht="30" customHeight="1">
      <c r="A36" s="215">
        <f ca="1">'т-банк 2 (6 мес)'!A36</f>
        <v>46059.172164351854</v>
      </c>
      <c r="B36" s="216"/>
      <c r="C36" s="306">
        <f t="shared" ca="1" si="1"/>
        <v>46059.172164351854</v>
      </c>
      <c r="D36" s="307"/>
      <c r="E36" s="307"/>
      <c r="F36" s="307"/>
      <c r="G36" s="216"/>
      <c r="H36" s="321">
        <f ca="1">'т-банк 2 (6 мес)'!H36:L36/'ввод данных'!$B$7</f>
        <v>-148.92789968652036</v>
      </c>
      <c r="I36" s="321"/>
      <c r="J36" s="321"/>
      <c r="K36" s="321"/>
      <c r="L36" s="321"/>
      <c r="M36" s="214"/>
      <c r="N36" s="221">
        <f t="shared" ca="1" si="0"/>
        <v>-148.92789968652036</v>
      </c>
      <c r="O36" s="216"/>
      <c r="P36" s="303" t="str">
        <f ca="1">'т-банк 2 (6 мес)'!P36:Q36</f>
        <v>YM*DENGI-CLICK.RU</v>
      </c>
      <c r="Q36" s="303"/>
      <c r="R36" s="216"/>
      <c r="S36" s="216" t="str">
        <f ca="1">'т-банк 2 (6 мес)'!S36</f>
        <v>*1344</v>
      </c>
    </row>
    <row r="37" spans="1:19" ht="30" customHeight="1">
      <c r="A37" s="215">
        <f ca="1">'т-банк 2 (6 мес)'!A37</f>
        <v>46058.928414351853</v>
      </c>
      <c r="B37" s="216"/>
      <c r="C37" s="306">
        <f t="shared" ca="1" si="1"/>
        <v>46058.928414351853</v>
      </c>
      <c r="D37" s="307"/>
      <c r="E37" s="307"/>
      <c r="F37" s="307"/>
      <c r="G37" s="216"/>
      <c r="H37" s="321">
        <f ca="1">'т-банк 2 (6 мес)'!H37:L37/'ввод данных'!$B$7</f>
        <v>-33.479623824451409</v>
      </c>
      <c r="I37" s="321"/>
      <c r="J37" s="321"/>
      <c r="K37" s="321"/>
      <c r="L37" s="321"/>
      <c r="M37" s="214"/>
      <c r="N37" s="221">
        <f t="shared" ca="1" si="0"/>
        <v>-33.479623824451409</v>
      </c>
      <c r="O37" s="216"/>
      <c r="P37" s="303" t="str">
        <f ca="1">'т-банк 2 (6 мес)'!P37:Q37</f>
        <v>CREDITSCORESE</v>
      </c>
      <c r="Q37" s="303"/>
      <c r="R37" s="216"/>
      <c r="S37" s="216" t="str">
        <f ca="1">'т-банк 2 (6 мес)'!S37</f>
        <v>*1344</v>
      </c>
    </row>
    <row r="38" spans="1:19" ht="30" customHeight="1">
      <c r="A38" s="215">
        <f ca="1">'т-банк 2 (6 мес)'!A38</f>
        <v>46058.512442129628</v>
      </c>
      <c r="B38" s="216"/>
      <c r="C38" s="306">
        <f t="shared" ca="1" si="1"/>
        <v>46058.512442129628</v>
      </c>
      <c r="D38" s="307"/>
      <c r="E38" s="307"/>
      <c r="F38" s="307"/>
      <c r="G38" s="216"/>
      <c r="H38" s="321">
        <f ca="1">'т-банк 2 (6 мес)'!H38:L38/'ввод данных'!$B$7</f>
        <v>-100.28840125391849</v>
      </c>
      <c r="I38" s="321"/>
      <c r="J38" s="321"/>
      <c r="K38" s="321"/>
      <c r="L38" s="321"/>
      <c r="M38" s="214"/>
      <c r="N38" s="221">
        <f t="shared" ca="1" si="0"/>
        <v>-100.28840125391849</v>
      </c>
      <c r="O38" s="216"/>
      <c r="P38" s="303" t="str">
        <f ca="1">'т-банк 2 (6 мес)'!P38:Q38</f>
        <v>LEUPAY.EU  CODE 9022</v>
      </c>
      <c r="Q38" s="303"/>
      <c r="R38" s="216"/>
      <c r="S38" s="216" t="str">
        <f ca="1">'т-банк 2 (6 мес)'!S38</f>
        <v>*1344</v>
      </c>
    </row>
    <row r="39" spans="1:19" ht="30" customHeight="1">
      <c r="A39" s="215">
        <f ca="1">'т-банк 2 (6 мес)'!A39</f>
        <v>46057.701331018514</v>
      </c>
      <c r="B39" s="216"/>
      <c r="C39" s="306">
        <f t="shared" ca="1" si="1"/>
        <v>46057.701331018514</v>
      </c>
      <c r="D39" s="307"/>
      <c r="E39" s="307"/>
      <c r="F39" s="307"/>
      <c r="G39" s="216"/>
      <c r="H39" s="321">
        <f ca="1">'т-банк 2 (6 мес)'!H39:L39/'ввод данных'!$B$7</f>
        <v>-9.454545454545455</v>
      </c>
      <c r="I39" s="321"/>
      <c r="J39" s="321"/>
      <c r="K39" s="321"/>
      <c r="L39" s="321"/>
      <c r="M39" s="214"/>
      <c r="N39" s="221">
        <f t="shared" ca="1" si="0"/>
        <v>-9.454545454545455</v>
      </c>
      <c r="O39" s="216"/>
      <c r="P39" s="303" t="str">
        <f ca="1">'т-банк 2 (6 мес)'!P39:Q39</f>
        <v>COFFEE HOUSE 96</v>
      </c>
      <c r="Q39" s="303"/>
      <c r="R39" s="216"/>
      <c r="S39" s="216" t="str">
        <f ca="1">'т-банк 2 (6 мес)'!S39</f>
        <v>*1344</v>
      </c>
    </row>
    <row r="40" spans="1:19" ht="30" customHeight="1">
      <c r="A40" s="215">
        <f ca="1">'т-банк 2 (6 мес)'!A40</f>
        <v>46057.407581018517</v>
      </c>
      <c r="B40" s="216"/>
      <c r="C40" s="306">
        <f t="shared" ca="1" si="1"/>
        <v>46057.407581018517</v>
      </c>
      <c r="D40" s="307"/>
      <c r="E40" s="307"/>
      <c r="F40" s="307"/>
      <c r="G40" s="216"/>
      <c r="H40" s="321">
        <f ca="1">'т-банк 2 (6 мес)'!H40:L40/'ввод данных'!$B$7</f>
        <v>-94.821316614420056</v>
      </c>
      <c r="I40" s="321"/>
      <c r="J40" s="321"/>
      <c r="K40" s="321"/>
      <c r="L40" s="321"/>
      <c r="M40" s="214"/>
      <c r="N40" s="221">
        <f t="shared" ca="1" si="0"/>
        <v>-94.821316614420056</v>
      </c>
      <c r="O40" s="216"/>
      <c r="P40" s="303" t="str">
        <f ca="1">'т-банк 2 (6 мес)'!P40:Q40</f>
        <v>PIF ALFACAPITAL BRANDS</v>
      </c>
      <c r="Q40" s="303"/>
      <c r="R40" s="216"/>
      <c r="S40" s="216" t="str">
        <f ca="1">'т-банк 2 (6 мес)'!S40</f>
        <v>*1344</v>
      </c>
    </row>
    <row r="41" spans="1:19" ht="30" customHeight="1">
      <c r="A41" s="215">
        <f ca="1">'т-банк 2 (6 мес)'!A41</f>
        <v>46056.679108796292</v>
      </c>
      <c r="B41" s="216"/>
      <c r="C41" s="306">
        <f t="shared" ca="1" si="1"/>
        <v>46056.679108796292</v>
      </c>
      <c r="D41" s="307"/>
      <c r="E41" s="307"/>
      <c r="F41" s="307"/>
      <c r="G41" s="216"/>
      <c r="H41" s="321">
        <f ca="1">'т-банк 2 (6 мес)'!H41:L41/'ввод данных'!$B$7</f>
        <v>-46.043887147335425</v>
      </c>
      <c r="I41" s="321"/>
      <c r="J41" s="321"/>
      <c r="K41" s="321"/>
      <c r="L41" s="321"/>
      <c r="M41" s="214"/>
      <c r="N41" s="221">
        <f t="shared" ca="1" si="0"/>
        <v>-46.043887147335425</v>
      </c>
      <c r="O41" s="216"/>
      <c r="P41" s="303" t="str">
        <f ca="1">'т-банк 2 (6 мес)'!P41:Q41</f>
        <v>ZANIMALO.RU</v>
      </c>
      <c r="Q41" s="303"/>
      <c r="R41" s="216"/>
      <c r="S41" s="216" t="str">
        <f ca="1">'т-банк 2 (6 мес)'!S41</f>
        <v>*1344</v>
      </c>
    </row>
    <row r="42" spans="1:19" ht="30" customHeight="1">
      <c r="A42" s="215">
        <f ca="1">'т-банк 2 (6 мес)'!A42</f>
        <v>46056.144386574073</v>
      </c>
      <c r="B42" s="216"/>
      <c r="C42" s="306">
        <f t="shared" ca="1" si="1"/>
        <v>46056.144386574073</v>
      </c>
      <c r="D42" s="307"/>
      <c r="E42" s="307"/>
      <c r="F42" s="307"/>
      <c r="G42" s="216"/>
      <c r="H42" s="321">
        <f ca="1">'т-банк 2 (6 мес)'!H42:L42/'ввод данных'!$B$7</f>
        <v>-34.821316614420063</v>
      </c>
      <c r="I42" s="321"/>
      <c r="J42" s="321"/>
      <c r="K42" s="321"/>
      <c r="L42" s="321"/>
      <c r="M42" s="214"/>
      <c r="N42" s="221">
        <f t="shared" ca="1" si="0"/>
        <v>-34.821316614420063</v>
      </c>
      <c r="O42" s="216"/>
      <c r="P42" s="303" t="str">
        <f ca="1">'т-банк 2 (6 мес)'!P42:Q42</f>
        <v>YM*COFFEE</v>
      </c>
      <c r="Q42" s="303"/>
      <c r="R42" s="216"/>
      <c r="S42" s="216" t="str">
        <f ca="1">'т-банк 2 (6 мес)'!S42</f>
        <v>*1344</v>
      </c>
    </row>
    <row r="43" spans="1:19" ht="30" customHeight="1">
      <c r="A43" s="215">
        <f ca="1">'т-банк 2 (6 мес)'!A43</f>
        <v>46056.133275462962</v>
      </c>
      <c r="B43" s="216"/>
      <c r="C43" s="306">
        <f t="shared" ca="1" si="1"/>
        <v>46056.133275462962</v>
      </c>
      <c r="D43" s="307"/>
      <c r="E43" s="307"/>
      <c r="F43" s="307"/>
      <c r="G43" s="216"/>
      <c r="H43" s="321">
        <f ca="1">'т-банк 2 (6 мес)'!H43:L43/'ввод данных'!$B$7</f>
        <v>-94.156739811912232</v>
      </c>
      <c r="I43" s="321"/>
      <c r="J43" s="321"/>
      <c r="K43" s="321"/>
      <c r="L43" s="321"/>
      <c r="M43" s="214"/>
      <c r="N43" s="221">
        <f t="shared" ca="1" si="0"/>
        <v>-94.156739811912232</v>
      </c>
      <c r="O43" s="216"/>
      <c r="P43" s="303" t="str">
        <f ca="1">'т-банк 2 (6 мес)'!P43:Q43</f>
        <v>YM*YANDEX.MONEY</v>
      </c>
      <c r="Q43" s="303"/>
      <c r="R43" s="216"/>
      <c r="S43" s="216" t="str">
        <f ca="1">'т-банк 2 (6 мес)'!S43</f>
        <v>*1344</v>
      </c>
    </row>
    <row r="44" spans="1:19" ht="30" customHeight="1">
      <c r="A44" s="215">
        <f ca="1">'т-банк 2 (6 мес)'!A44</f>
        <v>46055.607581018521</v>
      </c>
      <c r="B44" s="216"/>
      <c r="C44" s="306">
        <f t="shared" ca="1" si="1"/>
        <v>46055.607581018521</v>
      </c>
      <c r="D44" s="307"/>
      <c r="E44" s="307"/>
      <c r="F44" s="307"/>
      <c r="G44" s="216"/>
      <c r="H44" s="321">
        <f ca="1">'т-банк 2 (6 мес)'!H44:L44/'ввод данных'!$B$7</f>
        <v>-16.752351097178682</v>
      </c>
      <c r="I44" s="321"/>
      <c r="J44" s="321"/>
      <c r="K44" s="321"/>
      <c r="L44" s="321"/>
      <c r="M44" s="214"/>
      <c r="N44" s="221">
        <f t="shared" ca="1" si="0"/>
        <v>-16.752351097178682</v>
      </c>
      <c r="O44" s="216"/>
      <c r="P44" s="303" t="str">
        <f ca="1">'т-банк 2 (6 мес)'!P44:Q44</f>
        <v>OOO TD VESTERN</v>
      </c>
      <c r="Q44" s="303"/>
      <c r="R44" s="216"/>
      <c r="S44" s="216" t="str">
        <f ca="1">'т-банк 2 (6 мес)'!S44</f>
        <v>*1344</v>
      </c>
    </row>
    <row r="45" spans="1:19" ht="30" customHeight="1">
      <c r="A45" s="215">
        <f ca="1">'т-банк 2 (6 мес)'!A45</f>
        <v>46055.348553240743</v>
      </c>
      <c r="B45" s="216"/>
      <c r="C45" s="306">
        <f t="shared" ca="1" si="1"/>
        <v>46055.348553240743</v>
      </c>
      <c r="D45" s="307"/>
      <c r="E45" s="307"/>
      <c r="F45" s="307"/>
      <c r="G45" s="216"/>
      <c r="H45" s="321">
        <f ca="1">'т-банк 2 (6 мес)'!H45:L45/'ввод данных'!$B$7</f>
        <v>-185.45454545454547</v>
      </c>
      <c r="I45" s="321"/>
      <c r="J45" s="321"/>
      <c r="K45" s="321"/>
      <c r="L45" s="321"/>
      <c r="M45" s="214"/>
      <c r="N45" s="221">
        <f t="shared" ca="1" si="0"/>
        <v>-185.45454545454547</v>
      </c>
      <c r="O45" s="216"/>
      <c r="P45" s="303" t="str">
        <f ca="1">'т-банк 2 (6 мес)'!P45:Q45</f>
        <v>OOO SVOYA KOMPANIYA</v>
      </c>
      <c r="Q45" s="303"/>
      <c r="R45" s="216"/>
      <c r="S45" s="216" t="str">
        <f ca="1">'т-банк 2 (6 мес)'!S45</f>
        <v>*1344</v>
      </c>
    </row>
    <row r="46" spans="1:19" ht="30" customHeight="1">
      <c r="A46" s="215">
        <f ca="1">'т-банк 2 (6 мес)'!A46</f>
        <v>46055.272858796299</v>
      </c>
      <c r="B46" s="216"/>
      <c r="C46" s="306">
        <f t="shared" ca="1" si="1"/>
        <v>46055.272858796299</v>
      </c>
      <c r="D46" s="307"/>
      <c r="E46" s="307"/>
      <c r="F46" s="307"/>
      <c r="G46" s="216"/>
      <c r="H46" s="321">
        <f ca="1">'т-банк 2 (6 мес)'!H46:L46/'ввод данных'!$B$7</f>
        <v>-185.4294670846395</v>
      </c>
      <c r="I46" s="321"/>
      <c r="J46" s="321"/>
      <c r="K46" s="321"/>
      <c r="L46" s="321"/>
      <c r="M46" s="214"/>
      <c r="N46" s="221">
        <f t="shared" ca="1" si="0"/>
        <v>-185.4294670846395</v>
      </c>
      <c r="O46" s="216"/>
      <c r="P46" s="303" t="str">
        <f ca="1">'т-банк 2 (6 мес)'!P46:Q46</f>
        <v>IP PLANETA SUSHI</v>
      </c>
      <c r="Q46" s="303"/>
      <c r="R46" s="216"/>
      <c r="S46" s="216" t="str">
        <f ca="1">'т-банк 2 (6 мес)'!S46</f>
        <v>*1344</v>
      </c>
    </row>
    <row r="47" spans="1:19" ht="30" customHeight="1">
      <c r="A47" s="215">
        <f ca="1">'т-банк 2 (6 мес)'!A47</f>
        <v>46054.802719907413</v>
      </c>
      <c r="B47" s="216"/>
      <c r="C47" s="306">
        <f t="shared" ca="1" si="1"/>
        <v>46054.802719907413</v>
      </c>
      <c r="D47" s="307"/>
      <c r="E47" s="307"/>
      <c r="F47" s="307"/>
      <c r="G47" s="216"/>
      <c r="H47" s="321">
        <f ca="1">'т-банк 2 (6 мес)'!H47:L47/'ввод данных'!$B$7</f>
        <v>-116.02507836990596</v>
      </c>
      <c r="I47" s="321"/>
      <c r="J47" s="321"/>
      <c r="K47" s="321"/>
      <c r="L47" s="321"/>
      <c r="M47" s="214"/>
      <c r="N47" s="221">
        <f t="shared" ca="1" si="0"/>
        <v>-116.02507836990596</v>
      </c>
      <c r="O47" s="216"/>
      <c r="P47" s="303" t="str">
        <f ca="1">'т-банк 2 (6 мес)'!P47:Q47</f>
        <v>PAYMASTER</v>
      </c>
      <c r="Q47" s="303"/>
      <c r="R47" s="216"/>
      <c r="S47" s="216" t="str">
        <f ca="1">'т-банк 2 (6 мес)'!S47</f>
        <v>*1344</v>
      </c>
    </row>
    <row r="48" spans="1:19" ht="30" customHeight="1">
      <c r="A48" s="215">
        <f ca="1">'т-банк 2 (6 мес)'!A48</f>
        <v>46054.657581018524</v>
      </c>
      <c r="B48" s="216"/>
      <c r="C48" s="306">
        <f t="shared" ca="1" si="1"/>
        <v>46054.657581018524</v>
      </c>
      <c r="D48" s="307"/>
      <c r="E48" s="307"/>
      <c r="F48" s="307"/>
      <c r="G48" s="216"/>
      <c r="H48" s="321">
        <f ca="1">'т-банк 2 (6 мес)'!H48:L48/'ввод данных'!$B$7</f>
        <v>-109.7680250783699</v>
      </c>
      <c r="I48" s="321"/>
      <c r="J48" s="321"/>
      <c r="K48" s="321"/>
      <c r="L48" s="321"/>
      <c r="M48" s="214"/>
      <c r="N48" s="221">
        <f t="shared" ca="1" si="0"/>
        <v>-109.7680250783699</v>
      </c>
      <c r="O48" s="216"/>
      <c r="P48" s="303" t="str">
        <f ca="1">'т-банк 2 (6 мес)'!P48:Q48</f>
        <v>TRM 4814 E</v>
      </c>
      <c r="Q48" s="303"/>
      <c r="R48" s="216"/>
      <c r="S48" s="216" t="str">
        <f ca="1">'т-банк 2 (6 мес)'!S48</f>
        <v>*1344</v>
      </c>
    </row>
    <row r="49" spans="1:19" ht="30" customHeight="1">
      <c r="A49" s="215">
        <f ca="1">'т-банк 2 (6 мес)'!A49</f>
        <v>46053.686747685191</v>
      </c>
      <c r="B49" s="216"/>
      <c r="C49" s="306">
        <f t="shared" ca="1" si="1"/>
        <v>46053.686747685191</v>
      </c>
      <c r="D49" s="307"/>
      <c r="E49" s="307"/>
      <c r="F49" s="307"/>
      <c r="G49" s="216"/>
      <c r="H49" s="321">
        <f ca="1">'т-банк 2 (6 мес)'!H49:L49/'ввод данных'!$B$7</f>
        <v>-13.780564263322884</v>
      </c>
      <c r="I49" s="321"/>
      <c r="J49" s="321"/>
      <c r="K49" s="321"/>
      <c r="L49" s="321"/>
      <c r="M49" s="214"/>
      <c r="N49" s="221">
        <f t="shared" ca="1" si="0"/>
        <v>-13.780564263322884</v>
      </c>
      <c r="O49" s="216"/>
      <c r="P49" s="303" t="str">
        <f ca="1">'т-банк 2 (6 мес)'!P49:Q49</f>
        <v>OOO SVOYA KOMPANIYA</v>
      </c>
      <c r="Q49" s="303"/>
      <c r="R49" s="216"/>
      <c r="S49" s="216" t="str">
        <f ca="1">'т-банк 2 (6 мес)'!S49</f>
        <v>*1344</v>
      </c>
    </row>
    <row r="50" spans="1:19" ht="30" customHeight="1">
      <c r="A50" s="215">
        <f ca="1">'т-банк 2 (6 мес)'!A50</f>
        <v>46052.706192129634</v>
      </c>
      <c r="B50" s="216"/>
      <c r="C50" s="306">
        <f t="shared" ca="1" si="1"/>
        <v>46052.706192129634</v>
      </c>
      <c r="D50" s="307"/>
      <c r="E50" s="307"/>
      <c r="F50" s="307"/>
      <c r="G50" s="216"/>
      <c r="H50" s="321">
        <f ca="1">'т-банк 2 (6 мес)'!H50:L50/'ввод данных'!$B$7</f>
        <v>-167.92476489028212</v>
      </c>
      <c r="I50" s="321"/>
      <c r="J50" s="321"/>
      <c r="K50" s="321"/>
      <c r="L50" s="321"/>
      <c r="M50" s="214"/>
      <c r="N50" s="221">
        <f t="shared" ca="1" si="0"/>
        <v>-167.92476489028212</v>
      </c>
      <c r="O50" s="216"/>
      <c r="P50" s="303" t="str">
        <f ca="1">'т-банк 2 (6 мес)'!P50:Q50</f>
        <v>FOTOSTRANA.RU</v>
      </c>
      <c r="Q50" s="303"/>
      <c r="R50" s="216"/>
      <c r="S50" s="216" t="str">
        <f ca="1">'т-банк 2 (6 мес)'!S50</f>
        <v>*1344</v>
      </c>
    </row>
    <row r="51" spans="1:19" ht="30" customHeight="1">
      <c r="A51" s="215">
        <f ca="1">'т-банк 2 (6 мес)'!A51</f>
        <v>46052.352025462969</v>
      </c>
      <c r="B51" s="216"/>
      <c r="C51" s="306">
        <f t="shared" ca="1" si="1"/>
        <v>46052.352025462969</v>
      </c>
      <c r="D51" s="307"/>
      <c r="E51" s="307"/>
      <c r="F51" s="307"/>
      <c r="G51" s="216"/>
      <c r="H51" s="321">
        <f ca="1">'т-банк 2 (6 мес)'!H51:L51/'ввод данных'!$B$7</f>
        <v>-134.49529780564262</v>
      </c>
      <c r="I51" s="321"/>
      <c r="J51" s="321"/>
      <c r="K51" s="321"/>
      <c r="L51" s="321"/>
      <c r="M51" s="214"/>
      <c r="N51" s="221">
        <f t="shared" ca="1" si="0"/>
        <v>-134.49529780564262</v>
      </c>
      <c r="O51" s="216"/>
      <c r="P51" s="303" t="str">
        <f ca="1">'т-банк 2 (6 мес)'!P51:Q51</f>
        <v>VASH COFFEE</v>
      </c>
      <c r="Q51" s="303"/>
      <c r="R51" s="216"/>
      <c r="S51" s="216" t="str">
        <f ca="1">'т-банк 2 (6 мес)'!S51</f>
        <v>*1344</v>
      </c>
    </row>
    <row r="52" spans="1:19" ht="30" customHeight="1">
      <c r="A52" s="215">
        <f ca="1">'т-банк 2 (6 мес)'!A52</f>
        <v>46052.047164351861</v>
      </c>
      <c r="B52" s="216"/>
      <c r="C52" s="306">
        <f t="shared" ca="1" si="1"/>
        <v>46052.047164351861</v>
      </c>
      <c r="D52" s="307"/>
      <c r="E52" s="307"/>
      <c r="F52" s="307"/>
      <c r="G52" s="216"/>
      <c r="H52" s="321">
        <f ca="1">'т-банк 2 (6 мес)'!H52:L52/'ввод данных'!$B$7</f>
        <v>-23.485893416927901</v>
      </c>
      <c r="I52" s="321"/>
      <c r="J52" s="321"/>
      <c r="K52" s="321"/>
      <c r="L52" s="321"/>
      <c r="M52" s="214"/>
      <c r="N52" s="221">
        <f t="shared" ca="1" si="0"/>
        <v>-23.485893416927901</v>
      </c>
      <c r="O52" s="216"/>
      <c r="P52" s="303" t="str">
        <f ca="1">'т-банк 2 (6 мес)'!P52:Q52</f>
        <v>UPFINANCE.SU</v>
      </c>
      <c r="Q52" s="303"/>
      <c r="R52" s="216"/>
      <c r="S52" s="216" t="str">
        <f ca="1">'т-банк 2 (6 мес)'!S52</f>
        <v>*1344</v>
      </c>
    </row>
    <row r="53" spans="1:19" ht="30" customHeight="1">
      <c r="A53" s="215">
        <f ca="1">'т-банк 2 (6 мес)'!A53</f>
        <v>46051.718692129638</v>
      </c>
      <c r="B53" s="216"/>
      <c r="C53" s="306">
        <f t="shared" ca="1" si="1"/>
        <v>46051.718692129638</v>
      </c>
      <c r="D53" s="307"/>
      <c r="E53" s="307"/>
      <c r="F53" s="307"/>
      <c r="G53" s="216"/>
      <c r="H53" s="321">
        <f ca="1">'т-банк 2 (6 мес)'!H53:L53/'ввод данных'!$B$7</f>
        <v>-173.64263322884011</v>
      </c>
      <c r="I53" s="321"/>
      <c r="J53" s="321"/>
      <c r="K53" s="321"/>
      <c r="L53" s="321"/>
      <c r="M53" s="214"/>
      <c r="N53" s="221">
        <f t="shared" ca="1" si="0"/>
        <v>-173.64263322884011</v>
      </c>
      <c r="O53" s="216"/>
      <c r="P53" s="303" t="str">
        <f ca="1">'т-банк 2 (6 мес)'!P53:Q53</f>
        <v>LUKOIL.AZS 74415 74U</v>
      </c>
      <c r="Q53" s="303"/>
      <c r="R53" s="216"/>
      <c r="S53" s="216" t="str">
        <f ca="1">'т-банк 2 (6 мес)'!S53</f>
        <v>*1344</v>
      </c>
    </row>
    <row r="54" spans="1:19" ht="30" customHeight="1">
      <c r="A54" s="215">
        <f ca="1">'т-банк 2 (6 мес)'!A54</f>
        <v>46051.354803240749</v>
      </c>
      <c r="B54" s="216"/>
      <c r="C54" s="306">
        <f t="shared" ca="1" si="1"/>
        <v>46051.354803240749</v>
      </c>
      <c r="D54" s="307"/>
      <c r="E54" s="307"/>
      <c r="F54" s="307"/>
      <c r="G54" s="216"/>
      <c r="H54" s="321">
        <f ca="1">'т-банк 2 (6 мес)'!H54:L54/'ввод данных'!$B$7</f>
        <v>-77.266457680250781</v>
      </c>
      <c r="I54" s="321"/>
      <c r="J54" s="321"/>
      <c r="K54" s="321"/>
      <c r="L54" s="321"/>
      <c r="M54" s="214"/>
      <c r="N54" s="221">
        <f t="shared" ca="1" si="0"/>
        <v>-77.266457680250781</v>
      </c>
      <c r="O54" s="216"/>
      <c r="P54" s="303" t="str">
        <f ca="1">'т-банк 2 (6 мес)'!P54:Q54</f>
        <v>HASHFLARE.IO*5687</v>
      </c>
      <c r="Q54" s="303"/>
      <c r="R54" s="216"/>
      <c r="S54" s="216" t="str">
        <f ca="1">'т-банк 2 (6 мес)'!S54</f>
        <v>*1344</v>
      </c>
    </row>
    <row r="55" spans="1:19" ht="30" customHeight="1">
      <c r="A55" s="215">
        <f ca="1">'т-банк 2 (6 мес)'!A55</f>
        <v>46050.760358796302</v>
      </c>
      <c r="B55" s="216"/>
      <c r="C55" s="306">
        <f t="shared" ca="1" si="1"/>
        <v>46050.760358796302</v>
      </c>
      <c r="D55" s="307"/>
      <c r="E55" s="307"/>
      <c r="F55" s="307"/>
      <c r="G55" s="216"/>
      <c r="H55" s="321">
        <f ca="1">'т-банк 2 (6 мес)'!H55:L55/'ввод данных'!$B$7</f>
        <v>-106.55799373040752</v>
      </c>
      <c r="I55" s="321"/>
      <c r="J55" s="321"/>
      <c r="K55" s="321"/>
      <c r="L55" s="321"/>
      <c r="M55" s="214"/>
      <c r="N55" s="221">
        <f t="shared" ca="1" si="0"/>
        <v>-106.55799373040752</v>
      </c>
      <c r="O55" s="216"/>
      <c r="P55" s="303" t="str">
        <f ca="1">'т-банк 2 (6 мес)'!P55:Q55</f>
        <v>STATUS CLUB</v>
      </c>
      <c r="Q55" s="303"/>
      <c r="R55" s="216"/>
      <c r="S55" s="216" t="str">
        <f ca="1">'т-банк 2 (6 мес)'!S55</f>
        <v>*1344</v>
      </c>
    </row>
    <row r="56" spans="1:19" ht="30" customHeight="1">
      <c r="A56" s="215">
        <f ca="1">'т-банк 2 (6 мес)'!A56</f>
        <v>46050.080497685194</v>
      </c>
      <c r="B56" s="216"/>
      <c r="C56" s="306">
        <f t="shared" ca="1" si="1"/>
        <v>46050.080497685194</v>
      </c>
      <c r="D56" s="307"/>
      <c r="E56" s="307"/>
      <c r="F56" s="307"/>
      <c r="G56" s="216"/>
      <c r="H56" s="321">
        <f ca="1">'т-банк 2 (6 мес)'!H56:L56/'ввод данных'!$B$7</f>
        <v>-28.376175548589341</v>
      </c>
      <c r="I56" s="321"/>
      <c r="J56" s="321"/>
      <c r="K56" s="321"/>
      <c r="L56" s="321"/>
      <c r="M56" s="214"/>
      <c r="N56" s="221">
        <f t="shared" ca="1" si="0"/>
        <v>-28.376175548589341</v>
      </c>
      <c r="O56" s="216"/>
      <c r="P56" s="303" t="str">
        <f ca="1">'т-банк 2 (6 мес)'!P56:Q56</f>
        <v>YM*YM.FIN</v>
      </c>
      <c r="Q56" s="303"/>
      <c r="R56" s="216"/>
      <c r="S56" s="216" t="str">
        <f ca="1">'т-банк 2 (6 мес)'!S56</f>
        <v>*1344</v>
      </c>
    </row>
    <row r="57" spans="1:19" ht="30" customHeight="1">
      <c r="A57" s="215">
        <f ca="1">'т-банк 2 (6 мес)'!A57</f>
        <v>46049.734664351861</v>
      </c>
      <c r="B57" s="216"/>
      <c r="C57" s="306">
        <f t="shared" ca="1" si="1"/>
        <v>46049.734664351861</v>
      </c>
      <c r="D57" s="307"/>
      <c r="E57" s="307"/>
      <c r="F57" s="307"/>
      <c r="G57" s="216"/>
      <c r="H57" s="321">
        <f ca="1">'т-банк 2 (6 мес)'!H57:L57/'ввод данных'!$B$7</f>
        <v>-107.13479623824452</v>
      </c>
      <c r="I57" s="321"/>
      <c r="J57" s="321"/>
      <c r="K57" s="321"/>
      <c r="L57" s="321"/>
      <c r="M57" s="214"/>
      <c r="N57" s="221">
        <f t="shared" ca="1" si="0"/>
        <v>-107.13479623824452</v>
      </c>
      <c r="O57" s="216"/>
      <c r="P57" s="303" t="str">
        <f ca="1">'т-банк 2 (6 мес)'!P57:Q57</f>
        <v>PAYU</v>
      </c>
      <c r="Q57" s="303"/>
      <c r="R57" s="216"/>
      <c r="S57" s="216" t="str">
        <f ca="1">'т-банк 2 (6 мес)'!S57</f>
        <v>*1344</v>
      </c>
    </row>
    <row r="58" spans="1:19" ht="30" customHeight="1">
      <c r="A58" s="215">
        <f ca="1">'т-банк 2 (6 мес)'!A58</f>
        <v>46049.309664351858</v>
      </c>
      <c r="B58" s="216"/>
      <c r="C58" s="306">
        <f t="shared" ca="1" si="1"/>
        <v>46049.309664351858</v>
      </c>
      <c r="D58" s="307"/>
      <c r="E58" s="307"/>
      <c r="F58" s="307"/>
      <c r="G58" s="216"/>
      <c r="H58" s="321">
        <f ca="1">'т-банк 2 (6 мес)'!H58:L58/'ввод данных'!$B$7</f>
        <v>-185.71786833855799</v>
      </c>
      <c r="I58" s="321"/>
      <c r="J58" s="321"/>
      <c r="K58" s="321"/>
      <c r="L58" s="321"/>
      <c r="M58" s="214"/>
      <c r="N58" s="221">
        <f t="shared" ca="1" si="0"/>
        <v>-185.71786833855799</v>
      </c>
      <c r="O58" s="216"/>
      <c r="P58" s="303" t="str">
        <f ca="1">'т-банк 2 (6 мес)'!P58:Q58</f>
        <v>SKR SKRILL.COM</v>
      </c>
      <c r="Q58" s="303"/>
      <c r="R58" s="216"/>
      <c r="S58" s="216" t="str">
        <f ca="1">'т-банк 2 (6 мес)'!S58</f>
        <v>*1344</v>
      </c>
    </row>
    <row r="59" spans="1:19" ht="30" customHeight="1">
      <c r="A59" s="215">
        <f ca="1">'т-банк 2 (6 мес)'!A59</f>
        <v>46048.513136574082</v>
      </c>
      <c r="B59" s="216"/>
      <c r="C59" s="306">
        <f t="shared" ca="1" si="1"/>
        <v>46048.513136574082</v>
      </c>
      <c r="D59" s="307"/>
      <c r="E59" s="307"/>
      <c r="F59" s="307"/>
      <c r="G59" s="216"/>
      <c r="H59" s="321">
        <f ca="1">'т-банк 2 (6 мес)'!H59:L59/'ввод данных'!$B$7</f>
        <v>-160.42633228840126</v>
      </c>
      <c r="I59" s="321"/>
      <c r="J59" s="321"/>
      <c r="K59" s="321"/>
      <c r="L59" s="321"/>
      <c r="M59" s="214"/>
      <c r="N59" s="221">
        <f t="shared" ca="1" si="0"/>
        <v>-160.42633228840126</v>
      </c>
      <c r="O59" s="216"/>
      <c r="P59" s="303" t="str">
        <f ca="1">'т-банк 2 (6 мес)'!P59:Q59</f>
        <v>GAZPROMNEFT AZS 106</v>
      </c>
      <c r="Q59" s="303"/>
      <c r="R59" s="216"/>
      <c r="S59" s="216" t="str">
        <f ca="1">'т-банк 2 (6 мес)'!S59</f>
        <v>*1344</v>
      </c>
    </row>
    <row r="60" spans="1:19" ht="30" customHeight="1">
      <c r="A60" s="215">
        <f ca="1">'т-банк 2 (6 мес)'!A60</f>
        <v>46048.232581018528</v>
      </c>
      <c r="B60" s="216"/>
      <c r="C60" s="306">
        <f t="shared" ca="1" si="1"/>
        <v>46048.232581018528</v>
      </c>
      <c r="D60" s="307"/>
      <c r="E60" s="307"/>
      <c r="F60" s="307"/>
      <c r="G60" s="216"/>
      <c r="H60" s="321">
        <f ca="1">'т-банк 2 (6 мес)'!H60:L60/'ввод данных'!$B$7</f>
        <v>-152.05015673981191</v>
      </c>
      <c r="I60" s="321"/>
      <c r="J60" s="321"/>
      <c r="K60" s="321"/>
      <c r="L60" s="321"/>
      <c r="M60" s="214"/>
      <c r="N60" s="221">
        <f t="shared" ca="1" si="0"/>
        <v>-152.05015673981191</v>
      </c>
      <c r="O60" s="216"/>
      <c r="P60" s="303" t="str">
        <f ca="1">'т-банк 2 (6 мес)'!P60:Q60</f>
        <v>YM*1CUPIS.RU140</v>
      </c>
      <c r="Q60" s="303"/>
      <c r="R60" s="216"/>
      <c r="S60" s="216" t="str">
        <f ca="1">'т-банк 2 (6 мес)'!S60</f>
        <v>*1344</v>
      </c>
    </row>
    <row r="61" spans="1:19" ht="30" customHeight="1">
      <c r="A61" s="215">
        <f ca="1">'т-банк 2 (6 мес)'!A61</f>
        <v>46047.919386574082</v>
      </c>
      <c r="B61" s="216"/>
      <c r="C61" s="306">
        <f t="shared" ca="1" si="1"/>
        <v>46047.919386574082</v>
      </c>
      <c r="D61" s="307"/>
      <c r="E61" s="307"/>
      <c r="F61" s="307"/>
      <c r="G61" s="216"/>
      <c r="H61" s="321">
        <f ca="1">'т-банк 2 (6 мес)'!H61:L61/'ввод данных'!$B$7</f>
        <v>-49.241379310344826</v>
      </c>
      <c r="I61" s="321"/>
      <c r="J61" s="321"/>
      <c r="K61" s="321"/>
      <c r="L61" s="321"/>
      <c r="M61" s="214"/>
      <c r="N61" s="221">
        <f t="shared" ca="1" si="0"/>
        <v>-49.241379310344826</v>
      </c>
      <c r="O61" s="216"/>
      <c r="P61" s="303" t="str">
        <f ca="1">'т-банк 2 (6 мес)'!P61:Q61</f>
        <v>LEUPAY.EU  CODE 2924</v>
      </c>
      <c r="Q61" s="303"/>
      <c r="R61" s="216"/>
      <c r="S61" s="216" t="str">
        <f ca="1">'т-банк 2 (6 мес)'!S61</f>
        <v>*1344</v>
      </c>
    </row>
    <row r="62" spans="1:19" ht="30" customHeight="1">
      <c r="A62" s="215">
        <f ca="1">'т-банк 2 (6 мес)'!A62</f>
        <v>46047.297164351861</v>
      </c>
      <c r="B62" s="216"/>
      <c r="C62" s="306">
        <f t="shared" ca="1" si="1"/>
        <v>46047.297164351861</v>
      </c>
      <c r="D62" s="307"/>
      <c r="E62" s="307"/>
      <c r="F62" s="307"/>
      <c r="G62" s="216"/>
      <c r="H62" s="321">
        <f ca="1">'т-банк 2 (6 мес)'!H62:L62/'ввод данных'!$B$7</f>
        <v>-111.14733542319749</v>
      </c>
      <c r="I62" s="321"/>
      <c r="J62" s="321"/>
      <c r="K62" s="321"/>
      <c r="L62" s="321"/>
      <c r="M62" s="214"/>
      <c r="N62" s="221">
        <f t="shared" ca="1" si="0"/>
        <v>-111.14733542319749</v>
      </c>
      <c r="O62" s="216"/>
      <c r="P62" s="303" t="str">
        <f ca="1">'т-банк 2 (6 мес)'!P62:Q62</f>
        <v>LOTS ROAD AUCTIONS</v>
      </c>
      <c r="Q62" s="303"/>
      <c r="R62" s="216"/>
      <c r="S62" s="216" t="str">
        <f ca="1">'т-банк 2 (6 мес)'!S62</f>
        <v>*1344</v>
      </c>
    </row>
    <row r="63" spans="1:19" ht="30" customHeight="1">
      <c r="A63" s="215">
        <f ca="1">'т-банк 2 (6 мес)'!A63</f>
        <v>46046.871469907419</v>
      </c>
      <c r="B63" s="216"/>
      <c r="C63" s="306">
        <f t="shared" ca="1" si="1"/>
        <v>46046.871469907419</v>
      </c>
      <c r="D63" s="307"/>
      <c r="E63" s="307"/>
      <c r="F63" s="307"/>
      <c r="G63" s="216"/>
      <c r="H63" s="321">
        <f ca="1">'т-банк 2 (6 мес)'!H63:L63/'ввод данных'!$B$7</f>
        <v>-127.44827586206897</v>
      </c>
      <c r="I63" s="321"/>
      <c r="J63" s="321"/>
      <c r="K63" s="321"/>
      <c r="L63" s="321"/>
      <c r="M63" s="214"/>
      <c r="N63" s="221">
        <f t="shared" ca="1" si="0"/>
        <v>-127.44827586206897</v>
      </c>
      <c r="O63" s="216"/>
      <c r="P63" s="303" t="str">
        <f ca="1">'т-банк 2 (6 мес)'!P63:Q63</f>
        <v>PAW*NEWAUCTION</v>
      </c>
      <c r="Q63" s="303"/>
      <c r="R63" s="216"/>
      <c r="S63" s="216" t="str">
        <f ca="1">'т-банк 2 (6 мес)'!S63</f>
        <v>*1344</v>
      </c>
    </row>
    <row r="64" spans="1:19" ht="30" customHeight="1">
      <c r="A64" s="215">
        <f ca="1">'т-банк 2 (6 мес)'!A64</f>
        <v>46046.5242476852</v>
      </c>
      <c r="B64" s="216"/>
      <c r="C64" s="306">
        <f t="shared" ca="1" si="1"/>
        <v>46046.5242476852</v>
      </c>
      <c r="D64" s="307"/>
      <c r="E64" s="307"/>
      <c r="F64" s="307"/>
      <c r="G64" s="216"/>
      <c r="H64" s="321">
        <f ca="1">'т-банк 2 (6 мес)'!H64:L64/'ввод данных'!$B$7</f>
        <v>-50.01880877742947</v>
      </c>
      <c r="I64" s="321"/>
      <c r="J64" s="321"/>
      <c r="K64" s="321"/>
      <c r="L64" s="321"/>
      <c r="M64" s="214"/>
      <c r="N64" s="221">
        <f t="shared" ca="1" si="0"/>
        <v>-50.01880877742947</v>
      </c>
      <c r="O64" s="216"/>
      <c r="P64" s="303" t="str">
        <f ca="1">'т-банк 2 (6 мес)'!P64:Q64</f>
        <v>COFFEE HOUSE 96</v>
      </c>
      <c r="Q64" s="303"/>
      <c r="R64" s="216"/>
      <c r="S64" s="216" t="str">
        <f ca="1">'т-банк 2 (6 мес)'!S64</f>
        <v>*1344</v>
      </c>
    </row>
    <row r="65" spans="1:19" ht="30" customHeight="1">
      <c r="A65" s="215">
        <f ca="1">'т-банк 2 (6 мес)'!A65</f>
        <v>46045.75966435187</v>
      </c>
      <c r="B65" s="216"/>
      <c r="C65" s="306">
        <f t="shared" ca="1" si="1"/>
        <v>46045.75966435187</v>
      </c>
      <c r="D65" s="307"/>
      <c r="E65" s="307"/>
      <c r="F65" s="307"/>
      <c r="G65" s="216"/>
      <c r="H65" s="321">
        <f ca="1">'т-банк 2 (6 мес)'!H65:L65/'ввод данных'!$B$7</f>
        <v>-2.3699059561128526</v>
      </c>
      <c r="I65" s="321"/>
      <c r="J65" s="321"/>
      <c r="K65" s="321"/>
      <c r="L65" s="321"/>
      <c r="M65" s="214"/>
      <c r="N65" s="221">
        <f t="shared" ca="1" si="0"/>
        <v>-2.3699059561128526</v>
      </c>
      <c r="O65" s="216"/>
      <c r="P65" s="303" t="str">
        <f ca="1">'т-банк 2 (6 мес)'!P65:Q65</f>
        <v>NETELLER 1592</v>
      </c>
      <c r="Q65" s="303"/>
      <c r="R65" s="216"/>
      <c r="S65" s="216" t="str">
        <f ca="1">'т-банк 2 (6 мес)'!S65</f>
        <v>*1344</v>
      </c>
    </row>
    <row r="66" spans="1:19" ht="30" customHeight="1">
      <c r="A66" s="215">
        <f ca="1">'т-банк 2 (6 мес)'!A66</f>
        <v>46045.154108796312</v>
      </c>
      <c r="B66" s="216"/>
      <c r="C66" s="306">
        <f t="shared" ca="1" si="1"/>
        <v>46045.154108796312</v>
      </c>
      <c r="D66" s="307"/>
      <c r="E66" s="307"/>
      <c r="F66" s="307"/>
      <c r="G66" s="216"/>
      <c r="H66" s="321">
        <f ca="1">'т-банк 2 (6 мес)'!H66:L66/'ввод данных'!$B$7</f>
        <v>-76.965517241379317</v>
      </c>
      <c r="I66" s="321"/>
      <c r="J66" s="321"/>
      <c r="K66" s="321"/>
      <c r="L66" s="321"/>
      <c r="M66" s="214"/>
      <c r="N66" s="221">
        <f t="shared" ca="1" si="0"/>
        <v>-76.965517241379317</v>
      </c>
      <c r="O66" s="216"/>
      <c r="P66" s="303" t="str">
        <f ca="1">'т-банк 2 (6 мес)'!P66:Q66</f>
        <v>YM*COFFEE-CAPITA</v>
      </c>
      <c r="Q66" s="303"/>
      <c r="R66" s="216"/>
      <c r="S66" s="216" t="str">
        <f ca="1">'т-банк 2 (6 мес)'!S66</f>
        <v>*1344</v>
      </c>
    </row>
    <row r="67" spans="1:19" ht="30" customHeight="1">
      <c r="A67" s="215">
        <f ca="1">'т-банк 2 (6 мес)'!A67</f>
        <v>46044.650636574093</v>
      </c>
      <c r="B67" s="216"/>
      <c r="C67" s="306">
        <f t="shared" ca="1" si="1"/>
        <v>46044.650636574093</v>
      </c>
      <c r="D67" s="307"/>
      <c r="E67" s="307"/>
      <c r="F67" s="307"/>
      <c r="G67" s="216"/>
      <c r="H67" s="321">
        <f ca="1">'т-банк 2 (6 мес)'!H67:L67/'ввод данных'!$B$7</f>
        <v>-61.391849529780565</v>
      </c>
      <c r="I67" s="321"/>
      <c r="J67" s="321"/>
      <c r="K67" s="321"/>
      <c r="L67" s="321"/>
      <c r="M67" s="214"/>
      <c r="N67" s="221">
        <f t="shared" ca="1" si="0"/>
        <v>-61.391849529780565</v>
      </c>
      <c r="O67" s="216"/>
      <c r="P67" s="303" t="str">
        <f ca="1">'т-банк 2 (6 мес)'!P67:Q67</f>
        <v>LION</v>
      </c>
      <c r="Q67" s="303"/>
      <c r="R67" s="216"/>
      <c r="S67" s="216" t="str">
        <f ca="1">'т-банк 2 (6 мес)'!S67</f>
        <v>*1344</v>
      </c>
    </row>
    <row r="68" spans="1:19" ht="30" customHeight="1">
      <c r="A68" s="215">
        <f ca="1">'т-банк 2 (6 мес)'!A68</f>
        <v>46043.718692129652</v>
      </c>
      <c r="B68" s="216"/>
      <c r="C68" s="306">
        <f t="shared" ca="1" si="1"/>
        <v>46043.718692129652</v>
      </c>
      <c r="D68" s="307"/>
      <c r="E68" s="307"/>
      <c r="F68" s="307"/>
      <c r="G68" s="216"/>
      <c r="H68" s="321">
        <f ca="1">'т-банк 2 (6 мес)'!H68:L68/'ввод данных'!$B$7</f>
        <v>-7.761755485893417</v>
      </c>
      <c r="I68" s="321"/>
      <c r="J68" s="321"/>
      <c r="K68" s="321"/>
      <c r="L68" s="321"/>
      <c r="M68" s="214"/>
      <c r="N68" s="221">
        <f t="shared" ca="1" si="0"/>
        <v>-7.761755485893417</v>
      </c>
      <c r="O68" s="216"/>
      <c r="P68" s="303" t="str">
        <f ca="1">'т-банк 2 (6 мес)'!P68:Q68</f>
        <v>APTEKA 24 CHASA</v>
      </c>
      <c r="Q68" s="303"/>
      <c r="R68" s="216"/>
      <c r="S68" s="216" t="str">
        <f ca="1">'т-банк 2 (6 мес)'!S68</f>
        <v>*1344</v>
      </c>
    </row>
    <row r="69" spans="1:19" ht="30" customHeight="1">
      <c r="A69" s="215">
        <f ca="1">'т-банк 2 (6 мес)'!A69</f>
        <v>46043.445775462984</v>
      </c>
      <c r="B69" s="216"/>
      <c r="C69" s="306">
        <f t="shared" ca="1" si="1"/>
        <v>46043.445775462984</v>
      </c>
      <c r="D69" s="307"/>
      <c r="E69" s="307"/>
      <c r="F69" s="307"/>
      <c r="G69" s="216"/>
      <c r="H69" s="321">
        <f ca="1">'т-банк 2 (6 мес)'!H69:L69/'ввод данных'!$B$7</f>
        <v>-126.03134796238244</v>
      </c>
      <c r="I69" s="321"/>
      <c r="J69" s="321"/>
      <c r="K69" s="321"/>
      <c r="L69" s="321"/>
      <c r="M69" s="214"/>
      <c r="N69" s="221">
        <f t="shared" ca="1" si="0"/>
        <v>-126.03134796238244</v>
      </c>
      <c r="O69" s="216"/>
      <c r="P69" s="303" t="str">
        <f ca="1">'т-банк 2 (6 мес)'!P69:Q69</f>
        <v>LOTERII PR-T LENINA</v>
      </c>
      <c r="Q69" s="303"/>
      <c r="R69" s="216"/>
      <c r="S69" s="216" t="str">
        <f ca="1">'т-банк 2 (6 мес)'!S69</f>
        <v>*1344</v>
      </c>
    </row>
    <row r="70" spans="1:19" ht="30" customHeight="1">
      <c r="A70" s="215">
        <f ca="1">'т-банк 2 (6 мес)'!A70</f>
        <v>46042.645775462981</v>
      </c>
      <c r="B70" s="216"/>
      <c r="C70" s="306">
        <f t="shared" ca="1" si="1"/>
        <v>46042.645775462981</v>
      </c>
      <c r="D70" s="307"/>
      <c r="E70" s="307"/>
      <c r="F70" s="307"/>
      <c r="G70" s="216"/>
      <c r="H70" s="321">
        <f ca="1">'т-банк 2 (6 мес)'!H70:L70/'ввод данных'!$B$7</f>
        <v>10532.915360501567</v>
      </c>
      <c r="I70" s="321"/>
      <c r="J70" s="321"/>
      <c r="K70" s="321"/>
      <c r="L70" s="321"/>
      <c r="M70" s="214"/>
      <c r="N70" s="221">
        <f t="shared" ca="1" si="0"/>
        <v>10532.915360501567</v>
      </c>
      <c r="O70" s="216"/>
      <c r="P70" s="303" t="str">
        <f ca="1">'т-банк 2 (6 мес)'!P70:Q70</f>
        <v>Salary transfer from STARLINK LLC</v>
      </c>
      <c r="Q70" s="303"/>
      <c r="R70" s="216"/>
      <c r="S70" s="216" t="str">
        <f ca="1">'т-банк 2 (6 мес)'!S70</f>
        <v>*1344</v>
      </c>
    </row>
    <row r="71" spans="1:19" ht="30" customHeight="1">
      <c r="A71" s="215">
        <f ca="1">'т-банк 2 (6 мес)'!A71</f>
        <v>46042.602719907423</v>
      </c>
      <c r="B71" s="216"/>
      <c r="C71" s="306">
        <f t="shared" ca="1" si="1"/>
        <v>46042.602719907423</v>
      </c>
      <c r="D71" s="307"/>
      <c r="E71" s="307"/>
      <c r="F71" s="307"/>
      <c r="G71" s="216"/>
      <c r="H71" s="321">
        <f ca="1">'т-банк 2 (6 мес)'!H71:L71/'ввод данных'!$B$7</f>
        <v>-122.77115987460814</v>
      </c>
      <c r="I71" s="321"/>
      <c r="J71" s="321"/>
      <c r="K71" s="321"/>
      <c r="L71" s="321"/>
      <c r="M71" s="214"/>
      <c r="N71" s="221">
        <f t="shared" ca="1" si="0"/>
        <v>-122.77115987460814</v>
      </c>
      <c r="O71" s="216"/>
      <c r="P71" s="303" t="str">
        <f ca="1">'т-банк 2 (6 мес)'!P71:Q71</f>
        <v>HASHFLARE.IO*5687</v>
      </c>
      <c r="Q71" s="303"/>
      <c r="R71" s="216"/>
      <c r="S71" s="216" t="str">
        <f ca="1">'т-банк 2 (6 мес)'!S71</f>
        <v>*1344</v>
      </c>
    </row>
    <row r="72" spans="1:19" ht="30" customHeight="1">
      <c r="A72" s="215">
        <f ca="1">'т-банк 2 (6 мес)'!A72</f>
        <v>46042.284664351864</v>
      </c>
      <c r="B72" s="216"/>
      <c r="C72" s="306">
        <f t="shared" ca="1" si="1"/>
        <v>46042.284664351864</v>
      </c>
      <c r="D72" s="307"/>
      <c r="E72" s="307"/>
      <c r="F72" s="307"/>
      <c r="G72" s="216"/>
      <c r="H72" s="321">
        <f ca="1">'т-банк 2 (6 мес)'!H72:L72/'ввод данных'!$B$7</f>
        <v>-145.75548589341693</v>
      </c>
      <c r="I72" s="321"/>
      <c r="J72" s="321"/>
      <c r="K72" s="321"/>
      <c r="L72" s="321"/>
      <c r="M72" s="214"/>
      <c r="N72" s="221">
        <f t="shared" ca="1" si="0"/>
        <v>-145.75548589341693</v>
      </c>
      <c r="O72" s="216"/>
      <c r="P72" s="303" t="str">
        <f ca="1">'т-банк 2 (6 мес)'!P72:Q72</f>
        <v>ADVANTIS CREDIT - MOTO</v>
      </c>
      <c r="Q72" s="303"/>
      <c r="R72" s="216"/>
      <c r="S72" s="216" t="str">
        <f ca="1">'т-банк 2 (6 мес)'!S72</f>
        <v>*1344</v>
      </c>
    </row>
    <row r="73" spans="1:19" ht="30" customHeight="1">
      <c r="A73" s="215">
        <f ca="1">'т-банк 2 (6 мес)'!A73</f>
        <v>46041.406192129645</v>
      </c>
      <c r="B73" s="216"/>
      <c r="C73" s="306">
        <f t="shared" ca="1" si="1"/>
        <v>46041.406192129645</v>
      </c>
      <c r="D73" s="307"/>
      <c r="E73" s="307"/>
      <c r="F73" s="307"/>
      <c r="G73" s="216"/>
      <c r="H73" s="321">
        <f ca="1">'т-банк 2 (6 мес)'!H73:L73/'ввод данных'!$B$7</f>
        <v>-122.95924764890282</v>
      </c>
      <c r="I73" s="321"/>
      <c r="J73" s="321"/>
      <c r="K73" s="321"/>
      <c r="L73" s="321"/>
      <c r="M73" s="214"/>
      <c r="N73" s="221">
        <f t="shared" ca="1" si="0"/>
        <v>-122.95924764890282</v>
      </c>
      <c r="O73" s="216"/>
      <c r="P73" s="303" t="str">
        <f ca="1">'т-банк 2 (6 мес)'!P73:Q73</f>
        <v>LUKOIL.AZK 18 51S</v>
      </c>
      <c r="Q73" s="303"/>
      <c r="R73" s="216"/>
      <c r="S73" s="216" t="str">
        <f ca="1">'т-банк 2 (6 мес)'!S73</f>
        <v>*1344</v>
      </c>
    </row>
    <row r="74" spans="1:19" ht="30" customHeight="1">
      <c r="A74" s="215">
        <f ca="1">'т-банк 2 (6 мес)'!A74</f>
        <v>46040.824247685203</v>
      </c>
      <c r="B74" s="216"/>
      <c r="C74" s="306">
        <f t="shared" ca="1" si="1"/>
        <v>46040.824247685203</v>
      </c>
      <c r="D74" s="307"/>
      <c r="E74" s="307"/>
      <c r="F74" s="307"/>
      <c r="G74" s="216"/>
      <c r="H74" s="321">
        <f ca="1">'т-банк 2 (6 мес)'!H74:L74/'ввод данных'!$B$7</f>
        <v>-49.768025078369909</v>
      </c>
      <c r="I74" s="321"/>
      <c r="J74" s="321"/>
      <c r="K74" s="321"/>
      <c r="L74" s="321"/>
      <c r="M74" s="214"/>
      <c r="N74" s="221">
        <f t="shared" ca="1" si="0"/>
        <v>-49.768025078369909</v>
      </c>
      <c r="O74" s="216"/>
      <c r="P74" s="303" t="str">
        <f ca="1">'т-банк 2 (6 мес)'!P74:Q74</f>
        <v>YM*MONEY.YANDEX</v>
      </c>
      <c r="Q74" s="303"/>
      <c r="R74" s="216"/>
      <c r="S74" s="216" t="str">
        <f ca="1">'т-банк 2 (6 мес)'!S74</f>
        <v>*1344</v>
      </c>
    </row>
    <row r="75" spans="1:19" ht="30" customHeight="1">
      <c r="A75" s="215">
        <f ca="1">'т-банк 2 (6 мес)'!A75</f>
        <v>46040.141608796315</v>
      </c>
      <c r="B75" s="216"/>
      <c r="C75" s="306">
        <f t="shared" ca="1" si="1"/>
        <v>46040.141608796315</v>
      </c>
      <c r="D75" s="307"/>
      <c r="E75" s="307"/>
      <c r="F75" s="307"/>
      <c r="G75" s="216"/>
      <c r="H75" s="321">
        <f ca="1">'т-банк 2 (6 мес)'!H75:L75/'ввод данных'!$B$7</f>
        <v>-149.52978056426332</v>
      </c>
      <c r="I75" s="321"/>
      <c r="J75" s="321"/>
      <c r="K75" s="321"/>
      <c r="L75" s="321"/>
      <c r="M75" s="214"/>
      <c r="N75" s="221">
        <f t="shared" ca="1" si="0"/>
        <v>-149.52978056426332</v>
      </c>
      <c r="O75" s="216"/>
      <c r="P75" s="303" t="str">
        <f ca="1">'т-банк 2 (6 мес)'!P75:Q75</f>
        <v>BEELINE MOBILE TOP-UP</v>
      </c>
      <c r="Q75" s="303"/>
      <c r="R75" s="216"/>
      <c r="S75" s="216" t="str">
        <f ca="1">'т-банк 2 (6 мес)'!S75</f>
        <v>*1344</v>
      </c>
    </row>
    <row r="76" spans="1:19" ht="30" customHeight="1">
      <c r="A76" s="215">
        <f ca="1">'т-банк 2 (6 мес)'!A76</f>
        <v>46040.001331018539</v>
      </c>
      <c r="B76" s="216"/>
      <c r="C76" s="306">
        <f t="shared" ca="1" si="1"/>
        <v>46040.001331018539</v>
      </c>
      <c r="D76" s="307"/>
      <c r="E76" s="307"/>
      <c r="F76" s="307"/>
      <c r="G76" s="216"/>
      <c r="H76" s="321">
        <f ca="1">'т-банк 2 (6 мес)'!H76:L76/'ввод данных'!$B$7</f>
        <v>-131.31034482758622</v>
      </c>
      <c r="I76" s="321"/>
      <c r="J76" s="321"/>
      <c r="K76" s="321"/>
      <c r="L76" s="321"/>
      <c r="M76" s="214"/>
      <c r="N76" s="221">
        <f t="shared" ca="1" si="0"/>
        <v>-131.31034482758622</v>
      </c>
      <c r="O76" s="216"/>
      <c r="P76" s="303" t="str">
        <f ca="1">'т-банк 2 (6 мес)'!P76:Q76</f>
        <v>SAFEZAIM.COM</v>
      </c>
      <c r="Q76" s="303"/>
      <c r="R76" s="216"/>
      <c r="S76" s="216" t="str">
        <f ca="1">'т-банк 2 (6 мес)'!S76</f>
        <v>*1344</v>
      </c>
    </row>
    <row r="77" spans="1:19" ht="30" customHeight="1">
      <c r="A77" s="215">
        <f ca="1">'т-банк 2 (6 мес)'!A77</f>
        <v>46039.152719907426</v>
      </c>
      <c r="B77" s="216"/>
      <c r="C77" s="306">
        <f t="shared" ca="1" si="1"/>
        <v>46039.152719907426</v>
      </c>
      <c r="D77" s="307"/>
      <c r="E77" s="307"/>
      <c r="F77" s="307"/>
      <c r="G77" s="216"/>
      <c r="H77" s="321">
        <f ca="1">'т-банк 2 (6 мес)'!H77:L77/'ввод данных'!$B$7</f>
        <v>-9.7053291536050157</v>
      </c>
      <c r="I77" s="321"/>
      <c r="J77" s="321"/>
      <c r="K77" s="321"/>
      <c r="L77" s="321"/>
      <c r="M77" s="214"/>
      <c r="N77" s="221">
        <f t="shared" ca="1" si="0"/>
        <v>-9.7053291536050157</v>
      </c>
      <c r="O77" s="216"/>
      <c r="P77" s="303" t="str">
        <f ca="1">'т-банк 2 (6 мес)'!P77:Q77</f>
        <v>VRB*QIWI</v>
      </c>
      <c r="Q77" s="303"/>
      <c r="R77" s="216"/>
      <c r="S77" s="216" t="str">
        <f ca="1">'т-банк 2 (6 мес)'!S77</f>
        <v>*1344</v>
      </c>
    </row>
    <row r="78" spans="1:19" ht="30" customHeight="1">
      <c r="A78" s="215">
        <f ca="1">'т-банк 2 (6 мес)'!A78</f>
        <v>46039.024247685207</v>
      </c>
      <c r="B78" s="216"/>
      <c r="C78" s="306">
        <f t="shared" ca="1" si="1"/>
        <v>46039.024247685207</v>
      </c>
      <c r="D78" s="307"/>
      <c r="E78" s="307"/>
      <c r="F78" s="307"/>
      <c r="G78" s="216"/>
      <c r="H78" s="321">
        <f ca="1">'т-банк 2 (6 мес)'!H78:L78/'ввод данных'!$B$7</f>
        <v>-86.156739811912232</v>
      </c>
      <c r="I78" s="321"/>
      <c r="J78" s="321"/>
      <c r="K78" s="321"/>
      <c r="L78" s="321"/>
      <c r="M78" s="214"/>
      <c r="N78" s="221">
        <f t="shared" ca="1" si="0"/>
        <v>-86.156739811912232</v>
      </c>
      <c r="O78" s="216"/>
      <c r="P78" s="303" t="str">
        <f ca="1">'т-банк 2 (6 мес)'!P78:Q78</f>
        <v>DENGI SRAZU</v>
      </c>
      <c r="Q78" s="303"/>
      <c r="R78" s="216"/>
      <c r="S78" s="216" t="str">
        <f ca="1">'т-банк 2 (6 мес)'!S78</f>
        <v>*1344</v>
      </c>
    </row>
    <row r="79" spans="1:19" ht="30" customHeight="1">
      <c r="A79" s="215">
        <f ca="1">'т-банк 2 (6 мес)'!A79</f>
        <v>46038.795081018543</v>
      </c>
      <c r="B79" s="216"/>
      <c r="C79" s="306">
        <f t="shared" ca="1" si="1"/>
        <v>46038.795081018543</v>
      </c>
      <c r="D79" s="307"/>
      <c r="E79" s="307"/>
      <c r="F79" s="307"/>
      <c r="G79" s="216"/>
      <c r="H79" s="321">
        <f ca="1">'т-банк 2 (6 мес)'!H79:L79/'ввод данных'!$B$7</f>
        <v>-71.887147335423194</v>
      </c>
      <c r="I79" s="321"/>
      <c r="J79" s="321"/>
      <c r="K79" s="321"/>
      <c r="L79" s="321"/>
      <c r="M79" s="214"/>
      <c r="N79" s="221">
        <f t="shared" ca="1" si="0"/>
        <v>-71.887147335423194</v>
      </c>
      <c r="O79" s="216"/>
      <c r="P79" s="303" t="str">
        <f ca="1">'т-банк 2 (6 мес)'!P79:Q79</f>
        <v>IZETTLE - 4829 UK POS</v>
      </c>
      <c r="Q79" s="303"/>
      <c r="R79" s="216"/>
      <c r="S79" s="216" t="str">
        <f ca="1">'т-банк 2 (6 мес)'!S79</f>
        <v>*1344</v>
      </c>
    </row>
    <row r="80" spans="1:19" ht="30" customHeight="1">
      <c r="A80" s="215">
        <f ca="1">'т-банк 2 (6 мес)'!A80</f>
        <v>46038.700636574096</v>
      </c>
      <c r="B80" s="216"/>
      <c r="C80" s="306">
        <f t="shared" ca="1" si="1"/>
        <v>46038.700636574096</v>
      </c>
      <c r="D80" s="307"/>
      <c r="E80" s="307"/>
      <c r="F80" s="307"/>
      <c r="G80" s="216"/>
      <c r="H80" s="321">
        <f ca="1">'т-банк 2 (6 мес)'!H80:L80/'ввод данных'!$B$7</f>
        <v>-176.23824451410658</v>
      </c>
      <c r="I80" s="321"/>
      <c r="J80" s="321"/>
      <c r="K80" s="321"/>
      <c r="L80" s="321"/>
      <c r="M80" s="214"/>
      <c r="N80" s="221">
        <f t="shared" ca="1" si="0"/>
        <v>-176.23824451410658</v>
      </c>
      <c r="O80" s="216"/>
      <c r="P80" s="303" t="str">
        <f ca="1">'т-банк 2 (6 мес)'!P80:Q80</f>
        <v>LEUPAY.EU  CODE 7405</v>
      </c>
      <c r="Q80" s="303"/>
      <c r="R80" s="216"/>
      <c r="S80" s="216" t="str">
        <f ca="1">'т-банк 2 (6 мес)'!S80</f>
        <v>*1344</v>
      </c>
    </row>
    <row r="81" spans="1:19" ht="30" customHeight="1">
      <c r="A81" s="215">
        <f ca="1">'т-банк 2 (6 мес)'!A81</f>
        <v>46037.977025462984</v>
      </c>
      <c r="B81" s="216"/>
      <c r="C81" s="306">
        <f t="shared" ca="1" si="1"/>
        <v>46037.977025462984</v>
      </c>
      <c r="D81" s="307"/>
      <c r="E81" s="307"/>
      <c r="F81" s="307"/>
      <c r="G81" s="216"/>
      <c r="H81" s="321">
        <f ca="1">'т-банк 2 (6 мес)'!H81:L81/'ввод данных'!$B$7</f>
        <v>-15.774294670846395</v>
      </c>
      <c r="I81" s="321"/>
      <c r="J81" s="321"/>
      <c r="K81" s="321"/>
      <c r="L81" s="321"/>
      <c r="M81" s="214"/>
      <c r="N81" s="221">
        <f t="shared" ca="1" si="0"/>
        <v>-15.774294670846395</v>
      </c>
      <c r="O81" s="216"/>
      <c r="P81" s="303" t="str">
        <f ca="1">'т-банк 2 (6 мес)'!P81:Q81</f>
        <v>HASHCOINS</v>
      </c>
      <c r="Q81" s="303"/>
      <c r="R81" s="216"/>
      <c r="S81" s="216" t="str">
        <f ca="1">'т-банк 2 (6 мес)'!S81</f>
        <v>*1344</v>
      </c>
    </row>
    <row r="82" spans="1:19" ht="30" customHeight="1">
      <c r="A82" s="215">
        <f ca="1">'т-банк 2 (6 мес)'!A82</f>
        <v>46037.835358796314</v>
      </c>
      <c r="B82" s="216"/>
      <c r="C82" s="306">
        <f t="shared" ca="1" si="1"/>
        <v>46037.835358796314</v>
      </c>
      <c r="D82" s="307"/>
      <c r="E82" s="307"/>
      <c r="F82" s="307"/>
      <c r="G82" s="216"/>
      <c r="H82" s="321">
        <f ca="1">'т-банк 2 (6 мес)'!H82:L82/'ввод данных'!$B$7</f>
        <v>-155.59874608150471</v>
      </c>
      <c r="I82" s="321"/>
      <c r="J82" s="321"/>
      <c r="K82" s="321"/>
      <c r="L82" s="321"/>
      <c r="M82" s="214"/>
      <c r="N82" s="221">
        <f t="shared" ca="1" si="0"/>
        <v>-155.59874608150471</v>
      </c>
      <c r="O82" s="216"/>
      <c r="P82" s="303" t="str">
        <f ca="1">'т-банк 2 (6 мес)'!P82:Q82</f>
        <v>LEUPAY.EU  CODE 2924</v>
      </c>
      <c r="Q82" s="303"/>
      <c r="R82" s="216"/>
      <c r="S82" s="216" t="str">
        <f ca="1">'т-банк 2 (6 мес)'!S82</f>
        <v>*1344</v>
      </c>
    </row>
    <row r="83" spans="1:19" ht="30" customHeight="1">
      <c r="A83" s="215">
        <f ca="1">'т-банк 2 (6 мес)'!A83</f>
        <v>46036.997164351873</v>
      </c>
      <c r="B83" s="216"/>
      <c r="C83" s="306">
        <f t="shared" ca="1" si="1"/>
        <v>46036.997164351873</v>
      </c>
      <c r="D83" s="307"/>
      <c r="E83" s="307"/>
      <c r="F83" s="307"/>
      <c r="G83" s="216"/>
      <c r="H83" s="321">
        <f ca="1">'т-банк 2 (6 мес)'!H83:L83/'ввод данных'!$B$7</f>
        <v>-57.278996865203759</v>
      </c>
      <c r="I83" s="321"/>
      <c r="J83" s="321"/>
      <c r="K83" s="321"/>
      <c r="L83" s="321"/>
      <c r="M83" s="214"/>
      <c r="N83" s="221">
        <f t="shared" ca="1" si="0"/>
        <v>-57.278996865203759</v>
      </c>
      <c r="O83" s="216"/>
      <c r="P83" s="303" t="str">
        <f ca="1">'т-банк 2 (6 мес)'!P83:Q83</f>
        <v>PAYMASTER</v>
      </c>
      <c r="Q83" s="303"/>
      <c r="R83" s="216"/>
      <c r="S83" s="216" t="str">
        <f ca="1">'т-банк 2 (6 мес)'!S83</f>
        <v>*1344</v>
      </c>
    </row>
    <row r="84" spans="1:19" ht="30" customHeight="1">
      <c r="A84" s="215">
        <f ca="1">'т-банк 2 (6 мес)'!A84</f>
        <v>46036.786747685204</v>
      </c>
      <c r="B84" s="216"/>
      <c r="C84" s="306">
        <f t="shared" ca="1" si="1"/>
        <v>46036.786747685204</v>
      </c>
      <c r="D84" s="307"/>
      <c r="E84" s="307"/>
      <c r="F84" s="307"/>
      <c r="G84" s="216"/>
      <c r="H84" s="321">
        <f ca="1">'т-банк 2 (6 мес)'!H84:L84/'ввод данных'!$B$7</f>
        <v>-99.1974921630094</v>
      </c>
      <c r="I84" s="321"/>
      <c r="J84" s="321"/>
      <c r="K84" s="321"/>
      <c r="L84" s="321"/>
      <c r="M84" s="214"/>
      <c r="N84" s="221">
        <f t="shared" ca="1" si="0"/>
        <v>-99.1974921630094</v>
      </c>
      <c r="O84" s="216"/>
      <c r="P84" s="303" t="str">
        <f ca="1">'т-банк 2 (6 мес)'!P84:Q84</f>
        <v>ZURZUM *PLATIUS</v>
      </c>
      <c r="Q84" s="303"/>
      <c r="R84" s="216"/>
      <c r="S84" s="216" t="str">
        <f ca="1">'т-банк 2 (6 мес)'!S84</f>
        <v>*1344</v>
      </c>
    </row>
    <row r="85" spans="1:19" ht="30" customHeight="1">
      <c r="A85" s="215">
        <f ca="1">'т-банк 2 (6 мес)'!A85</f>
        <v>46036.104803240763</v>
      </c>
      <c r="B85" s="216"/>
      <c r="C85" s="306">
        <f t="shared" ca="1" si="1"/>
        <v>46036.104803240763</v>
      </c>
      <c r="D85" s="307"/>
      <c r="E85" s="307"/>
      <c r="F85" s="307"/>
      <c r="G85" s="216"/>
      <c r="H85" s="321">
        <f ca="1">'т-банк 2 (6 мес)'!H85:L85/'ввод данных'!$B$7</f>
        <v>-15.03448275862069</v>
      </c>
      <c r="I85" s="321"/>
      <c r="J85" s="321"/>
      <c r="K85" s="321"/>
      <c r="L85" s="321"/>
      <c r="M85" s="214"/>
      <c r="N85" s="221">
        <f t="shared" ca="1" si="0"/>
        <v>-15.03448275862069</v>
      </c>
      <c r="O85" s="216"/>
      <c r="P85" s="303" t="str">
        <f ca="1">'т-банк 2 (6 мес)'!P85:Q85</f>
        <v>POMIDOR</v>
      </c>
      <c r="Q85" s="303"/>
      <c r="R85" s="216"/>
      <c r="S85" s="216" t="str">
        <f ca="1">'т-банк 2 (6 мес)'!S85</f>
        <v>*1344</v>
      </c>
    </row>
    <row r="86" spans="1:19" ht="30" customHeight="1">
      <c r="A86" s="215">
        <f ca="1">'т-банк 2 (6 мес)'!A86</f>
        <v>46035.852719907431</v>
      </c>
      <c r="B86" s="216"/>
      <c r="C86" s="306">
        <f t="shared" ca="1" si="1"/>
        <v>46035.852719907431</v>
      </c>
      <c r="D86" s="307"/>
      <c r="E86" s="307"/>
      <c r="F86" s="307"/>
      <c r="G86" s="216"/>
      <c r="H86" s="321">
        <f ca="1">'т-банк 2 (6 мес)'!H86:L86/'ввод данных'!$B$7</f>
        <v>-159.58620689655172</v>
      </c>
      <c r="I86" s="321"/>
      <c r="J86" s="321"/>
      <c r="K86" s="321"/>
      <c r="L86" s="321"/>
      <c r="M86" s="214"/>
      <c r="N86" s="221">
        <f t="shared" ca="1" si="0"/>
        <v>-159.58620689655172</v>
      </c>
      <c r="O86" s="216"/>
      <c r="P86" s="303" t="str">
        <f ca="1">'т-банк 2 (6 мес)'!P86:Q86</f>
        <v>PLASTIQ TUITION</v>
      </c>
      <c r="Q86" s="303"/>
      <c r="R86" s="216"/>
      <c r="S86" s="216" t="str">
        <f ca="1">'т-банк 2 (6 мес)'!S86</f>
        <v>*1344</v>
      </c>
    </row>
    <row r="87" spans="1:19" ht="30" customHeight="1">
      <c r="A87" s="215">
        <f ca="1">'т-банк 2 (6 мес)'!A87</f>
        <v>46034.933275462987</v>
      </c>
      <c r="B87" s="216"/>
      <c r="C87" s="306">
        <f t="shared" ca="1" si="1"/>
        <v>46034.933275462987</v>
      </c>
      <c r="D87" s="307"/>
      <c r="E87" s="307"/>
      <c r="F87" s="307"/>
      <c r="G87" s="216"/>
      <c r="H87" s="321">
        <f ca="1">'т-банк 2 (6 мес)'!H87:L87/'ввод данных'!$B$7</f>
        <v>-149.68025078369905</v>
      </c>
      <c r="I87" s="321"/>
      <c r="J87" s="321"/>
      <c r="K87" s="321"/>
      <c r="L87" s="321"/>
      <c r="M87" s="214"/>
      <c r="N87" s="221">
        <f t="shared" ca="1" si="0"/>
        <v>-149.68025078369905</v>
      </c>
      <c r="O87" s="216"/>
      <c r="P87" s="303" t="str">
        <f ca="1">'т-банк 2 (6 мес)'!P87:Q87</f>
        <v>HASHFLARE.IO*1436</v>
      </c>
      <c r="Q87" s="303"/>
      <c r="R87" s="216"/>
      <c r="S87" s="216" t="str">
        <f ca="1">'т-банк 2 (6 мес)'!S87</f>
        <v>*1344</v>
      </c>
    </row>
    <row r="88" spans="1:19" ht="30" customHeight="1">
      <c r="A88" s="215">
        <f ca="1">'т-банк 2 (6 мес)'!A88</f>
        <v>46034.103414351877</v>
      </c>
      <c r="B88" s="216"/>
      <c r="C88" s="306">
        <f t="shared" ca="1" si="1"/>
        <v>46034.103414351877</v>
      </c>
      <c r="D88" s="307"/>
      <c r="E88" s="307"/>
      <c r="F88" s="307"/>
      <c r="G88" s="216"/>
      <c r="H88" s="321">
        <f ca="1">'т-банк 2 (6 мес)'!H88:L88/'ввод данных'!$B$7</f>
        <v>-73.065830721003138</v>
      </c>
      <c r="I88" s="321"/>
      <c r="J88" s="321"/>
      <c r="K88" s="321"/>
      <c r="L88" s="321"/>
      <c r="M88" s="214"/>
      <c r="N88" s="221">
        <f t="shared" ca="1" si="0"/>
        <v>-73.065830721003138</v>
      </c>
      <c r="O88" s="216"/>
      <c r="P88" s="303" t="str">
        <f ca="1">'т-банк 2 (6 мес)'!P88:Q88</f>
        <v>PYATEROCHKA 2624</v>
      </c>
      <c r="Q88" s="303"/>
      <c r="R88" s="216"/>
      <c r="S88" s="216" t="str">
        <f ca="1">'т-банк 2 (6 мес)'!S88</f>
        <v>*1344</v>
      </c>
    </row>
    <row r="89" spans="1:19" ht="30" customHeight="1">
      <c r="A89" s="215">
        <f ca="1">'т-банк 2 (6 мес)'!A89</f>
        <v>46033.640914351876</v>
      </c>
      <c r="B89" s="216"/>
      <c r="C89" s="306">
        <f t="shared" ca="1" si="1"/>
        <v>46033.640914351876</v>
      </c>
      <c r="D89" s="307"/>
      <c r="E89" s="307"/>
      <c r="F89" s="307"/>
      <c r="G89" s="216"/>
      <c r="H89" s="321">
        <f ca="1">'т-банк 2 (6 мес)'!H89:L89/'ввод данных'!$B$7</f>
        <v>-134.36990595611286</v>
      </c>
      <c r="I89" s="321"/>
      <c r="J89" s="321"/>
      <c r="K89" s="321"/>
      <c r="L89" s="321"/>
      <c r="M89" s="214"/>
      <c r="N89" s="221">
        <f t="shared" ca="1" si="0"/>
        <v>-134.36990595611286</v>
      </c>
      <c r="O89" s="216"/>
      <c r="P89" s="303" t="str">
        <f ca="1">'т-банк 2 (6 мес)'!P89:Q89</f>
        <v>HASHCOINS</v>
      </c>
      <c r="Q89" s="303"/>
      <c r="R89" s="216"/>
      <c r="S89" s="216" t="str">
        <f ca="1">'т-банк 2 (6 мес)'!S89</f>
        <v>*1344</v>
      </c>
    </row>
    <row r="90" spans="1:19" ht="30" customHeight="1">
      <c r="A90" s="215">
        <f ca="1">'т-банк 2 (6 мес)'!A90</f>
        <v>46033.590219907433</v>
      </c>
      <c r="B90" s="216"/>
      <c r="C90" s="306">
        <f t="shared" ref="C90:C153" ca="1" si="2">A90</f>
        <v>46033.590219907433</v>
      </c>
      <c r="D90" s="307"/>
      <c r="E90" s="307"/>
      <c r="F90" s="307"/>
      <c r="G90" s="216"/>
      <c r="H90" s="321">
        <f ca="1">'т-банк 2 (6 мес)'!H90:L90/'ввод данных'!$B$7</f>
        <v>-3.6990595611285269</v>
      </c>
      <c r="I90" s="321"/>
      <c r="J90" s="321"/>
      <c r="K90" s="321"/>
      <c r="L90" s="321"/>
      <c r="M90" s="214"/>
      <c r="N90" s="221">
        <f t="shared" ref="N90:N153" ca="1" si="3">H90</f>
        <v>-3.6990595611285269</v>
      </c>
      <c r="O90" s="216"/>
      <c r="P90" s="303" t="str">
        <f ca="1">'т-банк 2 (6 мес)'!P90:Q90</f>
        <v>COFFEEMANIA D VVL</v>
      </c>
      <c r="Q90" s="303"/>
      <c r="R90" s="216"/>
      <c r="S90" s="216" t="str">
        <f ca="1">'т-банк 2 (6 мес)'!S90</f>
        <v>*1344</v>
      </c>
    </row>
    <row r="91" spans="1:19" ht="30" customHeight="1">
      <c r="A91" s="215">
        <f ca="1">'т-банк 2 (6 мес)'!A91</f>
        <v>46032.626331018546</v>
      </c>
      <c r="B91" s="216"/>
      <c r="C91" s="306">
        <f t="shared" ca="1" si="2"/>
        <v>46032.626331018546</v>
      </c>
      <c r="D91" s="307"/>
      <c r="E91" s="307"/>
      <c r="F91" s="307"/>
      <c r="G91" s="216"/>
      <c r="H91" s="321">
        <f ca="1">'т-банк 2 (6 мес)'!H91:L91/'ввод данных'!$B$7</f>
        <v>-143.07210031347964</v>
      </c>
      <c r="I91" s="321"/>
      <c r="J91" s="321"/>
      <c r="K91" s="321"/>
      <c r="L91" s="321"/>
      <c r="M91" s="214"/>
      <c r="N91" s="221">
        <f t="shared" ca="1" si="3"/>
        <v>-143.07210031347964</v>
      </c>
      <c r="O91" s="216"/>
      <c r="P91" s="303" t="str">
        <f ca="1">'т-банк 2 (6 мес)'!P91:Q91</f>
        <v>COFFEE HOUSE 96</v>
      </c>
      <c r="Q91" s="303"/>
      <c r="R91" s="216"/>
      <c r="S91" s="216" t="str">
        <f ca="1">'т-банк 2 (6 мес)'!S91</f>
        <v>*1344</v>
      </c>
    </row>
    <row r="92" spans="1:19" ht="30" customHeight="1">
      <c r="A92" s="215">
        <f ca="1">'т-банк 2 (6 мес)'!A92</f>
        <v>46032.525636574101</v>
      </c>
      <c r="B92" s="216"/>
      <c r="C92" s="306">
        <f t="shared" ca="1" si="2"/>
        <v>46032.525636574101</v>
      </c>
      <c r="D92" s="307"/>
      <c r="E92" s="307"/>
      <c r="F92" s="307"/>
      <c r="G92" s="216"/>
      <c r="H92" s="321">
        <f ca="1">'т-банк 2 (6 мес)'!H92:L92/'ввод данных'!$B$7</f>
        <v>-175.33542319749216</v>
      </c>
      <c r="I92" s="321"/>
      <c r="J92" s="321"/>
      <c r="K92" s="321"/>
      <c r="L92" s="321"/>
      <c r="M92" s="214"/>
      <c r="N92" s="221">
        <f t="shared" ca="1" si="3"/>
        <v>-175.33542319749216</v>
      </c>
      <c r="O92" s="216"/>
      <c r="P92" s="303" t="str">
        <f ca="1">'т-банк 2 (6 мес)'!P92:Q92</f>
        <v>ICHIBAN BOSHI</v>
      </c>
      <c r="Q92" s="303"/>
      <c r="R92" s="216"/>
      <c r="S92" s="216" t="str">
        <f ca="1">'т-банк 2 (6 мес)'!S92</f>
        <v>*1344</v>
      </c>
    </row>
    <row r="93" spans="1:19" ht="30" customHeight="1">
      <c r="A93" s="215">
        <f ca="1">'т-банк 2 (6 мес)'!A93</f>
        <v>46031.631192129658</v>
      </c>
      <c r="B93" s="216"/>
      <c r="C93" s="306">
        <f t="shared" ca="1" si="2"/>
        <v>46031.631192129658</v>
      </c>
      <c r="D93" s="307"/>
      <c r="E93" s="307"/>
      <c r="F93" s="307"/>
      <c r="G93" s="216"/>
      <c r="H93" s="321">
        <f ca="1">'т-банк 2 (6 мес)'!H93:L93/'ввод данных'!$B$7</f>
        <v>-85.630094043887141</v>
      </c>
      <c r="I93" s="321"/>
      <c r="J93" s="321"/>
      <c r="K93" s="321"/>
      <c r="L93" s="321"/>
      <c r="M93" s="214"/>
      <c r="N93" s="221">
        <f t="shared" ca="1" si="3"/>
        <v>-85.630094043887141</v>
      </c>
      <c r="O93" s="216"/>
      <c r="P93" s="303" t="str">
        <f ca="1">'т-банк 2 (6 мес)'!P93:Q93</f>
        <v>ALFA_SMS</v>
      </c>
      <c r="Q93" s="303"/>
      <c r="R93" s="216"/>
      <c r="S93" s="216" t="str">
        <f ca="1">'т-банк 2 (6 мес)'!S93</f>
        <v>*1344</v>
      </c>
    </row>
    <row r="94" spans="1:19" ht="30" customHeight="1">
      <c r="A94" s="215">
        <f ca="1">'т-банк 2 (6 мес)'!A94</f>
        <v>46031.227719907438</v>
      </c>
      <c r="B94" s="216"/>
      <c r="C94" s="306">
        <f t="shared" ca="1" si="2"/>
        <v>46031.227719907438</v>
      </c>
      <c r="D94" s="307"/>
      <c r="E94" s="307"/>
      <c r="F94" s="307"/>
      <c r="G94" s="216"/>
      <c r="H94" s="321">
        <f ca="1">'т-банк 2 (6 мес)'!H94:L94/'ввод данных'!$B$7</f>
        <v>-109.74294670846395</v>
      </c>
      <c r="I94" s="321"/>
      <c r="J94" s="321"/>
      <c r="K94" s="321"/>
      <c r="L94" s="321"/>
      <c r="M94" s="214"/>
      <c r="N94" s="221">
        <f t="shared" ca="1" si="3"/>
        <v>-109.74294670846395</v>
      </c>
      <c r="O94" s="216"/>
      <c r="P94" s="303" t="str">
        <f ca="1">'т-банк 2 (6 мес)'!P94:Q94</f>
        <v>YM*ZUCOFFEE</v>
      </c>
      <c r="Q94" s="303"/>
      <c r="R94" s="216"/>
      <c r="S94" s="216" t="str">
        <f ca="1">'т-банк 2 (6 мес)'!S94</f>
        <v>*1344</v>
      </c>
    </row>
    <row r="95" spans="1:19" ht="30" customHeight="1">
      <c r="A95" s="215">
        <f ca="1">'т-банк 2 (6 мес)'!A95</f>
        <v>46030.734664351883</v>
      </c>
      <c r="B95" s="216"/>
      <c r="C95" s="306">
        <f t="shared" ca="1" si="2"/>
        <v>46030.734664351883</v>
      </c>
      <c r="D95" s="307"/>
      <c r="E95" s="307"/>
      <c r="F95" s="307"/>
      <c r="G95" s="216"/>
      <c r="H95" s="321">
        <f ca="1">'т-банк 2 (6 мес)'!H95:L95/'ввод данных'!$B$7</f>
        <v>-160.86520376175548</v>
      </c>
      <c r="I95" s="321"/>
      <c r="J95" s="321"/>
      <c r="K95" s="321"/>
      <c r="L95" s="321"/>
      <c r="M95" s="214"/>
      <c r="N95" s="221">
        <f t="shared" ca="1" si="3"/>
        <v>-160.86520376175548</v>
      </c>
      <c r="O95" s="216"/>
      <c r="P95" s="303" t="str">
        <f ca="1">'т-банк 2 (6 мес)'!P95:Q95</f>
        <v>QIWI</v>
      </c>
      <c r="Q95" s="303"/>
      <c r="R95" s="216"/>
      <c r="S95" s="216" t="str">
        <f ca="1">'т-банк 2 (6 мес)'!S95</f>
        <v>*1344</v>
      </c>
    </row>
    <row r="96" spans="1:19" ht="30" customHeight="1">
      <c r="A96" s="215">
        <f ca="1">'т-банк 2 (6 мес)'!A96</f>
        <v>46030.506886574105</v>
      </c>
      <c r="B96" s="216"/>
      <c r="C96" s="306">
        <f t="shared" ca="1" si="2"/>
        <v>46030.506886574105</v>
      </c>
      <c r="D96" s="307"/>
      <c r="E96" s="307"/>
      <c r="F96" s="307"/>
      <c r="G96" s="216"/>
      <c r="H96" s="321">
        <f ca="1">'т-банк 2 (6 мес)'!H96:L96/'ввод данных'!$B$7</f>
        <v>-142.28213166144201</v>
      </c>
      <c r="I96" s="321"/>
      <c r="J96" s="321"/>
      <c r="K96" s="321"/>
      <c r="L96" s="321"/>
      <c r="M96" s="214"/>
      <c r="N96" s="221">
        <f t="shared" ca="1" si="3"/>
        <v>-142.28213166144201</v>
      </c>
      <c r="O96" s="216"/>
      <c r="P96" s="303" t="str">
        <f ca="1">'т-банк 2 (6 мес)'!P96:Q96</f>
        <v>TRAMLINE TRADERS</v>
      </c>
      <c r="Q96" s="303"/>
      <c r="R96" s="216"/>
      <c r="S96" s="216" t="str">
        <f ca="1">'т-банк 2 (6 мес)'!S96</f>
        <v>*1344</v>
      </c>
    </row>
    <row r="97" spans="1:19" ht="30" customHeight="1">
      <c r="A97" s="215">
        <f ca="1">'т-банк 2 (6 мес)'!A97</f>
        <v>46030.21591435188</v>
      </c>
      <c r="B97" s="216"/>
      <c r="C97" s="306">
        <f t="shared" ca="1" si="2"/>
        <v>46030.21591435188</v>
      </c>
      <c r="D97" s="307"/>
      <c r="E97" s="307"/>
      <c r="F97" s="307"/>
      <c r="G97" s="216"/>
      <c r="H97" s="321">
        <f ca="1">'т-банк 2 (6 мес)'!H97:L97/'ввод данных'!$B$7</f>
        <v>-151.6614420062696</v>
      </c>
      <c r="I97" s="321"/>
      <c r="J97" s="321"/>
      <c r="K97" s="321"/>
      <c r="L97" s="321"/>
      <c r="M97" s="214"/>
      <c r="N97" s="221">
        <f t="shared" ca="1" si="3"/>
        <v>-151.6614420062696</v>
      </c>
      <c r="O97" s="216"/>
      <c r="P97" s="303" t="str">
        <f ca="1">'т-банк 2 (6 мес)'!P97:Q97</f>
        <v>YM*ZUCOFFEE</v>
      </c>
      <c r="Q97" s="303"/>
      <c r="R97" s="216"/>
      <c r="S97" s="216" t="str">
        <f ca="1">'т-банк 2 (6 мес)'!S97</f>
        <v>*1344</v>
      </c>
    </row>
    <row r="98" spans="1:19" ht="30" customHeight="1">
      <c r="A98" s="215">
        <f ca="1">'т-банк 2 (6 мес)'!A98</f>
        <v>46029.613136574102</v>
      </c>
      <c r="B98" s="216"/>
      <c r="C98" s="306">
        <f t="shared" ca="1" si="2"/>
        <v>46029.613136574102</v>
      </c>
      <c r="D98" s="307"/>
      <c r="E98" s="307"/>
      <c r="F98" s="307"/>
      <c r="G98" s="216"/>
      <c r="H98" s="321">
        <f ca="1">'т-банк 2 (6 мес)'!H98:L98/'ввод данных'!$B$7</f>
        <v>-59.39811912225705</v>
      </c>
      <c r="I98" s="321"/>
      <c r="J98" s="321"/>
      <c r="K98" s="321"/>
      <c r="L98" s="321"/>
      <c r="M98" s="214"/>
      <c r="N98" s="221">
        <f t="shared" ca="1" si="3"/>
        <v>-59.39811912225705</v>
      </c>
      <c r="O98" s="216"/>
      <c r="P98" s="303" t="str">
        <f ca="1">'т-банк 2 (6 мес)'!P98:Q98</f>
        <v>RBK*CREDITEXPRESS</v>
      </c>
      <c r="Q98" s="303"/>
      <c r="R98" s="216"/>
      <c r="S98" s="216" t="str">
        <f ca="1">'т-банк 2 (6 мес)'!S98</f>
        <v>*1344</v>
      </c>
    </row>
    <row r="99" spans="1:19" ht="30" customHeight="1">
      <c r="A99" s="215">
        <f ca="1">'т-банк 2 (6 мес)'!A99</f>
        <v>46029.416608796324</v>
      </c>
      <c r="B99" s="216"/>
      <c r="C99" s="306">
        <f t="shared" ca="1" si="2"/>
        <v>46029.416608796324</v>
      </c>
      <c r="D99" s="307"/>
      <c r="E99" s="307"/>
      <c r="F99" s="307"/>
      <c r="G99" s="216"/>
      <c r="H99" s="321">
        <f ca="1">'т-банк 2 (6 мес)'!H99:L99/'ввод данных'!$B$7</f>
        <v>-138.62068965517241</v>
      </c>
      <c r="I99" s="321"/>
      <c r="J99" s="321"/>
      <c r="K99" s="321"/>
      <c r="L99" s="321"/>
      <c r="M99" s="214"/>
      <c r="N99" s="221">
        <f t="shared" ca="1" si="3"/>
        <v>-138.62068965517241</v>
      </c>
      <c r="O99" s="216"/>
      <c r="P99" s="303" t="str">
        <f ca="1">'т-банк 2 (6 мес)'!P99:Q99</f>
        <v>YM*BETTPRO</v>
      </c>
      <c r="Q99" s="303"/>
      <c r="R99" s="216"/>
      <c r="S99" s="216" t="str">
        <f ca="1">'т-банк 2 (6 мес)'!S99</f>
        <v>*1344</v>
      </c>
    </row>
    <row r="100" spans="1:19" ht="30" customHeight="1">
      <c r="A100" s="215">
        <f ca="1">'т-банк 2 (6 мес)'!A100</f>
        <v>46028.683275462994</v>
      </c>
      <c r="B100" s="216"/>
      <c r="C100" s="306">
        <f t="shared" ca="1" si="2"/>
        <v>46028.683275462994</v>
      </c>
      <c r="D100" s="307"/>
      <c r="E100" s="307"/>
      <c r="F100" s="307"/>
      <c r="G100" s="216"/>
      <c r="H100" s="321">
        <f ca="1">'т-банк 2 (6 мес)'!H100:L100/'ввод данных'!$B$7</f>
        <v>-0.68965517241379315</v>
      </c>
      <c r="I100" s="321"/>
      <c r="J100" s="321"/>
      <c r="K100" s="321"/>
      <c r="L100" s="321"/>
      <c r="M100" s="214"/>
      <c r="N100" s="221">
        <f t="shared" ca="1" si="3"/>
        <v>-0.68965517241379315</v>
      </c>
      <c r="O100" s="216"/>
      <c r="P100" s="303" t="str">
        <f ca="1">'т-банк 2 (6 мес)'!P100:Q100</f>
        <v>LLC CITY LUNCH</v>
      </c>
      <c r="Q100" s="303"/>
      <c r="R100" s="216"/>
      <c r="S100" s="216" t="str">
        <f ca="1">'т-банк 2 (6 мес)'!S100</f>
        <v>*1344</v>
      </c>
    </row>
    <row r="101" spans="1:19" ht="30" customHeight="1">
      <c r="A101" s="215">
        <f ca="1">'т-банк 2 (6 мес)'!A101</f>
        <v>46027.754108796325</v>
      </c>
      <c r="B101" s="216"/>
      <c r="C101" s="306">
        <f t="shared" ca="1" si="2"/>
        <v>46027.754108796325</v>
      </c>
      <c r="D101" s="307"/>
      <c r="E101" s="307"/>
      <c r="F101" s="307"/>
      <c r="G101" s="216"/>
      <c r="H101" s="321">
        <f ca="1">'т-банк 2 (6 мес)'!H101:L101/'ввод данных'!$B$7</f>
        <v>-128.71473354231975</v>
      </c>
      <c r="I101" s="321"/>
      <c r="J101" s="321"/>
      <c r="K101" s="321"/>
      <c r="L101" s="321"/>
      <c r="M101" s="214"/>
      <c r="N101" s="221">
        <f t="shared" ca="1" si="3"/>
        <v>-128.71473354231975</v>
      </c>
      <c r="O101" s="216"/>
      <c r="P101" s="303" t="str">
        <f ca="1">'т-банк 2 (6 мес)'!P101:Q101</f>
        <v>FOTOSTRANA.RU</v>
      </c>
      <c r="Q101" s="303"/>
      <c r="R101" s="216"/>
      <c r="S101" s="216" t="str">
        <f ca="1">'т-банк 2 (6 мес)'!S101</f>
        <v>*1344</v>
      </c>
    </row>
    <row r="102" spans="1:19" ht="30" customHeight="1">
      <c r="A102" s="215">
        <f ca="1">'т-банк 2 (6 мес)'!A102</f>
        <v>46027.374247685213</v>
      </c>
      <c r="B102" s="216"/>
      <c r="C102" s="306">
        <f t="shared" ca="1" si="2"/>
        <v>46027.374247685213</v>
      </c>
      <c r="D102" s="307"/>
      <c r="E102" s="307"/>
      <c r="F102" s="307"/>
      <c r="G102" s="216"/>
      <c r="H102" s="321">
        <f ca="1">'т-банк 2 (6 мес)'!H102:L102/'ввод данных'!$B$7</f>
        <v>-109.40438871473354</v>
      </c>
      <c r="I102" s="321"/>
      <c r="J102" s="321"/>
      <c r="K102" s="321"/>
      <c r="L102" s="321"/>
      <c r="M102" s="214"/>
      <c r="N102" s="221">
        <f t="shared" ca="1" si="3"/>
        <v>-109.40438871473354</v>
      </c>
      <c r="O102" s="216"/>
      <c r="P102" s="303" t="str">
        <f ca="1">'т-банк 2 (6 мес)'!P102:Q102</f>
        <v>WWW WALLETONE COM</v>
      </c>
      <c r="Q102" s="303"/>
      <c r="R102" s="216"/>
      <c r="S102" s="216" t="str">
        <f ca="1">'т-банк 2 (6 мес)'!S102</f>
        <v>*1344</v>
      </c>
    </row>
    <row r="103" spans="1:19" ht="30" customHeight="1">
      <c r="A103" s="215">
        <f ca="1">'т-банк 2 (6 мес)'!A103</f>
        <v>46026.865219907435</v>
      </c>
      <c r="B103" s="216"/>
      <c r="C103" s="306">
        <f t="shared" ca="1" si="2"/>
        <v>46026.865219907435</v>
      </c>
      <c r="D103" s="307"/>
      <c r="E103" s="307"/>
      <c r="F103" s="307"/>
      <c r="G103" s="216"/>
      <c r="H103" s="321">
        <f ca="1">'т-банк 2 (6 мес)'!H103:L103/'ввод данных'!$B$7</f>
        <v>-164.22570532915361</v>
      </c>
      <c r="I103" s="321"/>
      <c r="J103" s="321"/>
      <c r="K103" s="321"/>
      <c r="L103" s="321"/>
      <c r="M103" s="214"/>
      <c r="N103" s="221">
        <f t="shared" ca="1" si="3"/>
        <v>-164.22570532915361</v>
      </c>
      <c r="O103" s="216"/>
      <c r="P103" s="303" t="str">
        <f ca="1">'т-банк 2 (6 мес)'!P103:Q103</f>
        <v>NEW COFFEE</v>
      </c>
      <c r="Q103" s="303"/>
      <c r="R103" s="216"/>
      <c r="S103" s="216" t="str">
        <f ca="1">'т-банк 2 (6 мес)'!S103</f>
        <v>*1344</v>
      </c>
    </row>
    <row r="104" spans="1:19" ht="30" customHeight="1">
      <c r="A104" s="215">
        <f ca="1">'т-банк 2 (6 мес)'!A104</f>
        <v>46026.049247685216</v>
      </c>
      <c r="B104" s="216"/>
      <c r="C104" s="306">
        <f t="shared" ca="1" si="2"/>
        <v>46026.049247685216</v>
      </c>
      <c r="D104" s="307"/>
      <c r="E104" s="307"/>
      <c r="F104" s="307"/>
      <c r="G104" s="216"/>
      <c r="H104" s="321">
        <f ca="1">'т-банк 2 (6 мес)'!H104:L104/'ввод данных'!$B$7</f>
        <v>-84.865203761755481</v>
      </c>
      <c r="I104" s="321"/>
      <c r="J104" s="321"/>
      <c r="K104" s="321"/>
      <c r="L104" s="321"/>
      <c r="M104" s="214"/>
      <c r="N104" s="221">
        <f t="shared" ca="1" si="3"/>
        <v>-84.865203761755481</v>
      </c>
      <c r="O104" s="216"/>
      <c r="P104" s="303" t="str">
        <f ca="1">'т-банк 2 (6 мес)'!P104:Q104</f>
        <v>PAYU</v>
      </c>
      <c r="Q104" s="303"/>
      <c r="R104" s="216"/>
      <c r="S104" s="216" t="str">
        <f ca="1">'т-банк 2 (6 мес)'!S104</f>
        <v>*1344</v>
      </c>
    </row>
    <row r="105" spans="1:19" ht="30" customHeight="1">
      <c r="A105" s="215">
        <f ca="1">'т-банк 2 (6 мес)'!A105</f>
        <v>46025.59369212966</v>
      </c>
      <c r="B105" s="216"/>
      <c r="C105" s="306">
        <f t="shared" ca="1" si="2"/>
        <v>46025.59369212966</v>
      </c>
      <c r="D105" s="307"/>
      <c r="E105" s="307"/>
      <c r="F105" s="307"/>
      <c r="G105" s="216"/>
      <c r="H105" s="321">
        <f ca="1">'т-банк 2 (6 мес)'!H105:L105/'ввод данных'!$B$7</f>
        <v>-43.021943573667713</v>
      </c>
      <c r="I105" s="321"/>
      <c r="J105" s="321"/>
      <c r="K105" s="321"/>
      <c r="L105" s="321"/>
      <c r="M105" s="214"/>
      <c r="N105" s="221">
        <f t="shared" ca="1" si="3"/>
        <v>-43.021943573667713</v>
      </c>
      <c r="O105" s="216"/>
      <c r="P105" s="303" t="str">
        <f ca="1">'т-банк 2 (6 мес)'!P105:Q105</f>
        <v>Y.M*ZUCOFFEE</v>
      </c>
      <c r="Q105" s="303"/>
      <c r="R105" s="216"/>
      <c r="S105" s="216" t="str">
        <f ca="1">'т-банк 2 (6 мес)'!S105</f>
        <v>*1344</v>
      </c>
    </row>
    <row r="106" spans="1:19" ht="30" customHeight="1">
      <c r="A106" s="215">
        <f ca="1">'т-банк 2 (6 мес)'!A106</f>
        <v>46024.65619212966</v>
      </c>
      <c r="B106" s="216"/>
      <c r="C106" s="306">
        <f t="shared" ca="1" si="2"/>
        <v>46024.65619212966</v>
      </c>
      <c r="D106" s="307"/>
      <c r="E106" s="307"/>
      <c r="F106" s="307"/>
      <c r="G106" s="216"/>
      <c r="H106" s="321">
        <f ca="1">'т-банк 2 (6 мес)'!H106:L106/'ввод данных'!$B$7</f>
        <v>-80.112852664576806</v>
      </c>
      <c r="I106" s="321"/>
      <c r="J106" s="321"/>
      <c r="K106" s="321"/>
      <c r="L106" s="321"/>
      <c r="M106" s="214"/>
      <c r="N106" s="221">
        <f t="shared" ca="1" si="3"/>
        <v>-80.112852664576806</v>
      </c>
      <c r="O106" s="216"/>
      <c r="P106" s="303" t="str">
        <f ca="1">'т-банк 2 (6 мес)'!P106:Q106</f>
        <v>YANDEX.MONEY YANDEX.MO</v>
      </c>
      <c r="Q106" s="303"/>
      <c r="R106" s="216"/>
      <c r="S106" s="216" t="str">
        <f ca="1">'т-банк 2 (6 мес)'!S106</f>
        <v>*1344</v>
      </c>
    </row>
    <row r="107" spans="1:19" ht="30" customHeight="1">
      <c r="A107" s="215">
        <f ca="1">'т-банк 2 (6 мес)'!A107</f>
        <v>46024.154108796327</v>
      </c>
      <c r="B107" s="216"/>
      <c r="C107" s="306">
        <f t="shared" ca="1" si="2"/>
        <v>46024.154108796327</v>
      </c>
      <c r="D107" s="307"/>
      <c r="E107" s="307"/>
      <c r="F107" s="307"/>
      <c r="G107" s="216"/>
      <c r="H107" s="321">
        <f ca="1">'т-банк 2 (6 мес)'!H107:L107/'ввод данных'!$B$7</f>
        <v>-86.570532915360502</v>
      </c>
      <c r="I107" s="321"/>
      <c r="J107" s="321"/>
      <c r="K107" s="321"/>
      <c r="L107" s="321"/>
      <c r="M107" s="214"/>
      <c r="N107" s="221">
        <f t="shared" ca="1" si="3"/>
        <v>-86.570532915360502</v>
      </c>
      <c r="O107" s="216"/>
      <c r="P107" s="303" t="str">
        <f ca="1">'т-банк 2 (6 мес)'!P107:Q107</f>
        <v>YM*XELIUS</v>
      </c>
      <c r="Q107" s="303"/>
      <c r="R107" s="216"/>
      <c r="S107" s="216" t="str">
        <f ca="1">'т-банк 2 (6 мес)'!S107</f>
        <v>*1344</v>
      </c>
    </row>
    <row r="108" spans="1:19" ht="30" customHeight="1">
      <c r="A108" s="215">
        <f ca="1">'т-банк 2 (6 мес)'!A108</f>
        <v>46023.183969907441</v>
      </c>
      <c r="B108" s="216"/>
      <c r="C108" s="306">
        <f t="shared" ca="1" si="2"/>
        <v>46023.183969907441</v>
      </c>
      <c r="D108" s="307"/>
      <c r="E108" s="307"/>
      <c r="F108" s="307"/>
      <c r="G108" s="216"/>
      <c r="H108" s="321">
        <f ca="1">'т-банк 2 (6 мес)'!H108:L108/'ввод данных'!$B$7</f>
        <v>-85.128526645768019</v>
      </c>
      <c r="I108" s="321"/>
      <c r="J108" s="321"/>
      <c r="K108" s="321"/>
      <c r="L108" s="321"/>
      <c r="M108" s="214"/>
      <c r="N108" s="221">
        <f t="shared" ca="1" si="3"/>
        <v>-85.128526645768019</v>
      </c>
      <c r="O108" s="216"/>
      <c r="P108" s="303" t="str">
        <f ca="1">'т-банк 2 (6 мес)'!P108:Q108</f>
        <v>LENTA-297</v>
      </c>
      <c r="Q108" s="303"/>
      <c r="R108" s="216"/>
      <c r="S108" s="216" t="str">
        <f ca="1">'т-банк 2 (6 мес)'!S108</f>
        <v>*1344</v>
      </c>
    </row>
    <row r="109" spans="1:19" ht="30" customHeight="1">
      <c r="A109" s="215">
        <f ca="1">'т-банк 2 (6 мес)'!A109</f>
        <v>46022.267997685216</v>
      </c>
      <c r="B109" s="216"/>
      <c r="C109" s="306">
        <f t="shared" ca="1" si="2"/>
        <v>46022.267997685216</v>
      </c>
      <c r="D109" s="307"/>
      <c r="E109" s="307"/>
      <c r="F109" s="307"/>
      <c r="G109" s="216"/>
      <c r="H109" s="321">
        <f ca="1">'т-банк 2 (6 мес)'!H109:L109/'ввод данных'!$B$7</f>
        <v>-83.887147335423194</v>
      </c>
      <c r="I109" s="321"/>
      <c r="J109" s="321"/>
      <c r="K109" s="321"/>
      <c r="L109" s="321"/>
      <c r="M109" s="214"/>
      <c r="N109" s="221">
        <f t="shared" ca="1" si="3"/>
        <v>-83.887147335423194</v>
      </c>
      <c r="O109" s="216"/>
      <c r="P109" s="303" t="str">
        <f ca="1">'т-банк 2 (6 мес)'!P109:Q109</f>
        <v>YM*MOBCREDIT</v>
      </c>
      <c r="Q109" s="303"/>
      <c r="R109" s="216"/>
      <c r="S109" s="216" t="str">
        <f ca="1">'т-банк 2 (6 мес)'!S109</f>
        <v>*1344</v>
      </c>
    </row>
    <row r="110" spans="1:19" ht="30" customHeight="1">
      <c r="A110" s="215">
        <f ca="1">'т-банк 2 (6 мес)'!A110</f>
        <v>46021.313136574106</v>
      </c>
      <c r="B110" s="216"/>
      <c r="C110" s="306">
        <f t="shared" ca="1" si="2"/>
        <v>46021.313136574106</v>
      </c>
      <c r="D110" s="307"/>
      <c r="E110" s="307"/>
      <c r="F110" s="307"/>
      <c r="G110" s="216"/>
      <c r="H110" s="321">
        <f ca="1">'т-банк 2 (6 мес)'!H110:L110/'ввод данных'!$B$7</f>
        <v>-5.2037617554858935</v>
      </c>
      <c r="I110" s="321"/>
      <c r="J110" s="321"/>
      <c r="K110" s="321"/>
      <c r="L110" s="321"/>
      <c r="M110" s="214"/>
      <c r="N110" s="221">
        <f t="shared" ca="1" si="3"/>
        <v>-5.2037617554858935</v>
      </c>
      <c r="O110" s="216"/>
      <c r="P110" s="303" t="str">
        <f ca="1">'т-банк 2 (6 мес)'!P110:Q110</f>
        <v>PIF ALFACAPITAL BALANS</v>
      </c>
      <c r="Q110" s="303"/>
      <c r="R110" s="216"/>
      <c r="S110" s="216" t="str">
        <f ca="1">'т-банк 2 (6 мес)'!S110</f>
        <v>*1344</v>
      </c>
    </row>
    <row r="111" spans="1:19" ht="30" customHeight="1">
      <c r="A111" s="215">
        <f ca="1">'т-банк 2 (6 мес)'!A111</f>
        <v>46021.197858796331</v>
      </c>
      <c r="B111" s="216"/>
      <c r="C111" s="306">
        <f t="shared" ca="1" si="2"/>
        <v>46021.197858796331</v>
      </c>
      <c r="D111" s="307"/>
      <c r="E111" s="307"/>
      <c r="F111" s="307"/>
      <c r="G111" s="216"/>
      <c r="H111" s="321">
        <f ca="1">'т-банк 2 (6 мес)'!H111:L111/'ввод данных'!$B$7</f>
        <v>-146.15673981191222</v>
      </c>
      <c r="I111" s="321"/>
      <c r="J111" s="321"/>
      <c r="K111" s="321"/>
      <c r="L111" s="321"/>
      <c r="M111" s="214"/>
      <c r="N111" s="221">
        <f t="shared" ca="1" si="3"/>
        <v>-146.15673981191222</v>
      </c>
      <c r="O111" s="216"/>
      <c r="P111" s="303" t="str">
        <f ca="1">'т-банк 2 (6 мес)'!P111:Q111</f>
        <v>CANTEEN ALCON</v>
      </c>
      <c r="Q111" s="303"/>
      <c r="R111" s="216"/>
      <c r="S111" s="216" t="str">
        <f ca="1">'т-банк 2 (6 мес)'!S111</f>
        <v>*1344</v>
      </c>
    </row>
    <row r="112" spans="1:19" ht="30" customHeight="1">
      <c r="A112" s="215">
        <f ca="1">'т-банк 2 (6 мес)'!A112</f>
        <v>46020.200636574111</v>
      </c>
      <c r="B112" s="216"/>
      <c r="C112" s="306">
        <f t="shared" ca="1" si="2"/>
        <v>46020.200636574111</v>
      </c>
      <c r="D112" s="307"/>
      <c r="E112" s="307"/>
      <c r="F112" s="307"/>
      <c r="G112" s="216"/>
      <c r="H112" s="321">
        <f ca="1">'т-банк 2 (6 мес)'!H112:L112/'ввод данных'!$B$7</f>
        <v>-146.10658307210031</v>
      </c>
      <c r="I112" s="321"/>
      <c r="J112" s="321"/>
      <c r="K112" s="321"/>
      <c r="L112" s="321"/>
      <c r="M112" s="214"/>
      <c r="N112" s="221">
        <f t="shared" ca="1" si="3"/>
        <v>-146.10658307210031</v>
      </c>
      <c r="O112" s="216"/>
      <c r="P112" s="303" t="str">
        <f ca="1">'т-банк 2 (6 мес)'!P112:Q112</f>
        <v>PEREKRESTOK</v>
      </c>
      <c r="Q112" s="303"/>
      <c r="R112" s="216"/>
      <c r="S112" s="216" t="str">
        <f ca="1">'т-банк 2 (6 мес)'!S112</f>
        <v>*1344</v>
      </c>
    </row>
    <row r="113" spans="1:19" ht="30" customHeight="1">
      <c r="A113" s="215">
        <f ca="1">'т-банк 2 (6 мес)'!A113</f>
        <v>46020.067303240779</v>
      </c>
      <c r="B113" s="216"/>
      <c r="C113" s="306">
        <f t="shared" ca="1" si="2"/>
        <v>46020.067303240779</v>
      </c>
      <c r="D113" s="307"/>
      <c r="E113" s="307"/>
      <c r="F113" s="307"/>
      <c r="G113" s="216"/>
      <c r="H113" s="321">
        <f ca="1">'т-банк 2 (6 мес)'!H113:L113/'ввод данных'!$B$7</f>
        <v>-8.4137931034482758</v>
      </c>
      <c r="I113" s="321"/>
      <c r="J113" s="321"/>
      <c r="K113" s="321"/>
      <c r="L113" s="321"/>
      <c r="M113" s="214"/>
      <c r="N113" s="221">
        <f t="shared" ca="1" si="3"/>
        <v>-8.4137931034482758</v>
      </c>
      <c r="O113" s="216"/>
      <c r="P113" s="303" t="str">
        <f ca="1">'т-банк 2 (6 мес)'!P113:Q113</f>
        <v>YM*BETSBC</v>
      </c>
      <c r="Q113" s="303"/>
      <c r="R113" s="216"/>
      <c r="S113" s="216" t="str">
        <f ca="1">'т-банк 2 (6 мес)'!S113</f>
        <v>*1344</v>
      </c>
    </row>
    <row r="114" spans="1:19" ht="30" customHeight="1">
      <c r="A114" s="215">
        <f ca="1">'т-банк 2 (6 мес)'!A114</f>
        <v>46019.670081018558</v>
      </c>
      <c r="B114" s="216"/>
      <c r="C114" s="306">
        <f t="shared" ca="1" si="2"/>
        <v>46019.670081018558</v>
      </c>
      <c r="D114" s="307"/>
      <c r="E114" s="307"/>
      <c r="F114" s="307"/>
      <c r="G114" s="216"/>
      <c r="H114" s="321">
        <f ca="1">'т-банк 2 (6 мес)'!H114:L114/'ввод данных'!$B$7</f>
        <v>-30.006269592476489</v>
      </c>
      <c r="I114" s="321"/>
      <c r="J114" s="321"/>
      <c r="K114" s="321"/>
      <c r="L114" s="321"/>
      <c r="M114" s="214"/>
      <c r="N114" s="221">
        <f t="shared" ca="1" si="3"/>
        <v>-30.006269592476489</v>
      </c>
      <c r="O114" s="216"/>
      <c r="P114" s="303" t="str">
        <f ca="1">'т-банк 2 (6 мес)'!P114:Q114</f>
        <v>LLC ORGANIC COFFEE-2</v>
      </c>
      <c r="Q114" s="303"/>
      <c r="R114" s="216"/>
      <c r="S114" s="216" t="str">
        <f ca="1">'т-банк 2 (6 мес)'!S114</f>
        <v>*1344</v>
      </c>
    </row>
    <row r="115" spans="1:19" ht="30" customHeight="1">
      <c r="A115" s="215">
        <f ca="1">'т-банк 2 (6 мес)'!A115</f>
        <v>46018.90758101856</v>
      </c>
      <c r="B115" s="216"/>
      <c r="C115" s="306">
        <f t="shared" ca="1" si="2"/>
        <v>46018.90758101856</v>
      </c>
      <c r="D115" s="307"/>
      <c r="E115" s="307"/>
      <c r="F115" s="307"/>
      <c r="G115" s="216"/>
      <c r="H115" s="321">
        <f ca="1">'т-банк 2 (6 мес)'!H115:L115/'ввод данных'!$B$7</f>
        <v>-135.51097178683386</v>
      </c>
      <c r="I115" s="321"/>
      <c r="J115" s="321"/>
      <c r="K115" s="321"/>
      <c r="L115" s="321"/>
      <c r="M115" s="214"/>
      <c r="N115" s="221">
        <f t="shared" ca="1" si="3"/>
        <v>-135.51097178683386</v>
      </c>
      <c r="O115" s="216"/>
      <c r="P115" s="303" t="str">
        <f ca="1">'т-банк 2 (6 мес)'!P115:Q115</f>
        <v>ZAIMSRAZU.RU</v>
      </c>
      <c r="Q115" s="303"/>
      <c r="R115" s="216"/>
      <c r="S115" s="216" t="str">
        <f ca="1">'т-банк 2 (6 мес)'!S115</f>
        <v>*1344</v>
      </c>
    </row>
    <row r="116" spans="1:19" ht="30" customHeight="1">
      <c r="A116" s="215">
        <f ca="1">'т-банк 2 (6 мес)'!A116</f>
        <v>46018.606192129671</v>
      </c>
      <c r="B116" s="216"/>
      <c r="C116" s="306">
        <f t="shared" ca="1" si="2"/>
        <v>46018.606192129671</v>
      </c>
      <c r="D116" s="307"/>
      <c r="E116" s="307"/>
      <c r="F116" s="307"/>
      <c r="G116" s="216"/>
      <c r="H116" s="321">
        <f ca="1">'т-банк 2 (6 мес)'!H116:L116/'ввод данных'!$B$7</f>
        <v>-175.1974921630094</v>
      </c>
      <c r="I116" s="321"/>
      <c r="J116" s="321"/>
      <c r="K116" s="321"/>
      <c r="L116" s="321"/>
      <c r="M116" s="214"/>
      <c r="N116" s="221">
        <f t="shared" ca="1" si="3"/>
        <v>-175.1974921630094</v>
      </c>
      <c r="O116" s="216"/>
      <c r="P116" s="303" t="str">
        <f ca="1">'т-банк 2 (6 мес)'!P116:Q116</f>
        <v>WWW.WALLETONE.RU</v>
      </c>
      <c r="Q116" s="303"/>
      <c r="R116" s="216"/>
      <c r="S116" s="216" t="str">
        <f ca="1">'т-банк 2 (6 мес)'!S116</f>
        <v>*1344</v>
      </c>
    </row>
    <row r="117" spans="1:19" ht="30" customHeight="1">
      <c r="A117" s="215">
        <f ca="1">'т-банк 2 (6 мес)'!A117</f>
        <v>46018.031192129674</v>
      </c>
      <c r="B117" s="216"/>
      <c r="C117" s="306">
        <f t="shared" ca="1" si="2"/>
        <v>46018.031192129674</v>
      </c>
      <c r="D117" s="307"/>
      <c r="E117" s="307"/>
      <c r="F117" s="307"/>
      <c r="G117" s="216"/>
      <c r="H117" s="321">
        <f ca="1">'т-банк 2 (6 мес)'!H117:L117/'ввод данных'!$B$7</f>
        <v>-119.84952978056427</v>
      </c>
      <c r="I117" s="321"/>
      <c r="J117" s="321"/>
      <c r="K117" s="321"/>
      <c r="L117" s="321"/>
      <c r="M117" s="214"/>
      <c r="N117" s="221">
        <f t="shared" ca="1" si="3"/>
        <v>-119.84952978056427</v>
      </c>
      <c r="O117" s="216"/>
      <c r="P117" s="303" t="str">
        <f ca="1">'т-банк 2 (6 мес)'!P117:Q117</f>
        <v>YM*MOBCREDIT</v>
      </c>
      <c r="Q117" s="303"/>
      <c r="R117" s="216"/>
      <c r="S117" s="216" t="str">
        <f ca="1">'т-банк 2 (6 мес)'!S117</f>
        <v>*1344</v>
      </c>
    </row>
    <row r="118" spans="1:19" ht="30" customHeight="1">
      <c r="A118" s="215">
        <f ca="1">'т-банк 2 (6 мес)'!A118</f>
        <v>46017.537442129673</v>
      </c>
      <c r="B118" s="216"/>
      <c r="C118" s="306">
        <f t="shared" ca="1" si="2"/>
        <v>46017.537442129673</v>
      </c>
      <c r="D118" s="307"/>
      <c r="E118" s="307"/>
      <c r="F118" s="307"/>
      <c r="G118" s="216"/>
      <c r="H118" s="321">
        <f ca="1">'т-банк 2 (6 мес)'!H118:L118/'ввод данных'!$B$7</f>
        <v>-119.39811912225706</v>
      </c>
      <c r="I118" s="321"/>
      <c r="J118" s="321"/>
      <c r="K118" s="321"/>
      <c r="L118" s="321"/>
      <c r="M118" s="214"/>
      <c r="N118" s="221">
        <f t="shared" ca="1" si="3"/>
        <v>-119.39811912225706</v>
      </c>
      <c r="O118" s="216"/>
      <c r="P118" s="303" t="str">
        <f ca="1">'т-банк 2 (6 мес)'!P118:Q118</f>
        <v>NASTOYASHCHAYA PEKARNY</v>
      </c>
      <c r="Q118" s="303"/>
      <c r="R118" s="216"/>
      <c r="S118" s="216" t="str">
        <f ca="1">'т-банк 2 (6 мес)'!S118</f>
        <v>*1344</v>
      </c>
    </row>
    <row r="119" spans="1:19" ht="30" customHeight="1">
      <c r="A119" s="215">
        <f ca="1">'т-банк 2 (6 мес)'!A119</f>
        <v>46017.197164351892</v>
      </c>
      <c r="B119" s="216"/>
      <c r="C119" s="306">
        <f t="shared" ca="1" si="2"/>
        <v>46017.197164351892</v>
      </c>
      <c r="D119" s="307"/>
      <c r="E119" s="307"/>
      <c r="F119" s="307"/>
      <c r="G119" s="216"/>
      <c r="H119" s="321">
        <f ca="1">'т-банк 2 (6 мес)'!H119:L119/'ввод данных'!$B$7</f>
        <v>-139.5485893416928</v>
      </c>
      <c r="I119" s="321"/>
      <c r="J119" s="321"/>
      <c r="K119" s="321"/>
      <c r="L119" s="321"/>
      <c r="M119" s="214"/>
      <c r="N119" s="221">
        <f t="shared" ca="1" si="3"/>
        <v>-139.5485893416928</v>
      </c>
      <c r="O119" s="216"/>
      <c r="P119" s="303" t="str">
        <f ca="1">'т-банк 2 (6 мес)'!P119:Q119</f>
        <v>EZAIMO.RU</v>
      </c>
      <c r="Q119" s="303"/>
      <c r="R119" s="216"/>
      <c r="S119" s="216" t="str">
        <f ca="1">'т-банк 2 (6 мес)'!S119</f>
        <v>*1344</v>
      </c>
    </row>
    <row r="120" spans="1:19" ht="30" customHeight="1">
      <c r="A120" s="215">
        <f ca="1">'т-банк 2 (6 мес)'!A120</f>
        <v>46016.414525463006</v>
      </c>
      <c r="B120" s="216"/>
      <c r="C120" s="306">
        <f t="shared" ca="1" si="2"/>
        <v>46016.414525463006</v>
      </c>
      <c r="D120" s="307"/>
      <c r="E120" s="307"/>
      <c r="F120" s="307"/>
      <c r="G120" s="216"/>
      <c r="H120" s="321">
        <f ca="1">'т-банк 2 (6 мес)'!H120:L120/'ввод данных'!$B$7</f>
        <v>-16.840125391849529</v>
      </c>
      <c r="I120" s="321"/>
      <c r="J120" s="321"/>
      <c r="K120" s="321"/>
      <c r="L120" s="321"/>
      <c r="M120" s="214"/>
      <c r="N120" s="221">
        <f t="shared" ca="1" si="3"/>
        <v>-16.840125391849529</v>
      </c>
      <c r="O120" s="216"/>
      <c r="P120" s="303" t="str">
        <f ca="1">'т-банк 2 (6 мес)'!P120:Q120</f>
        <v>ZAIM365.RU</v>
      </c>
      <c r="Q120" s="303"/>
      <c r="R120" s="216"/>
      <c r="S120" s="216" t="str">
        <f ca="1">'т-банк 2 (6 мес)'!S120</f>
        <v>*1344</v>
      </c>
    </row>
    <row r="121" spans="1:19" ht="30" customHeight="1">
      <c r="A121" s="215">
        <f ca="1">'т-банк 2 (6 мес)'!A121</f>
        <v>46016.054108796336</v>
      </c>
      <c r="B121" s="216"/>
      <c r="C121" s="306">
        <f t="shared" ca="1" si="2"/>
        <v>46016.054108796336</v>
      </c>
      <c r="D121" s="307"/>
      <c r="E121" s="307"/>
      <c r="F121" s="307"/>
      <c r="G121" s="216"/>
      <c r="H121" s="321">
        <f ca="1">'т-банк 2 (6 мес)'!H121:L121/'ввод данных'!$B$7</f>
        <v>-58.432601880877741</v>
      </c>
      <c r="I121" s="321"/>
      <c r="J121" s="321"/>
      <c r="K121" s="321"/>
      <c r="L121" s="321"/>
      <c r="M121" s="214"/>
      <c r="N121" s="221">
        <f t="shared" ca="1" si="3"/>
        <v>-58.432601880877741</v>
      </c>
      <c r="O121" s="216"/>
      <c r="P121" s="303" t="str">
        <f ca="1">'т-банк 2 (6 мес)'!P121:Q121</f>
        <v>OPENTABLE REST GIFT</v>
      </c>
      <c r="Q121" s="303"/>
      <c r="R121" s="216"/>
      <c r="S121" s="216" t="str">
        <f ca="1">'т-банк 2 (6 мес)'!S121</f>
        <v>*1344</v>
      </c>
    </row>
    <row r="122" spans="1:19" ht="30" customHeight="1">
      <c r="A122" s="215">
        <f ca="1">'т-банк 2 (6 мес)'!A122</f>
        <v>46015.988136574117</v>
      </c>
      <c r="B122" s="216"/>
      <c r="C122" s="306">
        <f t="shared" ca="1" si="2"/>
        <v>46015.988136574117</v>
      </c>
      <c r="D122" s="307"/>
      <c r="E122" s="307"/>
      <c r="F122" s="307"/>
      <c r="G122" s="216"/>
      <c r="H122" s="321">
        <f ca="1">'т-банк 2 (6 мес)'!H122:L122/'ввод данных'!$B$7</f>
        <v>-160.30094043887146</v>
      </c>
      <c r="I122" s="321"/>
      <c r="J122" s="321"/>
      <c r="K122" s="321"/>
      <c r="L122" s="321"/>
      <c r="M122" s="214"/>
      <c r="N122" s="221">
        <f t="shared" ca="1" si="3"/>
        <v>-160.30094043887146</v>
      </c>
      <c r="O122" s="216"/>
      <c r="P122" s="303" t="str">
        <f ca="1">'т-банк 2 (6 мес)'!P122:Q122</f>
        <v>STATUS CLUB</v>
      </c>
      <c r="Q122" s="303"/>
      <c r="R122" s="216"/>
      <c r="S122" s="216" t="str">
        <f ca="1">'т-банк 2 (6 мес)'!S122</f>
        <v>*1344</v>
      </c>
    </row>
    <row r="123" spans="1:19" ht="30" customHeight="1">
      <c r="A123" s="215">
        <f ca="1">'т-банк 2 (6 мес)'!A123</f>
        <v>46015.099247685226</v>
      </c>
      <c r="B123" s="216"/>
      <c r="C123" s="306">
        <f t="shared" ca="1" si="2"/>
        <v>46015.099247685226</v>
      </c>
      <c r="D123" s="307"/>
      <c r="E123" s="307"/>
      <c r="F123" s="307"/>
      <c r="G123" s="216"/>
      <c r="H123" s="321">
        <f ca="1">'т-банк 2 (6 мес)'!H123:L123/'ввод данных'!$B$7</f>
        <v>-55.724137931034484</v>
      </c>
      <c r="I123" s="321"/>
      <c r="J123" s="321"/>
      <c r="K123" s="321"/>
      <c r="L123" s="321"/>
      <c r="M123" s="214"/>
      <c r="N123" s="221">
        <f t="shared" ca="1" si="3"/>
        <v>-55.724137931034484</v>
      </c>
      <c r="O123" s="216"/>
      <c r="P123" s="303" t="str">
        <f ca="1">'т-банк 2 (6 мес)'!P123:Q123</f>
        <v>PLASTIQ TUITION</v>
      </c>
      <c r="Q123" s="303"/>
      <c r="R123" s="216"/>
      <c r="S123" s="216" t="str">
        <f ca="1">'т-банк 2 (6 мес)'!S123</f>
        <v>*1344</v>
      </c>
    </row>
    <row r="124" spans="1:19" ht="30" customHeight="1">
      <c r="A124" s="215">
        <f ca="1">'т-банк 2 (6 мес)'!A124</f>
        <v>46014.209664351896</v>
      </c>
      <c r="B124" s="216"/>
      <c r="C124" s="306">
        <f t="shared" ca="1" si="2"/>
        <v>46014.209664351896</v>
      </c>
      <c r="D124" s="307"/>
      <c r="E124" s="307"/>
      <c r="F124" s="307"/>
      <c r="G124" s="216"/>
      <c r="H124" s="321">
        <f ca="1">'т-банк 2 (6 мес)'!H124:L124/'ввод данных'!$B$7</f>
        <v>-21.567398119122256</v>
      </c>
      <c r="I124" s="321"/>
      <c r="J124" s="321"/>
      <c r="K124" s="321"/>
      <c r="L124" s="321"/>
      <c r="M124" s="214"/>
      <c r="N124" s="221">
        <f t="shared" ca="1" si="3"/>
        <v>-21.567398119122256</v>
      </c>
      <c r="O124" s="216"/>
      <c r="P124" s="303" t="str">
        <f ca="1">'т-банк 2 (6 мес)'!P124:Q124</f>
        <v>OPENTABLE REST GIFT</v>
      </c>
      <c r="Q124" s="303"/>
      <c r="R124" s="216"/>
      <c r="S124" s="216" t="str">
        <f ca="1">'т-банк 2 (6 мес)'!S124</f>
        <v>*1344</v>
      </c>
    </row>
    <row r="125" spans="1:19" ht="30" customHeight="1">
      <c r="A125" s="215">
        <f ca="1">'т-банк 2 (6 мес)'!A125</f>
        <v>46013.405497685228</v>
      </c>
      <c r="B125" s="216"/>
      <c r="C125" s="306">
        <f t="shared" ca="1" si="2"/>
        <v>46013.405497685228</v>
      </c>
      <c r="D125" s="307"/>
      <c r="E125" s="307"/>
      <c r="F125" s="307"/>
      <c r="G125" s="216"/>
      <c r="H125" s="321">
        <f ca="1">'т-банк 2 (6 мес)'!H125:L125/'ввод данных'!$B$7</f>
        <v>-149.50470219435738</v>
      </c>
      <c r="I125" s="321"/>
      <c r="J125" s="321"/>
      <c r="K125" s="321"/>
      <c r="L125" s="321"/>
      <c r="M125" s="214"/>
      <c r="N125" s="221">
        <f t="shared" ca="1" si="3"/>
        <v>-149.50470219435738</v>
      </c>
      <c r="O125" s="216"/>
      <c r="P125" s="303" t="str">
        <f ca="1">'т-банк 2 (6 мес)'!P125:Q125</f>
        <v>PAYU</v>
      </c>
      <c r="Q125" s="303"/>
      <c r="R125" s="216"/>
      <c r="S125" s="216" t="str">
        <f ca="1">'т-банк 2 (6 мес)'!S125</f>
        <v>*1344</v>
      </c>
    </row>
    <row r="126" spans="1:19" ht="30" customHeight="1">
      <c r="A126" s="215">
        <f ca="1">'т-банк 2 (6 мес)'!A126</f>
        <v>46012.478414351892</v>
      </c>
      <c r="B126" s="216"/>
      <c r="C126" s="306">
        <f t="shared" ca="1" si="2"/>
        <v>46012.478414351892</v>
      </c>
      <c r="D126" s="307"/>
      <c r="E126" s="307"/>
      <c r="F126" s="307"/>
      <c r="G126" s="216"/>
      <c r="H126" s="321">
        <f ca="1">'т-банк 2 (6 мес)'!H126:L126/'ввод данных'!$B$7</f>
        <v>-86.884012539184951</v>
      </c>
      <c r="I126" s="321"/>
      <c r="J126" s="321"/>
      <c r="K126" s="321"/>
      <c r="L126" s="321"/>
      <c r="M126" s="214"/>
      <c r="N126" s="221">
        <f t="shared" ca="1" si="3"/>
        <v>-86.884012539184951</v>
      </c>
      <c r="O126" s="216"/>
      <c r="P126" s="303" t="str">
        <f ca="1">'т-банк 2 (6 мес)'!P126:Q126</f>
        <v>GAZPROMNEFT AZS 159</v>
      </c>
      <c r="Q126" s="303"/>
      <c r="R126" s="216"/>
      <c r="S126" s="216" t="str">
        <f ca="1">'т-банк 2 (6 мес)'!S126</f>
        <v>*1344</v>
      </c>
    </row>
    <row r="127" spans="1:19" ht="30" customHeight="1">
      <c r="A127" s="215">
        <f ca="1">'т-банк 2 (6 мес)'!A127</f>
        <v>46011.846469907447</v>
      </c>
      <c r="B127" s="216"/>
      <c r="C127" s="306">
        <f t="shared" ca="1" si="2"/>
        <v>46011.846469907447</v>
      </c>
      <c r="D127" s="307"/>
      <c r="E127" s="307"/>
      <c r="F127" s="307"/>
      <c r="G127" s="216"/>
      <c r="H127" s="321">
        <f ca="1">'т-банк 2 (6 мес)'!H127:L127/'ввод данных'!$B$7</f>
        <v>10532.915360501567</v>
      </c>
      <c r="I127" s="321"/>
      <c r="J127" s="321"/>
      <c r="K127" s="321"/>
      <c r="L127" s="321"/>
      <c r="M127" s="214"/>
      <c r="N127" s="221">
        <f t="shared" ca="1" si="3"/>
        <v>10532.915360501567</v>
      </c>
      <c r="O127" s="216"/>
      <c r="P127" s="303" t="str">
        <f ca="1">'т-банк 2 (6 мес)'!P127:Q127</f>
        <v>Salary transfer from STARLINK LLC</v>
      </c>
      <c r="Q127" s="303"/>
      <c r="R127" s="216"/>
      <c r="S127" s="216" t="str">
        <f ca="1">'т-банк 2 (6 мес)'!S127</f>
        <v>*1344</v>
      </c>
    </row>
    <row r="128" spans="1:19" ht="30" customHeight="1">
      <c r="A128" s="215">
        <f ca="1">'т-банк 2 (6 мес)'!A128</f>
        <v>46011.456886574117</v>
      </c>
      <c r="B128" s="216"/>
      <c r="C128" s="306">
        <f t="shared" ca="1" si="2"/>
        <v>46011.456886574117</v>
      </c>
      <c r="D128" s="307"/>
      <c r="E128" s="307"/>
      <c r="F128" s="307"/>
      <c r="G128" s="216"/>
      <c r="H128" s="321">
        <f ca="1">'т-банк 2 (6 мес)'!H128:L128/'ввод данных'!$B$7</f>
        <v>-149.05329153605015</v>
      </c>
      <c r="I128" s="321"/>
      <c r="J128" s="321"/>
      <c r="K128" s="321"/>
      <c r="L128" s="321"/>
      <c r="M128" s="214"/>
      <c r="N128" s="221">
        <f t="shared" ca="1" si="3"/>
        <v>-149.05329153605015</v>
      </c>
      <c r="O128" s="216"/>
      <c r="P128" s="303" t="str">
        <f ca="1">'т-банк 2 (6 мес)'!P128:Q128</f>
        <v>SHOPWWW.BELARUSBANK.BY</v>
      </c>
      <c r="Q128" s="303"/>
      <c r="R128" s="216"/>
      <c r="S128" s="216" t="str">
        <f ca="1">'т-банк 2 (6 мес)'!S128</f>
        <v>*1344</v>
      </c>
    </row>
    <row r="129" spans="1:19" ht="30" customHeight="1">
      <c r="A129" s="215">
        <f ca="1">'т-банк 2 (6 мес)'!A129</f>
        <v>46011.354803240785</v>
      </c>
      <c r="B129" s="216"/>
      <c r="C129" s="306">
        <f t="shared" ca="1" si="2"/>
        <v>46011.354803240785</v>
      </c>
      <c r="D129" s="307"/>
      <c r="E129" s="307"/>
      <c r="F129" s="307"/>
      <c r="G129" s="216"/>
      <c r="H129" s="321">
        <f ca="1">'т-банк 2 (6 мес)'!H129:L129/'ввод данных'!$B$7</f>
        <v>-177.49216300940438</v>
      </c>
      <c r="I129" s="321"/>
      <c r="J129" s="321"/>
      <c r="K129" s="321"/>
      <c r="L129" s="321"/>
      <c r="M129" s="214"/>
      <c r="N129" s="221">
        <f t="shared" ca="1" si="3"/>
        <v>-177.49216300940438</v>
      </c>
      <c r="O129" s="216"/>
      <c r="P129" s="303" t="str">
        <f ca="1">'т-банк 2 (6 мес)'!P129:Q129</f>
        <v>UMONEYS.RU</v>
      </c>
      <c r="Q129" s="303"/>
      <c r="R129" s="216"/>
      <c r="S129" s="216" t="str">
        <f ca="1">'т-банк 2 (6 мес)'!S129</f>
        <v>*1344</v>
      </c>
    </row>
    <row r="130" spans="1:19" ht="30" customHeight="1">
      <c r="A130" s="215">
        <f ca="1">'т-банк 2 (6 мес)'!A130</f>
        <v>46010.707581018563</v>
      </c>
      <c r="B130" s="216"/>
      <c r="C130" s="306">
        <f t="shared" ca="1" si="2"/>
        <v>46010.707581018563</v>
      </c>
      <c r="D130" s="307"/>
      <c r="E130" s="307"/>
      <c r="F130" s="307"/>
      <c r="G130" s="216"/>
      <c r="H130" s="321">
        <f ca="1">'т-банк 2 (6 мес)'!H130:L130/'ввод данных'!$B$7</f>
        <v>-141.65517241379311</v>
      </c>
      <c r="I130" s="321"/>
      <c r="J130" s="321"/>
      <c r="K130" s="321"/>
      <c r="L130" s="321"/>
      <c r="M130" s="214"/>
      <c r="N130" s="221">
        <f t="shared" ca="1" si="3"/>
        <v>-141.65517241379311</v>
      </c>
      <c r="O130" s="216"/>
      <c r="P130" s="303" t="str">
        <f ca="1">'т-банк 2 (6 мес)'!P130:Q130</f>
        <v>PAYMASTER</v>
      </c>
      <c r="Q130" s="303"/>
      <c r="R130" s="216"/>
      <c r="S130" s="216" t="str">
        <f ca="1">'т-банк 2 (6 мес)'!S130</f>
        <v>*1344</v>
      </c>
    </row>
    <row r="131" spans="1:19" ht="30" customHeight="1">
      <c r="A131" s="215">
        <f ca="1">'т-банк 2 (6 мес)'!A131</f>
        <v>46010.139525463004</v>
      </c>
      <c r="B131" s="216"/>
      <c r="C131" s="306">
        <f t="shared" ca="1" si="2"/>
        <v>46010.139525463004</v>
      </c>
      <c r="D131" s="307"/>
      <c r="E131" s="307"/>
      <c r="F131" s="307"/>
      <c r="G131" s="216"/>
      <c r="H131" s="321">
        <f ca="1">'т-банк 2 (6 мес)'!H131:L131/'ввод данных'!$B$7</f>
        <v>-187.33542319749216</v>
      </c>
      <c r="I131" s="321"/>
      <c r="J131" s="321"/>
      <c r="K131" s="321"/>
      <c r="L131" s="321"/>
      <c r="M131" s="214"/>
      <c r="N131" s="221">
        <f t="shared" ca="1" si="3"/>
        <v>-187.33542319749216</v>
      </c>
      <c r="O131" s="216"/>
      <c r="P131" s="303" t="str">
        <f ca="1">'т-банк 2 (6 мес)'!P131:Q131</f>
        <v>YM*BETSBC</v>
      </c>
      <c r="Q131" s="303"/>
      <c r="R131" s="216"/>
      <c r="S131" s="216" t="str">
        <f ca="1">'т-банк 2 (6 мес)'!S131</f>
        <v>*1344</v>
      </c>
    </row>
    <row r="132" spans="1:19" ht="30" customHeight="1">
      <c r="A132" s="215">
        <f ca="1">'т-банк 2 (6 мес)'!A132</f>
        <v>46009.815219907447</v>
      </c>
      <c r="B132" s="216"/>
      <c r="C132" s="306">
        <f t="shared" ca="1" si="2"/>
        <v>46009.815219907447</v>
      </c>
      <c r="D132" s="307"/>
      <c r="E132" s="307"/>
      <c r="F132" s="307"/>
      <c r="G132" s="216"/>
      <c r="H132" s="321">
        <f ca="1">'т-банк 2 (6 мес)'!H132:L132/'ввод данных'!$B$7</f>
        <v>-78.670846394984324</v>
      </c>
      <c r="I132" s="321"/>
      <c r="J132" s="321"/>
      <c r="K132" s="321"/>
      <c r="L132" s="321"/>
      <c r="M132" s="214"/>
      <c r="N132" s="221">
        <f t="shared" ca="1" si="3"/>
        <v>-78.670846394984324</v>
      </c>
      <c r="O132" s="216"/>
      <c r="P132" s="303" t="str">
        <f ca="1">'т-банк 2 (6 мес)'!P132:Q132</f>
        <v>BVAAUCTIONS</v>
      </c>
      <c r="Q132" s="303"/>
      <c r="R132" s="216"/>
      <c r="S132" s="216" t="str">
        <f ca="1">'т-банк 2 (6 мес)'!S132</f>
        <v>*1344</v>
      </c>
    </row>
    <row r="133" spans="1:19" ht="30" customHeight="1">
      <c r="A133" s="215">
        <f ca="1">'т-банк 2 (6 мес)'!A133</f>
        <v>46009.061747685228</v>
      </c>
      <c r="B133" s="216"/>
      <c r="C133" s="306">
        <f t="shared" ca="1" si="2"/>
        <v>46009.061747685228</v>
      </c>
      <c r="D133" s="307"/>
      <c r="E133" s="307"/>
      <c r="F133" s="307"/>
      <c r="G133" s="216"/>
      <c r="H133" s="321">
        <f ca="1">'т-банк 2 (6 мес)'!H133:L133/'ввод данных'!$B$7</f>
        <v>-57.554858934169282</v>
      </c>
      <c r="I133" s="321"/>
      <c r="J133" s="321"/>
      <c r="K133" s="321"/>
      <c r="L133" s="321"/>
      <c r="M133" s="214"/>
      <c r="N133" s="221">
        <f t="shared" ca="1" si="3"/>
        <v>-57.554858934169282</v>
      </c>
      <c r="O133" s="216"/>
      <c r="P133" s="303" t="str">
        <f ca="1">'т-банк 2 (6 мес)'!P133:Q133</f>
        <v>PAYU</v>
      </c>
      <c r="Q133" s="303"/>
      <c r="R133" s="216"/>
      <c r="S133" s="216" t="str">
        <f ca="1">'т-банк 2 (6 мес)'!S133</f>
        <v>*1344</v>
      </c>
    </row>
    <row r="134" spans="1:19" ht="30" customHeight="1">
      <c r="A134" s="215">
        <f ca="1">'т-банк 2 (6 мес)'!A134</f>
        <v>46008.613831018563</v>
      </c>
      <c r="B134" s="216"/>
      <c r="C134" s="306">
        <f t="shared" ca="1" si="2"/>
        <v>46008.613831018563</v>
      </c>
      <c r="D134" s="307"/>
      <c r="E134" s="307"/>
      <c r="F134" s="307"/>
      <c r="G134" s="216"/>
      <c r="H134" s="321">
        <f ca="1">'т-банк 2 (6 мес)'!H134:L134/'ввод данных'!$B$7</f>
        <v>-30.670846394984327</v>
      </c>
      <c r="I134" s="321"/>
      <c r="J134" s="321"/>
      <c r="K134" s="321"/>
      <c r="L134" s="321"/>
      <c r="M134" s="214"/>
      <c r="N134" s="221">
        <f t="shared" ca="1" si="3"/>
        <v>-30.670846394984327</v>
      </c>
      <c r="O134" s="216"/>
      <c r="P134" s="303" t="str">
        <f ca="1">'т-банк 2 (6 мес)'!P134:Q134</f>
        <v>EXPRESS-L</v>
      </c>
      <c r="Q134" s="303"/>
      <c r="R134" s="216"/>
      <c r="S134" s="216" t="str">
        <f ca="1">'т-банк 2 (6 мес)'!S134</f>
        <v>*1344</v>
      </c>
    </row>
    <row r="135" spans="1:19" ht="30" customHeight="1">
      <c r="A135" s="215">
        <f ca="1">'т-банк 2 (6 мес)'!A135</f>
        <v>46007.931192129676</v>
      </c>
      <c r="B135" s="216"/>
      <c r="C135" s="306">
        <f t="shared" ca="1" si="2"/>
        <v>46007.931192129676</v>
      </c>
      <c r="D135" s="307"/>
      <c r="E135" s="307"/>
      <c r="F135" s="307"/>
      <c r="G135" s="216"/>
      <c r="H135" s="321">
        <f ca="1">'т-банк 2 (6 мес)'!H135:L135/'ввод данных'!$B$7</f>
        <v>-88.551724137931032</v>
      </c>
      <c r="I135" s="321"/>
      <c r="J135" s="321"/>
      <c r="K135" s="321"/>
      <c r="L135" s="321"/>
      <c r="M135" s="214"/>
      <c r="N135" s="221">
        <f t="shared" ca="1" si="3"/>
        <v>-88.551724137931032</v>
      </c>
      <c r="O135" s="216"/>
      <c r="P135" s="303" t="str">
        <f ca="1">'т-банк 2 (6 мес)'!P135:Q135</f>
        <v>OOO KOMPASS GRUPP RUS</v>
      </c>
      <c r="Q135" s="303"/>
      <c r="R135" s="216"/>
      <c r="S135" s="216" t="str">
        <f ca="1">'т-банк 2 (6 мес)'!S135</f>
        <v>*1344</v>
      </c>
    </row>
    <row r="136" spans="1:19" ht="30" customHeight="1">
      <c r="A136" s="215">
        <f ca="1">'т-банк 2 (6 мес)'!A136</f>
        <v>46007.038831018566</v>
      </c>
      <c r="B136" s="216"/>
      <c r="C136" s="306">
        <f t="shared" ca="1" si="2"/>
        <v>46007.038831018566</v>
      </c>
      <c r="D136" s="307"/>
      <c r="E136" s="307"/>
      <c r="F136" s="307"/>
      <c r="G136" s="216"/>
      <c r="H136" s="321">
        <f ca="1">'т-банк 2 (6 мес)'!H136:L136/'ввод данных'!$B$7</f>
        <v>-20.940438871473354</v>
      </c>
      <c r="I136" s="321"/>
      <c r="J136" s="321"/>
      <c r="K136" s="321"/>
      <c r="L136" s="321"/>
      <c r="M136" s="214"/>
      <c r="N136" s="221">
        <f t="shared" ca="1" si="3"/>
        <v>-20.940438871473354</v>
      </c>
      <c r="O136" s="216"/>
      <c r="P136" s="303" t="str">
        <f ca="1">'т-банк 2 (6 мес)'!P136:Q136</f>
        <v>TRM 4814 E UL. ZEMLYAN</v>
      </c>
      <c r="Q136" s="303"/>
      <c r="R136" s="216"/>
      <c r="S136" s="216" t="str">
        <f ca="1">'т-банк 2 (6 мес)'!S136</f>
        <v>*1344</v>
      </c>
    </row>
    <row r="137" spans="1:19" ht="30" customHeight="1">
      <c r="A137" s="215">
        <f ca="1">'т-банк 2 (6 мес)'!A137</f>
        <v>46006.762442129679</v>
      </c>
      <c r="B137" s="216"/>
      <c r="C137" s="306">
        <f t="shared" ca="1" si="2"/>
        <v>46006.762442129679</v>
      </c>
      <c r="D137" s="307"/>
      <c r="E137" s="307"/>
      <c r="F137" s="307"/>
      <c r="G137" s="216"/>
      <c r="H137" s="321">
        <f ca="1">'т-банк 2 (6 мес)'!H137:L137/'ввод данных'!$B$7</f>
        <v>-60.20062695924765</v>
      </c>
      <c r="I137" s="321"/>
      <c r="J137" s="321"/>
      <c r="K137" s="321"/>
      <c r="L137" s="321"/>
      <c r="M137" s="214"/>
      <c r="N137" s="221">
        <f t="shared" ca="1" si="3"/>
        <v>-60.20062695924765</v>
      </c>
      <c r="O137" s="216"/>
      <c r="P137" s="303" t="str">
        <f ca="1">'т-банк 2 (6 мес)'!P137:Q137</f>
        <v>YM*COFFEE</v>
      </c>
      <c r="Q137" s="303"/>
      <c r="R137" s="216"/>
      <c r="S137" s="216" t="str">
        <f ca="1">'т-банк 2 (6 мес)'!S137</f>
        <v>*1344</v>
      </c>
    </row>
    <row r="138" spans="1:19" ht="30" customHeight="1">
      <c r="A138" s="215">
        <f ca="1">'т-банк 2 (6 мес)'!A138</f>
        <v>46006.075636574125</v>
      </c>
      <c r="B138" s="216"/>
      <c r="C138" s="306">
        <f t="shared" ca="1" si="2"/>
        <v>46006.075636574125</v>
      </c>
      <c r="D138" s="307"/>
      <c r="E138" s="307"/>
      <c r="F138" s="307"/>
      <c r="G138" s="216"/>
      <c r="H138" s="321">
        <f ca="1">'т-банк 2 (6 мес)'!H138:L138/'ввод данных'!$B$7</f>
        <v>-174.30721003134795</v>
      </c>
      <c r="I138" s="321"/>
      <c r="J138" s="321"/>
      <c r="K138" s="321"/>
      <c r="L138" s="321"/>
      <c r="M138" s="214"/>
      <c r="N138" s="221">
        <f t="shared" ca="1" si="3"/>
        <v>-174.30721003134795</v>
      </c>
      <c r="O138" s="216"/>
      <c r="P138" s="303" t="str">
        <f ca="1">'т-банк 2 (6 мес)'!P138:Q138</f>
        <v>LOBBY BAR</v>
      </c>
      <c r="Q138" s="303"/>
      <c r="R138" s="216"/>
      <c r="S138" s="216" t="str">
        <f ca="1">'т-банк 2 (6 мес)'!S138</f>
        <v>*1344</v>
      </c>
    </row>
    <row r="139" spans="1:19" ht="30" customHeight="1">
      <c r="A139" s="215">
        <f ca="1">'т-банк 2 (6 мес)'!A139</f>
        <v>46005.945775463013</v>
      </c>
      <c r="B139" s="216"/>
      <c r="C139" s="306">
        <f t="shared" ca="1" si="2"/>
        <v>46005.945775463013</v>
      </c>
      <c r="D139" s="307"/>
      <c r="E139" s="307"/>
      <c r="F139" s="307"/>
      <c r="G139" s="216"/>
      <c r="H139" s="321">
        <f ca="1">'т-банк 2 (6 мес)'!H139:L139/'ввод данных'!$B$7</f>
        <v>-152.66457680250784</v>
      </c>
      <c r="I139" s="321"/>
      <c r="J139" s="321"/>
      <c r="K139" s="321"/>
      <c r="L139" s="321"/>
      <c r="M139" s="214"/>
      <c r="N139" s="221">
        <f t="shared" ca="1" si="3"/>
        <v>-152.66457680250784</v>
      </c>
      <c r="O139" s="216"/>
      <c r="P139" s="303" t="str">
        <f ca="1">'т-банк 2 (6 мес)'!P139:Q139</f>
        <v>SPB COFFEE HOUSE 46</v>
      </c>
      <c r="Q139" s="303"/>
      <c r="R139" s="216"/>
      <c r="S139" s="216" t="str">
        <f ca="1">'т-банк 2 (6 мес)'!S139</f>
        <v>*1344</v>
      </c>
    </row>
    <row r="140" spans="1:19" ht="30" customHeight="1">
      <c r="A140" s="215">
        <f ca="1">'т-банк 2 (6 мес)'!A140</f>
        <v>46005.169386574125</v>
      </c>
      <c r="B140" s="216"/>
      <c r="C140" s="306">
        <f t="shared" ca="1" si="2"/>
        <v>46005.169386574125</v>
      </c>
      <c r="D140" s="307"/>
      <c r="E140" s="307"/>
      <c r="F140" s="307"/>
      <c r="G140" s="216"/>
      <c r="H140" s="321">
        <f ca="1">'т-банк 2 (6 мес)'!H140:L140/'ввод данных'!$B$7</f>
        <v>-92.112852664576806</v>
      </c>
      <c r="I140" s="321"/>
      <c r="J140" s="321"/>
      <c r="K140" s="321"/>
      <c r="L140" s="321"/>
      <c r="M140" s="214"/>
      <c r="N140" s="221">
        <f t="shared" ca="1" si="3"/>
        <v>-92.112852664576806</v>
      </c>
      <c r="O140" s="216"/>
      <c r="P140" s="303" t="str">
        <f ca="1">'т-банк 2 (6 мес)'!P140:Q140</f>
        <v>IZETTLE - 4829 UK POS</v>
      </c>
      <c r="Q140" s="303"/>
      <c r="R140" s="216"/>
      <c r="S140" s="216" t="str">
        <f ca="1">'т-банк 2 (6 мес)'!S140</f>
        <v>*1344</v>
      </c>
    </row>
    <row r="141" spans="1:19" ht="30" customHeight="1">
      <c r="A141" s="215">
        <f ca="1">'т-банк 2 (6 мес)'!A141</f>
        <v>46005.167997685239</v>
      </c>
      <c r="B141" s="216"/>
      <c r="C141" s="306">
        <f t="shared" ca="1" si="2"/>
        <v>46005.167997685239</v>
      </c>
      <c r="D141" s="307"/>
      <c r="E141" s="307"/>
      <c r="F141" s="307"/>
      <c r="G141" s="216"/>
      <c r="H141" s="321">
        <f ca="1">'т-банк 2 (6 мес)'!H141:L141/'ввод данных'!$B$7</f>
        <v>-84.250783699059568</v>
      </c>
      <c r="I141" s="321"/>
      <c r="J141" s="321"/>
      <c r="K141" s="321"/>
      <c r="L141" s="321"/>
      <c r="M141" s="214"/>
      <c r="N141" s="221">
        <f t="shared" ca="1" si="3"/>
        <v>-84.250783699059568</v>
      </c>
      <c r="O141" s="216"/>
      <c r="P141" s="303" t="str">
        <f ca="1">'т-банк 2 (6 мес)'!P141:Q141</f>
        <v>NASTOYASHCHAYA PEKARNY</v>
      </c>
      <c r="Q141" s="303"/>
      <c r="R141" s="216"/>
      <c r="S141" s="216" t="str">
        <f ca="1">'т-банк 2 (6 мес)'!S141</f>
        <v>*1344</v>
      </c>
    </row>
    <row r="142" spans="1:19" ht="30" customHeight="1">
      <c r="A142" s="215">
        <f ca="1">'т-банк 2 (6 мес)'!A142</f>
        <v>46004.620775463016</v>
      </c>
      <c r="B142" s="216"/>
      <c r="C142" s="306">
        <f t="shared" ca="1" si="2"/>
        <v>46004.620775463016</v>
      </c>
      <c r="D142" s="307"/>
      <c r="E142" s="307"/>
      <c r="F142" s="307"/>
      <c r="G142" s="216"/>
      <c r="H142" s="321">
        <f ca="1">'т-банк 2 (6 мес)'!H142:L142/'ввод данных'!$B$7</f>
        <v>-49.630094043887148</v>
      </c>
      <c r="I142" s="321"/>
      <c r="J142" s="321"/>
      <c r="K142" s="321"/>
      <c r="L142" s="321"/>
      <c r="M142" s="214"/>
      <c r="N142" s="221">
        <f t="shared" ca="1" si="3"/>
        <v>-49.630094043887148</v>
      </c>
      <c r="O142" s="216"/>
      <c r="P142" s="303" t="str">
        <f ca="1">'т-банк 2 (6 мес)'!P142:Q142</f>
        <v>METRO STORE 1017</v>
      </c>
      <c r="Q142" s="303"/>
      <c r="R142" s="216"/>
      <c r="S142" s="216" t="str">
        <f ca="1">'т-банк 2 (6 мес)'!S142</f>
        <v>*1344</v>
      </c>
    </row>
    <row r="143" spans="1:19" ht="30" customHeight="1">
      <c r="A143" s="215">
        <f ca="1">'т-банк 2 (6 мес)'!A143</f>
        <v>46003.995775463016</v>
      </c>
      <c r="B143" s="216"/>
      <c r="C143" s="306">
        <f t="shared" ca="1" si="2"/>
        <v>46003.995775463016</v>
      </c>
      <c r="D143" s="307"/>
      <c r="E143" s="307"/>
      <c r="F143" s="307"/>
      <c r="G143" s="216"/>
      <c r="H143" s="321">
        <f ca="1">'т-банк 2 (6 мес)'!H143:L143/'ввод данных'!$B$7</f>
        <v>-65.868338557993724</v>
      </c>
      <c r="I143" s="321"/>
      <c r="J143" s="321"/>
      <c r="K143" s="321"/>
      <c r="L143" s="321"/>
      <c r="M143" s="214"/>
      <c r="N143" s="221">
        <f t="shared" ca="1" si="3"/>
        <v>-65.868338557993724</v>
      </c>
      <c r="O143" s="216"/>
      <c r="P143" s="303" t="str">
        <f ca="1">'т-банк 2 (6 мес)'!P143:Q143</f>
        <v>PLASTIQ TUITION</v>
      </c>
      <c r="Q143" s="303"/>
      <c r="R143" s="216"/>
      <c r="S143" s="216" t="str">
        <f ca="1">'т-банк 2 (6 мес)'!S143</f>
        <v>*1344</v>
      </c>
    </row>
    <row r="144" spans="1:19" ht="30" customHeight="1">
      <c r="A144" s="215">
        <f ca="1">'т-банк 2 (6 мес)'!A144</f>
        <v>46003.099247685241</v>
      </c>
      <c r="B144" s="216"/>
      <c r="C144" s="306">
        <f t="shared" ca="1" si="2"/>
        <v>46003.099247685241</v>
      </c>
      <c r="D144" s="307"/>
      <c r="E144" s="307"/>
      <c r="F144" s="307"/>
      <c r="G144" s="216"/>
      <c r="H144" s="321">
        <f ca="1">'т-банк 2 (6 мес)'!H144:L144/'ввод данных'!$B$7</f>
        <v>-111.10971786833856</v>
      </c>
      <c r="I144" s="321"/>
      <c r="J144" s="321"/>
      <c r="K144" s="321"/>
      <c r="L144" s="321"/>
      <c r="M144" s="214"/>
      <c r="N144" s="221">
        <f t="shared" ca="1" si="3"/>
        <v>-111.10971786833856</v>
      </c>
      <c r="O144" s="216"/>
      <c r="P144" s="303" t="str">
        <f ca="1">'т-банк 2 (6 мес)'!P144:Q144</f>
        <v>RBK*CREDITEX*CREDITEXP</v>
      </c>
      <c r="Q144" s="303"/>
      <c r="R144" s="216"/>
      <c r="S144" s="216" t="str">
        <f ca="1">'т-банк 2 (6 мес)'!S144</f>
        <v>*1344</v>
      </c>
    </row>
    <row r="145" spans="1:19" ht="30" customHeight="1">
      <c r="A145" s="215">
        <f ca="1">'т-банк 2 (6 мес)'!A145</f>
        <v>46002.572164351906</v>
      </c>
      <c r="B145" s="216"/>
      <c r="C145" s="306">
        <f t="shared" ca="1" si="2"/>
        <v>46002.572164351906</v>
      </c>
      <c r="D145" s="307"/>
      <c r="E145" s="307"/>
      <c r="F145" s="307"/>
      <c r="G145" s="216"/>
      <c r="H145" s="321">
        <f ca="1">'т-банк 2 (6 мес)'!H145:L145/'ввод данных'!$B$7</f>
        <v>-82.269592476489024</v>
      </c>
      <c r="I145" s="321"/>
      <c r="J145" s="321"/>
      <c r="K145" s="321"/>
      <c r="L145" s="321"/>
      <c r="M145" s="214"/>
      <c r="N145" s="221">
        <f t="shared" ca="1" si="3"/>
        <v>-82.269592476489024</v>
      </c>
      <c r="O145" s="216"/>
      <c r="P145" s="303" t="str">
        <f ca="1">'т-банк 2 (6 мес)'!P145:Q145</f>
        <v>LUKOIL.AZK 18 51S</v>
      </c>
      <c r="Q145" s="303"/>
      <c r="R145" s="216"/>
      <c r="S145" s="216" t="str">
        <f ca="1">'т-банк 2 (6 мес)'!S145</f>
        <v>*1344</v>
      </c>
    </row>
    <row r="146" spans="1:19" ht="30" customHeight="1">
      <c r="A146" s="215">
        <f ca="1">'т-банк 2 (6 мес)'!A146</f>
        <v>46002.215219907463</v>
      </c>
      <c r="B146" s="216"/>
      <c r="C146" s="306">
        <f t="shared" ca="1" si="2"/>
        <v>46002.215219907463</v>
      </c>
      <c r="D146" s="307"/>
      <c r="E146" s="307"/>
      <c r="F146" s="307"/>
      <c r="G146" s="216"/>
      <c r="H146" s="321">
        <f ca="1">'т-банк 2 (6 мес)'!H146:L146/'ввод данных'!$B$7</f>
        <v>-117.32915360501568</v>
      </c>
      <c r="I146" s="321"/>
      <c r="J146" s="321"/>
      <c r="K146" s="321"/>
      <c r="L146" s="321"/>
      <c r="M146" s="214"/>
      <c r="N146" s="221">
        <f t="shared" ca="1" si="3"/>
        <v>-117.32915360501568</v>
      </c>
      <c r="O146" s="216"/>
      <c r="P146" s="303" t="str">
        <f ca="1">'т-банк 2 (6 мес)'!P146:Q146</f>
        <v>ANTRESOL</v>
      </c>
      <c r="Q146" s="303"/>
      <c r="R146" s="216"/>
      <c r="S146" s="216" t="str">
        <f ca="1">'т-банк 2 (6 мес)'!S146</f>
        <v>*1344</v>
      </c>
    </row>
    <row r="147" spans="1:19" ht="30" customHeight="1">
      <c r="A147" s="215">
        <f ca="1">'т-банк 2 (6 мес)'!A147</f>
        <v>46002.129108796355</v>
      </c>
      <c r="B147" s="216"/>
      <c r="C147" s="306">
        <f t="shared" ca="1" si="2"/>
        <v>46002.129108796355</v>
      </c>
      <c r="D147" s="307"/>
      <c r="E147" s="307"/>
      <c r="F147" s="307"/>
      <c r="G147" s="216"/>
      <c r="H147" s="321">
        <f ca="1">'т-банк 2 (6 мес)'!H147:L147/'ввод данных'!$B$7</f>
        <v>-119.86206896551724</v>
      </c>
      <c r="I147" s="321"/>
      <c r="J147" s="321"/>
      <c r="K147" s="321"/>
      <c r="L147" s="321"/>
      <c r="M147" s="214"/>
      <c r="N147" s="221">
        <f t="shared" ca="1" si="3"/>
        <v>-119.86206896551724</v>
      </c>
      <c r="O147" s="216"/>
      <c r="P147" s="303" t="str">
        <f ca="1">'т-банк 2 (6 мес)'!P147:Q147</f>
        <v>ONLINEPAY</v>
      </c>
      <c r="Q147" s="303"/>
      <c r="R147" s="216"/>
      <c r="S147" s="216" t="str">
        <f ca="1">'т-банк 2 (6 мес)'!S147</f>
        <v>*1344</v>
      </c>
    </row>
    <row r="148" spans="1:19" ht="30" customHeight="1">
      <c r="A148" s="215">
        <f ca="1">'т-банк 2 (6 мес)'!A148</f>
        <v>46001.523553240797</v>
      </c>
      <c r="B148" s="216"/>
      <c r="C148" s="306">
        <f t="shared" ca="1" si="2"/>
        <v>46001.523553240797</v>
      </c>
      <c r="D148" s="307"/>
      <c r="E148" s="307"/>
      <c r="F148" s="307"/>
      <c r="G148" s="216"/>
      <c r="H148" s="321">
        <f ca="1">'т-банк 2 (6 мес)'!H148:L148/'ввод данных'!$B$7</f>
        <v>-4</v>
      </c>
      <c r="I148" s="321"/>
      <c r="J148" s="321"/>
      <c r="K148" s="321"/>
      <c r="L148" s="321"/>
      <c r="M148" s="214"/>
      <c r="N148" s="221">
        <f t="shared" ca="1" si="3"/>
        <v>-4</v>
      </c>
      <c r="O148" s="216"/>
      <c r="P148" s="303" t="str">
        <f ca="1">'т-банк 2 (6 мес)'!P148:Q148</f>
        <v>YM*FIN-1</v>
      </c>
      <c r="Q148" s="303"/>
      <c r="R148" s="216"/>
      <c r="S148" s="216" t="str">
        <f ca="1">'т-банк 2 (6 мес)'!S148</f>
        <v>*1344</v>
      </c>
    </row>
    <row r="149" spans="1:19" ht="30" customHeight="1">
      <c r="A149" s="215">
        <f ca="1">'т-банк 2 (6 мес)'!A149</f>
        <v>46000.590219907463</v>
      </c>
      <c r="B149" s="216"/>
      <c r="C149" s="306">
        <f t="shared" ca="1" si="2"/>
        <v>46000.590219907463</v>
      </c>
      <c r="D149" s="307"/>
      <c r="E149" s="307"/>
      <c r="F149" s="307"/>
      <c r="G149" s="216"/>
      <c r="H149" s="321">
        <f ca="1">'т-банк 2 (6 мес)'!H149:L149/'ввод данных'!$B$7</f>
        <v>-113.89341692789969</v>
      </c>
      <c r="I149" s="321"/>
      <c r="J149" s="321"/>
      <c r="K149" s="321"/>
      <c r="L149" s="321"/>
      <c r="M149" s="214"/>
      <c r="N149" s="221">
        <f t="shared" ca="1" si="3"/>
        <v>-113.89341692789969</v>
      </c>
      <c r="O149" s="216"/>
      <c r="P149" s="303" t="str">
        <f ca="1">'т-банк 2 (6 мес)'!P149:Q149</f>
        <v>ROBOKASSA</v>
      </c>
      <c r="Q149" s="303"/>
      <c r="R149" s="216"/>
      <c r="S149" s="216" t="str">
        <f ca="1">'т-банк 2 (6 мес)'!S149</f>
        <v>*1344</v>
      </c>
    </row>
    <row r="150" spans="1:19" ht="30" customHeight="1">
      <c r="A150" s="215">
        <f ca="1">'т-банк 2 (6 мес)'!A150</f>
        <v>45999.683969907463</v>
      </c>
      <c r="B150" s="216"/>
      <c r="C150" s="306">
        <f t="shared" ca="1" si="2"/>
        <v>45999.683969907463</v>
      </c>
      <c r="D150" s="307"/>
      <c r="E150" s="307"/>
      <c r="F150" s="307"/>
      <c r="G150" s="216"/>
      <c r="H150" s="321">
        <f ca="1">'т-банк 2 (6 мес)'!H150:L150/'ввод данных'!$B$7</f>
        <v>-154.20689655172413</v>
      </c>
      <c r="I150" s="321"/>
      <c r="J150" s="321"/>
      <c r="K150" s="321"/>
      <c r="L150" s="321"/>
      <c r="M150" s="214"/>
      <c r="N150" s="221">
        <f t="shared" ca="1" si="3"/>
        <v>-154.20689655172413</v>
      </c>
      <c r="O150" s="216"/>
      <c r="P150" s="303" t="str">
        <f ca="1">'т-банк 2 (6 мес)'!P150:Q150</f>
        <v>PEREKRESTOK</v>
      </c>
      <c r="Q150" s="303"/>
      <c r="R150" s="216"/>
      <c r="S150" s="216" t="str">
        <f ca="1">'т-банк 2 (6 мес)'!S150</f>
        <v>*1344</v>
      </c>
    </row>
    <row r="151" spans="1:19" ht="30" customHeight="1">
      <c r="A151" s="215">
        <f ca="1">'т-банк 2 (6 мес)'!A151</f>
        <v>45999.604803240793</v>
      </c>
      <c r="B151" s="216"/>
      <c r="C151" s="306">
        <f t="shared" ca="1" si="2"/>
        <v>45999.604803240793</v>
      </c>
      <c r="D151" s="307"/>
      <c r="E151" s="307"/>
      <c r="F151" s="307"/>
      <c r="G151" s="216"/>
      <c r="H151" s="321">
        <f ca="1">'т-банк 2 (6 мес)'!H151:L151/'ввод данных'!$B$7</f>
        <v>-50.796238244514107</v>
      </c>
      <c r="I151" s="321"/>
      <c r="J151" s="321"/>
      <c r="K151" s="321"/>
      <c r="L151" s="321"/>
      <c r="M151" s="214"/>
      <c r="N151" s="221">
        <f t="shared" ca="1" si="3"/>
        <v>-50.796238244514107</v>
      </c>
      <c r="O151" s="216"/>
      <c r="P151" s="303" t="str">
        <f ca="1">'т-банк 2 (6 мес)'!P151:Q151</f>
        <v>GAZPROMNEFT AZS 163</v>
      </c>
      <c r="Q151" s="303"/>
      <c r="R151" s="216"/>
      <c r="S151" s="216" t="str">
        <f ca="1">'т-банк 2 (6 мес)'!S151</f>
        <v>*1344</v>
      </c>
    </row>
    <row r="152" spans="1:19" ht="30" customHeight="1">
      <c r="A152" s="215">
        <f ca="1">'т-банк 2 (6 мес)'!A152</f>
        <v>45999.549942129684</v>
      </c>
      <c r="B152" s="216"/>
      <c r="C152" s="306">
        <f t="shared" ca="1" si="2"/>
        <v>45999.549942129684</v>
      </c>
      <c r="D152" s="307"/>
      <c r="E152" s="307"/>
      <c r="F152" s="307"/>
      <c r="G152" s="216"/>
      <c r="H152" s="321">
        <f ca="1">'т-банк 2 (6 мес)'!H152:L152/'ввод данных'!$B$7</f>
        <v>-81.742946708463947</v>
      </c>
      <c r="I152" s="321"/>
      <c r="J152" s="321"/>
      <c r="K152" s="321"/>
      <c r="L152" s="321"/>
      <c r="M152" s="214"/>
      <c r="N152" s="221">
        <f t="shared" ca="1" si="3"/>
        <v>-81.742946708463947</v>
      </c>
      <c r="O152" s="216"/>
      <c r="P152" s="303" t="str">
        <f ca="1">'т-банк 2 (6 мес)'!P152:Q152</f>
        <v>RBK*FINBETTING</v>
      </c>
      <c r="Q152" s="303"/>
      <c r="R152" s="216"/>
      <c r="S152" s="216" t="str">
        <f ca="1">'т-банк 2 (6 мес)'!S152</f>
        <v>*1344</v>
      </c>
    </row>
    <row r="153" spans="1:19" ht="30" customHeight="1">
      <c r="A153" s="215">
        <f ca="1">'т-банк 2 (6 мес)'!A153</f>
        <v>45998.873553240795</v>
      </c>
      <c r="B153" s="216"/>
      <c r="C153" s="306">
        <f t="shared" ca="1" si="2"/>
        <v>45998.873553240795</v>
      </c>
      <c r="D153" s="307"/>
      <c r="E153" s="307"/>
      <c r="F153" s="307"/>
      <c r="G153" s="216"/>
      <c r="H153" s="321">
        <f ca="1">'т-банк 2 (6 мес)'!H153:L153/'ввод данных'!$B$7</f>
        <v>-130.77115987460814</v>
      </c>
      <c r="I153" s="321"/>
      <c r="J153" s="321"/>
      <c r="K153" s="321"/>
      <c r="L153" s="321"/>
      <c r="M153" s="214"/>
      <c r="N153" s="221">
        <f t="shared" ca="1" si="3"/>
        <v>-130.77115987460814</v>
      </c>
      <c r="O153" s="216"/>
      <c r="P153" s="303" t="str">
        <f ca="1">'т-банк 2 (6 мес)'!P153:Q153</f>
        <v>COFFEE RIVERA</v>
      </c>
      <c r="Q153" s="303"/>
      <c r="R153" s="216"/>
      <c r="S153" s="216" t="str">
        <f ca="1">'т-банк 2 (6 мес)'!S153</f>
        <v>*1344</v>
      </c>
    </row>
    <row r="154" spans="1:19" ht="30" customHeight="1">
      <c r="A154" s="215">
        <f ca="1">'т-банк 2 (6 мес)'!A154</f>
        <v>45998.576331018572</v>
      </c>
      <c r="B154" s="216"/>
      <c r="C154" s="306">
        <f t="shared" ref="C154:C217" ca="1" si="4">A154</f>
        <v>45998.576331018572</v>
      </c>
      <c r="D154" s="307"/>
      <c r="E154" s="307"/>
      <c r="F154" s="307"/>
      <c r="G154" s="216"/>
      <c r="H154" s="321">
        <f ca="1">'т-банк 2 (6 мес)'!H154:L154/'ввод данных'!$B$7</f>
        <v>-35.899686520376179</v>
      </c>
      <c r="I154" s="321"/>
      <c r="J154" s="321"/>
      <c r="K154" s="321"/>
      <c r="L154" s="321"/>
      <c r="M154" s="214"/>
      <c r="N154" s="221">
        <f t="shared" ref="N154:N217" ca="1" si="5">H154</f>
        <v>-35.899686520376179</v>
      </c>
      <c r="O154" s="216"/>
      <c r="P154" s="303" t="str">
        <f ca="1">'т-банк 2 (6 мес)'!P154:Q154</f>
        <v>NASTOYASHCHAYA PEKARNY</v>
      </c>
      <c r="Q154" s="303"/>
      <c r="R154" s="216"/>
      <c r="S154" s="216" t="str">
        <f ca="1">'т-банк 2 (6 мес)'!S154</f>
        <v>*1344</v>
      </c>
    </row>
    <row r="155" spans="1:19" ht="30" customHeight="1">
      <c r="A155" s="215">
        <f ca="1">'т-банк 2 (6 мес)'!A155</f>
        <v>45998.33535879635</v>
      </c>
      <c r="B155" s="216"/>
      <c r="C155" s="306">
        <f t="shared" ca="1" si="4"/>
        <v>45998.33535879635</v>
      </c>
      <c r="D155" s="307"/>
      <c r="E155" s="307"/>
      <c r="F155" s="307"/>
      <c r="G155" s="216"/>
      <c r="H155" s="321">
        <f ca="1">'т-банк 2 (6 мес)'!H155:L155/'ввод данных'!$B$7</f>
        <v>-81.868338557993724</v>
      </c>
      <c r="I155" s="321"/>
      <c r="J155" s="321"/>
      <c r="K155" s="321"/>
      <c r="L155" s="321"/>
      <c r="M155" s="214"/>
      <c r="N155" s="221">
        <f t="shared" ca="1" si="5"/>
        <v>-81.868338557993724</v>
      </c>
      <c r="O155" s="216"/>
      <c r="P155" s="303" t="str">
        <f ca="1">'т-банк 2 (6 мес)'!P155:Q155</f>
        <v>BANK SPB IB</v>
      </c>
      <c r="Q155" s="303"/>
      <c r="R155" s="216"/>
      <c r="S155" s="216" t="str">
        <f ca="1">'т-банк 2 (6 мес)'!S155</f>
        <v>*1344</v>
      </c>
    </row>
    <row r="156" spans="1:19" ht="30" customHeight="1">
      <c r="A156" s="215">
        <f ca="1">'т-банк 2 (6 мес)'!A156</f>
        <v>45997.730497685239</v>
      </c>
      <c r="B156" s="216"/>
      <c r="C156" s="306">
        <f t="shared" ca="1" si="4"/>
        <v>45997.730497685239</v>
      </c>
      <c r="D156" s="307"/>
      <c r="E156" s="307"/>
      <c r="F156" s="307"/>
      <c r="G156" s="216"/>
      <c r="H156" s="321">
        <f ca="1">'т-банк 2 (6 мес)'!H156:L156/'ввод данных'!$B$7</f>
        <v>-49.01567398119122</v>
      </c>
      <c r="I156" s="321"/>
      <c r="J156" s="321"/>
      <c r="K156" s="321"/>
      <c r="L156" s="321"/>
      <c r="M156" s="214"/>
      <c r="N156" s="221">
        <f t="shared" ca="1" si="5"/>
        <v>-49.01567398119122</v>
      </c>
      <c r="O156" s="216"/>
      <c r="P156" s="303" t="str">
        <f ca="1">'т-банк 2 (6 мес)'!P156:Q156</f>
        <v>RBK</v>
      </c>
      <c r="Q156" s="303"/>
      <c r="R156" s="216"/>
      <c r="S156" s="216" t="str">
        <f ca="1">'т-банк 2 (6 мес)'!S156</f>
        <v>*1344</v>
      </c>
    </row>
    <row r="157" spans="1:19" ht="30" customHeight="1">
      <c r="A157" s="215">
        <f ca="1">'т-банк 2 (6 мес)'!A157</f>
        <v>45997.093692129682</v>
      </c>
      <c r="B157" s="216"/>
      <c r="C157" s="306">
        <f t="shared" ca="1" si="4"/>
        <v>45997.093692129682</v>
      </c>
      <c r="D157" s="307"/>
      <c r="E157" s="307"/>
      <c r="F157" s="307"/>
      <c r="G157" s="216"/>
      <c r="H157" s="321">
        <f ca="1">'т-банк 2 (6 мес)'!H157:L157/'ввод данных'!$B$7</f>
        <v>-96.188087774294672</v>
      </c>
      <c r="I157" s="321"/>
      <c r="J157" s="321"/>
      <c r="K157" s="321"/>
      <c r="L157" s="321"/>
      <c r="M157" s="214"/>
      <c r="N157" s="221">
        <f t="shared" ca="1" si="5"/>
        <v>-96.188087774294672</v>
      </c>
      <c r="O157" s="216"/>
      <c r="P157" s="303" t="str">
        <f ca="1">'т-банк 2 (6 мес)'!P157:Q157</f>
        <v>QUICKZAIM-K</v>
      </c>
      <c r="Q157" s="303"/>
      <c r="R157" s="216"/>
      <c r="S157" s="216" t="str">
        <f ca="1">'т-банк 2 (6 мес)'!S157</f>
        <v>*1344</v>
      </c>
    </row>
    <row r="158" spans="1:19" ht="30" customHeight="1">
      <c r="A158" s="215">
        <f ca="1">'т-банк 2 (6 мес)'!A158</f>
        <v>45996.543692129679</v>
      </c>
      <c r="B158" s="216"/>
      <c r="C158" s="306">
        <f t="shared" ca="1" si="4"/>
        <v>45996.543692129679</v>
      </c>
      <c r="D158" s="307"/>
      <c r="E158" s="307"/>
      <c r="F158" s="307"/>
      <c r="G158" s="216"/>
      <c r="H158" s="321">
        <f ca="1">'т-банк 2 (6 мес)'!H158:L158/'ввод данных'!$B$7</f>
        <v>-6.3448275862068968</v>
      </c>
      <c r="I158" s="321"/>
      <c r="J158" s="321"/>
      <c r="K158" s="321"/>
      <c r="L158" s="321"/>
      <c r="M158" s="214"/>
      <c r="N158" s="221">
        <f t="shared" ca="1" si="5"/>
        <v>-6.3448275862068968</v>
      </c>
      <c r="O158" s="216"/>
      <c r="P158" s="303" t="str">
        <f ca="1">'т-банк 2 (6 мес)'!P158:Q158</f>
        <v>COFFEE FINANSIST L</v>
      </c>
      <c r="Q158" s="303"/>
      <c r="R158" s="216"/>
      <c r="S158" s="216" t="str">
        <f ca="1">'т-банк 2 (6 мес)'!S158</f>
        <v>*1344</v>
      </c>
    </row>
    <row r="159" spans="1:19" ht="30" customHeight="1">
      <c r="A159" s="215">
        <f ca="1">'т-банк 2 (6 мес)'!A159</f>
        <v>45996.245081018569</v>
      </c>
      <c r="B159" s="216"/>
      <c r="C159" s="306">
        <f t="shared" ca="1" si="4"/>
        <v>45996.245081018569</v>
      </c>
      <c r="D159" s="307"/>
      <c r="E159" s="307"/>
      <c r="F159" s="307"/>
      <c r="G159" s="216"/>
      <c r="H159" s="321">
        <f ca="1">'т-банк 2 (6 мес)'!H159:L159/'ввод данных'!$B$7</f>
        <v>-58.683385579937301</v>
      </c>
      <c r="I159" s="321"/>
      <c r="J159" s="321"/>
      <c r="K159" s="321"/>
      <c r="L159" s="321"/>
      <c r="M159" s="214"/>
      <c r="N159" s="221">
        <f t="shared" ca="1" si="5"/>
        <v>-58.683385579937301</v>
      </c>
      <c r="O159" s="216"/>
      <c r="P159" s="303" t="str">
        <f ca="1">'т-банк 2 (6 мес)'!P159:Q159</f>
        <v>NETELLER 1314</v>
      </c>
      <c r="Q159" s="303"/>
      <c r="R159" s="216"/>
      <c r="S159" s="216" t="str">
        <f ca="1">'т-банк 2 (6 мес)'!S159</f>
        <v>*1344</v>
      </c>
    </row>
    <row r="160" spans="1:19" ht="30" customHeight="1">
      <c r="A160" s="215">
        <f ca="1">'т-банк 2 (6 мес)'!A160</f>
        <v>45996.043692129679</v>
      </c>
      <c r="B160" s="216"/>
      <c r="C160" s="306">
        <f t="shared" ca="1" si="4"/>
        <v>45996.043692129679</v>
      </c>
      <c r="D160" s="307"/>
      <c r="E160" s="307"/>
      <c r="F160" s="307"/>
      <c r="G160" s="216"/>
      <c r="H160" s="321">
        <f ca="1">'т-банк 2 (6 мес)'!H160:L160/'ввод данных'!$B$7</f>
        <v>-125.45454545454545</v>
      </c>
      <c r="I160" s="321"/>
      <c r="J160" s="321"/>
      <c r="K160" s="321"/>
      <c r="L160" s="321"/>
      <c r="M160" s="214"/>
      <c r="N160" s="221">
        <f t="shared" ca="1" si="5"/>
        <v>-125.45454545454545</v>
      </c>
      <c r="O160" s="216"/>
      <c r="P160" s="303" t="str">
        <f ca="1">'т-банк 2 (6 мес)'!P160:Q160</f>
        <v>ZAKROMA</v>
      </c>
      <c r="Q160" s="303"/>
      <c r="R160" s="216"/>
      <c r="S160" s="216" t="str">
        <f ca="1">'т-банк 2 (6 мес)'!S160</f>
        <v>*1344</v>
      </c>
    </row>
    <row r="161" spans="1:19" ht="30" customHeight="1">
      <c r="A161" s="215">
        <f ca="1">'т-банк 2 (6 мес)'!A161</f>
        <v>45995.05202546301</v>
      </c>
      <c r="B161" s="216"/>
      <c r="C161" s="306">
        <f t="shared" ca="1" si="4"/>
        <v>45995.05202546301</v>
      </c>
      <c r="D161" s="307"/>
      <c r="E161" s="307"/>
      <c r="F161" s="307"/>
      <c r="G161" s="216"/>
      <c r="H161" s="321">
        <f ca="1">'т-банк 2 (6 мес)'!H161:L161/'ввод данных'!$B$7</f>
        <v>-110.69592476489028</v>
      </c>
      <c r="I161" s="321"/>
      <c r="J161" s="321"/>
      <c r="K161" s="321"/>
      <c r="L161" s="321"/>
      <c r="M161" s="214"/>
      <c r="N161" s="221">
        <f t="shared" ca="1" si="5"/>
        <v>-110.69592476489028</v>
      </c>
      <c r="O161" s="216"/>
      <c r="P161" s="303" t="str">
        <f ca="1">'т-банк 2 (6 мес)'!P161:Q161</f>
        <v>BHN*GIFTCARDS</v>
      </c>
      <c r="Q161" s="303"/>
      <c r="R161" s="216"/>
      <c r="S161" s="216" t="str">
        <f ca="1">'т-банк 2 (6 мес)'!S161</f>
        <v>*1344</v>
      </c>
    </row>
    <row r="162" spans="1:19" ht="30" customHeight="1">
      <c r="A162" s="215">
        <f ca="1">'т-банк 2 (6 мес)'!A162</f>
        <v>45994.661053240787</v>
      </c>
      <c r="B162" s="216"/>
      <c r="C162" s="306">
        <f t="shared" ca="1" si="4"/>
        <v>45994.661053240787</v>
      </c>
      <c r="D162" s="307"/>
      <c r="E162" s="307"/>
      <c r="F162" s="307"/>
      <c r="G162" s="216"/>
      <c r="H162" s="321">
        <f ca="1">'т-банк 2 (6 мес)'!H162:L162/'ввод данных'!$B$7</f>
        <v>-152.47648902821317</v>
      </c>
      <c r="I162" s="321"/>
      <c r="J162" s="321"/>
      <c r="K162" s="321"/>
      <c r="L162" s="321"/>
      <c r="M162" s="214"/>
      <c r="N162" s="221">
        <f t="shared" ca="1" si="5"/>
        <v>-152.47648902821317</v>
      </c>
      <c r="O162" s="216"/>
      <c r="P162" s="303" t="str">
        <f ca="1">'т-банк 2 (6 мес)'!P162:Q162</f>
        <v>OOO MAGNOLIYA</v>
      </c>
      <c r="Q162" s="303"/>
      <c r="R162" s="216"/>
      <c r="S162" s="216" t="str">
        <f ca="1">'т-банк 2 (6 мес)'!S162</f>
        <v>*1344</v>
      </c>
    </row>
    <row r="163" spans="1:19" ht="30" customHeight="1">
      <c r="A163" s="215">
        <f ca="1">'т-банк 2 (6 мес)'!A163</f>
        <v>45994.141608796344</v>
      </c>
      <c r="B163" s="216"/>
      <c r="C163" s="306">
        <f t="shared" ca="1" si="4"/>
        <v>45994.141608796344</v>
      </c>
      <c r="D163" s="307"/>
      <c r="E163" s="307"/>
      <c r="F163" s="307"/>
      <c r="G163" s="216"/>
      <c r="H163" s="321">
        <f ca="1">'т-банк 2 (6 мес)'!H163:L163/'ввод данных'!$B$7</f>
        <v>-15.786833855799372</v>
      </c>
      <c r="I163" s="321"/>
      <c r="J163" s="321"/>
      <c r="K163" s="321"/>
      <c r="L163" s="321"/>
      <c r="M163" s="214"/>
      <c r="N163" s="221">
        <f t="shared" ca="1" si="5"/>
        <v>-15.786833855799372</v>
      </c>
      <c r="O163" s="216"/>
      <c r="P163" s="303" t="str">
        <f ca="1">'т-банк 2 (6 мес)'!P163:Q163</f>
        <v>QUICKZAIM-K</v>
      </c>
      <c r="Q163" s="303"/>
      <c r="R163" s="216"/>
      <c r="S163" s="216" t="str">
        <f ca="1">'т-банк 2 (6 мес)'!S163</f>
        <v>*1344</v>
      </c>
    </row>
    <row r="164" spans="1:19" ht="30" customHeight="1">
      <c r="A164" s="215">
        <f ca="1">'т-банк 2 (6 мес)'!A164</f>
        <v>45993.192303240787</v>
      </c>
      <c r="B164" s="216"/>
      <c r="C164" s="306">
        <f t="shared" ca="1" si="4"/>
        <v>45993.192303240787</v>
      </c>
      <c r="D164" s="307"/>
      <c r="E164" s="307"/>
      <c r="F164" s="307"/>
      <c r="G164" s="216"/>
      <c r="H164" s="321">
        <f ca="1">'т-банк 2 (6 мес)'!H164:L164/'ввод данных'!$B$7</f>
        <v>-50.608150470219435</v>
      </c>
      <c r="I164" s="321"/>
      <c r="J164" s="321"/>
      <c r="K164" s="321"/>
      <c r="L164" s="321"/>
      <c r="M164" s="214"/>
      <c r="N164" s="221">
        <f t="shared" ca="1" si="5"/>
        <v>-50.608150470219435</v>
      </c>
      <c r="O164" s="216"/>
      <c r="P164" s="303" t="str">
        <f ca="1">'т-банк 2 (6 мес)'!P164:Q164</f>
        <v>TRM 4814 E</v>
      </c>
      <c r="Q164" s="303"/>
      <c r="R164" s="216"/>
      <c r="S164" s="216" t="str">
        <f ca="1">'т-банк 2 (6 мес)'!S164</f>
        <v>*1344</v>
      </c>
    </row>
    <row r="165" spans="1:19" ht="30" customHeight="1">
      <c r="A165" s="215">
        <f ca="1">'т-банк 2 (6 мес)'!A165</f>
        <v>45992.270081018563</v>
      </c>
      <c r="B165" s="216"/>
      <c r="C165" s="306">
        <f t="shared" ca="1" si="4"/>
        <v>45992.270081018563</v>
      </c>
      <c r="D165" s="307"/>
      <c r="E165" s="307"/>
      <c r="F165" s="307"/>
      <c r="G165" s="216"/>
      <c r="H165" s="321">
        <f ca="1">'т-банк 2 (6 мес)'!H165:L165/'ввод данных'!$B$7</f>
        <v>-88.614420062695928</v>
      </c>
      <c r="I165" s="321"/>
      <c r="J165" s="321"/>
      <c r="K165" s="321"/>
      <c r="L165" s="321"/>
      <c r="M165" s="214"/>
      <c r="N165" s="221">
        <f t="shared" ca="1" si="5"/>
        <v>-88.614420062695928</v>
      </c>
      <c r="O165" s="216"/>
      <c r="P165" s="303" t="str">
        <f ca="1">'т-банк 2 (6 мес)'!P165:Q165</f>
        <v>LEADERDIGITAL</v>
      </c>
      <c r="Q165" s="303"/>
      <c r="R165" s="216"/>
      <c r="S165" s="216" t="str">
        <f ca="1">'т-банк 2 (6 мес)'!S165</f>
        <v>*1344</v>
      </c>
    </row>
    <row r="166" spans="1:19" ht="30" customHeight="1">
      <c r="A166" s="215">
        <f ca="1">'т-банк 2 (6 мес)'!A166</f>
        <v>45991.883275463006</v>
      </c>
      <c r="B166" s="216"/>
      <c r="C166" s="306">
        <f t="shared" ca="1" si="4"/>
        <v>45991.883275463006</v>
      </c>
      <c r="D166" s="307"/>
      <c r="E166" s="307"/>
      <c r="F166" s="307"/>
      <c r="G166" s="216"/>
      <c r="H166" s="321">
        <f ca="1">'т-банк 2 (6 мес)'!H166:L166/'ввод данных'!$B$7</f>
        <v>-66.971786833855802</v>
      </c>
      <c r="I166" s="321"/>
      <c r="J166" s="321"/>
      <c r="K166" s="321"/>
      <c r="L166" s="321"/>
      <c r="M166" s="214"/>
      <c r="N166" s="221">
        <f t="shared" ca="1" si="5"/>
        <v>-66.971786833855802</v>
      </c>
      <c r="O166" s="216"/>
      <c r="P166" s="303" t="str">
        <f ca="1">'т-банк 2 (6 мес)'!P166:Q166</f>
        <v>CEXIO</v>
      </c>
      <c r="Q166" s="303"/>
      <c r="R166" s="216"/>
      <c r="S166" s="216" t="str">
        <f ca="1">'т-банк 2 (6 мес)'!S166</f>
        <v>*1344</v>
      </c>
    </row>
    <row r="167" spans="1:19" ht="30" customHeight="1">
      <c r="A167" s="215">
        <f ca="1">'т-банк 2 (6 мес)'!A167</f>
        <v>45991.769386574117</v>
      </c>
      <c r="B167" s="216"/>
      <c r="C167" s="306">
        <f t="shared" ca="1" si="4"/>
        <v>45991.769386574117</v>
      </c>
      <c r="D167" s="307"/>
      <c r="E167" s="307"/>
      <c r="F167" s="307"/>
      <c r="G167" s="216"/>
      <c r="H167" s="321">
        <f ca="1">'т-банк 2 (6 мес)'!H167:L167/'ввод данных'!$B$7</f>
        <v>-93.228840125391855</v>
      </c>
      <c r="I167" s="321"/>
      <c r="J167" s="321"/>
      <c r="K167" s="321"/>
      <c r="L167" s="321"/>
      <c r="M167" s="214"/>
      <c r="N167" s="221">
        <f t="shared" ca="1" si="5"/>
        <v>-93.228840125391855</v>
      </c>
      <c r="O167" s="216"/>
      <c r="P167" s="303" t="str">
        <f ca="1">'т-банк 2 (6 мес)'!P167:Q167</f>
        <v>IP ILINYH IRINA YUREVN</v>
      </c>
      <c r="Q167" s="303"/>
      <c r="R167" s="216"/>
      <c r="S167" s="216" t="str">
        <f ca="1">'т-банк 2 (6 мес)'!S167</f>
        <v>*1344</v>
      </c>
    </row>
    <row r="168" spans="1:19" ht="30" customHeight="1">
      <c r="A168" s="215">
        <f ca="1">'т-банк 2 (6 мес)'!A168</f>
        <v>45991.04994212967</v>
      </c>
      <c r="B168" s="216"/>
      <c r="C168" s="306">
        <f t="shared" ca="1" si="4"/>
        <v>45991.04994212967</v>
      </c>
      <c r="D168" s="307"/>
      <c r="E168" s="307"/>
      <c r="F168" s="307"/>
      <c r="G168" s="216"/>
      <c r="H168" s="321">
        <f ca="1">'т-банк 2 (6 мес)'!H168:L168/'ввод данных'!$B$7</f>
        <v>-35.949843260188089</v>
      </c>
      <c r="I168" s="321"/>
      <c r="J168" s="321"/>
      <c r="K168" s="321"/>
      <c r="L168" s="321"/>
      <c r="M168" s="214"/>
      <c r="N168" s="221">
        <f t="shared" ca="1" si="5"/>
        <v>-35.949843260188089</v>
      </c>
      <c r="O168" s="216"/>
      <c r="P168" s="303" t="str">
        <f ca="1">'т-банк 2 (6 мес)'!P168:Q168</f>
        <v>MOBI.DENGI.. UNITPAY</v>
      </c>
      <c r="Q168" s="303"/>
      <c r="R168" s="216"/>
      <c r="S168" s="216" t="str">
        <f ca="1">'т-банк 2 (6 мес)'!S168</f>
        <v>*1344</v>
      </c>
    </row>
    <row r="169" spans="1:19" ht="30" customHeight="1">
      <c r="A169" s="215">
        <f ca="1">'т-банк 2 (6 мес)'!A169</f>
        <v>45990.340914351895</v>
      </c>
      <c r="B169" s="216"/>
      <c r="C169" s="306">
        <f t="shared" ca="1" si="4"/>
        <v>45990.340914351895</v>
      </c>
      <c r="D169" s="307"/>
      <c r="E169" s="307"/>
      <c r="F169" s="307"/>
      <c r="G169" s="216"/>
      <c r="H169" s="321">
        <f ca="1">'т-банк 2 (6 мес)'!H169:L169/'ввод данных'!$B$7</f>
        <v>-21.504702194357368</v>
      </c>
      <c r="I169" s="321"/>
      <c r="J169" s="321"/>
      <c r="K169" s="321"/>
      <c r="L169" s="321"/>
      <c r="M169" s="214"/>
      <c r="N169" s="221">
        <f t="shared" ca="1" si="5"/>
        <v>-21.504702194357368</v>
      </c>
      <c r="O169" s="216"/>
      <c r="P169" s="303" t="str">
        <f ca="1">'т-банк 2 (6 мес)'!P169:Q169</f>
        <v>ZAKUSOCHNAYA TITOVA</v>
      </c>
      <c r="Q169" s="303"/>
      <c r="R169" s="216"/>
      <c r="S169" s="216" t="str">
        <f ca="1">'т-банк 2 (6 мес)'!S169</f>
        <v>*1344</v>
      </c>
    </row>
    <row r="170" spans="1:19" ht="30" customHeight="1">
      <c r="A170" s="215">
        <f ca="1">'т-банк 2 (6 мес)'!A170</f>
        <v>45990.039525463006</v>
      </c>
      <c r="B170" s="216"/>
      <c r="C170" s="306">
        <f t="shared" ca="1" si="4"/>
        <v>45990.039525463006</v>
      </c>
      <c r="D170" s="307"/>
      <c r="E170" s="307"/>
      <c r="F170" s="307"/>
      <c r="G170" s="216"/>
      <c r="H170" s="321">
        <f ca="1">'т-банк 2 (6 мес)'!H170:L170/'ввод данных'!$B$7</f>
        <v>-134.64576802507838</v>
      </c>
      <c r="I170" s="321"/>
      <c r="J170" s="321"/>
      <c r="K170" s="321"/>
      <c r="L170" s="321"/>
      <c r="M170" s="214"/>
      <c r="N170" s="221">
        <f t="shared" ca="1" si="5"/>
        <v>-134.64576802507838</v>
      </c>
      <c r="O170" s="216"/>
      <c r="P170" s="303" t="str">
        <f ca="1">'т-банк 2 (6 мес)'!P170:Q170</f>
        <v>YM*MZAEM</v>
      </c>
      <c r="Q170" s="303"/>
      <c r="R170" s="216"/>
      <c r="S170" s="216" t="str">
        <f ca="1">'т-банк 2 (6 мес)'!S170</f>
        <v>*1344</v>
      </c>
    </row>
    <row r="171" spans="1:19" ht="30" customHeight="1">
      <c r="A171" s="215">
        <f ca="1">'т-банк 2 (6 мес)'!A171</f>
        <v>45989.299247685231</v>
      </c>
      <c r="B171" s="216"/>
      <c r="C171" s="306">
        <f t="shared" ca="1" si="4"/>
        <v>45989.299247685231</v>
      </c>
      <c r="D171" s="307"/>
      <c r="E171" s="307"/>
      <c r="F171" s="307"/>
      <c r="G171" s="216"/>
      <c r="H171" s="321">
        <f ca="1">'т-банк 2 (6 мес)'!H171:L171/'ввод данных'!$B$7</f>
        <v>-31.987460815047022</v>
      </c>
      <c r="I171" s="321"/>
      <c r="J171" s="321"/>
      <c r="K171" s="321"/>
      <c r="L171" s="321"/>
      <c r="M171" s="214"/>
      <c r="N171" s="221">
        <f t="shared" ca="1" si="5"/>
        <v>-31.987460815047022</v>
      </c>
      <c r="O171" s="216"/>
      <c r="P171" s="303" t="str">
        <f ca="1">'т-банк 2 (6 мес)'!P171:Q171</f>
        <v>QUICKZAIM-K</v>
      </c>
      <c r="Q171" s="303"/>
      <c r="R171" s="216"/>
      <c r="S171" s="216" t="str">
        <f ca="1">'т-банк 2 (6 мес)'!S171</f>
        <v>*1344</v>
      </c>
    </row>
    <row r="172" spans="1:19" ht="30" customHeight="1">
      <c r="A172" s="215">
        <f ca="1">'т-банк 2 (6 мес)'!A172</f>
        <v>45989.140914351898</v>
      </c>
      <c r="B172" s="216"/>
      <c r="C172" s="306">
        <f t="shared" ca="1" si="4"/>
        <v>45989.140914351898</v>
      </c>
      <c r="D172" s="307"/>
      <c r="E172" s="307"/>
      <c r="F172" s="307"/>
      <c r="G172" s="216"/>
      <c r="H172" s="321">
        <f ca="1">'т-банк 2 (6 мес)'!H172:L172/'ввод данных'!$B$7</f>
        <v>-129.85579937304075</v>
      </c>
      <c r="I172" s="321"/>
      <c r="J172" s="321"/>
      <c r="K172" s="321"/>
      <c r="L172" s="321"/>
      <c r="M172" s="214"/>
      <c r="N172" s="221">
        <f t="shared" ca="1" si="5"/>
        <v>-129.85579937304075</v>
      </c>
      <c r="O172" s="216"/>
      <c r="P172" s="303" t="str">
        <f ca="1">'т-банк 2 (6 мес)'!P172:Q172</f>
        <v>LUKOIL.AZK 18 51S</v>
      </c>
      <c r="Q172" s="303"/>
      <c r="R172" s="216"/>
      <c r="S172" s="216" t="str">
        <f ca="1">'т-банк 2 (6 мес)'!S172</f>
        <v>*1344</v>
      </c>
    </row>
    <row r="173" spans="1:19" ht="30" customHeight="1">
      <c r="A173" s="215">
        <f ca="1">'т-банк 2 (6 мес)'!A173</f>
        <v>45988.584664351896</v>
      </c>
      <c r="B173" s="216"/>
      <c r="C173" s="306">
        <f t="shared" ca="1" si="4"/>
        <v>45988.584664351896</v>
      </c>
      <c r="D173" s="307"/>
      <c r="E173" s="307"/>
      <c r="F173" s="307"/>
      <c r="G173" s="216"/>
      <c r="H173" s="321">
        <f ca="1">'т-банк 2 (6 мес)'!H173:L173/'ввод данных'!$B$7</f>
        <v>-126.04388714733543</v>
      </c>
      <c r="I173" s="321"/>
      <c r="J173" s="321"/>
      <c r="K173" s="321"/>
      <c r="L173" s="321"/>
      <c r="M173" s="214"/>
      <c r="N173" s="221">
        <f t="shared" ca="1" si="5"/>
        <v>-126.04388714733543</v>
      </c>
      <c r="O173" s="216"/>
      <c r="P173" s="303" t="str">
        <f ca="1">'т-банк 2 (6 мес)'!P173:Q173</f>
        <v>DX_COMPASS</v>
      </c>
      <c r="Q173" s="303"/>
      <c r="R173" s="216"/>
      <c r="S173" s="216" t="str">
        <f ca="1">'т-банк 2 (6 мес)'!S173</f>
        <v>*1344</v>
      </c>
    </row>
    <row r="174" spans="1:19" ht="30" customHeight="1">
      <c r="A174" s="215">
        <f ca="1">'т-банк 2 (6 мес)'!A174</f>
        <v>45987.883275463006</v>
      </c>
      <c r="B174" s="216"/>
      <c r="C174" s="306">
        <f t="shared" ca="1" si="4"/>
        <v>45987.883275463006</v>
      </c>
      <c r="D174" s="307"/>
      <c r="E174" s="307"/>
      <c r="F174" s="307"/>
      <c r="G174" s="216"/>
      <c r="H174" s="321">
        <f ca="1">'т-банк 2 (6 мес)'!H174:L174/'ввод данных'!$B$7</f>
        <v>-52.037617554858933</v>
      </c>
      <c r="I174" s="321"/>
      <c r="J174" s="321"/>
      <c r="K174" s="321"/>
      <c r="L174" s="321"/>
      <c r="M174" s="214"/>
      <c r="N174" s="221">
        <f t="shared" ca="1" si="5"/>
        <v>-52.037617554858933</v>
      </c>
      <c r="O174" s="216"/>
      <c r="P174" s="303" t="str">
        <f ca="1">'т-банк 2 (6 мес)'!P174:Q174</f>
        <v>DENGI SEGODNYA</v>
      </c>
      <c r="Q174" s="303"/>
      <c r="R174" s="216"/>
      <c r="S174" s="216" t="str">
        <f ca="1">'т-банк 2 (6 мес)'!S174</f>
        <v>*1344</v>
      </c>
    </row>
    <row r="175" spans="1:19" ht="30" customHeight="1">
      <c r="A175" s="215">
        <f ca="1">'т-банк 2 (6 мес)'!A175</f>
        <v>45987.776331018562</v>
      </c>
      <c r="B175" s="216"/>
      <c r="C175" s="306">
        <f t="shared" ca="1" si="4"/>
        <v>45987.776331018562</v>
      </c>
      <c r="D175" s="307"/>
      <c r="E175" s="307"/>
      <c r="F175" s="307"/>
      <c r="G175" s="216"/>
      <c r="H175" s="321">
        <f ca="1">'т-банк 2 (6 мес)'!H175:L175/'ввод данных'!$B$7</f>
        <v>-96.501567398119121</v>
      </c>
      <c r="I175" s="321"/>
      <c r="J175" s="321"/>
      <c r="K175" s="321"/>
      <c r="L175" s="321"/>
      <c r="M175" s="214"/>
      <c r="N175" s="221">
        <f t="shared" ca="1" si="5"/>
        <v>-96.501567398119121</v>
      </c>
      <c r="O175" s="216"/>
      <c r="P175" s="303" t="str">
        <f ca="1">'т-банк 2 (6 мес)'!P175:Q175</f>
        <v>PAYPAL *FOREXADMIN</v>
      </c>
      <c r="Q175" s="303"/>
      <c r="R175" s="216"/>
      <c r="S175" s="216" t="str">
        <f ca="1">'т-банк 2 (6 мес)'!S175</f>
        <v>*1344</v>
      </c>
    </row>
    <row r="176" spans="1:19" ht="30" customHeight="1">
      <c r="A176" s="215">
        <f ca="1">'т-банк 2 (6 мес)'!A176</f>
        <v>45986.828414351898</v>
      </c>
      <c r="B176" s="216"/>
      <c r="C176" s="306">
        <f t="shared" ca="1" si="4"/>
        <v>45986.828414351898</v>
      </c>
      <c r="D176" s="307"/>
      <c r="E176" s="307"/>
      <c r="F176" s="307"/>
      <c r="G176" s="216"/>
      <c r="H176" s="321">
        <f ca="1">'т-банк 2 (6 мес)'!H176:L176/'ввод данных'!$B$7</f>
        <v>-110.72100313479623</v>
      </c>
      <c r="I176" s="321"/>
      <c r="J176" s="321"/>
      <c r="K176" s="321"/>
      <c r="L176" s="321"/>
      <c r="M176" s="214"/>
      <c r="N176" s="221">
        <f t="shared" ca="1" si="5"/>
        <v>-110.72100313479623</v>
      </c>
      <c r="O176" s="216"/>
      <c r="P176" s="303" t="str">
        <f ca="1">'т-банк 2 (6 мес)'!P176:Q176</f>
        <v>YM*FIN-1</v>
      </c>
      <c r="Q176" s="303"/>
      <c r="R176" s="216"/>
      <c r="S176" s="216" t="str">
        <f ca="1">'т-банк 2 (6 мес)'!S176</f>
        <v>*1344</v>
      </c>
    </row>
    <row r="177" spans="1:19" ht="30" customHeight="1">
      <c r="A177" s="215">
        <f ca="1">'т-банк 2 (6 мес)'!A177</f>
        <v>45986.778414351895</v>
      </c>
      <c r="B177" s="216"/>
      <c r="C177" s="306">
        <f t="shared" ca="1" si="4"/>
        <v>45986.778414351895</v>
      </c>
      <c r="D177" s="307"/>
      <c r="E177" s="307"/>
      <c r="F177" s="307"/>
      <c r="G177" s="216"/>
      <c r="H177" s="321">
        <f ca="1">'т-банк 2 (6 мес)'!H177:L177/'ввод данных'!$B$7</f>
        <v>-2.4702194357366771</v>
      </c>
      <c r="I177" s="321"/>
      <c r="J177" s="321"/>
      <c r="K177" s="321"/>
      <c r="L177" s="321"/>
      <c r="M177" s="214"/>
      <c r="N177" s="221">
        <f t="shared" ca="1" si="5"/>
        <v>-2.4702194357366771</v>
      </c>
      <c r="O177" s="216"/>
      <c r="P177" s="303" t="str">
        <f ca="1">'т-банк 2 (6 мес)'!P177:Q177</f>
        <v>BRANCH SOKOL</v>
      </c>
      <c r="Q177" s="303"/>
      <c r="R177" s="216"/>
      <c r="S177" s="216" t="str">
        <f ca="1">'т-банк 2 (6 мес)'!S177</f>
        <v>*1344</v>
      </c>
    </row>
    <row r="178" spans="1:19" ht="30" customHeight="1">
      <c r="A178" s="215">
        <f ca="1">'т-банк 2 (6 мес)'!A178</f>
        <v>45986.562442129674</v>
      </c>
      <c r="B178" s="216"/>
      <c r="C178" s="306">
        <f t="shared" ca="1" si="4"/>
        <v>45986.562442129674</v>
      </c>
      <c r="D178" s="307"/>
      <c r="E178" s="307"/>
      <c r="F178" s="307"/>
      <c r="G178" s="216"/>
      <c r="H178" s="321">
        <f ca="1">'т-банк 2 (6 мес)'!H178:L178/'ввод данных'!$B$7</f>
        <v>-85.454545454545453</v>
      </c>
      <c r="I178" s="321"/>
      <c r="J178" s="321"/>
      <c r="K178" s="321"/>
      <c r="L178" s="321"/>
      <c r="M178" s="214"/>
      <c r="N178" s="221">
        <f t="shared" ca="1" si="5"/>
        <v>-85.454545454545453</v>
      </c>
      <c r="O178" s="216"/>
      <c r="P178" s="303" t="str">
        <f ca="1">'т-банк 2 (6 мес)'!P178:Q178</f>
        <v>LIME TRK SEMYA</v>
      </c>
      <c r="Q178" s="303"/>
      <c r="R178" s="216"/>
      <c r="S178" s="216" t="str">
        <f ca="1">'т-банк 2 (6 мес)'!S178</f>
        <v>*1344</v>
      </c>
    </row>
    <row r="179" spans="1:19" ht="30" customHeight="1">
      <c r="A179" s="215">
        <f ca="1">'т-банк 2 (6 мес)'!A179</f>
        <v>45985.831886574117</v>
      </c>
      <c r="B179" s="216"/>
      <c r="C179" s="306">
        <f t="shared" ca="1" si="4"/>
        <v>45985.831886574117</v>
      </c>
      <c r="D179" s="307"/>
      <c r="E179" s="307"/>
      <c r="F179" s="307"/>
      <c r="G179" s="216"/>
      <c r="H179" s="321">
        <f ca="1">'т-банк 2 (6 мес)'!H179:L179/'ввод данных'!$B$7</f>
        <v>-15.761755485893417</v>
      </c>
      <c r="I179" s="321"/>
      <c r="J179" s="321"/>
      <c r="K179" s="321"/>
      <c r="L179" s="321"/>
      <c r="M179" s="214"/>
      <c r="N179" s="221">
        <f t="shared" ca="1" si="5"/>
        <v>-15.761755485893417</v>
      </c>
      <c r="O179" s="216"/>
      <c r="P179" s="303" t="str">
        <f ca="1">'т-банк 2 (6 мес)'!P179:Q179</f>
        <v>PAYPAL *RPMAUCTIONS</v>
      </c>
      <c r="Q179" s="303"/>
      <c r="R179" s="216"/>
      <c r="S179" s="216" t="str">
        <f ca="1">'т-банк 2 (6 мес)'!S179</f>
        <v>*1344</v>
      </c>
    </row>
    <row r="180" spans="1:19" ht="30" customHeight="1">
      <c r="A180" s="215">
        <f ca="1">'т-банк 2 (6 мес)'!A180</f>
        <v>45985.44160879634</v>
      </c>
      <c r="B180" s="216"/>
      <c r="C180" s="306">
        <f t="shared" ca="1" si="4"/>
        <v>45985.44160879634</v>
      </c>
      <c r="D180" s="307"/>
      <c r="E180" s="307"/>
      <c r="F180" s="307"/>
      <c r="G180" s="216"/>
      <c r="H180" s="321">
        <f ca="1">'т-банк 2 (6 мес)'!H180:L180/'ввод данных'!$B$7</f>
        <v>-49.943573667711597</v>
      </c>
      <c r="I180" s="321"/>
      <c r="J180" s="321"/>
      <c r="K180" s="321"/>
      <c r="L180" s="321"/>
      <c r="M180" s="214"/>
      <c r="N180" s="221">
        <f t="shared" ca="1" si="5"/>
        <v>-49.943573667711597</v>
      </c>
      <c r="O180" s="216"/>
      <c r="P180" s="303" t="str">
        <f ca="1">'т-банк 2 (6 мес)'!P180:Q180</f>
        <v>TRM 4814 E</v>
      </c>
      <c r="Q180" s="303"/>
      <c r="R180" s="216"/>
      <c r="S180" s="216" t="str">
        <f ca="1">'т-банк 2 (6 мес)'!S180</f>
        <v>*1344</v>
      </c>
    </row>
    <row r="181" spans="1:19" ht="30" customHeight="1">
      <c r="A181" s="215">
        <f ca="1">'т-банк 2 (6 мес)'!A181</f>
        <v>45984.490914351896</v>
      </c>
      <c r="B181" s="216"/>
      <c r="C181" s="306">
        <f t="shared" ca="1" si="4"/>
        <v>45984.490914351896</v>
      </c>
      <c r="D181" s="307"/>
      <c r="E181" s="307"/>
      <c r="F181" s="307"/>
      <c r="G181" s="216"/>
      <c r="H181" s="321">
        <f ca="1">'т-банк 2 (6 мес)'!H181:L181/'ввод данных'!$B$7</f>
        <v>-11.222570532915361</v>
      </c>
      <c r="I181" s="321"/>
      <c r="J181" s="321"/>
      <c r="K181" s="321"/>
      <c r="L181" s="321"/>
      <c r="M181" s="214"/>
      <c r="N181" s="221">
        <f t="shared" ca="1" si="5"/>
        <v>-11.222570532915361</v>
      </c>
      <c r="O181" s="216"/>
      <c r="P181" s="303" t="str">
        <f ca="1">'т-банк 2 (6 мес)'!P181:Q181</f>
        <v>AUCTIONET.COM</v>
      </c>
      <c r="Q181" s="303"/>
      <c r="R181" s="216"/>
      <c r="S181" s="216" t="str">
        <f ca="1">'т-банк 2 (6 мес)'!S181</f>
        <v>*1344</v>
      </c>
    </row>
    <row r="182" spans="1:19" ht="30" customHeight="1">
      <c r="A182" s="215">
        <f ca="1">'т-банк 2 (6 мес)'!A182</f>
        <v>45983.768692129677</v>
      </c>
      <c r="B182" s="216"/>
      <c r="C182" s="306">
        <f t="shared" ca="1" si="4"/>
        <v>45983.768692129677</v>
      </c>
      <c r="D182" s="307"/>
      <c r="E182" s="307"/>
      <c r="F182" s="307"/>
      <c r="G182" s="216"/>
      <c r="H182" s="321">
        <f ca="1">'т-банк 2 (6 мес)'!H182:L182/'ввод данных'!$B$7</f>
        <v>-1.9561128526645768</v>
      </c>
      <c r="I182" s="321"/>
      <c r="J182" s="321"/>
      <c r="K182" s="321"/>
      <c r="L182" s="321"/>
      <c r="M182" s="214"/>
      <c r="N182" s="221">
        <f t="shared" ca="1" si="5"/>
        <v>-1.9561128526645768</v>
      </c>
      <c r="O182" s="216"/>
      <c r="P182" s="303" t="str">
        <f ca="1">'т-банк 2 (6 мес)'!P182:Q182</f>
        <v>FXCLUB.ORG</v>
      </c>
      <c r="Q182" s="303"/>
      <c r="R182" s="216"/>
      <c r="S182" s="216" t="str">
        <f ca="1">'т-банк 2 (6 мес)'!S182</f>
        <v>*1344</v>
      </c>
    </row>
    <row r="183" spans="1:19" ht="30" customHeight="1">
      <c r="A183" s="215">
        <f ca="1">'т-банк 2 (6 мес)'!A183</f>
        <v>45983.366608796343</v>
      </c>
      <c r="B183" s="216"/>
      <c r="C183" s="306">
        <f t="shared" ca="1" si="4"/>
        <v>45983.366608796343</v>
      </c>
      <c r="D183" s="307"/>
      <c r="E183" s="307"/>
      <c r="F183" s="307"/>
      <c r="G183" s="216"/>
      <c r="H183" s="321">
        <f ca="1">'т-банк 2 (6 мес)'!H183:L183/'ввод данных'!$B$7</f>
        <v>-162.64576802507838</v>
      </c>
      <c r="I183" s="321"/>
      <c r="J183" s="321"/>
      <c r="K183" s="321"/>
      <c r="L183" s="321"/>
      <c r="M183" s="214"/>
      <c r="N183" s="221">
        <f t="shared" ca="1" si="5"/>
        <v>-162.64576802507838</v>
      </c>
      <c r="O183" s="216"/>
      <c r="P183" s="303" t="str">
        <f ca="1">'т-банк 2 (6 мес)'!P183:Q183</f>
        <v>PAYANYWAY</v>
      </c>
      <c r="Q183" s="303"/>
      <c r="R183" s="216"/>
      <c r="S183" s="216" t="str">
        <f ca="1">'т-банк 2 (6 мес)'!S183</f>
        <v>*1344</v>
      </c>
    </row>
    <row r="184" spans="1:19" ht="30" customHeight="1">
      <c r="A184" s="215">
        <f ca="1">'т-банк 2 (6 мес)'!A184</f>
        <v>45983.137442129679</v>
      </c>
      <c r="B184" s="216"/>
      <c r="C184" s="306">
        <f t="shared" ca="1" si="4"/>
        <v>45983.137442129679</v>
      </c>
      <c r="D184" s="307"/>
      <c r="E184" s="307"/>
      <c r="F184" s="307"/>
      <c r="G184" s="216"/>
      <c r="H184" s="321">
        <f ca="1">'т-банк 2 (6 мес)'!H184:L184/'ввод данных'!$B$7</f>
        <v>-37.742946708463947</v>
      </c>
      <c r="I184" s="321"/>
      <c r="J184" s="321"/>
      <c r="K184" s="321"/>
      <c r="L184" s="321"/>
      <c r="M184" s="214"/>
      <c r="N184" s="221">
        <f t="shared" ca="1" si="5"/>
        <v>-37.742946708463947</v>
      </c>
      <c r="O184" s="216"/>
      <c r="P184" s="303" t="str">
        <f ca="1">'т-банк 2 (6 мес)'!P184:Q184</f>
        <v>YM*MONEY.YANDEX</v>
      </c>
      <c r="Q184" s="303"/>
      <c r="R184" s="216"/>
      <c r="S184" s="216" t="str">
        <f ca="1">'т-банк 2 (6 мес)'!S184</f>
        <v>*1344</v>
      </c>
    </row>
    <row r="185" spans="1:19" ht="30" customHeight="1">
      <c r="A185" s="215">
        <f ca="1">'т-банк 2 (6 мес)'!A185</f>
        <v>45982.473553240787</v>
      </c>
      <c r="B185" s="216"/>
      <c r="C185" s="306">
        <f t="shared" ca="1" si="4"/>
        <v>45982.473553240787</v>
      </c>
      <c r="D185" s="307"/>
      <c r="E185" s="307"/>
      <c r="F185" s="307"/>
      <c r="G185" s="216"/>
      <c r="H185" s="321">
        <f ca="1">'т-банк 2 (6 мес)'!H185:L185/'ввод данных'!$B$7</f>
        <v>-93.843260188087768</v>
      </c>
      <c r="I185" s="321"/>
      <c r="J185" s="321"/>
      <c r="K185" s="321"/>
      <c r="L185" s="321"/>
      <c r="M185" s="214"/>
      <c r="N185" s="221">
        <f t="shared" ca="1" si="5"/>
        <v>-93.843260188087768</v>
      </c>
      <c r="O185" s="216"/>
      <c r="P185" s="303" t="str">
        <f ca="1">'т-банк 2 (6 мес)'!P185:Q185</f>
        <v>RITCHIE BROS. AUCTIONE</v>
      </c>
      <c r="Q185" s="303"/>
      <c r="R185" s="216"/>
      <c r="S185" s="216" t="str">
        <f ca="1">'т-банк 2 (6 мес)'!S185</f>
        <v>*1344</v>
      </c>
    </row>
    <row r="186" spans="1:19" ht="30" customHeight="1">
      <c r="A186" s="215">
        <f ca="1">'т-банк 2 (6 мес)'!A186</f>
        <v>45981.821469907452</v>
      </c>
      <c r="B186" s="216"/>
      <c r="C186" s="306">
        <f t="shared" ca="1" si="4"/>
        <v>45981.821469907452</v>
      </c>
      <c r="D186" s="307"/>
      <c r="E186" s="307"/>
      <c r="F186" s="307"/>
      <c r="G186" s="216"/>
      <c r="H186" s="321">
        <f ca="1">'т-банк 2 (6 мес)'!H186:L186/'ввод данных'!$B$7</f>
        <v>10532.915360501567</v>
      </c>
      <c r="I186" s="321"/>
      <c r="J186" s="321"/>
      <c r="K186" s="321"/>
      <c r="L186" s="321"/>
      <c r="M186" s="214"/>
      <c r="N186" s="221">
        <f t="shared" ca="1" si="5"/>
        <v>10532.915360501567</v>
      </c>
      <c r="O186" s="216"/>
      <c r="P186" s="303" t="str">
        <f ca="1">'т-банк 2 (6 мес)'!P186:Q186</f>
        <v>Salary transfer from STARLINK LLC</v>
      </c>
      <c r="Q186" s="303"/>
      <c r="R186" s="216"/>
      <c r="S186" s="216" t="str">
        <f ca="1">'т-банк 2 (6 мес)'!S186</f>
        <v>*1344</v>
      </c>
    </row>
    <row r="187" spans="1:19" ht="30" customHeight="1">
      <c r="A187" s="215">
        <f ca="1">'т-банк 2 (6 мес)'!A187</f>
        <v>45981.75133101856</v>
      </c>
      <c r="B187" s="216"/>
      <c r="C187" s="306">
        <f t="shared" ca="1" si="4"/>
        <v>45981.75133101856</v>
      </c>
      <c r="D187" s="307"/>
      <c r="E187" s="307"/>
      <c r="F187" s="307"/>
      <c r="G187" s="216"/>
      <c r="H187" s="321">
        <f ca="1">'т-банк 2 (6 мес)'!H187:L187/'ввод данных'!$B$7</f>
        <v>-115.78683385579937</v>
      </c>
      <c r="I187" s="321"/>
      <c r="J187" s="321"/>
      <c r="K187" s="321"/>
      <c r="L187" s="321"/>
      <c r="M187" s="214"/>
      <c r="N187" s="221">
        <f t="shared" ca="1" si="5"/>
        <v>-115.78683385579937</v>
      </c>
      <c r="O187" s="216"/>
      <c r="P187" s="303" t="str">
        <f ca="1">'т-банк 2 (6 мес)'!P187:Q187</f>
        <v>PAYU*PAYU</v>
      </c>
      <c r="Q187" s="303"/>
      <c r="R187" s="216"/>
      <c r="S187" s="216" t="str">
        <f ca="1">'т-банк 2 (6 мес)'!S187</f>
        <v>*1344</v>
      </c>
    </row>
    <row r="188" spans="1:19" ht="30" customHeight="1">
      <c r="A188" s="215">
        <f ca="1">'т-банк 2 (6 мес)'!A188</f>
        <v>45981.002025463007</v>
      </c>
      <c r="B188" s="216"/>
      <c r="C188" s="306">
        <f t="shared" ca="1" si="4"/>
        <v>45981.002025463007</v>
      </c>
      <c r="D188" s="307"/>
      <c r="E188" s="307"/>
      <c r="F188" s="307"/>
      <c r="G188" s="216"/>
      <c r="H188" s="321">
        <f ca="1">'т-банк 2 (6 мес)'!H188:L188/'ввод данных'!$B$7</f>
        <v>-3.2727272727272729</v>
      </c>
      <c r="I188" s="321"/>
      <c r="J188" s="321"/>
      <c r="K188" s="321"/>
      <c r="L188" s="321"/>
      <c r="M188" s="214"/>
      <c r="N188" s="221">
        <f t="shared" ca="1" si="5"/>
        <v>-3.2727272727272729</v>
      </c>
      <c r="O188" s="216"/>
      <c r="P188" s="303" t="str">
        <f ca="1">'т-банк 2 (6 мес)'!P188:Q188</f>
        <v>QUICKZAIM-K</v>
      </c>
      <c r="Q188" s="303"/>
      <c r="R188" s="216"/>
      <c r="S188" s="216" t="str">
        <f ca="1">'т-банк 2 (6 мес)'!S188</f>
        <v>*1344</v>
      </c>
    </row>
    <row r="189" spans="1:19" ht="30" customHeight="1">
      <c r="A189" s="215">
        <f ca="1">'т-банк 2 (6 мес)'!A189</f>
        <v>45980.440219907454</v>
      </c>
      <c r="B189" s="216"/>
      <c r="C189" s="306">
        <f t="shared" ca="1" si="4"/>
        <v>45980.440219907454</v>
      </c>
      <c r="D189" s="307"/>
      <c r="E189" s="307"/>
      <c r="F189" s="307"/>
      <c r="G189" s="216"/>
      <c r="H189" s="321">
        <f ca="1">'т-банк 2 (6 мес)'!H189:L189/'ввод данных'!$B$7</f>
        <v>-14.181818181818182</v>
      </c>
      <c r="I189" s="321"/>
      <c r="J189" s="321"/>
      <c r="K189" s="321"/>
      <c r="L189" s="321"/>
      <c r="M189" s="214"/>
      <c r="N189" s="221">
        <f t="shared" ca="1" si="5"/>
        <v>-14.181818181818182</v>
      </c>
      <c r="O189" s="216"/>
      <c r="P189" s="303" t="str">
        <f ca="1">'т-банк 2 (6 мес)'!P189:Q189</f>
        <v>GAZPROMNEFT AZS 159</v>
      </c>
      <c r="Q189" s="303"/>
      <c r="R189" s="216"/>
      <c r="S189" s="216" t="str">
        <f ca="1">'т-банк 2 (6 мес)'!S189</f>
        <v>*1344</v>
      </c>
    </row>
    <row r="190" spans="1:19" ht="30" customHeight="1">
      <c r="A190" s="215">
        <f ca="1">'т-банк 2 (6 мес)'!A190</f>
        <v>45979.815914351901</v>
      </c>
      <c r="B190" s="216"/>
      <c r="C190" s="306">
        <f t="shared" ca="1" si="4"/>
        <v>45979.815914351901</v>
      </c>
      <c r="D190" s="307"/>
      <c r="E190" s="307"/>
      <c r="F190" s="307"/>
      <c r="G190" s="216"/>
      <c r="H190" s="321">
        <f ca="1">'т-банк 2 (6 мес)'!H190:L190/'ввод данных'!$B$7</f>
        <v>-6.5579937304075235</v>
      </c>
      <c r="I190" s="321"/>
      <c r="J190" s="321"/>
      <c r="K190" s="321"/>
      <c r="L190" s="321"/>
      <c r="M190" s="214"/>
      <c r="N190" s="221">
        <f t="shared" ca="1" si="5"/>
        <v>-6.5579937304075235</v>
      </c>
      <c r="O190" s="216"/>
      <c r="P190" s="303" t="str">
        <f ca="1">'т-банк 2 (6 мес)'!P190:Q190</f>
        <v>BARKLAYS CAFE</v>
      </c>
      <c r="Q190" s="303"/>
      <c r="R190" s="216"/>
      <c r="S190" s="216" t="str">
        <f ca="1">'т-банк 2 (6 мес)'!S190</f>
        <v>*1344</v>
      </c>
    </row>
    <row r="191" spans="1:19" ht="30" customHeight="1">
      <c r="A191" s="215">
        <f ca="1">'т-банк 2 (6 мес)'!A191</f>
        <v>45979.801331018571</v>
      </c>
      <c r="B191" s="216"/>
      <c r="C191" s="306">
        <f t="shared" ca="1" si="4"/>
        <v>45979.801331018571</v>
      </c>
      <c r="D191" s="307"/>
      <c r="E191" s="307"/>
      <c r="F191" s="307"/>
      <c r="G191" s="216"/>
      <c r="H191" s="321">
        <f ca="1">'т-банк 2 (6 мес)'!H191:L191/'ввод данных'!$B$7</f>
        <v>-4.8526645768025078</v>
      </c>
      <c r="I191" s="321"/>
      <c r="J191" s="321"/>
      <c r="K191" s="321"/>
      <c r="L191" s="321"/>
      <c r="M191" s="214"/>
      <c r="N191" s="221">
        <f t="shared" ca="1" si="5"/>
        <v>-4.8526645768025078</v>
      </c>
      <c r="O191" s="216"/>
      <c r="P191" s="303" t="str">
        <f ca="1">'т-банк 2 (6 мес)'!P191:Q191</f>
        <v>NETELLER 4342</v>
      </c>
      <c r="Q191" s="303"/>
      <c r="R191" s="216"/>
      <c r="S191" s="216" t="str">
        <f ca="1">'т-банк 2 (6 мес)'!S191</f>
        <v>*1344</v>
      </c>
    </row>
    <row r="192" spans="1:19" ht="30" customHeight="1">
      <c r="A192" s="215">
        <f ca="1">'т-банк 2 (6 мес)'!A192</f>
        <v>45979.133275463013</v>
      </c>
      <c r="B192" s="216"/>
      <c r="C192" s="306">
        <f t="shared" ca="1" si="4"/>
        <v>45979.133275463013</v>
      </c>
      <c r="D192" s="307"/>
      <c r="E192" s="307"/>
      <c r="F192" s="307"/>
      <c r="G192" s="216"/>
      <c r="H192" s="321">
        <f ca="1">'т-банк 2 (6 мес)'!H192:L192/'ввод данных'!$B$7</f>
        <v>-5.253918495297806</v>
      </c>
      <c r="I192" s="321"/>
      <c r="J192" s="321"/>
      <c r="K192" s="321"/>
      <c r="L192" s="321"/>
      <c r="M192" s="214"/>
      <c r="N192" s="221">
        <f t="shared" ca="1" si="5"/>
        <v>-5.253918495297806</v>
      </c>
      <c r="O192" s="216"/>
      <c r="P192" s="303" t="str">
        <f ca="1">'т-банк 2 (6 мес)'!P192:Q192</f>
        <v>PROSPEKT</v>
      </c>
      <c r="Q192" s="303"/>
      <c r="R192" s="216"/>
      <c r="S192" s="216" t="str">
        <f ca="1">'т-банк 2 (6 мес)'!S192</f>
        <v>*1344</v>
      </c>
    </row>
    <row r="193" spans="1:19" ht="30" customHeight="1">
      <c r="A193" s="215">
        <f ca="1">'т-банк 2 (6 мес)'!A193</f>
        <v>45978.27077546301</v>
      </c>
      <c r="B193" s="216"/>
      <c r="C193" s="306">
        <f t="shared" ca="1" si="4"/>
        <v>45978.27077546301</v>
      </c>
      <c r="D193" s="307"/>
      <c r="E193" s="307"/>
      <c r="F193" s="307"/>
      <c r="G193" s="216"/>
      <c r="H193" s="321">
        <f ca="1">'т-банк 2 (6 мес)'!H193:L193/'ввод данных'!$B$7</f>
        <v>-100.51410658307211</v>
      </c>
      <c r="I193" s="321"/>
      <c r="J193" s="321"/>
      <c r="K193" s="321"/>
      <c r="L193" s="321"/>
      <c r="M193" s="214"/>
      <c r="N193" s="221">
        <f t="shared" ca="1" si="5"/>
        <v>-100.51410658307211</v>
      </c>
      <c r="O193" s="216"/>
      <c r="P193" s="303" t="str">
        <f ca="1">'т-банк 2 (6 мес)'!P193:Q193</f>
        <v>TRADING ACADEMY</v>
      </c>
      <c r="Q193" s="303"/>
      <c r="R193" s="216"/>
      <c r="S193" s="216" t="str">
        <f ca="1">'т-банк 2 (6 мес)'!S193</f>
        <v>*1344</v>
      </c>
    </row>
    <row r="194" spans="1:19" ht="30" customHeight="1">
      <c r="A194" s="215">
        <f ca="1">'т-банк 2 (6 мес)'!A194</f>
        <v>45977.282581018568</v>
      </c>
      <c r="B194" s="216"/>
      <c r="C194" s="306">
        <f t="shared" ca="1" si="4"/>
        <v>45977.282581018568</v>
      </c>
      <c r="D194" s="307"/>
      <c r="E194" s="307"/>
      <c r="F194" s="307"/>
      <c r="G194" s="216"/>
      <c r="H194" s="321">
        <f ca="1">'т-банк 2 (6 мес)'!H194:L194/'ввод данных'!$B$7</f>
        <v>-148.85266457680251</v>
      </c>
      <c r="I194" s="321"/>
      <c r="J194" s="321"/>
      <c r="K194" s="321"/>
      <c r="L194" s="321"/>
      <c r="M194" s="214"/>
      <c r="N194" s="221">
        <f t="shared" ca="1" si="5"/>
        <v>-148.85266457680251</v>
      </c>
      <c r="O194" s="216"/>
      <c r="P194" s="303" t="str">
        <f ca="1">'т-банк 2 (6 мес)'!P194:Q194</f>
        <v>AUCTIONET.COM</v>
      </c>
      <c r="Q194" s="303"/>
      <c r="R194" s="216"/>
      <c r="S194" s="216" t="str">
        <f ca="1">'т-банк 2 (6 мес)'!S194</f>
        <v>*1344</v>
      </c>
    </row>
    <row r="195" spans="1:19" ht="30" customHeight="1">
      <c r="A195" s="215">
        <f ca="1">'т-банк 2 (6 мес)'!A195</f>
        <v>45976.353414351899</v>
      </c>
      <c r="B195" s="216"/>
      <c r="C195" s="306">
        <f t="shared" ca="1" si="4"/>
        <v>45976.353414351899</v>
      </c>
      <c r="D195" s="307"/>
      <c r="E195" s="307"/>
      <c r="F195" s="307"/>
      <c r="G195" s="216"/>
      <c r="H195" s="321">
        <f ca="1">'т-банк 2 (6 мес)'!H195:L195/'ввод данных'!$B$7</f>
        <v>-18.068965517241381</v>
      </c>
      <c r="I195" s="321"/>
      <c r="J195" s="321"/>
      <c r="K195" s="321"/>
      <c r="L195" s="321"/>
      <c r="M195" s="214"/>
      <c r="N195" s="221">
        <f t="shared" ca="1" si="5"/>
        <v>-18.068965517241381</v>
      </c>
      <c r="O195" s="216"/>
      <c r="P195" s="303" t="str">
        <f ca="1">'т-банк 2 (6 мес)'!P195:Q195</f>
        <v>DENGI SEGODNYA</v>
      </c>
      <c r="Q195" s="303"/>
      <c r="R195" s="216"/>
      <c r="S195" s="216" t="str">
        <f ca="1">'т-банк 2 (6 мес)'!S195</f>
        <v>*1344</v>
      </c>
    </row>
    <row r="196" spans="1:19" ht="30" customHeight="1">
      <c r="A196" s="215">
        <f ca="1">'т-банк 2 (6 мес)'!A196</f>
        <v>45975.52355324079</v>
      </c>
      <c r="B196" s="216"/>
      <c r="C196" s="306">
        <f t="shared" ca="1" si="4"/>
        <v>45975.52355324079</v>
      </c>
      <c r="D196" s="307"/>
      <c r="E196" s="307"/>
      <c r="F196" s="307"/>
      <c r="G196" s="216"/>
      <c r="H196" s="321">
        <f ca="1">'т-банк 2 (6 мес)'!H196:L196/'ввод данных'!$B$7</f>
        <v>-95.1974921630094</v>
      </c>
      <c r="I196" s="321"/>
      <c r="J196" s="321"/>
      <c r="K196" s="321"/>
      <c r="L196" s="321"/>
      <c r="M196" s="214"/>
      <c r="N196" s="221">
        <f t="shared" ca="1" si="5"/>
        <v>-95.1974921630094</v>
      </c>
      <c r="O196" s="216"/>
      <c r="P196" s="303" t="str">
        <f ca="1">'т-банк 2 (6 мес)'!P196:Q196</f>
        <v>CIRCLE K, IC103175</v>
      </c>
      <c r="Q196" s="303"/>
      <c r="R196" s="216"/>
      <c r="S196" s="216" t="str">
        <f ca="1">'т-банк 2 (6 мес)'!S196</f>
        <v>*1344</v>
      </c>
    </row>
    <row r="197" spans="1:19" ht="30" customHeight="1">
      <c r="A197" s="215">
        <f ca="1">'т-банк 2 (6 мес)'!A197</f>
        <v>45975.495775463009</v>
      </c>
      <c r="B197" s="216"/>
      <c r="C197" s="306">
        <f t="shared" ca="1" si="4"/>
        <v>45975.495775463009</v>
      </c>
      <c r="D197" s="307"/>
      <c r="E197" s="307"/>
      <c r="F197" s="307"/>
      <c r="G197" s="216"/>
      <c r="H197" s="321">
        <f ca="1">'т-банк 2 (6 мес)'!H197:L197/'ввод данных'!$B$7</f>
        <v>-159.15987460815046</v>
      </c>
      <c r="I197" s="321"/>
      <c r="J197" s="321"/>
      <c r="K197" s="321"/>
      <c r="L197" s="321"/>
      <c r="M197" s="214"/>
      <c r="N197" s="221">
        <f t="shared" ca="1" si="5"/>
        <v>-159.15987460815046</v>
      </c>
      <c r="O197" s="216"/>
      <c r="P197" s="303" t="str">
        <f ca="1">'т-банк 2 (6 мес)'!P197:Q197</f>
        <v>WWW.OPLATA.REGPLAT.RU</v>
      </c>
      <c r="Q197" s="303"/>
      <c r="R197" s="216"/>
      <c r="S197" s="216" t="str">
        <f ca="1">'т-банк 2 (6 мес)'!S197</f>
        <v>*1344</v>
      </c>
    </row>
    <row r="198" spans="1:19" ht="30" customHeight="1">
      <c r="A198" s="215">
        <f ca="1">'т-банк 2 (6 мес)'!A198</f>
        <v>45975.412442129673</v>
      </c>
      <c r="B198" s="216"/>
      <c r="C198" s="306">
        <f t="shared" ca="1" si="4"/>
        <v>45975.412442129673</v>
      </c>
      <c r="D198" s="307"/>
      <c r="E198" s="307"/>
      <c r="F198" s="307"/>
      <c r="G198" s="216"/>
      <c r="H198" s="321">
        <f ca="1">'т-банк 2 (6 мес)'!H198:L198/'ввод данных'!$B$7</f>
        <v>-100.03761755485894</v>
      </c>
      <c r="I198" s="321"/>
      <c r="J198" s="321"/>
      <c r="K198" s="321"/>
      <c r="L198" s="321"/>
      <c r="M198" s="214"/>
      <c r="N198" s="221">
        <f t="shared" ca="1" si="5"/>
        <v>-100.03761755485894</v>
      </c>
      <c r="O198" s="216"/>
      <c r="P198" s="303" t="str">
        <f ca="1">'т-банк 2 (6 мес)'!P198:Q198</f>
        <v>BANK"KURGAN"PAO</v>
      </c>
      <c r="Q198" s="303"/>
      <c r="R198" s="216"/>
      <c r="S198" s="216" t="str">
        <f ca="1">'т-банк 2 (6 мес)'!S198</f>
        <v>*1344</v>
      </c>
    </row>
    <row r="199" spans="1:19" ht="30" customHeight="1">
      <c r="A199" s="215">
        <f ca="1">'т-банк 2 (6 мес)'!A199</f>
        <v>45974.820775463006</v>
      </c>
      <c r="B199" s="216"/>
      <c r="C199" s="306">
        <f t="shared" ca="1" si="4"/>
        <v>45974.820775463006</v>
      </c>
      <c r="D199" s="307"/>
      <c r="E199" s="307"/>
      <c r="F199" s="307"/>
      <c r="G199" s="216"/>
      <c r="H199" s="321">
        <f ca="1">'т-банк 2 (6 мес)'!H199:L199/'ввод данных'!$B$7</f>
        <v>-35.410658307210028</v>
      </c>
      <c r="I199" s="321"/>
      <c r="J199" s="321"/>
      <c r="K199" s="321"/>
      <c r="L199" s="321"/>
      <c r="M199" s="214"/>
      <c r="N199" s="221">
        <f t="shared" ca="1" si="5"/>
        <v>-35.410658307210028</v>
      </c>
      <c r="O199" s="216"/>
      <c r="P199" s="303" t="str">
        <f ca="1">'т-банк 2 (6 мес)'!P199:Q199</f>
        <v>HASHFLARE.IO*1436</v>
      </c>
      <c r="Q199" s="303"/>
      <c r="R199" s="216"/>
      <c r="S199" s="216" t="str">
        <f ca="1">'т-банк 2 (6 мес)'!S199</f>
        <v>*1344</v>
      </c>
    </row>
    <row r="200" spans="1:19" ht="30" customHeight="1">
      <c r="A200" s="215">
        <f ca="1">'т-банк 2 (6 мес)'!A200</f>
        <v>45974.180497685229</v>
      </c>
      <c r="B200" s="216"/>
      <c r="C200" s="306">
        <f t="shared" ca="1" si="4"/>
        <v>45974.180497685229</v>
      </c>
      <c r="D200" s="307"/>
      <c r="E200" s="307"/>
      <c r="F200" s="307"/>
      <c r="G200" s="216"/>
      <c r="H200" s="321">
        <f ca="1">'т-банк 2 (6 мес)'!H200:L200/'ввод данных'!$B$7</f>
        <v>-60.112852664576799</v>
      </c>
      <c r="I200" s="321"/>
      <c r="J200" s="321"/>
      <c r="K200" s="321"/>
      <c r="L200" s="321"/>
      <c r="M200" s="214"/>
      <c r="N200" s="221">
        <f t="shared" ca="1" si="5"/>
        <v>-60.112852664576799</v>
      </c>
      <c r="O200" s="216"/>
      <c r="P200" s="303" t="str">
        <f ca="1">'т-банк 2 (6 мес)'!P200:Q200</f>
        <v>YM*DENGI-NA-BANKR</v>
      </c>
      <c r="Q200" s="303"/>
      <c r="R200" s="216"/>
      <c r="S200" s="216" t="str">
        <f ca="1">'т-банк 2 (6 мес)'!S200</f>
        <v>*1344</v>
      </c>
    </row>
    <row r="201" spans="1:19" ht="30" customHeight="1">
      <c r="A201" s="215">
        <f ca="1">'т-банк 2 (6 мес)'!A201</f>
        <v>45973.889525463004</v>
      </c>
      <c r="B201" s="216"/>
      <c r="C201" s="306">
        <f t="shared" ca="1" si="4"/>
        <v>45973.889525463004</v>
      </c>
      <c r="D201" s="307"/>
      <c r="E201" s="307"/>
      <c r="F201" s="307"/>
      <c r="G201" s="216"/>
      <c r="H201" s="321">
        <f ca="1">'т-банк 2 (6 мес)'!H201:L201/'ввод данных'!$B$7</f>
        <v>-182.33228840125392</v>
      </c>
      <c r="I201" s="321"/>
      <c r="J201" s="321"/>
      <c r="K201" s="321"/>
      <c r="L201" s="321"/>
      <c r="M201" s="214"/>
      <c r="N201" s="221">
        <f t="shared" ca="1" si="5"/>
        <v>-182.33228840125392</v>
      </c>
      <c r="O201" s="216"/>
      <c r="P201" s="303" t="str">
        <f ca="1">'т-банк 2 (6 мес)'!P201:Q201</f>
        <v>YM*HERMESCREDIT</v>
      </c>
      <c r="Q201" s="303"/>
      <c r="R201" s="216"/>
      <c r="S201" s="216" t="str">
        <f ca="1">'т-банк 2 (6 мес)'!S201</f>
        <v>*1344</v>
      </c>
    </row>
    <row r="202" spans="1:19" ht="30" customHeight="1">
      <c r="A202" s="215">
        <f ca="1">'т-банк 2 (6 мес)'!A202</f>
        <v>45972.924247685223</v>
      </c>
      <c r="B202" s="216"/>
      <c r="C202" s="306">
        <f t="shared" ca="1" si="4"/>
        <v>45972.924247685223</v>
      </c>
      <c r="D202" s="307"/>
      <c r="E202" s="307"/>
      <c r="F202" s="307"/>
      <c r="G202" s="216"/>
      <c r="H202" s="321">
        <f ca="1">'т-банк 2 (6 мес)'!H202:L202/'ввод данных'!$B$7</f>
        <v>-59.222570532915363</v>
      </c>
      <c r="I202" s="321"/>
      <c r="J202" s="321"/>
      <c r="K202" s="321"/>
      <c r="L202" s="321"/>
      <c r="M202" s="214"/>
      <c r="N202" s="221">
        <f t="shared" ca="1" si="5"/>
        <v>-59.222570532915363</v>
      </c>
      <c r="O202" s="216"/>
      <c r="P202" s="303" t="str">
        <f ca="1">'т-банк 2 (6 мес)'!P202:Q202</f>
        <v>YM*YANDEX.MONEY</v>
      </c>
      <c r="Q202" s="303"/>
      <c r="R202" s="216"/>
      <c r="S202" s="216" t="str">
        <f ca="1">'т-банк 2 (6 мес)'!S202</f>
        <v>*1344</v>
      </c>
    </row>
    <row r="203" spans="1:19" ht="30" customHeight="1">
      <c r="A203" s="215">
        <f ca="1">'т-банк 2 (6 мес)'!A203</f>
        <v>45972.70341435189</v>
      </c>
      <c r="B203" s="216"/>
      <c r="C203" s="306">
        <f t="shared" ca="1" si="4"/>
        <v>45972.70341435189</v>
      </c>
      <c r="D203" s="307"/>
      <c r="E203" s="307"/>
      <c r="F203" s="307"/>
      <c r="G203" s="216"/>
      <c r="H203" s="321">
        <f ca="1">'т-банк 2 (6 мес)'!H203:L203/'ввод данных'!$B$7</f>
        <v>-116.53918495297806</v>
      </c>
      <c r="I203" s="321"/>
      <c r="J203" s="321"/>
      <c r="K203" s="321"/>
      <c r="L203" s="321"/>
      <c r="M203" s="214"/>
      <c r="N203" s="221">
        <f t="shared" ca="1" si="5"/>
        <v>-116.53918495297806</v>
      </c>
      <c r="O203" s="216"/>
      <c r="P203" s="303" t="str">
        <f ca="1">'т-банк 2 (6 мес)'!P203:Q203</f>
        <v>ZAIMCO.RU</v>
      </c>
      <c r="Q203" s="303"/>
      <c r="R203" s="216"/>
      <c r="S203" s="216" t="str">
        <f ca="1">'т-банк 2 (6 мес)'!S203</f>
        <v>*1344</v>
      </c>
    </row>
    <row r="204" spans="1:19" ht="30" customHeight="1">
      <c r="A204" s="215">
        <f ca="1">'т-банк 2 (6 мес)'!A204</f>
        <v>45971.867997685222</v>
      </c>
      <c r="B204" s="216"/>
      <c r="C204" s="306">
        <f t="shared" ca="1" si="4"/>
        <v>45971.867997685222</v>
      </c>
      <c r="D204" s="307"/>
      <c r="E204" s="307"/>
      <c r="F204" s="307"/>
      <c r="G204" s="216"/>
      <c r="H204" s="321">
        <f ca="1">'т-банк 2 (6 мес)'!H204:L204/'ввод данных'!$B$7</f>
        <v>-24.037617554858933</v>
      </c>
      <c r="I204" s="321"/>
      <c r="J204" s="321"/>
      <c r="K204" s="321"/>
      <c r="L204" s="321"/>
      <c r="M204" s="214"/>
      <c r="N204" s="221">
        <f t="shared" ca="1" si="5"/>
        <v>-24.037617554858933</v>
      </c>
      <c r="O204" s="216"/>
      <c r="P204" s="303" t="str">
        <f ca="1">'т-банк 2 (6 мес)'!P204:Q204</f>
        <v>HASHCOINS</v>
      </c>
      <c r="Q204" s="303"/>
      <c r="R204" s="216"/>
      <c r="S204" s="216" t="str">
        <f ca="1">'т-банк 2 (6 мес)'!S204</f>
        <v>*1344</v>
      </c>
    </row>
    <row r="205" spans="1:19" ht="30" customHeight="1">
      <c r="A205" s="215">
        <f ca="1">'т-банк 2 (6 мес)'!A205</f>
        <v>45970.872164351887</v>
      </c>
      <c r="B205" s="216"/>
      <c r="C205" s="306">
        <f t="shared" ca="1" si="4"/>
        <v>45970.872164351887</v>
      </c>
      <c r="D205" s="307"/>
      <c r="E205" s="307"/>
      <c r="F205" s="307"/>
      <c r="G205" s="216"/>
      <c r="H205" s="321">
        <f ca="1">'т-банк 2 (6 мес)'!H205:L205/'ввод данных'!$B$7</f>
        <v>-65.291536050156736</v>
      </c>
      <c r="I205" s="321"/>
      <c r="J205" s="321"/>
      <c r="K205" s="321"/>
      <c r="L205" s="321"/>
      <c r="M205" s="214"/>
      <c r="N205" s="221">
        <f t="shared" ca="1" si="5"/>
        <v>-65.291536050156736</v>
      </c>
      <c r="O205" s="216"/>
      <c r="P205" s="303" t="str">
        <f ca="1">'т-банк 2 (6 мес)'!P205:Q205</f>
        <v>MAGNIT MM AVERS</v>
      </c>
      <c r="Q205" s="303"/>
      <c r="R205" s="216"/>
      <c r="S205" s="216" t="str">
        <f ca="1">'т-банк 2 (6 мес)'!S205</f>
        <v>*1344</v>
      </c>
    </row>
    <row r="206" spans="1:19" ht="30" customHeight="1">
      <c r="A206" s="215">
        <f ca="1">'т-банк 2 (6 мес)'!A206</f>
        <v>45970.593692129667</v>
      </c>
      <c r="B206" s="216"/>
      <c r="C206" s="306">
        <f t="shared" ca="1" si="4"/>
        <v>45970.593692129667</v>
      </c>
      <c r="D206" s="307"/>
      <c r="E206" s="307"/>
      <c r="F206" s="307"/>
      <c r="G206" s="216"/>
      <c r="H206" s="321">
        <f ca="1">'т-банк 2 (6 мес)'!H206:L206/'ввод данных'!$B$7</f>
        <v>-164.82758620689654</v>
      </c>
      <c r="I206" s="321"/>
      <c r="J206" s="321"/>
      <c r="K206" s="321"/>
      <c r="L206" s="321"/>
      <c r="M206" s="214"/>
      <c r="N206" s="221">
        <f t="shared" ca="1" si="5"/>
        <v>-164.82758620689654</v>
      </c>
      <c r="O206" s="216"/>
      <c r="P206" s="303" t="str">
        <f ca="1">'т-банк 2 (6 мес)'!P206:Q206</f>
        <v>SOTHEBYS ONLINE SALES</v>
      </c>
      <c r="Q206" s="303"/>
      <c r="R206" s="216"/>
      <c r="S206" s="216" t="str">
        <f ca="1">'т-банк 2 (6 мес)'!S206</f>
        <v>*1344</v>
      </c>
    </row>
    <row r="207" spans="1:19" ht="30" customHeight="1">
      <c r="A207" s="215">
        <f ca="1">'т-банк 2 (6 мес)'!A207</f>
        <v>45970.219386574114</v>
      </c>
      <c r="B207" s="216"/>
      <c r="C207" s="306">
        <f t="shared" ca="1" si="4"/>
        <v>45970.219386574114</v>
      </c>
      <c r="D207" s="307"/>
      <c r="E207" s="307"/>
      <c r="F207" s="307"/>
      <c r="G207" s="216"/>
      <c r="H207" s="321">
        <f ca="1">'т-банк 2 (6 мес)'!H207:L207/'ввод данных'!$B$7</f>
        <v>-78.608150470219442</v>
      </c>
      <c r="I207" s="321"/>
      <c r="J207" s="321"/>
      <c r="K207" s="321"/>
      <c r="L207" s="321"/>
      <c r="M207" s="214"/>
      <c r="N207" s="221">
        <f t="shared" ca="1" si="5"/>
        <v>-78.608150470219442</v>
      </c>
      <c r="O207" s="216"/>
      <c r="P207" s="303" t="str">
        <f ca="1">'т-банк 2 (6 мес)'!P207:Q207</f>
        <v>YM*DENGINADOM</v>
      </c>
      <c r="Q207" s="303"/>
      <c r="R207" s="216"/>
      <c r="S207" s="216" t="str">
        <f ca="1">'т-банк 2 (6 мес)'!S207</f>
        <v>*1344</v>
      </c>
    </row>
    <row r="208" spans="1:19" ht="30" customHeight="1">
      <c r="A208" s="215">
        <f ca="1">'т-банк 2 (6 мес)'!A208</f>
        <v>45969.250636574114</v>
      </c>
      <c r="B208" s="216"/>
      <c r="C208" s="306">
        <f t="shared" ca="1" si="4"/>
        <v>45969.250636574114</v>
      </c>
      <c r="D208" s="307"/>
      <c r="E208" s="307"/>
      <c r="F208" s="307"/>
      <c r="G208" s="216"/>
      <c r="H208" s="321">
        <f ca="1">'т-банк 2 (6 мес)'!H208:L208/'ввод данных'!$B$7</f>
        <v>-2.3072100313479624</v>
      </c>
      <c r="I208" s="321"/>
      <c r="J208" s="321"/>
      <c r="K208" s="321"/>
      <c r="L208" s="321"/>
      <c r="M208" s="214"/>
      <c r="N208" s="221">
        <f t="shared" ca="1" si="5"/>
        <v>-2.3072100313479624</v>
      </c>
      <c r="O208" s="216"/>
      <c r="P208" s="303" t="str">
        <f ca="1">'т-банк 2 (6 мес)'!P208:Q208</f>
        <v>PIF ALFACAPITAL GOLD</v>
      </c>
      <c r="Q208" s="303"/>
      <c r="R208" s="216"/>
      <c r="S208" s="216" t="str">
        <f ca="1">'т-банк 2 (6 мес)'!S208</f>
        <v>*1344</v>
      </c>
    </row>
    <row r="209" spans="1:19" ht="30" customHeight="1">
      <c r="A209" s="215">
        <f ca="1">'т-банк 2 (6 мес)'!A209</f>
        <v>45969.027025463001</v>
      </c>
      <c r="B209" s="216"/>
      <c r="C209" s="306">
        <f t="shared" ca="1" si="4"/>
        <v>45969.027025463001</v>
      </c>
      <c r="D209" s="307"/>
      <c r="E209" s="307"/>
      <c r="F209" s="307"/>
      <c r="G209" s="216"/>
      <c r="H209" s="321">
        <f ca="1">'т-банк 2 (6 мес)'!H209:L209/'ввод данных'!$B$7</f>
        <v>-67.260188087774296</v>
      </c>
      <c r="I209" s="321"/>
      <c r="J209" s="321"/>
      <c r="K209" s="321"/>
      <c r="L209" s="321"/>
      <c r="M209" s="214"/>
      <c r="N209" s="221">
        <f t="shared" ca="1" si="5"/>
        <v>-67.260188087774296</v>
      </c>
      <c r="O209" s="216"/>
      <c r="P209" s="303" t="str">
        <f ca="1">'т-банк 2 (6 мес)'!P209:Q209</f>
        <v>BISTRO SKAY COFFEE</v>
      </c>
      <c r="Q209" s="303"/>
      <c r="R209" s="216"/>
      <c r="S209" s="216" t="str">
        <f ca="1">'т-банк 2 (6 мес)'!S209</f>
        <v>*1344</v>
      </c>
    </row>
    <row r="210" spans="1:19" ht="30" customHeight="1">
      <c r="A210" s="215">
        <f ca="1">'т-банк 2 (6 мес)'!A210</f>
        <v>45968.529803240781</v>
      </c>
      <c r="B210" s="216"/>
      <c r="C210" s="306">
        <f t="shared" ca="1" si="4"/>
        <v>45968.529803240781</v>
      </c>
      <c r="D210" s="307"/>
      <c r="E210" s="307"/>
      <c r="F210" s="307"/>
      <c r="G210" s="216"/>
      <c r="H210" s="321">
        <f ca="1">'т-банк 2 (6 мес)'!H210:L210/'ввод данных'!$B$7</f>
        <v>-20.32601880877743</v>
      </c>
      <c r="I210" s="321"/>
      <c r="J210" s="321"/>
      <c r="K210" s="321"/>
      <c r="L210" s="321"/>
      <c r="M210" s="214"/>
      <c r="N210" s="221">
        <f t="shared" ca="1" si="5"/>
        <v>-20.32601880877743</v>
      </c>
      <c r="O210" s="216"/>
      <c r="P210" s="303" t="str">
        <f ca="1">'т-банк 2 (6 мес)'!P210:Q210</f>
        <v>TISP.RU</v>
      </c>
      <c r="Q210" s="303"/>
      <c r="R210" s="216"/>
      <c r="S210" s="216" t="str">
        <f ca="1">'т-банк 2 (6 мес)'!S210</f>
        <v>*1344</v>
      </c>
    </row>
    <row r="211" spans="1:19" ht="30" customHeight="1">
      <c r="A211" s="215">
        <f ca="1">'т-банк 2 (6 мес)'!A211</f>
        <v>45968.220775463</v>
      </c>
      <c r="B211" s="216"/>
      <c r="C211" s="306">
        <f t="shared" ca="1" si="4"/>
        <v>45968.220775463</v>
      </c>
      <c r="D211" s="307"/>
      <c r="E211" s="307"/>
      <c r="F211" s="307"/>
      <c r="G211" s="216"/>
      <c r="H211" s="321">
        <f ca="1">'т-банк 2 (6 мес)'!H211:L211/'ввод данных'!$B$7</f>
        <v>-150.48275862068965</v>
      </c>
      <c r="I211" s="321"/>
      <c r="J211" s="321"/>
      <c r="K211" s="321"/>
      <c r="L211" s="321"/>
      <c r="M211" s="214"/>
      <c r="N211" s="221">
        <f t="shared" ca="1" si="5"/>
        <v>-150.48275862068965</v>
      </c>
      <c r="O211" s="216"/>
      <c r="P211" s="303" t="str">
        <f ca="1">'т-банк 2 (6 мес)'!P211:Q211</f>
        <v>MOBI.DENGI..*UNITPAY</v>
      </c>
      <c r="Q211" s="303"/>
      <c r="R211" s="216"/>
      <c r="S211" s="216" t="str">
        <f ca="1">'т-банк 2 (6 мес)'!S211</f>
        <v>*1344</v>
      </c>
    </row>
    <row r="212" spans="1:19" ht="30" customHeight="1">
      <c r="A212" s="215">
        <f ca="1">'т-банк 2 (6 мес)'!A212</f>
        <v>45967.509664351892</v>
      </c>
      <c r="B212" s="216"/>
      <c r="C212" s="306">
        <f t="shared" ca="1" si="4"/>
        <v>45967.509664351892</v>
      </c>
      <c r="D212" s="307"/>
      <c r="E212" s="307"/>
      <c r="F212" s="307"/>
      <c r="G212" s="216"/>
      <c r="H212" s="321">
        <f ca="1">'т-банк 2 (6 мес)'!H212:L212/'ввод данных'!$B$7</f>
        <v>-22.244514106583072</v>
      </c>
      <c r="I212" s="321"/>
      <c r="J212" s="321"/>
      <c r="K212" s="321"/>
      <c r="L212" s="321"/>
      <c r="M212" s="214"/>
      <c r="N212" s="221">
        <f t="shared" ca="1" si="5"/>
        <v>-22.244514106583072</v>
      </c>
      <c r="O212" s="216"/>
      <c r="P212" s="303" t="str">
        <f ca="1">'т-банк 2 (6 мес)'!P212:Q212</f>
        <v>YM*YANDEX.MONEY</v>
      </c>
      <c r="Q212" s="303"/>
      <c r="R212" s="216"/>
      <c r="S212" s="216" t="str">
        <f ca="1">'т-банк 2 (6 мес)'!S212</f>
        <v>*1344</v>
      </c>
    </row>
    <row r="213" spans="1:19" ht="30" customHeight="1">
      <c r="A213" s="215">
        <f ca="1">'т-банк 2 (6 мес)'!A213</f>
        <v>45967.207581018556</v>
      </c>
      <c r="B213" s="216"/>
      <c r="C213" s="306">
        <f t="shared" ca="1" si="4"/>
        <v>45967.207581018556</v>
      </c>
      <c r="D213" s="307"/>
      <c r="E213" s="307"/>
      <c r="F213" s="307"/>
      <c r="G213" s="216"/>
      <c r="H213" s="321">
        <f ca="1">'т-банк 2 (6 мес)'!H213:L213/'ввод данных'!$B$7</f>
        <v>-140.11285266457679</v>
      </c>
      <c r="I213" s="321"/>
      <c r="J213" s="321"/>
      <c r="K213" s="321"/>
      <c r="L213" s="321"/>
      <c r="M213" s="214"/>
      <c r="N213" s="221">
        <f t="shared" ca="1" si="5"/>
        <v>-140.11285266457679</v>
      </c>
      <c r="O213" s="216"/>
      <c r="P213" s="303" t="str">
        <f ca="1">'т-банк 2 (6 мес)'!P213:Q213</f>
        <v>AM OTKRITIE FUND BONDS</v>
      </c>
      <c r="Q213" s="303"/>
      <c r="R213" s="216"/>
      <c r="S213" s="216" t="str">
        <f ca="1">'т-банк 2 (6 мес)'!S213</f>
        <v>*1344</v>
      </c>
    </row>
    <row r="214" spans="1:19" ht="30" customHeight="1">
      <c r="A214" s="215">
        <f ca="1">'т-банк 2 (6 мес)'!A214</f>
        <v>45966.514525462997</v>
      </c>
      <c r="B214" s="216"/>
      <c r="C214" s="306">
        <f t="shared" ca="1" si="4"/>
        <v>45966.514525462997</v>
      </c>
      <c r="D214" s="307"/>
      <c r="E214" s="307"/>
      <c r="F214" s="307"/>
      <c r="G214" s="216"/>
      <c r="H214" s="321">
        <f ca="1">'т-банк 2 (6 мес)'!H214:L214/'ввод данных'!$B$7</f>
        <v>-141.19122257053291</v>
      </c>
      <c r="I214" s="321"/>
      <c r="J214" s="321"/>
      <c r="K214" s="321"/>
      <c r="L214" s="321"/>
      <c r="M214" s="214"/>
      <c r="N214" s="221">
        <f t="shared" ca="1" si="5"/>
        <v>-141.19122257053291</v>
      </c>
      <c r="O214" s="216"/>
      <c r="P214" s="303" t="str">
        <f ca="1">'т-банк 2 (6 мес)'!P214:Q214</f>
        <v>KOMFORT+</v>
      </c>
      <c r="Q214" s="303"/>
      <c r="R214" s="216"/>
      <c r="S214" s="216" t="str">
        <f ca="1">'т-банк 2 (6 мес)'!S214</f>
        <v>*1344</v>
      </c>
    </row>
    <row r="215" spans="1:19" ht="30" customHeight="1">
      <c r="A215" s="215">
        <f ca="1">'т-банк 2 (6 мес)'!A215</f>
        <v>45966.20133101855</v>
      </c>
      <c r="B215" s="216"/>
      <c r="C215" s="306">
        <f t="shared" ca="1" si="4"/>
        <v>45966.20133101855</v>
      </c>
      <c r="D215" s="307"/>
      <c r="E215" s="307"/>
      <c r="F215" s="307"/>
      <c r="G215" s="216"/>
      <c r="H215" s="321">
        <f ca="1">'т-банк 2 (6 мес)'!H215:L215/'ввод данных'!$B$7</f>
        <v>-104.4012539184953</v>
      </c>
      <c r="I215" s="321"/>
      <c r="J215" s="321"/>
      <c r="K215" s="321"/>
      <c r="L215" s="321"/>
      <c r="M215" s="214"/>
      <c r="N215" s="221">
        <f t="shared" ca="1" si="5"/>
        <v>-104.4012539184953</v>
      </c>
      <c r="O215" s="216"/>
      <c r="P215" s="303" t="str">
        <f ca="1">'т-банк 2 (6 мес)'!P215:Q215</f>
        <v>TOPSTEPTRADER LLC</v>
      </c>
      <c r="Q215" s="303"/>
      <c r="R215" s="216"/>
      <c r="S215" s="216" t="str">
        <f ca="1">'т-банк 2 (6 мес)'!S215</f>
        <v>*1344</v>
      </c>
    </row>
    <row r="216" spans="1:19" ht="30" customHeight="1">
      <c r="A216" s="215">
        <f ca="1">'т-банк 2 (6 мес)'!A216</f>
        <v>45965.663136574105</v>
      </c>
      <c r="B216" s="216"/>
      <c r="C216" s="306">
        <f t="shared" ca="1" si="4"/>
        <v>45965.663136574105</v>
      </c>
      <c r="D216" s="307"/>
      <c r="E216" s="307"/>
      <c r="F216" s="307"/>
      <c r="G216" s="216"/>
      <c r="H216" s="321">
        <f ca="1">'т-банк 2 (6 мес)'!H216:L216/'ввод данных'!$B$7</f>
        <v>-100.60188087774294</v>
      </c>
      <c r="I216" s="321"/>
      <c r="J216" s="321"/>
      <c r="K216" s="321"/>
      <c r="L216" s="321"/>
      <c r="M216" s="214"/>
      <c r="N216" s="221">
        <f t="shared" ca="1" si="5"/>
        <v>-100.60188087774294</v>
      </c>
      <c r="O216" s="216"/>
      <c r="P216" s="303" t="str">
        <f ca="1">'т-банк 2 (6 мес)'!P216:Q216</f>
        <v>PAYPAL *PAYPALGIFTS</v>
      </c>
      <c r="Q216" s="303"/>
      <c r="R216" s="216"/>
      <c r="S216" s="216" t="str">
        <f ca="1">'т-банк 2 (6 мес)'!S216</f>
        <v>*1344</v>
      </c>
    </row>
    <row r="217" spans="1:19" ht="30" customHeight="1">
      <c r="A217" s="215">
        <f ca="1">'т-банк 2 (6 мес)'!A217</f>
        <v>45965.189525462993</v>
      </c>
      <c r="B217" s="216"/>
      <c r="C217" s="306">
        <f t="shared" ca="1" si="4"/>
        <v>45965.189525462993</v>
      </c>
      <c r="D217" s="307"/>
      <c r="E217" s="307"/>
      <c r="F217" s="307"/>
      <c r="G217" s="216"/>
      <c r="H217" s="321">
        <f ca="1">'т-банк 2 (6 мес)'!H217:L217/'ввод данных'!$B$7</f>
        <v>-63.23510971786834</v>
      </c>
      <c r="I217" s="321"/>
      <c r="J217" s="321"/>
      <c r="K217" s="321"/>
      <c r="L217" s="321"/>
      <c r="M217" s="214"/>
      <c r="N217" s="221">
        <f t="shared" ca="1" si="5"/>
        <v>-63.23510971786834</v>
      </c>
      <c r="O217" s="216"/>
      <c r="P217" s="303" t="str">
        <f ca="1">'т-банк 2 (6 мес)'!P217:Q217</f>
        <v>YM*MONEY.YANDEX</v>
      </c>
      <c r="Q217" s="303"/>
      <c r="R217" s="216"/>
      <c r="S217" s="216" t="str">
        <f ca="1">'т-банк 2 (6 мес)'!S217</f>
        <v>*1344</v>
      </c>
    </row>
    <row r="218" spans="1:19" ht="30" customHeight="1">
      <c r="A218" s="215">
        <f ca="1">'т-банк 2 (6 мес)'!A218</f>
        <v>45964.398553240768</v>
      </c>
      <c r="B218" s="216"/>
      <c r="C218" s="306">
        <f t="shared" ref="C218:C281" ca="1" si="6">A218</f>
        <v>45964.398553240768</v>
      </c>
      <c r="D218" s="307"/>
      <c r="E218" s="307"/>
      <c r="F218" s="307"/>
      <c r="G218" s="216"/>
      <c r="H218" s="321">
        <f ca="1">'т-банк 2 (6 мес)'!H218:L218/'ввод данных'!$B$7</f>
        <v>-11.072100313479623</v>
      </c>
      <c r="I218" s="321"/>
      <c r="J218" s="321"/>
      <c r="K218" s="321"/>
      <c r="L218" s="321"/>
      <c r="M218" s="214"/>
      <c r="N218" s="221">
        <f t="shared" ref="N218:N281" ca="1" si="7">H218</f>
        <v>-11.072100313479623</v>
      </c>
      <c r="O218" s="216"/>
      <c r="P218" s="303" t="str">
        <f ca="1">'т-банк 2 (6 мес)'!P218:Q218</f>
        <v>OPENTABLE REST GIFT</v>
      </c>
      <c r="Q218" s="303"/>
      <c r="R218" s="216"/>
      <c r="S218" s="216" t="str">
        <f ca="1">'т-банк 2 (6 мес)'!S218</f>
        <v>*1344</v>
      </c>
    </row>
    <row r="219" spans="1:19" ht="30" customHeight="1">
      <c r="A219" s="215">
        <f ca="1">'т-банк 2 (6 мес)'!A219</f>
        <v>45964.073553240771</v>
      </c>
      <c r="B219" s="216"/>
      <c r="C219" s="306">
        <f t="shared" ca="1" si="6"/>
        <v>45964.073553240771</v>
      </c>
      <c r="D219" s="307"/>
      <c r="E219" s="307"/>
      <c r="F219" s="307"/>
      <c r="G219" s="216"/>
      <c r="H219" s="321">
        <f ca="1">'т-банк 2 (6 мес)'!H219:L219/'ввод данных'!$B$7</f>
        <v>-143.00940438871473</v>
      </c>
      <c r="I219" s="321"/>
      <c r="J219" s="321"/>
      <c r="K219" s="321"/>
      <c r="L219" s="321"/>
      <c r="M219" s="214"/>
      <c r="N219" s="221">
        <f t="shared" ca="1" si="7"/>
        <v>-143.00940438871473</v>
      </c>
      <c r="O219" s="216"/>
      <c r="P219" s="303" t="str">
        <f ca="1">'т-банк 2 (6 мес)'!P219:Q219</f>
        <v>PYATEROCHKA 2624</v>
      </c>
      <c r="Q219" s="303"/>
      <c r="R219" s="216"/>
      <c r="S219" s="216" t="str">
        <f ca="1">'т-банк 2 (6 мес)'!S219</f>
        <v>*1344</v>
      </c>
    </row>
    <row r="220" spans="1:19" ht="30" customHeight="1">
      <c r="A220" s="215">
        <f ca="1">'т-банк 2 (6 мес)'!A220</f>
        <v>45963.71869212966</v>
      </c>
      <c r="B220" s="216"/>
      <c r="C220" s="306">
        <f t="shared" ca="1" si="6"/>
        <v>45963.71869212966</v>
      </c>
      <c r="D220" s="307"/>
      <c r="E220" s="307"/>
      <c r="F220" s="307"/>
      <c r="G220" s="216"/>
      <c r="H220" s="321">
        <f ca="1">'т-банк 2 (6 мес)'!H220:L220/'ввод данных'!$B$7</f>
        <v>-15.523510971786834</v>
      </c>
      <c r="I220" s="321"/>
      <c r="J220" s="321"/>
      <c r="K220" s="321"/>
      <c r="L220" s="321"/>
      <c r="M220" s="214"/>
      <c r="N220" s="221">
        <f t="shared" ca="1" si="7"/>
        <v>-15.523510971786834</v>
      </c>
      <c r="O220" s="216"/>
      <c r="P220" s="303" t="str">
        <f ca="1">'т-банк 2 (6 мес)'!P220:Q220</f>
        <v>ADVANTIS CREDIT - MOTO</v>
      </c>
      <c r="Q220" s="303"/>
      <c r="R220" s="216"/>
      <c r="S220" s="216" t="str">
        <f ca="1">'т-банк 2 (6 мес)'!S220</f>
        <v>*1344</v>
      </c>
    </row>
    <row r="221" spans="1:19" ht="30" customHeight="1">
      <c r="A221" s="215">
        <f ca="1">'т-банк 2 (6 мес)'!A221</f>
        <v>45962.879108796325</v>
      </c>
      <c r="B221" s="216"/>
      <c r="C221" s="306">
        <f t="shared" ca="1" si="6"/>
        <v>45962.879108796325</v>
      </c>
      <c r="D221" s="307"/>
      <c r="E221" s="307"/>
      <c r="F221" s="307"/>
      <c r="G221" s="216"/>
      <c r="H221" s="321">
        <f ca="1">'т-банк 2 (6 мес)'!H221:L221/'ввод данных'!$B$7</f>
        <v>-85.905956112852664</v>
      </c>
      <c r="I221" s="321"/>
      <c r="J221" s="321"/>
      <c r="K221" s="321"/>
      <c r="L221" s="321"/>
      <c r="M221" s="214"/>
      <c r="N221" s="221">
        <f t="shared" ca="1" si="7"/>
        <v>-85.905956112852664</v>
      </c>
      <c r="O221" s="216"/>
      <c r="P221" s="303" t="str">
        <f ca="1">'т-банк 2 (6 мес)'!P221:Q221</f>
        <v>CREDITSCORESE</v>
      </c>
      <c r="Q221" s="303"/>
      <c r="R221" s="216"/>
      <c r="S221" s="216" t="str">
        <f ca="1">'т-банк 2 (6 мес)'!S221</f>
        <v>*1344</v>
      </c>
    </row>
    <row r="222" spans="1:19" ht="30" customHeight="1">
      <c r="A222" s="215">
        <f ca="1">'т-банк 2 (6 мес)'!A222</f>
        <v>45962.583275462996</v>
      </c>
      <c r="B222" s="216"/>
      <c r="C222" s="306">
        <f t="shared" ca="1" si="6"/>
        <v>45962.583275462996</v>
      </c>
      <c r="D222" s="307"/>
      <c r="E222" s="307"/>
      <c r="F222" s="307"/>
      <c r="G222" s="216"/>
      <c r="H222" s="321">
        <f ca="1">'т-банк 2 (6 мес)'!H222:L222/'ввод данных'!$B$7</f>
        <v>-153.80564263322884</v>
      </c>
      <c r="I222" s="321"/>
      <c r="J222" s="321"/>
      <c r="K222" s="321"/>
      <c r="L222" s="321"/>
      <c r="M222" s="214"/>
      <c r="N222" s="221">
        <f t="shared" ca="1" si="7"/>
        <v>-153.80564263322884</v>
      </c>
      <c r="O222" s="216"/>
      <c r="P222" s="303" t="str">
        <f ca="1">'т-банк 2 (6 мес)'!P222:Q222</f>
        <v>RBK*CREDITEXPRESS</v>
      </c>
      <c r="Q222" s="303"/>
      <c r="R222" s="216"/>
      <c r="S222" s="216" t="str">
        <f ca="1">'т-банк 2 (6 мес)'!S222</f>
        <v>*1344</v>
      </c>
    </row>
    <row r="223" spans="1:19" ht="30" customHeight="1">
      <c r="A223" s="215">
        <f ca="1">'т-банк 2 (6 мес)'!A223</f>
        <v>45961.893692129663</v>
      </c>
      <c r="B223" s="216"/>
      <c r="C223" s="306">
        <f t="shared" ca="1" si="6"/>
        <v>45961.893692129663</v>
      </c>
      <c r="D223" s="307"/>
      <c r="E223" s="307"/>
      <c r="F223" s="307"/>
      <c r="G223" s="216"/>
      <c r="H223" s="321">
        <f ca="1">'т-банк 2 (6 мес)'!H223:L223/'ввод данных'!$B$7</f>
        <v>-76.601880877742943</v>
      </c>
      <c r="I223" s="321"/>
      <c r="J223" s="321"/>
      <c r="K223" s="321"/>
      <c r="L223" s="321"/>
      <c r="M223" s="214"/>
      <c r="N223" s="221">
        <f t="shared" ca="1" si="7"/>
        <v>-76.601880877742943</v>
      </c>
      <c r="O223" s="216"/>
      <c r="P223" s="303" t="str">
        <f ca="1">'т-банк 2 (6 мес)'!P223:Q223</f>
        <v>FINANSOVYE VOZMOZHNOST</v>
      </c>
      <c r="Q223" s="303"/>
      <c r="R223" s="216"/>
      <c r="S223" s="216" t="str">
        <f ca="1">'т-банк 2 (6 мес)'!S223</f>
        <v>*1344</v>
      </c>
    </row>
    <row r="224" spans="1:19" ht="30" customHeight="1">
      <c r="A224" s="215">
        <f ca="1">'т-банк 2 (6 мес)'!A224</f>
        <v>45961.103414351885</v>
      </c>
      <c r="B224" s="216"/>
      <c r="C224" s="306">
        <f t="shared" ca="1" si="6"/>
        <v>45961.103414351885</v>
      </c>
      <c r="D224" s="307"/>
      <c r="E224" s="307"/>
      <c r="F224" s="307"/>
      <c r="G224" s="216"/>
      <c r="H224" s="321">
        <f ca="1">'т-банк 2 (6 мес)'!H224:L224/'ввод данных'!$B$7</f>
        <v>-24.652037617554861</v>
      </c>
      <c r="I224" s="321"/>
      <c r="J224" s="321"/>
      <c r="K224" s="321"/>
      <c r="L224" s="321"/>
      <c r="M224" s="214"/>
      <c r="N224" s="221">
        <f t="shared" ca="1" si="7"/>
        <v>-24.652037617554861</v>
      </c>
      <c r="O224" s="216"/>
      <c r="P224" s="303" t="str">
        <f ca="1">'т-банк 2 (6 мес)'!P224:Q224</f>
        <v>COFFEE HOUSE 96</v>
      </c>
      <c r="Q224" s="303"/>
      <c r="R224" s="216"/>
      <c r="S224" s="216" t="str">
        <f ca="1">'т-банк 2 (6 мес)'!S224</f>
        <v>*1344</v>
      </c>
    </row>
    <row r="225" spans="1:19" ht="30" customHeight="1">
      <c r="A225" s="215">
        <f ca="1">'т-банк 2 (6 мес)'!A225</f>
        <v>45960.759664351885</v>
      </c>
      <c r="B225" s="216"/>
      <c r="C225" s="306">
        <f t="shared" ca="1" si="6"/>
        <v>45960.759664351885</v>
      </c>
      <c r="D225" s="307"/>
      <c r="E225" s="307"/>
      <c r="F225" s="307"/>
      <c r="G225" s="216"/>
      <c r="H225" s="321">
        <f ca="1">'т-банк 2 (6 мес)'!H225:L225/'ввод данных'!$B$7</f>
        <v>-3.8746081504702192</v>
      </c>
      <c r="I225" s="321"/>
      <c r="J225" s="321"/>
      <c r="K225" s="321"/>
      <c r="L225" s="321"/>
      <c r="M225" s="214"/>
      <c r="N225" s="221">
        <f t="shared" ca="1" si="7"/>
        <v>-3.8746081504702192</v>
      </c>
      <c r="O225" s="216"/>
      <c r="P225" s="303" t="str">
        <f ca="1">'т-банк 2 (6 мес)'!P225:Q225</f>
        <v>FOTOSTRANA.RU</v>
      </c>
      <c r="Q225" s="303"/>
      <c r="R225" s="216"/>
      <c r="S225" s="216" t="str">
        <f ca="1">'т-банк 2 (6 мес)'!S225</f>
        <v>*1344</v>
      </c>
    </row>
    <row r="226" spans="1:19" ht="30" customHeight="1">
      <c r="A226" s="215">
        <f ca="1">'т-банк 2 (6 мес)'!A226</f>
        <v>45960.430497685215</v>
      </c>
      <c r="B226" s="216"/>
      <c r="C226" s="306">
        <f t="shared" ca="1" si="6"/>
        <v>45960.430497685215</v>
      </c>
      <c r="D226" s="307"/>
      <c r="E226" s="307"/>
      <c r="F226" s="307"/>
      <c r="G226" s="216"/>
      <c r="H226" s="321">
        <f ca="1">'т-банк 2 (6 мес)'!H226:L226/'ввод данных'!$B$7</f>
        <v>-108.92789968652038</v>
      </c>
      <c r="I226" s="321"/>
      <c r="J226" s="321"/>
      <c r="K226" s="321"/>
      <c r="L226" s="321"/>
      <c r="M226" s="214"/>
      <c r="N226" s="221">
        <f t="shared" ca="1" si="7"/>
        <v>-108.92789968652038</v>
      </c>
      <c r="O226" s="216"/>
      <c r="P226" s="303" t="str">
        <f ca="1">'т-банк 2 (6 мес)'!P226:Q226</f>
        <v>TRADING ACADEMY</v>
      </c>
      <c r="Q226" s="303"/>
      <c r="R226" s="216"/>
      <c r="S226" s="216" t="str">
        <f ca="1">'т-банк 2 (6 мес)'!S226</f>
        <v>*1344</v>
      </c>
    </row>
    <row r="227" spans="1:19" ht="30" customHeight="1">
      <c r="A227" s="215">
        <f ca="1">'т-банк 2 (6 мес)'!A227</f>
        <v>45960.32702546299</v>
      </c>
      <c r="B227" s="216"/>
      <c r="C227" s="306">
        <f t="shared" ca="1" si="6"/>
        <v>45960.32702546299</v>
      </c>
      <c r="D227" s="307"/>
      <c r="E227" s="307"/>
      <c r="F227" s="307"/>
      <c r="G227" s="216"/>
      <c r="H227" s="321">
        <f ca="1">'т-банк 2 (6 мес)'!H227:L227/'ввод данных'!$B$7</f>
        <v>-26.658307210031349</v>
      </c>
      <c r="I227" s="321"/>
      <c r="J227" s="321"/>
      <c r="K227" s="321"/>
      <c r="L227" s="321"/>
      <c r="M227" s="214"/>
      <c r="N227" s="221">
        <f t="shared" ca="1" si="7"/>
        <v>-26.658307210031349</v>
      </c>
      <c r="O227" s="216"/>
      <c r="P227" s="303" t="str">
        <f ca="1">'т-банк 2 (6 мес)'!P227:Q227</f>
        <v>IZUMRUDNAYA 7</v>
      </c>
      <c r="Q227" s="303"/>
      <c r="R227" s="216"/>
      <c r="S227" s="216" t="str">
        <f ca="1">'т-банк 2 (6 мес)'!S227</f>
        <v>*1344</v>
      </c>
    </row>
    <row r="228" spans="1:19" ht="30" customHeight="1">
      <c r="A228" s="215">
        <f ca="1">'т-банк 2 (6 мес)'!A228</f>
        <v>45959.417303240771</v>
      </c>
      <c r="B228" s="216"/>
      <c r="C228" s="306">
        <f t="shared" ca="1" si="6"/>
        <v>45959.417303240771</v>
      </c>
      <c r="D228" s="307"/>
      <c r="E228" s="307"/>
      <c r="F228" s="307"/>
      <c r="G228" s="216"/>
      <c r="H228" s="321">
        <f ca="1">'т-банк 2 (6 мес)'!H228:L228/'ввод данных'!$B$7</f>
        <v>-181.46708463949844</v>
      </c>
      <c r="I228" s="321"/>
      <c r="J228" s="321"/>
      <c r="K228" s="321"/>
      <c r="L228" s="321"/>
      <c r="M228" s="214"/>
      <c r="N228" s="221">
        <f t="shared" ca="1" si="7"/>
        <v>-181.46708463949844</v>
      </c>
      <c r="O228" s="216"/>
      <c r="P228" s="303" t="str">
        <f ca="1">'т-банк 2 (6 мес)'!P228:Q228</f>
        <v>GAZPROMNEFT AZS 163</v>
      </c>
      <c r="Q228" s="303"/>
      <c r="R228" s="216"/>
      <c r="S228" s="216" t="str">
        <f ca="1">'т-банк 2 (6 мес)'!S228</f>
        <v>*1344</v>
      </c>
    </row>
    <row r="229" spans="1:19" ht="30" customHeight="1">
      <c r="A229" s="215">
        <f ca="1">'т-банк 2 (6 мес)'!A229</f>
        <v>45959.182581018547</v>
      </c>
      <c r="B229" s="216"/>
      <c r="C229" s="306">
        <f t="shared" ca="1" si="6"/>
        <v>45959.182581018547</v>
      </c>
      <c r="D229" s="307"/>
      <c r="E229" s="307"/>
      <c r="F229" s="307"/>
      <c r="G229" s="216"/>
      <c r="H229" s="321">
        <f ca="1">'т-банк 2 (6 мес)'!H229:L229/'ввод данных'!$B$7</f>
        <v>-58.332288401253919</v>
      </c>
      <c r="I229" s="321"/>
      <c r="J229" s="321"/>
      <c r="K229" s="321"/>
      <c r="L229" s="321"/>
      <c r="M229" s="214"/>
      <c r="N229" s="221">
        <f t="shared" ca="1" si="7"/>
        <v>-58.332288401253919</v>
      </c>
      <c r="O229" s="216"/>
      <c r="P229" s="303" t="str">
        <f ca="1">'т-банк 2 (6 мес)'!P229:Q229</f>
        <v>PETROPAVLOVSKII</v>
      </c>
      <c r="Q229" s="303"/>
      <c r="R229" s="216"/>
      <c r="S229" s="216" t="str">
        <f ca="1">'т-банк 2 (6 мес)'!S229</f>
        <v>*1344</v>
      </c>
    </row>
    <row r="230" spans="1:19" ht="30" customHeight="1">
      <c r="A230" s="215">
        <f ca="1">'т-банк 2 (6 мес)'!A230</f>
        <v>45958.628414351879</v>
      </c>
      <c r="B230" s="216"/>
      <c r="C230" s="306">
        <f t="shared" ca="1" si="6"/>
        <v>45958.628414351879</v>
      </c>
      <c r="D230" s="307"/>
      <c r="E230" s="307"/>
      <c r="F230" s="307"/>
      <c r="G230" s="216"/>
      <c r="H230" s="321">
        <f ca="1">'т-банк 2 (6 мес)'!H230:L230/'ввод данных'!$B$7</f>
        <v>-122.52037617554859</v>
      </c>
      <c r="I230" s="321"/>
      <c r="J230" s="321"/>
      <c r="K230" s="321"/>
      <c r="L230" s="321"/>
      <c r="M230" s="214"/>
      <c r="N230" s="221">
        <f t="shared" ca="1" si="7"/>
        <v>-122.52037617554859</v>
      </c>
      <c r="O230" s="216"/>
      <c r="P230" s="303" t="str">
        <f ca="1">'т-банк 2 (6 мес)'!P230:Q230</f>
        <v>AVTOMIR</v>
      </c>
      <c r="Q230" s="303"/>
      <c r="R230" s="216"/>
      <c r="S230" s="216" t="str">
        <f ca="1">'т-банк 2 (6 мес)'!S230</f>
        <v>*1344</v>
      </c>
    </row>
    <row r="231" spans="1:19" ht="30" customHeight="1">
      <c r="A231" s="215">
        <f ca="1">'т-банк 2 (6 мес)'!A231</f>
        <v>45958.241608796321</v>
      </c>
      <c r="B231" s="216"/>
      <c r="C231" s="306">
        <f t="shared" ca="1" si="6"/>
        <v>45958.241608796321</v>
      </c>
      <c r="D231" s="307"/>
      <c r="E231" s="307"/>
      <c r="F231" s="307"/>
      <c r="G231" s="216"/>
      <c r="H231" s="321">
        <f ca="1">'т-банк 2 (6 мес)'!H231:L231/'ввод данных'!$B$7</f>
        <v>-48.225705329153605</v>
      </c>
      <c r="I231" s="321"/>
      <c r="J231" s="321"/>
      <c r="K231" s="321"/>
      <c r="L231" s="321"/>
      <c r="M231" s="214"/>
      <c r="N231" s="221">
        <f t="shared" ca="1" si="7"/>
        <v>-48.225705329153605</v>
      </c>
      <c r="O231" s="216"/>
      <c r="P231" s="303" t="str">
        <f ca="1">'т-банк 2 (6 мес)'!P231:Q231</f>
        <v>TRM 4814 E UL. NOVOKOS</v>
      </c>
      <c r="Q231" s="303"/>
      <c r="R231" s="216"/>
      <c r="S231" s="216" t="str">
        <f ca="1">'т-банк 2 (6 мес)'!S231</f>
        <v>*1344</v>
      </c>
    </row>
    <row r="232" spans="1:19" ht="30" customHeight="1">
      <c r="A232" s="215">
        <f ca="1">'т-банк 2 (6 мес)'!A232</f>
        <v>45957.883275462991</v>
      </c>
      <c r="B232" s="216"/>
      <c r="C232" s="306">
        <f t="shared" ca="1" si="6"/>
        <v>45957.883275462991</v>
      </c>
      <c r="D232" s="307"/>
      <c r="E232" s="307"/>
      <c r="F232" s="307"/>
      <c r="G232" s="216"/>
      <c r="H232" s="321">
        <f ca="1">'т-банк 2 (6 мес)'!H232:L232/'ввод данных'!$B$7</f>
        <v>-155.57366771159874</v>
      </c>
      <c r="I232" s="321"/>
      <c r="J232" s="321"/>
      <c r="K232" s="321"/>
      <c r="L232" s="321"/>
      <c r="M232" s="214"/>
      <c r="N232" s="221">
        <f t="shared" ca="1" si="7"/>
        <v>-155.57366771159874</v>
      </c>
      <c r="O232" s="216"/>
      <c r="P232" s="303" t="str">
        <f ca="1">'т-банк 2 (6 мес)'!P232:Q232</f>
        <v>PIF ALFACAPITAL SHARES</v>
      </c>
      <c r="Q232" s="303"/>
      <c r="R232" s="216"/>
      <c r="S232" s="216" t="str">
        <f ca="1">'т-банк 2 (6 мес)'!S232</f>
        <v>*1344</v>
      </c>
    </row>
    <row r="233" spans="1:19" ht="30" customHeight="1">
      <c r="A233" s="215">
        <f ca="1">'т-банк 2 (6 мес)'!A233</f>
        <v>45957.238136574102</v>
      </c>
      <c r="B233" s="216"/>
      <c r="C233" s="306">
        <f t="shared" ca="1" si="6"/>
        <v>45957.238136574102</v>
      </c>
      <c r="D233" s="307"/>
      <c r="E233" s="307"/>
      <c r="F233" s="307"/>
      <c r="G233" s="216"/>
      <c r="H233" s="321">
        <f ca="1">'т-банк 2 (6 мес)'!H233:L233/'ввод данных'!$B$7</f>
        <v>-99.887147335423194</v>
      </c>
      <c r="I233" s="321"/>
      <c r="J233" s="321"/>
      <c r="K233" s="321"/>
      <c r="L233" s="321"/>
      <c r="M233" s="214"/>
      <c r="N233" s="221">
        <f t="shared" ca="1" si="7"/>
        <v>-99.887147335423194</v>
      </c>
      <c r="O233" s="216"/>
      <c r="P233" s="303" t="str">
        <f ca="1">'т-банк 2 (6 мес)'!P233:Q233</f>
        <v>SKR SKRILL.COM</v>
      </c>
      <c r="Q233" s="303"/>
      <c r="R233" s="216"/>
      <c r="S233" s="216" t="str">
        <f ca="1">'т-банк 2 (6 мес)'!S233</f>
        <v>*1344</v>
      </c>
    </row>
    <row r="234" spans="1:19" ht="30" customHeight="1">
      <c r="A234" s="215">
        <f ca="1">'т-банк 2 (6 мес)'!A234</f>
        <v>45956.597164351879</v>
      </c>
      <c r="B234" s="216"/>
      <c r="C234" s="306">
        <f t="shared" ca="1" si="6"/>
        <v>45956.597164351879</v>
      </c>
      <c r="D234" s="307"/>
      <c r="E234" s="307"/>
      <c r="F234" s="307"/>
      <c r="G234" s="216"/>
      <c r="H234" s="321">
        <f ca="1">'т-банк 2 (6 мес)'!H234:L234/'ввод данных'!$B$7</f>
        <v>-106.0564263322884</v>
      </c>
      <c r="I234" s="321"/>
      <c r="J234" s="321"/>
      <c r="K234" s="321"/>
      <c r="L234" s="321"/>
      <c r="M234" s="214"/>
      <c r="N234" s="221">
        <f t="shared" ca="1" si="7"/>
        <v>-106.0564263322884</v>
      </c>
      <c r="O234" s="216"/>
      <c r="P234" s="303" t="str">
        <f ca="1">'т-банк 2 (6 мес)'!P234:Q234</f>
        <v>ZAIM365.RU</v>
      </c>
      <c r="Q234" s="303"/>
      <c r="R234" s="216"/>
      <c r="S234" s="216" t="str">
        <f ca="1">'т-банк 2 (6 мес)'!S234</f>
        <v>*1344</v>
      </c>
    </row>
    <row r="235" spans="1:19" ht="30" customHeight="1">
      <c r="A235" s="215">
        <f ca="1">'т-банк 2 (6 мес)'!A235</f>
        <v>45956.229803240771</v>
      </c>
      <c r="B235" s="216"/>
      <c r="C235" s="306">
        <f t="shared" ca="1" si="6"/>
        <v>45956.229803240771</v>
      </c>
      <c r="D235" s="307"/>
      <c r="E235" s="307"/>
      <c r="F235" s="307"/>
      <c r="G235" s="216"/>
      <c r="H235" s="321">
        <f ca="1">'т-банк 2 (6 мес)'!H235:L235/'ввод данных'!$B$7</f>
        <v>-34.357366771159874</v>
      </c>
      <c r="I235" s="321"/>
      <c r="J235" s="321"/>
      <c r="K235" s="321"/>
      <c r="L235" s="321"/>
      <c r="M235" s="214"/>
      <c r="N235" s="221">
        <f t="shared" ca="1" si="7"/>
        <v>-34.357366771159874</v>
      </c>
      <c r="O235" s="216"/>
      <c r="P235" s="303" t="str">
        <f ca="1">'т-банк 2 (6 мес)'!P235:Q235</f>
        <v>IQOPTION.COM</v>
      </c>
      <c r="Q235" s="303"/>
      <c r="R235" s="216"/>
      <c r="S235" s="216" t="str">
        <f ca="1">'т-банк 2 (6 мес)'!S235</f>
        <v>*1344</v>
      </c>
    </row>
    <row r="236" spans="1:19" ht="30" customHeight="1">
      <c r="A236" s="215">
        <f ca="1">'т-банк 2 (6 мес)'!A236</f>
        <v>45956.17285879633</v>
      </c>
      <c r="B236" s="216"/>
      <c r="C236" s="306">
        <f t="shared" ca="1" si="6"/>
        <v>45956.17285879633</v>
      </c>
      <c r="D236" s="307"/>
      <c r="E236" s="307"/>
      <c r="F236" s="307"/>
      <c r="G236" s="216"/>
      <c r="H236" s="321">
        <f ca="1">'т-банк 2 (6 мес)'!H236:L236/'ввод данных'!$B$7</f>
        <v>-134.83385579937305</v>
      </c>
      <c r="I236" s="321"/>
      <c r="J236" s="321"/>
      <c r="K236" s="321"/>
      <c r="L236" s="321"/>
      <c r="M236" s="214"/>
      <c r="N236" s="221">
        <f t="shared" ca="1" si="7"/>
        <v>-134.83385579937305</v>
      </c>
      <c r="O236" s="216"/>
      <c r="P236" s="303" t="str">
        <f ca="1">'т-банк 2 (6 мес)'!P236:Q236</f>
        <v>PAYPAL *STCORP</v>
      </c>
      <c r="Q236" s="303"/>
      <c r="R236" s="216"/>
      <c r="S236" s="216" t="str">
        <f ca="1">'т-банк 2 (6 мес)'!S236</f>
        <v>*1344</v>
      </c>
    </row>
    <row r="237" spans="1:19" ht="30" customHeight="1">
      <c r="A237" s="215">
        <f ca="1">'т-банк 2 (6 мес)'!A237</f>
        <v>45955.911053240772</v>
      </c>
      <c r="B237" s="216"/>
      <c r="C237" s="306">
        <f t="shared" ca="1" si="6"/>
        <v>45955.911053240772</v>
      </c>
      <c r="D237" s="307"/>
      <c r="E237" s="307"/>
      <c r="F237" s="307"/>
      <c r="G237" s="216"/>
      <c r="H237" s="321">
        <f ca="1">'т-банк 2 (6 мес)'!H237:L237/'ввод данных'!$B$7</f>
        <v>-72.76489028213166</v>
      </c>
      <c r="I237" s="321"/>
      <c r="J237" s="321"/>
      <c r="K237" s="321"/>
      <c r="L237" s="321"/>
      <c r="M237" s="214"/>
      <c r="N237" s="221">
        <f t="shared" ca="1" si="7"/>
        <v>-72.76489028213166</v>
      </c>
      <c r="O237" s="216"/>
      <c r="P237" s="303" t="str">
        <f ca="1">'т-банк 2 (6 мес)'!P237:Q237</f>
        <v>MAGAZIN DUDNIK</v>
      </c>
      <c r="Q237" s="303"/>
      <c r="R237" s="216"/>
      <c r="S237" s="216" t="str">
        <f ca="1">'т-банк 2 (6 мес)'!S237</f>
        <v>*1344</v>
      </c>
    </row>
    <row r="238" spans="1:19" ht="30" customHeight="1">
      <c r="A238" s="215">
        <f ca="1">'т-банк 2 (6 мес)'!A238</f>
        <v>45955.34091435188</v>
      </c>
      <c r="B238" s="216"/>
      <c r="C238" s="306">
        <f t="shared" ca="1" si="6"/>
        <v>45955.34091435188</v>
      </c>
      <c r="D238" s="307"/>
      <c r="E238" s="307"/>
      <c r="F238" s="307"/>
      <c r="G238" s="216"/>
      <c r="H238" s="321">
        <f ca="1">'т-банк 2 (6 мес)'!H238:L238/'ввод данных'!$B$7</f>
        <v>-179.78683385579939</v>
      </c>
      <c r="I238" s="321"/>
      <c r="J238" s="321"/>
      <c r="K238" s="321"/>
      <c r="L238" s="321"/>
      <c r="M238" s="214"/>
      <c r="N238" s="221">
        <f t="shared" ca="1" si="7"/>
        <v>-179.78683385579939</v>
      </c>
      <c r="O238" s="216"/>
      <c r="P238" s="303" t="str">
        <f ca="1">'т-банк 2 (6 мес)'!P238:Q238</f>
        <v>TOUCH BANK</v>
      </c>
      <c r="Q238" s="303"/>
      <c r="R238" s="216"/>
      <c r="S238" s="216" t="str">
        <f ca="1">'т-банк 2 (6 мес)'!S238</f>
        <v>*1344</v>
      </c>
    </row>
    <row r="239" spans="1:19" ht="30" customHeight="1">
      <c r="A239" s="215">
        <f ca="1">'т-банк 2 (6 мес)'!A239</f>
        <v>45954.828414351883</v>
      </c>
      <c r="B239" s="216"/>
      <c r="C239" s="306">
        <f t="shared" ca="1" si="6"/>
        <v>45954.828414351883</v>
      </c>
      <c r="D239" s="307"/>
      <c r="E239" s="307"/>
      <c r="F239" s="307"/>
      <c r="G239" s="216"/>
      <c r="H239" s="321">
        <f ca="1">'т-банк 2 (6 мес)'!H239:L239/'ввод данных'!$B$7</f>
        <v>-81.25391849529781</v>
      </c>
      <c r="I239" s="321"/>
      <c r="J239" s="321"/>
      <c r="K239" s="321"/>
      <c r="L239" s="321"/>
      <c r="M239" s="214"/>
      <c r="N239" s="221">
        <f t="shared" ca="1" si="7"/>
        <v>-81.25391849529781</v>
      </c>
      <c r="O239" s="216"/>
      <c r="P239" s="303" t="str">
        <f ca="1">'т-банк 2 (6 мес)'!P239:Q239</f>
        <v>PAYMASTER</v>
      </c>
      <c r="Q239" s="303"/>
      <c r="R239" s="216"/>
      <c r="S239" s="216" t="str">
        <f ca="1">'т-банк 2 (6 мес)'!S239</f>
        <v>*1344</v>
      </c>
    </row>
    <row r="240" spans="1:19" ht="30" customHeight="1">
      <c r="A240" s="215">
        <f ca="1">'т-банк 2 (6 мес)'!A240</f>
        <v>45954.742997685215</v>
      </c>
      <c r="B240" s="216"/>
      <c r="C240" s="306">
        <f t="shared" ca="1" si="6"/>
        <v>45954.742997685215</v>
      </c>
      <c r="D240" s="307"/>
      <c r="E240" s="307"/>
      <c r="F240" s="307"/>
      <c r="G240" s="216"/>
      <c r="H240" s="321">
        <f ca="1">'т-банк 2 (6 мес)'!H240:L240/'ввод данных'!$B$7</f>
        <v>-96.514106583072106</v>
      </c>
      <c r="I240" s="321"/>
      <c r="J240" s="321"/>
      <c r="K240" s="321"/>
      <c r="L240" s="321"/>
      <c r="M240" s="214"/>
      <c r="N240" s="221">
        <f t="shared" ca="1" si="7"/>
        <v>-96.514106583072106</v>
      </c>
      <c r="O240" s="216"/>
      <c r="P240" s="303" t="str">
        <f ca="1">'т-банк 2 (6 мес)'!P240:Q240</f>
        <v>SPB COFFEE HOUSE 46</v>
      </c>
      <c r="Q240" s="303"/>
      <c r="R240" s="216"/>
      <c r="S240" s="216" t="str">
        <f ca="1">'т-банк 2 (6 мес)'!S240</f>
        <v>*1344</v>
      </c>
    </row>
    <row r="241" spans="1:19" ht="30" customHeight="1">
      <c r="A241" s="215">
        <f ca="1">'т-банк 2 (6 мес)'!A241</f>
        <v>45954.68466435188</v>
      </c>
      <c r="B241" s="216"/>
      <c r="C241" s="306">
        <f t="shared" ca="1" si="6"/>
        <v>45954.68466435188</v>
      </c>
      <c r="D241" s="307"/>
      <c r="E241" s="307"/>
      <c r="F241" s="307"/>
      <c r="G241" s="216"/>
      <c r="H241" s="321">
        <f ca="1">'т-банк 2 (6 мес)'!H241:L241/'ввод данных'!$B$7</f>
        <v>-68.902821316614421</v>
      </c>
      <c r="I241" s="321"/>
      <c r="J241" s="321"/>
      <c r="K241" s="321"/>
      <c r="L241" s="321"/>
      <c r="M241" s="214"/>
      <c r="N241" s="221">
        <f t="shared" ca="1" si="7"/>
        <v>-68.902821316614421</v>
      </c>
      <c r="O241" s="216"/>
      <c r="P241" s="303" t="str">
        <f ca="1">'т-банк 2 (6 мес)'!P241:Q241</f>
        <v>IP PLANETA SUSHI</v>
      </c>
      <c r="Q241" s="303"/>
      <c r="R241" s="216"/>
      <c r="S241" s="216" t="str">
        <f ca="1">'т-банк 2 (6 мес)'!S241</f>
        <v>*1344</v>
      </c>
    </row>
    <row r="242" spans="1:19" ht="30" customHeight="1">
      <c r="A242" s="215">
        <f ca="1">'т-банк 2 (6 мес)'!A242</f>
        <v>45954.412442129658</v>
      </c>
      <c r="B242" s="216"/>
      <c r="C242" s="306">
        <f t="shared" ca="1" si="6"/>
        <v>45954.412442129658</v>
      </c>
      <c r="D242" s="307"/>
      <c r="E242" s="307"/>
      <c r="F242" s="307"/>
      <c r="G242" s="216"/>
      <c r="H242" s="321">
        <f ca="1">'т-банк 2 (6 мес)'!H242:L242/'ввод данных'!$B$7</f>
        <v>-28.150470219435736</v>
      </c>
      <c r="I242" s="321"/>
      <c r="J242" s="321"/>
      <c r="K242" s="321"/>
      <c r="L242" s="321"/>
      <c r="M242" s="214"/>
      <c r="N242" s="221">
        <f t="shared" ca="1" si="7"/>
        <v>-28.150470219435736</v>
      </c>
      <c r="O242" s="216"/>
      <c r="P242" s="303" t="str">
        <f ca="1">'т-банк 2 (6 мес)'!P242:Q242</f>
        <v>TRAMLINE TRADERS</v>
      </c>
      <c r="Q242" s="303"/>
      <c r="R242" s="216"/>
      <c r="S242" s="216" t="str">
        <f ca="1">'т-банк 2 (6 мес)'!S242</f>
        <v>*1344</v>
      </c>
    </row>
    <row r="243" spans="1:19" ht="30" customHeight="1">
      <c r="A243" s="215">
        <f ca="1">'т-банк 2 (6 мес)'!A243</f>
        <v>45953.676331018549</v>
      </c>
      <c r="B243" s="216"/>
      <c r="C243" s="306">
        <f t="shared" ca="1" si="6"/>
        <v>45953.676331018549</v>
      </c>
      <c r="D243" s="307"/>
      <c r="E243" s="307"/>
      <c r="F243" s="307"/>
      <c r="G243" s="216"/>
      <c r="H243" s="321">
        <f ca="1">'т-банк 2 (6 мес)'!H243:L243/'ввод данных'!$B$7</f>
        <v>-50.420062695924763</v>
      </c>
      <c r="I243" s="321"/>
      <c r="J243" s="321"/>
      <c r="K243" s="321"/>
      <c r="L243" s="321"/>
      <c r="M243" s="214"/>
      <c r="N243" s="221">
        <f t="shared" ca="1" si="7"/>
        <v>-50.420062695924763</v>
      </c>
      <c r="O243" s="216"/>
      <c r="P243" s="303" t="str">
        <f ca="1">'т-банк 2 (6 мес)'!P243:Q243</f>
        <v>VASH COFFEE</v>
      </c>
      <c r="Q243" s="303"/>
      <c r="R243" s="216"/>
      <c r="S243" s="216" t="str">
        <f ca="1">'т-банк 2 (6 мес)'!S243</f>
        <v>*1344</v>
      </c>
    </row>
    <row r="244" spans="1:19" ht="30" customHeight="1">
      <c r="A244" s="215">
        <f ca="1">'т-банк 2 (6 мес)'!A244</f>
        <v>45953.091608796327</v>
      </c>
      <c r="B244" s="216"/>
      <c r="C244" s="306">
        <f t="shared" ca="1" si="6"/>
        <v>45953.091608796327</v>
      </c>
      <c r="D244" s="307"/>
      <c r="E244" s="307"/>
      <c r="F244" s="307"/>
      <c r="G244" s="216"/>
      <c r="H244" s="321">
        <f ca="1">'т-банк 2 (6 мес)'!H244:L244/'ввод данных'!$B$7</f>
        <v>-158.87147335423197</v>
      </c>
      <c r="I244" s="321"/>
      <c r="J244" s="321"/>
      <c r="K244" s="321"/>
      <c r="L244" s="321"/>
      <c r="M244" s="214"/>
      <c r="N244" s="221">
        <f t="shared" ca="1" si="7"/>
        <v>-158.87147335423197</v>
      </c>
      <c r="O244" s="216"/>
      <c r="P244" s="303" t="str">
        <f ca="1">'т-банк 2 (6 мес)'!P244:Q244</f>
        <v>PIF ALFACAPITAL REZERV</v>
      </c>
      <c r="Q244" s="303"/>
      <c r="R244" s="216"/>
      <c r="S244" s="216" t="str">
        <f ca="1">'т-банк 2 (6 мес)'!S244</f>
        <v>*1344</v>
      </c>
    </row>
    <row r="245" spans="1:19" ht="30" customHeight="1">
      <c r="A245" s="215">
        <f ca="1">'т-банк 2 (6 мес)'!A245</f>
        <v>45952.829803240769</v>
      </c>
      <c r="B245" s="216"/>
      <c r="C245" s="306">
        <f t="shared" ca="1" si="6"/>
        <v>45952.829803240769</v>
      </c>
      <c r="D245" s="307"/>
      <c r="E245" s="307"/>
      <c r="F245" s="307"/>
      <c r="G245" s="216"/>
      <c r="H245" s="321">
        <f ca="1">'т-банк 2 (6 мес)'!H245:L245/'ввод данных'!$B$7</f>
        <v>-106.36990595611286</v>
      </c>
      <c r="I245" s="321"/>
      <c r="J245" s="321"/>
      <c r="K245" s="321"/>
      <c r="L245" s="321"/>
      <c r="M245" s="214"/>
      <c r="N245" s="221">
        <f t="shared" ca="1" si="7"/>
        <v>-106.36990595611286</v>
      </c>
      <c r="O245" s="216"/>
      <c r="P245" s="303" t="str">
        <f ca="1">'т-банк 2 (6 мес)'!P245:Q245</f>
        <v>MR. TAKO</v>
      </c>
      <c r="Q245" s="303"/>
      <c r="R245" s="216"/>
      <c r="S245" s="216" t="str">
        <f ca="1">'т-банк 2 (6 мес)'!S245</f>
        <v>*1344</v>
      </c>
    </row>
    <row r="246" spans="1:19" ht="30" customHeight="1">
      <c r="A246" s="215">
        <f ca="1">'т-банк 2 (6 мес)'!A246</f>
        <v>45952.478414351877</v>
      </c>
      <c r="B246" s="216"/>
      <c r="C246" s="306">
        <f t="shared" ca="1" si="6"/>
        <v>45952.478414351877</v>
      </c>
      <c r="D246" s="307"/>
      <c r="E246" s="307"/>
      <c r="F246" s="307"/>
      <c r="G246" s="216"/>
      <c r="H246" s="321">
        <f ca="1">'т-банк 2 (6 мес)'!H246:L246/'ввод данных'!$B$7</f>
        <v>-13.968652037617554</v>
      </c>
      <c r="I246" s="321"/>
      <c r="J246" s="321"/>
      <c r="K246" s="321"/>
      <c r="L246" s="321"/>
      <c r="M246" s="214"/>
      <c r="N246" s="221">
        <f t="shared" ca="1" si="7"/>
        <v>-13.968652037617554</v>
      </c>
      <c r="O246" s="216"/>
      <c r="P246" s="303" t="str">
        <f ca="1">'т-банк 2 (6 мес)'!P246:Q246</f>
        <v>OOO COFFEE SITI</v>
      </c>
      <c r="Q246" s="303"/>
      <c r="R246" s="216"/>
      <c r="S246" s="216" t="str">
        <f ca="1">'т-банк 2 (6 мес)'!S246</f>
        <v>*1344</v>
      </c>
    </row>
    <row r="247" spans="1:19" ht="30" customHeight="1">
      <c r="A247" s="215">
        <f ca="1">'т-банк 2 (6 мес)'!A247</f>
        <v>45951.929108796321</v>
      </c>
      <c r="B247" s="216"/>
      <c r="C247" s="306">
        <f t="shared" ca="1" si="6"/>
        <v>45951.929108796321</v>
      </c>
      <c r="D247" s="307"/>
      <c r="E247" s="307"/>
      <c r="F247" s="307"/>
      <c r="G247" s="216"/>
      <c r="H247" s="321">
        <f ca="1">'т-банк 2 (6 мес)'!H247:L247/'ввод данных'!$B$7</f>
        <v>-171.13479623824452</v>
      </c>
      <c r="I247" s="321"/>
      <c r="J247" s="321"/>
      <c r="K247" s="321"/>
      <c r="L247" s="321"/>
      <c r="M247" s="214"/>
      <c r="N247" s="221">
        <f t="shared" ca="1" si="7"/>
        <v>-171.13479623824452</v>
      </c>
      <c r="O247" s="216"/>
      <c r="P247" s="303" t="str">
        <f ca="1">'т-банк 2 (6 мес)'!P247:Q247</f>
        <v>COFFEE "YUNOST`"</v>
      </c>
      <c r="Q247" s="303"/>
      <c r="R247" s="216"/>
      <c r="S247" s="216" t="str">
        <f ca="1">'т-банк 2 (6 мес)'!S247</f>
        <v>*1344</v>
      </c>
    </row>
    <row r="248" spans="1:19" ht="30" customHeight="1">
      <c r="A248" s="215">
        <f ca="1">'т-банк 2 (6 мес)'!A248</f>
        <v>45951.115914351874</v>
      </c>
      <c r="B248" s="216"/>
      <c r="C248" s="306">
        <f t="shared" ca="1" si="6"/>
        <v>45951.115914351874</v>
      </c>
      <c r="D248" s="307"/>
      <c r="E248" s="307"/>
      <c r="F248" s="307"/>
      <c r="G248" s="216"/>
      <c r="H248" s="321">
        <f ca="1">'т-банк 2 (6 мес)'!H248:L248/'ввод данных'!$B$7</f>
        <v>-108.47648902821317</v>
      </c>
      <c r="I248" s="321"/>
      <c r="J248" s="321"/>
      <c r="K248" s="321"/>
      <c r="L248" s="321"/>
      <c r="M248" s="214"/>
      <c r="N248" s="221">
        <f t="shared" ca="1" si="7"/>
        <v>-108.47648902821317</v>
      </c>
      <c r="O248" s="216"/>
      <c r="P248" s="303" t="str">
        <f ca="1">'т-банк 2 (6 мес)'!P248:Q248</f>
        <v>YM*CENTRZAIMOV</v>
      </c>
      <c r="Q248" s="303"/>
      <c r="R248" s="216"/>
      <c r="S248" s="216" t="str">
        <f ca="1">'т-банк 2 (6 мес)'!S248</f>
        <v>*1344</v>
      </c>
    </row>
    <row r="249" spans="1:19" ht="30" customHeight="1">
      <c r="A249" s="215">
        <f ca="1">'т-банк 2 (6 мес)'!A249</f>
        <v>45950.398553240761</v>
      </c>
      <c r="B249" s="216"/>
      <c r="C249" s="306">
        <f t="shared" ca="1" si="6"/>
        <v>45950.398553240761</v>
      </c>
      <c r="D249" s="307"/>
      <c r="E249" s="307"/>
      <c r="F249" s="307"/>
      <c r="G249" s="216"/>
      <c r="H249" s="321">
        <f ca="1">'т-банк 2 (6 мес)'!H249:L249/'ввод данных'!$B$7</f>
        <v>10532.915360501567</v>
      </c>
      <c r="I249" s="321"/>
      <c r="J249" s="321"/>
      <c r="K249" s="321"/>
      <c r="L249" s="321"/>
      <c r="M249" s="214"/>
      <c r="N249" s="221">
        <f t="shared" ca="1" si="7"/>
        <v>10532.915360501567</v>
      </c>
      <c r="O249" s="216"/>
      <c r="P249" s="303" t="str">
        <f ca="1">'т-банк 2 (6 мес)'!P249:Q249</f>
        <v>Salary transfer from STARLINK LLC</v>
      </c>
      <c r="Q249" s="303"/>
      <c r="R249" s="216"/>
      <c r="S249" s="216" t="str">
        <f ca="1">'т-банк 2 (6 мес)'!S249</f>
        <v>*1344</v>
      </c>
    </row>
    <row r="250" spans="1:19" ht="30" customHeight="1">
      <c r="A250" s="215">
        <f ca="1">'т-банк 2 (6 мес)'!A250</f>
        <v>45949.597858796318</v>
      </c>
      <c r="B250" s="216"/>
      <c r="C250" s="306">
        <f t="shared" ca="1" si="6"/>
        <v>45949.597858796318</v>
      </c>
      <c r="D250" s="307"/>
      <c r="E250" s="307"/>
      <c r="F250" s="307"/>
      <c r="G250" s="216"/>
      <c r="H250" s="321">
        <f ca="1">'т-банк 2 (6 мес)'!H250:L250/'ввод данных'!$B$7</f>
        <v>-96.702194357366764</v>
      </c>
      <c r="I250" s="321"/>
      <c r="J250" s="321"/>
      <c r="K250" s="321"/>
      <c r="L250" s="321"/>
      <c r="M250" s="214"/>
      <c r="N250" s="221">
        <f t="shared" ca="1" si="7"/>
        <v>-96.702194357366764</v>
      </c>
      <c r="O250" s="216"/>
      <c r="P250" s="303" t="str">
        <f ca="1">'т-банк 2 (6 мес)'!P250:Q250</f>
        <v>FINANSOVYE VOZMOZHNOST</v>
      </c>
      <c r="Q250" s="303"/>
      <c r="R250" s="216"/>
      <c r="S250" s="216" t="str">
        <f ca="1">'т-банк 2 (6 мес)'!S250</f>
        <v>*1344</v>
      </c>
    </row>
    <row r="251" spans="1:19" ht="30" customHeight="1">
      <c r="A251" s="215">
        <f ca="1">'т-банк 2 (6 мес)'!A251</f>
        <v>45949.306192129654</v>
      </c>
      <c r="B251" s="216"/>
      <c r="C251" s="306">
        <f t="shared" ca="1" si="6"/>
        <v>45949.306192129654</v>
      </c>
      <c r="D251" s="307"/>
      <c r="E251" s="307"/>
      <c r="F251" s="307"/>
      <c r="G251" s="216"/>
      <c r="H251" s="321">
        <f ca="1">'т-банк 2 (6 мес)'!H251:L251/'ввод данных'!$B$7</f>
        <v>-1.5548589341692789</v>
      </c>
      <c r="I251" s="321"/>
      <c r="J251" s="321"/>
      <c r="K251" s="321"/>
      <c r="L251" s="321"/>
      <c r="M251" s="214"/>
      <c r="N251" s="221">
        <f t="shared" ca="1" si="7"/>
        <v>-1.5548589341692789</v>
      </c>
      <c r="O251" s="216"/>
      <c r="P251" s="303" t="str">
        <f ca="1">'т-банк 2 (6 мес)'!P251:Q251</f>
        <v>INTERNET-BANK ZENIT</v>
      </c>
      <c r="Q251" s="303"/>
      <c r="R251" s="216"/>
      <c r="S251" s="216" t="str">
        <f ca="1">'т-банк 2 (6 мес)'!S251</f>
        <v>*1344</v>
      </c>
    </row>
    <row r="252" spans="1:19" ht="30" customHeight="1">
      <c r="A252" s="215">
        <f ca="1">'т-банк 2 (6 мес)'!A252</f>
        <v>45948.886053240763</v>
      </c>
      <c r="B252" s="216"/>
      <c r="C252" s="306">
        <f t="shared" ca="1" si="6"/>
        <v>45948.886053240763</v>
      </c>
      <c r="D252" s="307"/>
      <c r="E252" s="307"/>
      <c r="F252" s="307"/>
      <c r="G252" s="216"/>
      <c r="H252" s="321">
        <f ca="1">'т-банк 2 (6 мес)'!H252:L252/'ввод данных'!$B$7</f>
        <v>-160.41379310344828</v>
      </c>
      <c r="I252" s="321"/>
      <c r="J252" s="321"/>
      <c r="K252" s="321"/>
      <c r="L252" s="321"/>
      <c r="M252" s="214"/>
      <c r="N252" s="221">
        <f t="shared" ca="1" si="7"/>
        <v>-160.41379310344828</v>
      </c>
      <c r="O252" s="216"/>
      <c r="P252" s="303" t="str">
        <f ca="1">'т-банк 2 (6 мес)'!P252:Q252</f>
        <v>PSCB.RU</v>
      </c>
      <c r="Q252" s="303"/>
      <c r="R252" s="216"/>
      <c r="S252" s="216" t="str">
        <f ca="1">'т-банк 2 (6 мес)'!S252</f>
        <v>*1344</v>
      </c>
    </row>
    <row r="253" spans="1:19" ht="30" customHeight="1">
      <c r="A253" s="215">
        <f ca="1">'т-банк 2 (6 мес)'!A253</f>
        <v>45948.843692129652</v>
      </c>
      <c r="B253" s="216"/>
      <c r="C253" s="306">
        <f t="shared" ca="1" si="6"/>
        <v>45948.843692129652</v>
      </c>
      <c r="D253" s="307"/>
      <c r="E253" s="307"/>
      <c r="F253" s="307"/>
      <c r="G253" s="216"/>
      <c r="H253" s="321">
        <f ca="1">'т-банк 2 (6 мес)'!H253:L253/'ввод данных'!$B$7</f>
        <v>-180.03761755485894</v>
      </c>
      <c r="I253" s="321"/>
      <c r="J253" s="321"/>
      <c r="K253" s="321"/>
      <c r="L253" s="321"/>
      <c r="M253" s="214"/>
      <c r="N253" s="221">
        <f t="shared" ca="1" si="7"/>
        <v>-180.03761755485894</v>
      </c>
      <c r="O253" s="216"/>
      <c r="P253" s="303" t="str">
        <f ca="1">'т-банк 2 (6 мес)'!P253:Q253</f>
        <v>QUICKZAIM-K</v>
      </c>
      <c r="Q253" s="303"/>
      <c r="R253" s="216"/>
      <c r="S253" s="216" t="str">
        <f ca="1">'т-банк 2 (6 мес)'!S253</f>
        <v>*1344</v>
      </c>
    </row>
    <row r="254" spans="1:19" ht="30" customHeight="1">
      <c r="A254" s="215">
        <f ca="1">'т-банк 2 (6 мес)'!A254</f>
        <v>45948.061053240766</v>
      </c>
      <c r="B254" s="216"/>
      <c r="C254" s="306">
        <f t="shared" ca="1" si="6"/>
        <v>45948.061053240766</v>
      </c>
      <c r="D254" s="307"/>
      <c r="E254" s="307"/>
      <c r="F254" s="307"/>
      <c r="G254" s="216"/>
      <c r="H254" s="321">
        <f ca="1">'т-банк 2 (6 мес)'!H254:L254/'ввод данных'!$B$7</f>
        <v>-114.44514106583073</v>
      </c>
      <c r="I254" s="321"/>
      <c r="J254" s="321"/>
      <c r="K254" s="321"/>
      <c r="L254" s="321"/>
      <c r="M254" s="214"/>
      <c r="N254" s="221">
        <f t="shared" ca="1" si="7"/>
        <v>-114.44514106583073</v>
      </c>
      <c r="O254" s="216"/>
      <c r="P254" s="303" t="str">
        <f ca="1">'т-банк 2 (6 мес)'!P254:Q254</f>
        <v>ZAIMMIGOM.RU</v>
      </c>
      <c r="Q254" s="303"/>
      <c r="R254" s="216"/>
      <c r="S254" s="216" t="str">
        <f ca="1">'т-банк 2 (6 мес)'!S254</f>
        <v>*1344</v>
      </c>
    </row>
    <row r="255" spans="1:19" ht="30" customHeight="1">
      <c r="A255" s="215">
        <f ca="1">'т-банк 2 (6 мес)'!A255</f>
        <v>45947.756886574098</v>
      </c>
      <c r="B255" s="216"/>
      <c r="C255" s="306">
        <f t="shared" ca="1" si="6"/>
        <v>45947.756886574098</v>
      </c>
      <c r="D255" s="307"/>
      <c r="E255" s="307"/>
      <c r="F255" s="307"/>
      <c r="G255" s="216"/>
      <c r="H255" s="321">
        <f ca="1">'т-банк 2 (6 мес)'!H255:L255/'ввод данных'!$B$7</f>
        <v>-157.07836990595612</v>
      </c>
      <c r="I255" s="321"/>
      <c r="J255" s="321"/>
      <c r="K255" s="321"/>
      <c r="L255" s="321"/>
      <c r="M255" s="214"/>
      <c r="N255" s="221">
        <f t="shared" ca="1" si="7"/>
        <v>-157.07836990595612</v>
      </c>
      <c r="O255" s="216"/>
      <c r="P255" s="303" t="str">
        <f ca="1">'т-банк 2 (6 мес)'!P255:Q255</f>
        <v>TOPSTEPTRADER LLC</v>
      </c>
      <c r="Q255" s="303"/>
      <c r="R255" s="216"/>
      <c r="S255" s="216" t="str">
        <f ca="1">'т-банк 2 (6 мес)'!S255</f>
        <v>*1344</v>
      </c>
    </row>
    <row r="256" spans="1:19" ht="30" customHeight="1">
      <c r="A256" s="215">
        <f ca="1">'т-банк 2 (6 мес)'!A256</f>
        <v>45946.854803240763</v>
      </c>
      <c r="B256" s="216"/>
      <c r="C256" s="306">
        <f t="shared" ca="1" si="6"/>
        <v>45946.854803240763</v>
      </c>
      <c r="D256" s="307"/>
      <c r="E256" s="307"/>
      <c r="F256" s="307"/>
      <c r="G256" s="216"/>
      <c r="H256" s="321">
        <f ca="1">'т-банк 2 (6 мес)'!H256:L256/'ввод данных'!$B$7</f>
        <v>-139.81191222570533</v>
      </c>
      <c r="I256" s="321"/>
      <c r="J256" s="321"/>
      <c r="K256" s="321"/>
      <c r="L256" s="321"/>
      <c r="M256" s="214"/>
      <c r="N256" s="221">
        <f t="shared" ca="1" si="7"/>
        <v>-139.81191222570533</v>
      </c>
      <c r="O256" s="216"/>
      <c r="P256" s="303" t="str">
        <f ca="1">'т-банк 2 (6 мес)'!P256:Q256</f>
        <v>BLUESNAP</v>
      </c>
      <c r="Q256" s="303"/>
      <c r="R256" s="216"/>
      <c r="S256" s="216" t="str">
        <f ca="1">'т-банк 2 (6 мес)'!S256</f>
        <v>*1344</v>
      </c>
    </row>
    <row r="257" spans="1:19" ht="30" customHeight="1">
      <c r="A257" s="215">
        <f ca="1">'т-банк 2 (6 мес)'!A257</f>
        <v>45946.513136574096</v>
      </c>
      <c r="B257" s="216"/>
      <c r="C257" s="306">
        <f t="shared" ca="1" si="6"/>
        <v>45946.513136574096</v>
      </c>
      <c r="D257" s="307"/>
      <c r="E257" s="307"/>
      <c r="F257" s="307"/>
      <c r="G257" s="216"/>
      <c r="H257" s="321">
        <f ca="1">'т-банк 2 (6 мес)'!H257:L257/'ввод данных'!$B$7</f>
        <v>-82.231974921630098</v>
      </c>
      <c r="I257" s="321"/>
      <c r="J257" s="321"/>
      <c r="K257" s="321"/>
      <c r="L257" s="321"/>
      <c r="M257" s="214"/>
      <c r="N257" s="221">
        <f t="shared" ca="1" si="7"/>
        <v>-82.231974921630098</v>
      </c>
      <c r="O257" s="216"/>
      <c r="P257" s="303" t="str">
        <f ca="1">'т-банк 2 (6 мес)'!P257:Q257</f>
        <v>GULFSTREAM BLUE HALL R</v>
      </c>
      <c r="Q257" s="303"/>
      <c r="R257" s="216"/>
      <c r="S257" s="216" t="str">
        <f ca="1">'т-банк 2 (6 мес)'!S257</f>
        <v>*1344</v>
      </c>
    </row>
    <row r="258" spans="1:19" ht="30" customHeight="1">
      <c r="A258" s="215">
        <f ca="1">'т-банк 2 (6 мес)'!A258</f>
        <v>45946.447164351877</v>
      </c>
      <c r="B258" s="216"/>
      <c r="C258" s="306">
        <f t="shared" ca="1" si="6"/>
        <v>45946.447164351877</v>
      </c>
      <c r="D258" s="307"/>
      <c r="E258" s="307"/>
      <c r="F258" s="307"/>
      <c r="G258" s="216"/>
      <c r="H258" s="321">
        <f ca="1">'т-банк 2 (6 мес)'!H258:L258/'ввод данных'!$B$7</f>
        <v>-45.429467084639498</v>
      </c>
      <c r="I258" s="321"/>
      <c r="J258" s="321"/>
      <c r="K258" s="321"/>
      <c r="L258" s="321"/>
      <c r="M258" s="214"/>
      <c r="N258" s="221">
        <f t="shared" ca="1" si="7"/>
        <v>-45.429467084639498</v>
      </c>
      <c r="O258" s="216"/>
      <c r="P258" s="303" t="str">
        <f ca="1">'т-банк 2 (6 мес)'!P258:Q258</f>
        <v>NETELLER 4063</v>
      </c>
      <c r="Q258" s="303"/>
      <c r="R258" s="216"/>
      <c r="S258" s="216" t="str">
        <f ca="1">'т-банк 2 (6 мес)'!S258</f>
        <v>*1344</v>
      </c>
    </row>
    <row r="259" spans="1:19" ht="30" customHeight="1">
      <c r="A259" s="215">
        <f ca="1">'т-банк 2 (6 мес)'!A259</f>
        <v>45945.981192129657</v>
      </c>
      <c r="B259" s="216"/>
      <c r="C259" s="306">
        <f t="shared" ca="1" si="6"/>
        <v>45945.981192129657</v>
      </c>
      <c r="D259" s="307"/>
      <c r="E259" s="307"/>
      <c r="F259" s="307"/>
      <c r="G259" s="216"/>
      <c r="H259" s="321">
        <f ca="1">'т-банк 2 (6 мес)'!H259:L259/'ввод данных'!$B$7</f>
        <v>-48.087774294670844</v>
      </c>
      <c r="I259" s="321"/>
      <c r="J259" s="321"/>
      <c r="K259" s="321"/>
      <c r="L259" s="321"/>
      <c r="M259" s="214"/>
      <c r="N259" s="221">
        <f t="shared" ca="1" si="7"/>
        <v>-48.087774294670844</v>
      </c>
      <c r="O259" s="216"/>
      <c r="P259" s="303" t="str">
        <f ca="1">'т-банк 2 (6 мес)'!P259:Q259</f>
        <v>DEFT PAYMENTS</v>
      </c>
      <c r="Q259" s="303"/>
      <c r="R259" s="216"/>
      <c r="S259" s="216" t="str">
        <f ca="1">'т-банк 2 (6 мес)'!S259</f>
        <v>*1344</v>
      </c>
    </row>
    <row r="260" spans="1:19" ht="30" customHeight="1">
      <c r="A260" s="215">
        <f ca="1">'т-банк 2 (6 мес)'!A260</f>
        <v>45945.74716435188</v>
      </c>
      <c r="B260" s="216"/>
      <c r="C260" s="306">
        <f t="shared" ca="1" si="6"/>
        <v>45945.74716435188</v>
      </c>
      <c r="D260" s="307"/>
      <c r="E260" s="307"/>
      <c r="F260" s="307"/>
      <c r="G260" s="216"/>
      <c r="H260" s="321">
        <f ca="1">'т-банк 2 (6 мес)'!H260:L260/'ввод данных'!$B$7</f>
        <v>-132.10031347962382</v>
      </c>
      <c r="I260" s="321"/>
      <c r="J260" s="321"/>
      <c r="K260" s="321"/>
      <c r="L260" s="321"/>
      <c r="M260" s="214"/>
      <c r="N260" s="221">
        <f t="shared" ca="1" si="7"/>
        <v>-132.10031347962382</v>
      </c>
      <c r="O260" s="216"/>
      <c r="P260" s="303" t="str">
        <f ca="1">'т-банк 2 (6 мес)'!P260:Q260</f>
        <v>CANTEEN ALCON</v>
      </c>
      <c r="Q260" s="303"/>
      <c r="R260" s="216"/>
      <c r="S260" s="216" t="str">
        <f ca="1">'т-банк 2 (6 мес)'!S260</f>
        <v>*1344</v>
      </c>
    </row>
    <row r="261" spans="1:19" ht="30" customHeight="1">
      <c r="A261" s="215">
        <f ca="1">'т-банк 2 (6 мес)'!A261</f>
        <v>45945.248553240766</v>
      </c>
      <c r="B261" s="216"/>
      <c r="C261" s="306">
        <f t="shared" ca="1" si="6"/>
        <v>45945.248553240766</v>
      </c>
      <c r="D261" s="307"/>
      <c r="E261" s="307"/>
      <c r="F261" s="307"/>
      <c r="G261" s="216"/>
      <c r="H261" s="321">
        <f ca="1">'т-банк 2 (6 мес)'!H261:L261/'ввод данных'!$B$7</f>
        <v>-114.03134796238244</v>
      </c>
      <c r="I261" s="321"/>
      <c r="J261" s="321"/>
      <c r="K261" s="321"/>
      <c r="L261" s="321"/>
      <c r="M261" s="214"/>
      <c r="N261" s="221">
        <f t="shared" ca="1" si="7"/>
        <v>-114.03134796238244</v>
      </c>
      <c r="O261" s="216"/>
      <c r="P261" s="303" t="str">
        <f ca="1">'т-банк 2 (6 мес)'!P261:Q261</f>
        <v>BIG-ZAIM.RU</v>
      </c>
      <c r="Q261" s="303"/>
      <c r="R261" s="216"/>
      <c r="S261" s="216" t="str">
        <f ca="1">'т-банк 2 (6 мес)'!S261</f>
        <v>*1344</v>
      </c>
    </row>
    <row r="262" spans="1:19" ht="30" customHeight="1">
      <c r="A262" s="215">
        <f ca="1">'т-банк 2 (6 мес)'!A262</f>
        <v>45945.131886574098</v>
      </c>
      <c r="B262" s="216"/>
      <c r="C262" s="306">
        <f t="shared" ca="1" si="6"/>
        <v>45945.131886574098</v>
      </c>
      <c r="D262" s="307"/>
      <c r="E262" s="307"/>
      <c r="F262" s="307"/>
      <c r="G262" s="216"/>
      <c r="H262" s="321">
        <f ca="1">'т-банк 2 (6 мес)'!H262:L262/'ввод данных'!$B$7</f>
        <v>-171.61128526645768</v>
      </c>
      <c r="I262" s="321"/>
      <c r="J262" s="321"/>
      <c r="K262" s="321"/>
      <c r="L262" s="321"/>
      <c r="M262" s="214"/>
      <c r="N262" s="221">
        <f t="shared" ca="1" si="7"/>
        <v>-171.61128526645768</v>
      </c>
      <c r="O262" s="216"/>
      <c r="P262" s="303" t="str">
        <f ca="1">'т-банк 2 (6 мес)'!P262:Q262</f>
        <v>IZAIMO-LP</v>
      </c>
      <c r="Q262" s="303"/>
      <c r="R262" s="216"/>
      <c r="S262" s="216" t="str">
        <f ca="1">'т-банк 2 (6 мес)'!S262</f>
        <v>*1344</v>
      </c>
    </row>
    <row r="263" spans="1:19" ht="30" customHeight="1">
      <c r="A263" s="215">
        <f ca="1">'т-банк 2 (6 мес)'!A263</f>
        <v>45945.042303240763</v>
      </c>
      <c r="B263" s="216"/>
      <c r="C263" s="306">
        <f t="shared" ca="1" si="6"/>
        <v>45945.042303240763</v>
      </c>
      <c r="D263" s="307"/>
      <c r="E263" s="307"/>
      <c r="F263" s="307"/>
      <c r="G263" s="216"/>
      <c r="H263" s="321">
        <f ca="1">'т-банк 2 (6 мес)'!H263:L263/'ввод данных'!$B$7</f>
        <v>-185.30407523510971</v>
      </c>
      <c r="I263" s="321"/>
      <c r="J263" s="321"/>
      <c r="K263" s="321"/>
      <c r="L263" s="321"/>
      <c r="M263" s="214"/>
      <c r="N263" s="221">
        <f t="shared" ca="1" si="7"/>
        <v>-185.30407523510971</v>
      </c>
      <c r="O263" s="216"/>
      <c r="P263" s="303" t="str">
        <f ca="1">'т-банк 2 (6 мес)'!P263:Q263</f>
        <v>TINKOFF*SERVICES 10 BL</v>
      </c>
      <c r="Q263" s="303"/>
      <c r="R263" s="216"/>
      <c r="S263" s="216" t="str">
        <f ca="1">'т-банк 2 (6 мес)'!S263</f>
        <v>*1344</v>
      </c>
    </row>
    <row r="264" spans="1:19" ht="30" customHeight="1">
      <c r="A264" s="215">
        <f ca="1">'т-банк 2 (6 мес)'!A264</f>
        <v>45944.753414351871</v>
      </c>
      <c r="B264" s="216"/>
      <c r="C264" s="306">
        <f t="shared" ca="1" si="6"/>
        <v>45944.753414351871</v>
      </c>
      <c r="D264" s="307"/>
      <c r="E264" s="307"/>
      <c r="F264" s="307"/>
      <c r="G264" s="216"/>
      <c r="H264" s="321">
        <f ca="1">'т-банк 2 (6 мес)'!H264:L264/'ввод данных'!$B$7</f>
        <v>-45.103448275862071</v>
      </c>
      <c r="I264" s="321"/>
      <c r="J264" s="321"/>
      <c r="K264" s="321"/>
      <c r="L264" s="321"/>
      <c r="M264" s="214"/>
      <c r="N264" s="221">
        <f t="shared" ca="1" si="7"/>
        <v>-45.103448275862071</v>
      </c>
      <c r="O264" s="216"/>
      <c r="P264" s="303" t="str">
        <f ca="1">'т-банк 2 (6 мес)'!P264:Q264</f>
        <v>YM*ELAMA.RU</v>
      </c>
      <c r="Q264" s="303"/>
      <c r="R264" s="216"/>
      <c r="S264" s="216" t="str">
        <f ca="1">'т-банк 2 (6 мес)'!S264</f>
        <v>*1344</v>
      </c>
    </row>
    <row r="265" spans="1:19" ht="30" customHeight="1">
      <c r="A265" s="215">
        <f ca="1">'т-банк 2 (6 мес)'!A265</f>
        <v>45943.941608796318</v>
      </c>
      <c r="B265" s="216"/>
      <c r="C265" s="306">
        <f t="shared" ca="1" si="6"/>
        <v>45943.941608796318</v>
      </c>
      <c r="D265" s="307"/>
      <c r="E265" s="307"/>
      <c r="F265" s="307"/>
      <c r="G265" s="216"/>
      <c r="H265" s="321">
        <f ca="1">'т-банк 2 (6 мес)'!H265:L265/'ввод данных'!$B$7</f>
        <v>-176.35109717868337</v>
      </c>
      <c r="I265" s="321"/>
      <c r="J265" s="321"/>
      <c r="K265" s="321"/>
      <c r="L265" s="321"/>
      <c r="M265" s="214"/>
      <c r="N265" s="221">
        <f t="shared" ca="1" si="7"/>
        <v>-176.35109717868337</v>
      </c>
      <c r="O265" s="216"/>
      <c r="P265" s="303" t="str">
        <f ca="1">'т-банк 2 (6 мес)'!P265:Q265</f>
        <v>IQOPTION.COM</v>
      </c>
      <c r="Q265" s="303"/>
      <c r="R265" s="216"/>
      <c r="S265" s="216" t="str">
        <f ca="1">'т-банк 2 (6 мес)'!S265</f>
        <v>*1344</v>
      </c>
    </row>
    <row r="266" spans="1:19" ht="30" customHeight="1">
      <c r="A266" s="215">
        <f ca="1">'т-банк 2 (6 мес)'!A266</f>
        <v>45943.406192129652</v>
      </c>
      <c r="B266" s="216"/>
      <c r="C266" s="306">
        <f t="shared" ca="1" si="6"/>
        <v>45943.406192129652</v>
      </c>
      <c r="D266" s="307"/>
      <c r="E266" s="307"/>
      <c r="F266" s="307"/>
      <c r="G266" s="216"/>
      <c r="H266" s="321">
        <f ca="1">'т-банк 2 (6 мес)'!H266:L266/'ввод данных'!$B$7</f>
        <v>-116.50156739811912</v>
      </c>
      <c r="I266" s="321"/>
      <c r="J266" s="321"/>
      <c r="K266" s="321"/>
      <c r="L266" s="321"/>
      <c r="M266" s="214"/>
      <c r="N266" s="221">
        <f t="shared" ca="1" si="7"/>
        <v>-116.50156739811912</v>
      </c>
      <c r="O266" s="216"/>
      <c r="P266" s="303" t="str">
        <f ca="1">'т-банк 2 (6 мес)'!P266:Q266</f>
        <v>YM*YM.FIN</v>
      </c>
      <c r="Q266" s="303"/>
      <c r="R266" s="216"/>
      <c r="S266" s="216" t="str">
        <f ca="1">'т-банк 2 (6 мес)'!S266</f>
        <v>*1344</v>
      </c>
    </row>
    <row r="267" spans="1:19" ht="30" customHeight="1">
      <c r="A267" s="215">
        <f ca="1">'т-банк 2 (6 мес)'!A267</f>
        <v>45942.725636574098</v>
      </c>
      <c r="B267" s="216"/>
      <c r="C267" s="306">
        <f t="shared" ca="1" si="6"/>
        <v>45942.725636574098</v>
      </c>
      <c r="D267" s="307"/>
      <c r="E267" s="307"/>
      <c r="F267" s="307"/>
      <c r="G267" s="216"/>
      <c r="H267" s="321">
        <f ca="1">'т-банк 2 (6 мес)'!H267:L267/'ввод данных'!$B$7</f>
        <v>-41.855799373040753</v>
      </c>
      <c r="I267" s="321"/>
      <c r="J267" s="321"/>
      <c r="K267" s="321"/>
      <c r="L267" s="321"/>
      <c r="M267" s="214"/>
      <c r="N267" s="221">
        <f t="shared" ca="1" si="7"/>
        <v>-41.855799373040753</v>
      </c>
      <c r="O267" s="216"/>
      <c r="P267" s="303" t="str">
        <f ca="1">'т-банк 2 (6 мес)'!P267:Q267</f>
        <v>MCDONALDS 27301</v>
      </c>
      <c r="Q267" s="303"/>
      <c r="R267" s="216"/>
      <c r="S267" s="216" t="str">
        <f ca="1">'т-банк 2 (6 мес)'!S267</f>
        <v>*1344</v>
      </c>
    </row>
    <row r="268" spans="1:19" ht="30" customHeight="1">
      <c r="A268" s="215">
        <f ca="1">'т-банк 2 (6 мес)'!A268</f>
        <v>45941.885358796317</v>
      </c>
      <c r="B268" s="216"/>
      <c r="C268" s="306">
        <f t="shared" ca="1" si="6"/>
        <v>45941.885358796317</v>
      </c>
      <c r="D268" s="307"/>
      <c r="E268" s="307"/>
      <c r="F268" s="307"/>
      <c r="G268" s="216"/>
      <c r="H268" s="321">
        <f ca="1">'т-банк 2 (6 мес)'!H268:L268/'ввод данных'!$B$7</f>
        <v>-172.1755485893417</v>
      </c>
      <c r="I268" s="321"/>
      <c r="J268" s="321"/>
      <c r="K268" s="321"/>
      <c r="L268" s="321"/>
      <c r="M268" s="214"/>
      <c r="N268" s="221">
        <f t="shared" ca="1" si="7"/>
        <v>-172.1755485893417</v>
      </c>
      <c r="O268" s="216"/>
      <c r="P268" s="303" t="str">
        <f ca="1">'т-банк 2 (6 мес)'!P268:Q268</f>
        <v>AGZS 18</v>
      </c>
      <c r="Q268" s="303"/>
      <c r="R268" s="216"/>
      <c r="S268" s="216" t="str">
        <f ca="1">'т-банк 2 (6 мес)'!S268</f>
        <v>*1344</v>
      </c>
    </row>
    <row r="269" spans="1:19" ht="30" customHeight="1">
      <c r="A269" s="215">
        <f ca="1">'т-банк 2 (6 мес)'!A269</f>
        <v>45941.119386574093</v>
      </c>
      <c r="B269" s="216"/>
      <c r="C269" s="306">
        <f t="shared" ca="1" si="6"/>
        <v>45941.119386574093</v>
      </c>
      <c r="D269" s="307"/>
      <c r="E269" s="307"/>
      <c r="F269" s="307"/>
      <c r="G269" s="216"/>
      <c r="H269" s="321">
        <f ca="1">'т-банк 2 (6 мес)'!H269:L269/'ввод данных'!$B$7</f>
        <v>-73.642633228840126</v>
      </c>
      <c r="I269" s="321"/>
      <c r="J269" s="321"/>
      <c r="K269" s="321"/>
      <c r="L269" s="321"/>
      <c r="M269" s="214"/>
      <c r="N269" s="221">
        <f t="shared" ca="1" si="7"/>
        <v>-73.642633228840126</v>
      </c>
      <c r="O269" s="216"/>
      <c r="P269" s="303" t="str">
        <f ca="1">'т-банк 2 (6 мес)'!P269:Q269</f>
        <v>HOT-ZAIM.RU</v>
      </c>
      <c r="Q269" s="303"/>
      <c r="R269" s="216"/>
      <c r="S269" s="216" t="str">
        <f ca="1">'т-банк 2 (6 мес)'!S269</f>
        <v>*1344</v>
      </c>
    </row>
    <row r="270" spans="1:19" ht="30" customHeight="1">
      <c r="A270" s="215">
        <f ca="1">'т-банк 2 (6 мес)'!A270</f>
        <v>45940.872164351873</v>
      </c>
      <c r="B270" s="216"/>
      <c r="C270" s="306">
        <f t="shared" ca="1" si="6"/>
        <v>45940.872164351873</v>
      </c>
      <c r="D270" s="307"/>
      <c r="E270" s="307"/>
      <c r="F270" s="307"/>
      <c r="G270" s="216"/>
      <c r="H270" s="321">
        <f ca="1">'т-банк 2 (6 мес)'!H270:L270/'ввод данных'!$B$7</f>
        <v>-41.843260188087775</v>
      </c>
      <c r="I270" s="321"/>
      <c r="J270" s="321"/>
      <c r="K270" s="321"/>
      <c r="L270" s="321"/>
      <c r="M270" s="214"/>
      <c r="N270" s="221">
        <f t="shared" ca="1" si="7"/>
        <v>-41.843260188087775</v>
      </c>
      <c r="O270" s="216"/>
      <c r="P270" s="303" t="str">
        <f ca="1">'т-банк 2 (6 мес)'!P270:Q270</f>
        <v>TRADING ACADEMY</v>
      </c>
      <c r="Q270" s="303"/>
      <c r="R270" s="216"/>
      <c r="S270" s="216" t="str">
        <f ca="1">'т-банк 2 (6 мес)'!S270</f>
        <v>*1344</v>
      </c>
    </row>
    <row r="271" spans="1:19" ht="30" customHeight="1">
      <c r="A271" s="215">
        <f ca="1">'т-банк 2 (6 мес)'!A271</f>
        <v>45940.869386574093</v>
      </c>
      <c r="B271" s="216"/>
      <c r="C271" s="306">
        <f t="shared" ca="1" si="6"/>
        <v>45940.869386574093</v>
      </c>
      <c r="D271" s="307"/>
      <c r="E271" s="307"/>
      <c r="F271" s="307"/>
      <c r="G271" s="216"/>
      <c r="H271" s="321">
        <f ca="1">'т-банк 2 (6 мес)'!H271:L271/'ввод данных'!$B$7</f>
        <v>-123.41065830721003</v>
      </c>
      <c r="I271" s="321"/>
      <c r="J271" s="321"/>
      <c r="K271" s="321"/>
      <c r="L271" s="321"/>
      <c r="M271" s="214"/>
      <c r="N271" s="221">
        <f t="shared" ca="1" si="7"/>
        <v>-123.41065830721003</v>
      </c>
      <c r="O271" s="216"/>
      <c r="P271" s="303" t="str">
        <f ca="1">'т-банк 2 (6 мес)'!P271:Q271</f>
        <v>YM*CENTRZAIMOV</v>
      </c>
      <c r="Q271" s="303"/>
      <c r="R271" s="216"/>
      <c r="S271" s="216" t="str">
        <f ca="1">'т-банк 2 (6 мес)'!S271</f>
        <v>*1344</v>
      </c>
    </row>
    <row r="272" spans="1:19" ht="30" customHeight="1">
      <c r="A272" s="215">
        <f ca="1">'т-банк 2 (6 мес)'!A272</f>
        <v>45940.736053240762</v>
      </c>
      <c r="B272" s="216"/>
      <c r="C272" s="306">
        <f t="shared" ca="1" si="6"/>
        <v>45940.736053240762</v>
      </c>
      <c r="D272" s="307"/>
      <c r="E272" s="307"/>
      <c r="F272" s="307"/>
      <c r="G272" s="216"/>
      <c r="H272" s="321">
        <f ca="1">'т-банк 2 (6 мес)'!H272:L272/'ввод данных'!$B$7</f>
        <v>-133.45454545454547</v>
      </c>
      <c r="I272" s="321"/>
      <c r="J272" s="321"/>
      <c r="K272" s="321"/>
      <c r="L272" s="321"/>
      <c r="M272" s="214"/>
      <c r="N272" s="221">
        <f t="shared" ca="1" si="7"/>
        <v>-133.45454545454547</v>
      </c>
      <c r="O272" s="216"/>
      <c r="P272" s="303" t="str">
        <f ca="1">'т-банк 2 (6 мес)'!P272:Q272</f>
        <v>LLC ORGANIC COFFEE-2</v>
      </c>
      <c r="Q272" s="303"/>
      <c r="R272" s="216"/>
      <c r="S272" s="216" t="str">
        <f ca="1">'т-банк 2 (6 мес)'!S272</f>
        <v>*1344</v>
      </c>
    </row>
    <row r="273" spans="1:19" ht="30" customHeight="1">
      <c r="A273" s="215">
        <f ca="1">'т-банк 2 (6 мес)'!A273</f>
        <v>45940.274247685207</v>
      </c>
      <c r="B273" s="216"/>
      <c r="C273" s="306">
        <f t="shared" ca="1" si="6"/>
        <v>45940.274247685207</v>
      </c>
      <c r="D273" s="307"/>
      <c r="E273" s="307"/>
      <c r="F273" s="307"/>
      <c r="G273" s="216"/>
      <c r="H273" s="321">
        <f ca="1">'т-банк 2 (6 мес)'!H273:L273/'ввод данных'!$B$7</f>
        <v>-131.89968652037618</v>
      </c>
      <c r="I273" s="321"/>
      <c r="J273" s="321"/>
      <c r="K273" s="321"/>
      <c r="L273" s="321"/>
      <c r="M273" s="214"/>
      <c r="N273" s="221">
        <f t="shared" ca="1" si="7"/>
        <v>-131.89968652037618</v>
      </c>
      <c r="O273" s="216"/>
      <c r="P273" s="303" t="str">
        <f ca="1">'т-банк 2 (6 мес)'!P273:Q273</f>
        <v>UMESTO SUSHI</v>
      </c>
      <c r="Q273" s="303"/>
      <c r="R273" s="216"/>
      <c r="S273" s="216" t="str">
        <f ca="1">'т-банк 2 (6 мес)'!S273</f>
        <v>*1344</v>
      </c>
    </row>
    <row r="274" spans="1:19" ht="30" customHeight="1">
      <c r="A274" s="215">
        <f ca="1">'т-банк 2 (6 мес)'!A274</f>
        <v>45939.897164351874</v>
      </c>
      <c r="B274" s="216"/>
      <c r="C274" s="306">
        <f t="shared" ca="1" si="6"/>
        <v>45939.897164351874</v>
      </c>
      <c r="D274" s="307"/>
      <c r="E274" s="307"/>
      <c r="F274" s="307"/>
      <c r="G274" s="216"/>
      <c r="H274" s="321">
        <f ca="1">'т-банк 2 (6 мес)'!H274:L274/'ввод данных'!$B$7</f>
        <v>-25.454545454545453</v>
      </c>
      <c r="I274" s="321"/>
      <c r="J274" s="321"/>
      <c r="K274" s="321"/>
      <c r="L274" s="321"/>
      <c r="M274" s="214"/>
      <c r="N274" s="221">
        <f t="shared" ca="1" si="7"/>
        <v>-25.454545454545453</v>
      </c>
      <c r="O274" s="216"/>
      <c r="P274" s="303" t="str">
        <f ca="1">'т-банк 2 (6 мес)'!P274:Q274</f>
        <v>JUST2TRADE</v>
      </c>
      <c r="Q274" s="303"/>
      <c r="R274" s="216"/>
      <c r="S274" s="216" t="str">
        <f ca="1">'т-банк 2 (6 мес)'!S274</f>
        <v>*1344</v>
      </c>
    </row>
    <row r="275" spans="1:19" ht="30" customHeight="1">
      <c r="A275" s="215">
        <f ca="1">'т-банк 2 (6 мес)'!A275</f>
        <v>45939.029803240766</v>
      </c>
      <c r="B275" s="216"/>
      <c r="C275" s="306">
        <f t="shared" ca="1" si="6"/>
        <v>45939.029803240766</v>
      </c>
      <c r="D275" s="307"/>
      <c r="E275" s="307"/>
      <c r="F275" s="307"/>
      <c r="G275" s="216"/>
      <c r="H275" s="321">
        <f ca="1">'т-банк 2 (6 мес)'!H275:L275/'ввод данных'!$B$7</f>
        <v>-15.322884012539184</v>
      </c>
      <c r="I275" s="321"/>
      <c r="J275" s="321"/>
      <c r="K275" s="321"/>
      <c r="L275" s="321"/>
      <c r="M275" s="214"/>
      <c r="N275" s="221">
        <f t="shared" ca="1" si="7"/>
        <v>-15.322884012539184</v>
      </c>
      <c r="O275" s="216"/>
      <c r="P275" s="303" t="str">
        <f ca="1">'т-банк 2 (6 мес)'!P275:Q275</f>
        <v>NETELLER 2139</v>
      </c>
      <c r="Q275" s="303"/>
      <c r="R275" s="216"/>
      <c r="S275" s="216" t="str">
        <f ca="1">'т-банк 2 (6 мес)'!S275</f>
        <v>*1344</v>
      </c>
    </row>
    <row r="276" spans="1:19" ht="30" customHeight="1">
      <c r="A276" s="215">
        <f ca="1">'т-банк 2 (6 мес)'!A276</f>
        <v>45938.474942129658</v>
      </c>
      <c r="B276" s="216"/>
      <c r="C276" s="306">
        <f t="shared" ca="1" si="6"/>
        <v>45938.474942129658</v>
      </c>
      <c r="D276" s="307"/>
      <c r="E276" s="307"/>
      <c r="F276" s="307"/>
      <c r="G276" s="216"/>
      <c r="H276" s="321">
        <f ca="1">'т-банк 2 (6 мес)'!H276:L276/'ввод данных'!$B$7</f>
        <v>-54.282131661442008</v>
      </c>
      <c r="I276" s="321"/>
      <c r="J276" s="321"/>
      <c r="K276" s="321"/>
      <c r="L276" s="321"/>
      <c r="M276" s="214"/>
      <c r="N276" s="221">
        <f t="shared" ca="1" si="7"/>
        <v>-54.282131661442008</v>
      </c>
      <c r="O276" s="216"/>
      <c r="P276" s="303" t="str">
        <f ca="1">'т-банк 2 (6 мес)'!P276:Q276</f>
        <v>MR. TAKO</v>
      </c>
      <c r="Q276" s="303"/>
      <c r="R276" s="216"/>
      <c r="S276" s="216" t="str">
        <f ca="1">'т-банк 2 (6 мес)'!S276</f>
        <v>*1344</v>
      </c>
    </row>
    <row r="277" spans="1:19" ht="30" customHeight="1">
      <c r="A277" s="215">
        <f ca="1">'т-банк 2 (6 мес)'!A277</f>
        <v>45938.004108796325</v>
      </c>
      <c r="B277" s="216"/>
      <c r="C277" s="306">
        <f t="shared" ca="1" si="6"/>
        <v>45938.004108796325</v>
      </c>
      <c r="D277" s="307"/>
      <c r="E277" s="307"/>
      <c r="F277" s="307"/>
      <c r="G277" s="216"/>
      <c r="H277" s="321">
        <f ca="1">'т-банк 2 (6 мес)'!H277:L277/'ввод данных'!$B$7</f>
        <v>-128.55172413793105</v>
      </c>
      <c r="I277" s="321"/>
      <c r="J277" s="321"/>
      <c r="K277" s="321"/>
      <c r="L277" s="321"/>
      <c r="M277" s="214"/>
      <c r="N277" s="221">
        <f t="shared" ca="1" si="7"/>
        <v>-128.55172413793105</v>
      </c>
      <c r="O277" s="216"/>
      <c r="P277" s="303" t="str">
        <f ca="1">'т-банк 2 (6 мес)'!P277:Q277</f>
        <v>VANILNOE NEBO</v>
      </c>
      <c r="Q277" s="303"/>
      <c r="R277" s="216"/>
      <c r="S277" s="216" t="str">
        <f ca="1">'т-банк 2 (6 мес)'!S277</f>
        <v>*1344</v>
      </c>
    </row>
    <row r="278" spans="1:19" ht="30" customHeight="1">
      <c r="A278" s="215">
        <f ca="1">'т-банк 2 (6 мес)'!A278</f>
        <v>45937.449247685217</v>
      </c>
      <c r="B278" s="216"/>
      <c r="C278" s="306">
        <f t="shared" ca="1" si="6"/>
        <v>45937.449247685217</v>
      </c>
      <c r="D278" s="307"/>
      <c r="E278" s="307"/>
      <c r="F278" s="307"/>
      <c r="G278" s="216"/>
      <c r="H278" s="321">
        <f ca="1">'т-банк 2 (6 мес)'!H278:L278/'ввод данных'!$B$7</f>
        <v>-8.0626959247648902</v>
      </c>
      <c r="I278" s="321"/>
      <c r="J278" s="321"/>
      <c r="K278" s="321"/>
      <c r="L278" s="321"/>
      <c r="M278" s="214"/>
      <c r="N278" s="221">
        <f t="shared" ca="1" si="7"/>
        <v>-8.0626959247648902</v>
      </c>
      <c r="O278" s="216"/>
      <c r="P278" s="303" t="str">
        <f ca="1">'т-банк 2 (6 мес)'!P278:Q278</f>
        <v>SOTHEBYS ONLINE SALES</v>
      </c>
      <c r="Q278" s="303"/>
      <c r="R278" s="216"/>
      <c r="S278" s="216" t="str">
        <f ca="1">'т-банк 2 (6 мес)'!S278</f>
        <v>*1344</v>
      </c>
    </row>
    <row r="279" spans="1:19" ht="30" customHeight="1">
      <c r="A279" s="215">
        <f ca="1">'т-банк 2 (6 мес)'!A279</f>
        <v>45936.873553240774</v>
      </c>
      <c r="B279" s="216"/>
      <c r="C279" s="306">
        <f t="shared" ca="1" si="6"/>
        <v>45936.873553240774</v>
      </c>
      <c r="D279" s="307"/>
      <c r="E279" s="307"/>
      <c r="F279" s="307"/>
      <c r="G279" s="216"/>
      <c r="H279" s="321">
        <f ca="1">'т-банк 2 (6 мес)'!H279:L279/'ввод данных'!$B$7</f>
        <v>-64.76489028213166</v>
      </c>
      <c r="I279" s="321"/>
      <c r="J279" s="321"/>
      <c r="K279" s="321"/>
      <c r="L279" s="321"/>
      <c r="M279" s="214"/>
      <c r="N279" s="221">
        <f t="shared" ca="1" si="7"/>
        <v>-64.76489028213166</v>
      </c>
      <c r="O279" s="216"/>
      <c r="P279" s="303" t="str">
        <f ca="1">'т-банк 2 (6 мес)'!P279:Q279</f>
        <v>PAYANYWAY</v>
      </c>
      <c r="Q279" s="303"/>
      <c r="R279" s="216"/>
      <c r="S279" s="216" t="str">
        <f ca="1">'т-банк 2 (6 мес)'!S279</f>
        <v>*1344</v>
      </c>
    </row>
    <row r="280" spans="1:19" ht="30" customHeight="1">
      <c r="A280" s="215">
        <f ca="1">'т-банк 2 (6 мес)'!A280</f>
        <v>45936.215914351887</v>
      </c>
      <c r="B280" s="216"/>
      <c r="C280" s="306">
        <f t="shared" ca="1" si="6"/>
        <v>45936.215914351887</v>
      </c>
      <c r="D280" s="307"/>
      <c r="E280" s="307"/>
      <c r="F280" s="307"/>
      <c r="G280" s="216"/>
      <c r="H280" s="321">
        <f ca="1">'т-банк 2 (6 мес)'!H280:L280/'ввод данных'!$B$7</f>
        <v>-53.868338557993731</v>
      </c>
      <c r="I280" s="321"/>
      <c r="J280" s="321"/>
      <c r="K280" s="321"/>
      <c r="L280" s="321"/>
      <c r="M280" s="214"/>
      <c r="N280" s="221">
        <f t="shared" ca="1" si="7"/>
        <v>-53.868338557993731</v>
      </c>
      <c r="O280" s="216"/>
      <c r="P280" s="303" t="str">
        <f ca="1">'т-банк 2 (6 мес)'!P280:Q280</f>
        <v>PARENTPAY E-COM R</v>
      </c>
      <c r="Q280" s="303"/>
      <c r="R280" s="216"/>
      <c r="S280" s="216" t="str">
        <f ca="1">'т-банк 2 (6 мес)'!S280</f>
        <v>*1344</v>
      </c>
    </row>
    <row r="281" spans="1:19" ht="30" customHeight="1">
      <c r="A281" s="215">
        <f ca="1">'т-банк 2 (6 мес)'!A281</f>
        <v>45935.456886574109</v>
      </c>
      <c r="B281" s="216"/>
      <c r="C281" s="306">
        <f t="shared" ca="1" si="6"/>
        <v>45935.456886574109</v>
      </c>
      <c r="D281" s="307"/>
      <c r="E281" s="307"/>
      <c r="F281" s="307"/>
      <c r="G281" s="216"/>
      <c r="H281" s="321">
        <f ca="1">'т-банк 2 (6 мес)'!H281:L281/'ввод данных'!$B$7</f>
        <v>-9.7053291536050157</v>
      </c>
      <c r="I281" s="321"/>
      <c r="J281" s="321"/>
      <c r="K281" s="321"/>
      <c r="L281" s="321"/>
      <c r="M281" s="214"/>
      <c r="N281" s="221">
        <f t="shared" ca="1" si="7"/>
        <v>-9.7053291536050157</v>
      </c>
      <c r="O281" s="216"/>
      <c r="P281" s="303" t="str">
        <f ca="1">'т-банк 2 (6 мес)'!P281:Q281</f>
        <v>LLC KURYER-REGION ST.</v>
      </c>
      <c r="Q281" s="303"/>
      <c r="R281" s="216"/>
      <c r="S281" s="216" t="str">
        <f ca="1">'т-банк 2 (6 мес)'!S281</f>
        <v>*1344</v>
      </c>
    </row>
    <row r="282" spans="1:19" ht="30" customHeight="1">
      <c r="A282" s="215">
        <f ca="1">'т-банк 2 (6 мес)'!A282</f>
        <v>45934.927025462996</v>
      </c>
      <c r="B282" s="216"/>
      <c r="C282" s="306">
        <f t="shared" ref="C282:C345" ca="1" si="8">A282</f>
        <v>45934.927025462996</v>
      </c>
      <c r="D282" s="307"/>
      <c r="E282" s="307"/>
      <c r="F282" s="307"/>
      <c r="G282" s="216"/>
      <c r="H282" s="321">
        <f ca="1">'т-банк 2 (6 мес)'!H282:L282/'ввод данных'!$B$7</f>
        <v>-164.21316614420061</v>
      </c>
      <c r="I282" s="321"/>
      <c r="J282" s="321"/>
      <c r="K282" s="321"/>
      <c r="L282" s="321"/>
      <c r="M282" s="214"/>
      <c r="N282" s="221">
        <f t="shared" ref="N282:N345" ca="1" si="9">H282</f>
        <v>-164.21316614420061</v>
      </c>
      <c r="O282" s="216"/>
      <c r="P282" s="303" t="str">
        <f ca="1">'т-банк 2 (6 мес)'!P282:Q282</f>
        <v>ZEMLYANOY VAL</v>
      </c>
      <c r="Q282" s="303"/>
      <c r="R282" s="216"/>
      <c r="S282" s="216" t="str">
        <f ca="1">'т-банк 2 (6 мес)'!S282</f>
        <v>*1344</v>
      </c>
    </row>
    <row r="283" spans="1:19" ht="30" customHeight="1">
      <c r="A283" s="215">
        <f ca="1">'т-банк 2 (6 мес)'!A283</f>
        <v>45933.952719907436</v>
      </c>
      <c r="B283" s="216"/>
      <c r="C283" s="306">
        <f t="shared" ca="1" si="8"/>
        <v>45933.952719907436</v>
      </c>
      <c r="D283" s="307"/>
      <c r="E283" s="307"/>
      <c r="F283" s="307"/>
      <c r="G283" s="216"/>
      <c r="H283" s="321">
        <f ca="1">'т-банк 2 (6 мес)'!H283:L283/'ввод данных'!$B$7</f>
        <v>-89.454545454545453</v>
      </c>
      <c r="I283" s="321"/>
      <c r="J283" s="321"/>
      <c r="K283" s="321"/>
      <c r="L283" s="321"/>
      <c r="M283" s="214"/>
      <c r="N283" s="221">
        <f t="shared" ca="1" si="9"/>
        <v>-89.454545454545453</v>
      </c>
      <c r="O283" s="216"/>
      <c r="P283" s="303" t="str">
        <f ca="1">'т-банк 2 (6 мес)'!P283:Q283</f>
        <v>ZAIMCO.RU</v>
      </c>
      <c r="Q283" s="303"/>
      <c r="R283" s="216"/>
      <c r="S283" s="216" t="str">
        <f ca="1">'т-банк 2 (6 мес)'!S283</f>
        <v>*1344</v>
      </c>
    </row>
    <row r="284" spans="1:19" ht="30" customHeight="1">
      <c r="A284" s="215">
        <f ca="1">'т-банк 2 (6 мес)'!A284</f>
        <v>45933.570775462991</v>
      </c>
      <c r="B284" s="216"/>
      <c r="C284" s="306">
        <f t="shared" ca="1" si="8"/>
        <v>45933.570775462991</v>
      </c>
      <c r="D284" s="307"/>
      <c r="E284" s="307"/>
      <c r="F284" s="307"/>
      <c r="G284" s="216"/>
      <c r="H284" s="321">
        <f ca="1">'т-банк 2 (6 мес)'!H284:L284/'ввод данных'!$B$7</f>
        <v>-143.56112852664577</v>
      </c>
      <c r="I284" s="321"/>
      <c r="J284" s="321"/>
      <c r="K284" s="321"/>
      <c r="L284" s="321"/>
      <c r="M284" s="214"/>
      <c r="N284" s="221">
        <f t="shared" ca="1" si="9"/>
        <v>-143.56112852664577</v>
      </c>
      <c r="O284" s="216"/>
      <c r="P284" s="303" t="str">
        <f ca="1">'т-банк 2 (6 мес)'!P284:Q284</f>
        <v>YM*RAPIDA.RU</v>
      </c>
      <c r="Q284" s="303"/>
      <c r="R284" s="216"/>
      <c r="S284" s="216" t="str">
        <f ca="1">'т-банк 2 (6 мес)'!S284</f>
        <v>*1344</v>
      </c>
    </row>
    <row r="285" spans="1:19" ht="30" customHeight="1">
      <c r="A285" s="215">
        <f ca="1">'т-банк 2 (6 мес)'!A285</f>
        <v>45933.142997685216</v>
      </c>
      <c r="B285" s="216"/>
      <c r="C285" s="306">
        <f t="shared" ca="1" si="8"/>
        <v>45933.142997685216</v>
      </c>
      <c r="D285" s="307"/>
      <c r="E285" s="307"/>
      <c r="F285" s="307"/>
      <c r="G285" s="216"/>
      <c r="H285" s="321">
        <f ca="1">'т-банк 2 (6 мес)'!H285:L285/'ввод данных'!$B$7</f>
        <v>-169.7680250783699</v>
      </c>
      <c r="I285" s="321"/>
      <c r="J285" s="321"/>
      <c r="K285" s="321"/>
      <c r="L285" s="321"/>
      <c r="M285" s="214"/>
      <c r="N285" s="221">
        <f t="shared" ca="1" si="9"/>
        <v>-169.7680250783699</v>
      </c>
      <c r="O285" s="216"/>
      <c r="P285" s="303" t="str">
        <f ca="1">'т-банк 2 (6 мес)'!P285:Q285</f>
        <v>COFFEE FINANSIST L</v>
      </c>
      <c r="Q285" s="303"/>
      <c r="R285" s="216"/>
      <c r="S285" s="216" t="str">
        <f ca="1">'т-банк 2 (6 мес)'!S285</f>
        <v>*1344</v>
      </c>
    </row>
    <row r="286" spans="1:19" ht="30" customHeight="1">
      <c r="A286" s="215">
        <f ca="1">'т-банк 2 (6 мес)'!A286</f>
        <v>45932.167303240771</v>
      </c>
      <c r="B286" s="216"/>
      <c r="C286" s="306">
        <f t="shared" ca="1" si="8"/>
        <v>45932.167303240771</v>
      </c>
      <c r="D286" s="307"/>
      <c r="E286" s="307"/>
      <c r="F286" s="307"/>
      <c r="G286" s="216"/>
      <c r="H286" s="321">
        <f ca="1">'т-банк 2 (6 мес)'!H286:L286/'ввод данных'!$B$7</f>
        <v>-75.899686520376179</v>
      </c>
      <c r="I286" s="321"/>
      <c r="J286" s="321"/>
      <c r="K286" s="321"/>
      <c r="L286" s="321"/>
      <c r="M286" s="214"/>
      <c r="N286" s="221">
        <f t="shared" ca="1" si="9"/>
        <v>-75.899686520376179</v>
      </c>
      <c r="O286" s="216"/>
      <c r="P286" s="303" t="str">
        <f ca="1">'т-банк 2 (6 мес)'!P286:Q286</f>
        <v>YM*BISTRODENGI</v>
      </c>
      <c r="Q286" s="303"/>
      <c r="R286" s="216"/>
      <c r="S286" s="216" t="str">
        <f ca="1">'т-банк 2 (6 мес)'!S286</f>
        <v>*1344</v>
      </c>
    </row>
    <row r="287" spans="1:19" ht="30" customHeight="1">
      <c r="A287" s="215">
        <f ca="1">'т-банк 2 (6 мес)'!A287</f>
        <v>45931.543692129657</v>
      </c>
      <c r="B287" s="216"/>
      <c r="C287" s="306">
        <f t="shared" ca="1" si="8"/>
        <v>45931.543692129657</v>
      </c>
      <c r="D287" s="307"/>
      <c r="E287" s="307"/>
      <c r="F287" s="307"/>
      <c r="G287" s="216"/>
      <c r="H287" s="321">
        <f ca="1">'т-банк 2 (6 мес)'!H287:L287/'ввод данных'!$B$7</f>
        <v>-180.01253918495297</v>
      </c>
      <c r="I287" s="321"/>
      <c r="J287" s="321"/>
      <c r="K287" s="321"/>
      <c r="L287" s="321"/>
      <c r="M287" s="214"/>
      <c r="N287" s="221">
        <f t="shared" ca="1" si="9"/>
        <v>-180.01253918495297</v>
      </c>
      <c r="O287" s="216"/>
      <c r="P287" s="303" t="str">
        <f ca="1">'т-банк 2 (6 мес)'!P287:Q287</f>
        <v>MAGNIT MM KONSTANTA</v>
      </c>
      <c r="Q287" s="303"/>
      <c r="R287" s="216"/>
      <c r="S287" s="216" t="str">
        <f ca="1">'т-банк 2 (6 мес)'!S287</f>
        <v>*1344</v>
      </c>
    </row>
    <row r="288" spans="1:19" ht="30" customHeight="1">
      <c r="A288" s="215">
        <f ca="1">'т-банк 2 (6 мес)'!A288</f>
        <v>45931.245775462987</v>
      </c>
      <c r="B288" s="216"/>
      <c r="C288" s="306">
        <f t="shared" ca="1" si="8"/>
        <v>45931.245775462987</v>
      </c>
      <c r="D288" s="307"/>
      <c r="E288" s="307"/>
      <c r="F288" s="307"/>
      <c r="G288" s="216"/>
      <c r="H288" s="321">
        <f ca="1">'т-банк 2 (6 мес)'!H288:L288/'ввод данных'!$B$7</f>
        <v>-11.736677115987462</v>
      </c>
      <c r="I288" s="321"/>
      <c r="J288" s="321"/>
      <c r="K288" s="321"/>
      <c r="L288" s="321"/>
      <c r="M288" s="214"/>
      <c r="N288" s="221">
        <f t="shared" ca="1" si="9"/>
        <v>-11.736677115987462</v>
      </c>
      <c r="O288" s="216"/>
      <c r="P288" s="303" t="str">
        <f ca="1">'т-банк 2 (6 мес)'!P288:Q288</f>
        <v>LUKOIL.AZK 17 51S</v>
      </c>
      <c r="Q288" s="303"/>
      <c r="R288" s="216"/>
      <c r="S288" s="216" t="str">
        <f ca="1">'т-банк 2 (6 мес)'!S288</f>
        <v>*1344</v>
      </c>
    </row>
    <row r="289" spans="1:19" ht="30" customHeight="1">
      <c r="A289" s="215">
        <f ca="1">'т-банк 2 (6 мес)'!A289</f>
        <v>45930.649247685207</v>
      </c>
      <c r="B289" s="216"/>
      <c r="C289" s="306">
        <f t="shared" ca="1" si="8"/>
        <v>45930.649247685207</v>
      </c>
      <c r="D289" s="307"/>
      <c r="E289" s="307"/>
      <c r="F289" s="307"/>
      <c r="G289" s="216"/>
      <c r="H289" s="321">
        <f ca="1">'т-банк 2 (6 мес)'!H289:L289/'ввод данных'!$B$7</f>
        <v>-76.062695924764895</v>
      </c>
      <c r="I289" s="321"/>
      <c r="J289" s="321"/>
      <c r="K289" s="321"/>
      <c r="L289" s="321"/>
      <c r="M289" s="214"/>
      <c r="N289" s="221">
        <f t="shared" ca="1" si="9"/>
        <v>-76.062695924764895</v>
      </c>
      <c r="O289" s="216"/>
      <c r="P289" s="303" t="str">
        <f ca="1">'т-банк 2 (6 мес)'!P289:Q289</f>
        <v>CREDITSERVICE</v>
      </c>
      <c r="Q289" s="303"/>
      <c r="R289" s="216"/>
      <c r="S289" s="216" t="str">
        <f ca="1">'т-банк 2 (6 мес)'!S289</f>
        <v>*1344</v>
      </c>
    </row>
    <row r="290" spans="1:19" ht="30" customHeight="1">
      <c r="A290" s="215">
        <f ca="1">'т-банк 2 (6 мес)'!A290</f>
        <v>45930.397164351874</v>
      </c>
      <c r="B290" s="216"/>
      <c r="C290" s="306">
        <f t="shared" ca="1" si="8"/>
        <v>45930.397164351874</v>
      </c>
      <c r="D290" s="307"/>
      <c r="E290" s="307"/>
      <c r="F290" s="307"/>
      <c r="G290" s="216"/>
      <c r="H290" s="321">
        <f ca="1">'т-банк 2 (6 мес)'!H290:L290/'ввод данных'!$B$7</f>
        <v>-73.040752351097183</v>
      </c>
      <c r="I290" s="321"/>
      <c r="J290" s="321"/>
      <c r="K290" s="321"/>
      <c r="L290" s="321"/>
      <c r="M290" s="214"/>
      <c r="N290" s="221">
        <f t="shared" ca="1" si="9"/>
        <v>-73.040752351097183</v>
      </c>
      <c r="O290" s="216"/>
      <c r="P290" s="303" t="str">
        <f ca="1">'т-банк 2 (6 мес)'!P290:Q290</f>
        <v>AUCTIONET.COM</v>
      </c>
      <c r="Q290" s="303"/>
      <c r="R290" s="216"/>
      <c r="S290" s="216" t="str">
        <f ca="1">'т-банк 2 (6 мес)'!S290</f>
        <v>*1344</v>
      </c>
    </row>
    <row r="291" spans="1:19" ht="30" customHeight="1">
      <c r="A291" s="215">
        <f ca="1">'т-банк 2 (6 мес)'!A291</f>
        <v>45930.206192129655</v>
      </c>
      <c r="B291" s="216"/>
      <c r="C291" s="306">
        <f t="shared" ca="1" si="8"/>
        <v>45930.206192129655</v>
      </c>
      <c r="D291" s="307"/>
      <c r="E291" s="307"/>
      <c r="F291" s="307"/>
      <c r="G291" s="216"/>
      <c r="H291" s="321">
        <f ca="1">'т-банк 2 (6 мес)'!H291:L291/'ввод данных'!$B$7</f>
        <v>-69.642633228840126</v>
      </c>
      <c r="I291" s="321"/>
      <c r="J291" s="321"/>
      <c r="K291" s="321"/>
      <c r="L291" s="321"/>
      <c r="M291" s="214"/>
      <c r="N291" s="221">
        <f t="shared" ca="1" si="9"/>
        <v>-69.642633228840126</v>
      </c>
      <c r="O291" s="216"/>
      <c r="P291" s="303" t="str">
        <f ca="1">'т-банк 2 (6 мес)'!P291:Q291</f>
        <v>TRADINGVIEW TRADINGVIEW</v>
      </c>
      <c r="Q291" s="303"/>
      <c r="R291" s="216"/>
      <c r="S291" s="216" t="str">
        <f ca="1">'т-банк 2 (6 мес)'!S291</f>
        <v>*1344</v>
      </c>
    </row>
    <row r="292" spans="1:19" ht="30" customHeight="1">
      <c r="A292" s="215">
        <f ca="1">'т-банк 2 (6 мес)'!A292</f>
        <v>45929.979108796324</v>
      </c>
      <c r="B292" s="216"/>
      <c r="C292" s="306">
        <f t="shared" ca="1" si="8"/>
        <v>45929.979108796324</v>
      </c>
      <c r="D292" s="307"/>
      <c r="E292" s="307"/>
      <c r="F292" s="307"/>
      <c r="G292" s="216"/>
      <c r="H292" s="321">
        <f ca="1">'т-банк 2 (6 мес)'!H292:L292/'ввод данных'!$B$7</f>
        <v>-15.385579937304076</v>
      </c>
      <c r="I292" s="321"/>
      <c r="J292" s="321"/>
      <c r="K292" s="321"/>
      <c r="L292" s="321"/>
      <c r="M292" s="214"/>
      <c r="N292" s="221">
        <f t="shared" ca="1" si="9"/>
        <v>-15.385579937304076</v>
      </c>
      <c r="O292" s="216"/>
      <c r="P292" s="303" t="str">
        <f ca="1">'т-банк 2 (6 мес)'!P292:Q292</f>
        <v>YM*BETTPRO</v>
      </c>
      <c r="Q292" s="303"/>
      <c r="R292" s="216"/>
      <c r="S292" s="216" t="str">
        <f ca="1">'т-банк 2 (6 мес)'!S292</f>
        <v>*1344</v>
      </c>
    </row>
    <row r="293" spans="1:19" ht="30" customHeight="1">
      <c r="A293" s="215">
        <f ca="1">'т-банк 2 (6 мес)'!A293</f>
        <v>45929.833275462988</v>
      </c>
      <c r="B293" s="216"/>
      <c r="C293" s="306">
        <f t="shared" ca="1" si="8"/>
        <v>45929.833275462988</v>
      </c>
      <c r="D293" s="307"/>
      <c r="E293" s="307"/>
      <c r="F293" s="307"/>
      <c r="G293" s="216"/>
      <c r="H293" s="321">
        <f ca="1">'т-банк 2 (6 мес)'!H293:L293/'ввод данных'!$B$7</f>
        <v>-14.570532915360502</v>
      </c>
      <c r="I293" s="321"/>
      <c r="J293" s="321"/>
      <c r="K293" s="321"/>
      <c r="L293" s="321"/>
      <c r="M293" s="214"/>
      <c r="N293" s="221">
        <f t="shared" ca="1" si="9"/>
        <v>-14.570532915360502</v>
      </c>
      <c r="O293" s="216"/>
      <c r="P293" s="303" t="str">
        <f ca="1">'т-банк 2 (6 мес)'!P293:Q293</f>
        <v>IZAIMO.RU</v>
      </c>
      <c r="Q293" s="303"/>
      <c r="R293" s="216"/>
      <c r="S293" s="216" t="str">
        <f ca="1">'т-банк 2 (6 мес)'!S293</f>
        <v>*1344</v>
      </c>
    </row>
    <row r="294" spans="1:19" ht="30" customHeight="1">
      <c r="A294" s="215">
        <f ca="1">'т-банк 2 (6 мес)'!A294</f>
        <v>45929.739525462988</v>
      </c>
      <c r="B294" s="216"/>
      <c r="C294" s="306">
        <f t="shared" ca="1" si="8"/>
        <v>45929.739525462988</v>
      </c>
      <c r="D294" s="307"/>
      <c r="E294" s="307"/>
      <c r="F294" s="307"/>
      <c r="G294" s="216"/>
      <c r="H294" s="321">
        <f ca="1">'т-банк 2 (6 мес)'!H294:L294/'ввод данных'!$B$7</f>
        <v>-156.1630094043887</v>
      </c>
      <c r="I294" s="321"/>
      <c r="J294" s="321"/>
      <c r="K294" s="321"/>
      <c r="L294" s="321"/>
      <c r="M294" s="214"/>
      <c r="N294" s="221">
        <f t="shared" ca="1" si="9"/>
        <v>-156.1630094043887</v>
      </c>
      <c r="O294" s="216"/>
      <c r="P294" s="303" t="str">
        <f ca="1">'т-банк 2 (6 мес)'!P294:Q294</f>
        <v>LUKOIL.AZK 17 51S</v>
      </c>
      <c r="Q294" s="303"/>
      <c r="R294" s="216"/>
      <c r="S294" s="216" t="str">
        <f ca="1">'т-банк 2 (6 мес)'!S294</f>
        <v>*1344</v>
      </c>
    </row>
    <row r="295" spans="1:19" ht="30" customHeight="1">
      <c r="A295" s="215">
        <f ca="1">'т-банк 2 (6 мес)'!A295</f>
        <v>45929.439525462985</v>
      </c>
      <c r="B295" s="216"/>
      <c r="C295" s="306">
        <f t="shared" ca="1" si="8"/>
        <v>45929.439525462985</v>
      </c>
      <c r="D295" s="307"/>
      <c r="E295" s="307"/>
      <c r="F295" s="307"/>
      <c r="G295" s="216"/>
      <c r="H295" s="321">
        <f ca="1">'т-банк 2 (6 мес)'!H295:L295/'ввод данных'!$B$7</f>
        <v>-37.028213166144198</v>
      </c>
      <c r="I295" s="321"/>
      <c r="J295" s="321"/>
      <c r="K295" s="321"/>
      <c r="L295" s="321"/>
      <c r="M295" s="214"/>
      <c r="N295" s="221">
        <f t="shared" ca="1" si="9"/>
        <v>-37.028213166144198</v>
      </c>
      <c r="O295" s="216"/>
      <c r="P295" s="303" t="str">
        <f ca="1">'т-банк 2 (6 мес)'!P295:Q295</f>
        <v>WU</v>
      </c>
      <c r="Q295" s="303"/>
      <c r="R295" s="216"/>
      <c r="S295" s="216" t="str">
        <f ca="1">'т-банк 2 (6 мес)'!S295</f>
        <v>*1344</v>
      </c>
    </row>
    <row r="296" spans="1:19" ht="30" customHeight="1">
      <c r="A296" s="215">
        <f ca="1">'т-банк 2 (6 мес)'!A296</f>
        <v>45929.18258101854</v>
      </c>
      <c r="B296" s="216"/>
      <c r="C296" s="306">
        <f t="shared" ca="1" si="8"/>
        <v>45929.18258101854</v>
      </c>
      <c r="D296" s="307"/>
      <c r="E296" s="307"/>
      <c r="F296" s="307"/>
      <c r="G296" s="216"/>
      <c r="H296" s="321">
        <f ca="1">'т-банк 2 (6 мес)'!H296:L296/'ввод данных'!$B$7</f>
        <v>-34.532915360501569</v>
      </c>
      <c r="I296" s="321"/>
      <c r="J296" s="321"/>
      <c r="K296" s="321"/>
      <c r="L296" s="321"/>
      <c r="M296" s="214"/>
      <c r="N296" s="221">
        <f t="shared" ca="1" si="9"/>
        <v>-34.532915360501569</v>
      </c>
      <c r="O296" s="216"/>
      <c r="P296" s="303" t="str">
        <f ca="1">'т-банк 2 (6 мес)'!P296:Q296</f>
        <v>ZAIMSRAZU.RU</v>
      </c>
      <c r="Q296" s="303"/>
      <c r="R296" s="216"/>
      <c r="S296" s="216" t="str">
        <f ca="1">'т-банк 2 (6 мес)'!S296</f>
        <v>*1344</v>
      </c>
    </row>
    <row r="297" spans="1:19" ht="30" customHeight="1">
      <c r="A297" s="215">
        <f ca="1">'т-банк 2 (6 мес)'!A297</f>
        <v>45928.263136574096</v>
      </c>
      <c r="B297" s="216"/>
      <c r="C297" s="306">
        <f t="shared" ca="1" si="8"/>
        <v>45928.263136574096</v>
      </c>
      <c r="D297" s="307"/>
      <c r="E297" s="307"/>
      <c r="F297" s="307"/>
      <c r="G297" s="216"/>
      <c r="H297" s="321">
        <f ca="1">'т-банк 2 (6 мес)'!H297:L297/'ввод данных'!$B$7</f>
        <v>-35.109717868338556</v>
      </c>
      <c r="I297" s="321"/>
      <c r="J297" s="321"/>
      <c r="K297" s="321"/>
      <c r="L297" s="321"/>
      <c r="M297" s="214"/>
      <c r="N297" s="221">
        <f t="shared" ca="1" si="9"/>
        <v>-35.109717868338556</v>
      </c>
      <c r="O297" s="216"/>
      <c r="P297" s="303" t="str">
        <f ca="1">'т-банк 2 (6 мес)'!P297:Q297</f>
        <v>KOMFORT+</v>
      </c>
      <c r="Q297" s="303"/>
      <c r="R297" s="216"/>
      <c r="S297" s="216" t="str">
        <f ca="1">'т-банк 2 (6 мес)'!S297</f>
        <v>*1344</v>
      </c>
    </row>
    <row r="298" spans="1:19" ht="30" customHeight="1">
      <c r="A298" s="215">
        <f ca="1">'т-банк 2 (6 мес)'!A298</f>
        <v>45927.894386574095</v>
      </c>
      <c r="B298" s="216"/>
      <c r="C298" s="306">
        <f t="shared" ca="1" si="8"/>
        <v>45927.894386574095</v>
      </c>
      <c r="D298" s="307"/>
      <c r="E298" s="307"/>
      <c r="F298" s="307"/>
      <c r="G298" s="216"/>
      <c r="H298" s="321">
        <f ca="1">'т-банк 2 (6 мес)'!H298:L298/'ввод данных'!$B$7</f>
        <v>-49.567398119122259</v>
      </c>
      <c r="I298" s="321"/>
      <c r="J298" s="321"/>
      <c r="K298" s="321"/>
      <c r="L298" s="321"/>
      <c r="M298" s="214"/>
      <c r="N298" s="221">
        <f t="shared" ca="1" si="9"/>
        <v>-49.567398119122259</v>
      </c>
      <c r="O298" s="216"/>
      <c r="P298" s="303" t="str">
        <f ca="1">'т-банк 2 (6 мес)'!P298:Q298</f>
        <v>ZAIM365.RU</v>
      </c>
      <c r="Q298" s="303"/>
      <c r="R298" s="216"/>
      <c r="S298" s="216" t="str">
        <f ca="1">'т-банк 2 (6 мес)'!S298</f>
        <v>*1344</v>
      </c>
    </row>
    <row r="299" spans="1:19" ht="30" customHeight="1">
      <c r="A299" s="215">
        <f ca="1">'т-банк 2 (6 мес)'!A299</f>
        <v>45927.301331018542</v>
      </c>
      <c r="B299" s="216"/>
      <c r="C299" s="306">
        <f t="shared" ca="1" si="8"/>
        <v>45927.301331018542</v>
      </c>
      <c r="D299" s="307"/>
      <c r="E299" s="307"/>
      <c r="F299" s="307"/>
      <c r="G299" s="216"/>
      <c r="H299" s="321">
        <f ca="1">'т-банк 2 (6 мес)'!H299:L299/'ввод данных'!$B$7</f>
        <v>-90.608150470219442</v>
      </c>
      <c r="I299" s="321"/>
      <c r="J299" s="321"/>
      <c r="K299" s="321"/>
      <c r="L299" s="321"/>
      <c r="M299" s="214"/>
      <c r="N299" s="221">
        <f t="shared" ca="1" si="9"/>
        <v>-90.608150470219442</v>
      </c>
      <c r="O299" s="216"/>
      <c r="P299" s="303" t="str">
        <f ca="1">'т-банк 2 (6 мес)'!P299:Q299</f>
        <v>STATUS CLUB</v>
      </c>
      <c r="Q299" s="303"/>
      <c r="R299" s="216"/>
      <c r="S299" s="216" t="str">
        <f ca="1">'т-банк 2 (6 мес)'!S299</f>
        <v>*1344</v>
      </c>
    </row>
    <row r="300" spans="1:19" ht="30" customHeight="1">
      <c r="A300" s="215">
        <f ca="1">'т-банк 2 (6 мес)'!A300</f>
        <v>45926.840914351873</v>
      </c>
      <c r="B300" s="216"/>
      <c r="C300" s="306">
        <f t="shared" ca="1" si="8"/>
        <v>45926.840914351873</v>
      </c>
      <c r="D300" s="307"/>
      <c r="E300" s="307"/>
      <c r="F300" s="307"/>
      <c r="G300" s="216"/>
      <c r="H300" s="321">
        <f ca="1">'т-банк 2 (6 мес)'!H300:L300/'ввод данных'!$B$7</f>
        <v>-73.178683385579944</v>
      </c>
      <c r="I300" s="321"/>
      <c r="J300" s="321"/>
      <c r="K300" s="321"/>
      <c r="L300" s="321"/>
      <c r="M300" s="214"/>
      <c r="N300" s="221">
        <f t="shared" ca="1" si="9"/>
        <v>-73.178683385579944</v>
      </c>
      <c r="O300" s="216"/>
      <c r="P300" s="303" t="str">
        <f ca="1">'т-банк 2 (6 мес)'!P300:Q300</f>
        <v>DOMIKS</v>
      </c>
      <c r="Q300" s="303"/>
      <c r="R300" s="216"/>
      <c r="S300" s="216" t="str">
        <f ca="1">'т-банк 2 (6 мес)'!S300</f>
        <v>*1344</v>
      </c>
    </row>
    <row r="301" spans="1:19" ht="30" customHeight="1">
      <c r="A301" s="215">
        <f ca="1">'т-банк 2 (6 мес)'!A301</f>
        <v>45926.818692129651</v>
      </c>
      <c r="B301" s="216"/>
      <c r="C301" s="306">
        <f t="shared" ca="1" si="8"/>
        <v>45926.818692129651</v>
      </c>
      <c r="D301" s="307"/>
      <c r="E301" s="307"/>
      <c r="F301" s="307"/>
      <c r="G301" s="216"/>
      <c r="H301" s="321">
        <f ca="1">'т-банк 2 (6 мес)'!H301:L301/'ввод данных'!$B$7</f>
        <v>-14.996865203761756</v>
      </c>
      <c r="I301" s="321"/>
      <c r="J301" s="321"/>
      <c r="K301" s="321"/>
      <c r="L301" s="321"/>
      <c r="M301" s="214"/>
      <c r="N301" s="221">
        <f t="shared" ca="1" si="9"/>
        <v>-14.996865203761756</v>
      </c>
      <c r="O301" s="216"/>
      <c r="P301" s="303" t="str">
        <f ca="1">'т-банк 2 (6 мес)'!P301:Q301</f>
        <v>RAZLIVNIE NAPITKI</v>
      </c>
      <c r="Q301" s="303"/>
      <c r="R301" s="216"/>
      <c r="S301" s="216" t="str">
        <f ca="1">'т-банк 2 (6 мес)'!S301</f>
        <v>*1344</v>
      </c>
    </row>
    <row r="302" spans="1:19" ht="30" customHeight="1">
      <c r="A302" s="215">
        <f ca="1">'т-банк 2 (6 мес)'!A302</f>
        <v>45925.983969907429</v>
      </c>
      <c r="B302" s="216"/>
      <c r="C302" s="306">
        <f t="shared" ca="1" si="8"/>
        <v>45925.983969907429</v>
      </c>
      <c r="D302" s="307"/>
      <c r="E302" s="307"/>
      <c r="F302" s="307"/>
      <c r="G302" s="216"/>
      <c r="H302" s="321">
        <f ca="1">'т-банк 2 (6 мес)'!H302:L302/'ввод данных'!$B$7</f>
        <v>-45.479623824451409</v>
      </c>
      <c r="I302" s="321"/>
      <c r="J302" s="321"/>
      <c r="K302" s="321"/>
      <c r="L302" s="321"/>
      <c r="M302" s="214"/>
      <c r="N302" s="221">
        <f t="shared" ca="1" si="9"/>
        <v>-45.479623824451409</v>
      </c>
      <c r="O302" s="216"/>
      <c r="P302" s="303" t="str">
        <f ca="1">'т-банк 2 (6 мес)'!P302:Q302</f>
        <v>LUKOIL.AZK 17 51S</v>
      </c>
      <c r="Q302" s="303"/>
      <c r="R302" s="216"/>
      <c r="S302" s="216" t="str">
        <f ca="1">'т-банк 2 (6 мес)'!S302</f>
        <v>*1344</v>
      </c>
    </row>
    <row r="303" spans="1:19" ht="30" customHeight="1">
      <c r="A303" s="215">
        <f ca="1">'т-банк 2 (6 мес)'!A303</f>
        <v>45925.149247685207</v>
      </c>
      <c r="B303" s="216"/>
      <c r="C303" s="306">
        <f t="shared" ca="1" si="8"/>
        <v>45925.149247685207</v>
      </c>
      <c r="D303" s="307"/>
      <c r="E303" s="307"/>
      <c r="F303" s="307"/>
      <c r="G303" s="216"/>
      <c r="H303" s="321">
        <f ca="1">'т-банк 2 (6 мес)'!H303:L303/'ввод данных'!$B$7</f>
        <v>-172.91536050156739</v>
      </c>
      <c r="I303" s="321"/>
      <c r="J303" s="321"/>
      <c r="K303" s="321"/>
      <c r="L303" s="321"/>
      <c r="M303" s="214"/>
      <c r="N303" s="221">
        <f t="shared" ca="1" si="9"/>
        <v>-172.91536050156739</v>
      </c>
      <c r="O303" s="216"/>
      <c r="P303" s="303" t="str">
        <f ca="1">'т-банк 2 (6 мес)'!P303:Q303</f>
        <v>BRUDERSHAFT SV.51A</v>
      </c>
      <c r="Q303" s="303"/>
      <c r="R303" s="216"/>
      <c r="S303" s="216" t="str">
        <f ca="1">'т-банк 2 (6 мес)'!S303</f>
        <v>*1344</v>
      </c>
    </row>
    <row r="304" spans="1:19" ht="30" customHeight="1">
      <c r="A304" s="215">
        <f ca="1">'т-банк 2 (6 мес)'!A304</f>
        <v>45924.724247685204</v>
      </c>
      <c r="B304" s="216"/>
      <c r="C304" s="306">
        <f t="shared" ca="1" si="8"/>
        <v>45924.724247685204</v>
      </c>
      <c r="D304" s="307"/>
      <c r="E304" s="307"/>
      <c r="F304" s="307"/>
      <c r="G304" s="216"/>
      <c r="H304" s="321">
        <f ca="1">'т-банк 2 (6 мес)'!H304:L304/'ввод данных'!$B$7</f>
        <v>-124.45141065830721</v>
      </c>
      <c r="I304" s="321"/>
      <c r="J304" s="321"/>
      <c r="K304" s="321"/>
      <c r="L304" s="321"/>
      <c r="M304" s="214"/>
      <c r="N304" s="221">
        <f t="shared" ca="1" si="9"/>
        <v>-124.45141065830721</v>
      </c>
      <c r="O304" s="216"/>
      <c r="P304" s="303" t="str">
        <f ca="1">'т-банк 2 (6 мес)'!P304:Q304</f>
        <v>EZAIMO.RU</v>
      </c>
      <c r="Q304" s="303"/>
      <c r="R304" s="216"/>
      <c r="S304" s="216" t="str">
        <f ca="1">'т-банк 2 (6 мес)'!S304</f>
        <v>*1344</v>
      </c>
    </row>
    <row r="305" spans="1:19" ht="30" customHeight="1">
      <c r="A305" s="215">
        <f ca="1">'т-банк 2 (6 мес)'!A305</f>
        <v>45924.58883101854</v>
      </c>
      <c r="B305" s="216"/>
      <c r="C305" s="306">
        <f t="shared" ca="1" si="8"/>
        <v>45924.58883101854</v>
      </c>
      <c r="D305" s="307"/>
      <c r="E305" s="307"/>
      <c r="F305" s="307"/>
      <c r="G305" s="216"/>
      <c r="H305" s="321">
        <f ca="1">'т-банк 2 (6 мес)'!H305:L305/'ввод данных'!$B$7</f>
        <v>-23.134796238244515</v>
      </c>
      <c r="I305" s="321"/>
      <c r="J305" s="321"/>
      <c r="K305" s="321"/>
      <c r="L305" s="321"/>
      <c r="M305" s="214"/>
      <c r="N305" s="221">
        <f t="shared" ca="1" si="9"/>
        <v>-23.134796238244515</v>
      </c>
      <c r="O305" s="216"/>
      <c r="P305" s="303" t="str">
        <f ca="1">'т-банк 2 (6 мес)'!P305:Q305</f>
        <v>PAW*NEWAUCTION</v>
      </c>
      <c r="Q305" s="303"/>
      <c r="R305" s="216"/>
      <c r="S305" s="216" t="str">
        <f ca="1">'т-банк 2 (6 мес)'!S305</f>
        <v>*1344</v>
      </c>
    </row>
    <row r="306" spans="1:19" ht="30" customHeight="1">
      <c r="A306" s="215">
        <f ca="1">'т-банк 2 (6 мес)'!A306</f>
        <v>45924.198553240763</v>
      </c>
      <c r="B306" s="216"/>
      <c r="C306" s="306">
        <f t="shared" ca="1" si="8"/>
        <v>45924.198553240763</v>
      </c>
      <c r="D306" s="307"/>
      <c r="E306" s="307"/>
      <c r="F306" s="307"/>
      <c r="G306" s="216"/>
      <c r="H306" s="321">
        <f ca="1">'т-банк 2 (6 мес)'!H306:L306/'ввод данных'!$B$7</f>
        <v>-105.99373040752351</v>
      </c>
      <c r="I306" s="321"/>
      <c r="J306" s="321"/>
      <c r="K306" s="321"/>
      <c r="L306" s="321"/>
      <c r="M306" s="214"/>
      <c r="N306" s="221">
        <f t="shared" ca="1" si="9"/>
        <v>-105.99373040752351</v>
      </c>
      <c r="O306" s="216"/>
      <c r="P306" s="303" t="str">
        <f ca="1">'т-банк 2 (6 мес)'!P306:Q306</f>
        <v>MAGAZIN DUDNIK</v>
      </c>
      <c r="Q306" s="303"/>
      <c r="R306" s="216"/>
      <c r="S306" s="216" t="str">
        <f ca="1">'т-банк 2 (6 мес)'!S306</f>
        <v>*1344</v>
      </c>
    </row>
    <row r="307" spans="1:19" ht="30" customHeight="1">
      <c r="A307" s="215">
        <f ca="1">'т-банк 2 (6 мес)'!A307</f>
        <v>45923.854803240763</v>
      </c>
      <c r="B307" s="216"/>
      <c r="C307" s="306">
        <f t="shared" ca="1" si="8"/>
        <v>45923.854803240763</v>
      </c>
      <c r="D307" s="307"/>
      <c r="E307" s="307"/>
      <c r="F307" s="307"/>
      <c r="G307" s="216"/>
      <c r="H307" s="321">
        <f ca="1">'т-банк 2 (6 мес)'!H307:L307/'ввод данных'!$B$7</f>
        <v>-110.21943573667711</v>
      </c>
      <c r="I307" s="321"/>
      <c r="J307" s="321"/>
      <c r="K307" s="321"/>
      <c r="L307" s="321"/>
      <c r="M307" s="214"/>
      <c r="N307" s="221">
        <f t="shared" ca="1" si="9"/>
        <v>-110.21943573667711</v>
      </c>
      <c r="O307" s="216"/>
      <c r="P307" s="303" t="str">
        <f ca="1">'т-банк 2 (6 мес)'!P307:Q307</f>
        <v>IKEA DOM 10 BISTRO</v>
      </c>
      <c r="Q307" s="303"/>
      <c r="R307" s="216"/>
      <c r="S307" s="216" t="str">
        <f ca="1">'т-банк 2 (6 мес)'!S307</f>
        <v>*1344</v>
      </c>
    </row>
    <row r="308" spans="1:19" ht="30" customHeight="1">
      <c r="A308" s="215">
        <f ca="1">'т-банк 2 (6 мес)'!A308</f>
        <v>45922.913831018544</v>
      </c>
      <c r="B308" s="216"/>
      <c r="C308" s="306">
        <f t="shared" ca="1" si="8"/>
        <v>45922.913831018544</v>
      </c>
      <c r="D308" s="307"/>
      <c r="E308" s="307"/>
      <c r="F308" s="307"/>
      <c r="G308" s="216"/>
      <c r="H308" s="321">
        <f ca="1">'т-банк 2 (6 мес)'!H308:L308/'ввод данных'!$B$7</f>
        <v>-31.67398119122257</v>
      </c>
      <c r="I308" s="321"/>
      <c r="J308" s="321"/>
      <c r="K308" s="321"/>
      <c r="L308" s="321"/>
      <c r="M308" s="214"/>
      <c r="N308" s="221">
        <f t="shared" ca="1" si="9"/>
        <v>-31.67398119122257</v>
      </c>
      <c r="O308" s="216"/>
      <c r="P308" s="303" t="str">
        <f ca="1">'т-банк 2 (6 мес)'!P308:Q308</f>
        <v>PETROPAVLOVSKII</v>
      </c>
      <c r="Q308" s="303"/>
      <c r="R308" s="216"/>
      <c r="S308" s="216" t="str">
        <f ca="1">'т-банк 2 (6 мес)'!S308</f>
        <v>*1344</v>
      </c>
    </row>
    <row r="309" spans="1:19" ht="30" customHeight="1">
      <c r="A309" s="215">
        <f ca="1">'т-банк 2 (6 мес)'!A309</f>
        <v>45922.845081018546</v>
      </c>
      <c r="B309" s="216"/>
      <c r="C309" s="306">
        <f t="shared" ca="1" si="8"/>
        <v>45922.845081018546</v>
      </c>
      <c r="D309" s="307"/>
      <c r="E309" s="307"/>
      <c r="F309" s="307"/>
      <c r="G309" s="216"/>
      <c r="H309" s="321">
        <f ca="1">'т-банк 2 (6 мес)'!H309:L309/'ввод данных'!$B$7</f>
        <v>-27.498432601880879</v>
      </c>
      <c r="I309" s="321"/>
      <c r="J309" s="321"/>
      <c r="K309" s="321"/>
      <c r="L309" s="321"/>
      <c r="M309" s="214"/>
      <c r="N309" s="221">
        <f t="shared" ca="1" si="9"/>
        <v>-27.498432601880879</v>
      </c>
      <c r="O309" s="216"/>
      <c r="P309" s="303" t="str">
        <f ca="1">'т-банк 2 (6 мес)'!P309:Q309</f>
        <v>NETELLER 1592</v>
      </c>
      <c r="Q309" s="303"/>
      <c r="R309" s="216"/>
      <c r="S309" s="216" t="str">
        <f ca="1">'т-банк 2 (6 мес)'!S309</f>
        <v>*1344</v>
      </c>
    </row>
    <row r="310" spans="1:19" ht="30" customHeight="1">
      <c r="A310" s="215">
        <f ca="1">'т-банк 2 (6 мес)'!A310</f>
        <v>45922.683969907433</v>
      </c>
      <c r="B310" s="216"/>
      <c r="C310" s="306">
        <f t="shared" ca="1" si="8"/>
        <v>45922.683969907433</v>
      </c>
      <c r="D310" s="307"/>
      <c r="E310" s="307"/>
      <c r="F310" s="307"/>
      <c r="G310" s="216"/>
      <c r="H310" s="321">
        <f ca="1">'т-банк 2 (6 мес)'!H310:L310/'ввод данных'!$B$7</f>
        <v>-131.5360501567398</v>
      </c>
      <c r="I310" s="321"/>
      <c r="J310" s="321"/>
      <c r="K310" s="321"/>
      <c r="L310" s="321"/>
      <c r="M310" s="214"/>
      <c r="N310" s="221">
        <f t="shared" ca="1" si="9"/>
        <v>-131.5360501567398</v>
      </c>
      <c r="O310" s="216"/>
      <c r="P310" s="303" t="str">
        <f ca="1">'т-банк 2 (6 мес)'!P310:Q310</f>
        <v>OOO RESTOGRUPPLUS ENGE</v>
      </c>
      <c r="Q310" s="303"/>
      <c r="R310" s="216"/>
      <c r="S310" s="216" t="str">
        <f ca="1">'т-банк 2 (6 мес)'!S310</f>
        <v>*1344</v>
      </c>
    </row>
    <row r="311" spans="1:19" ht="30" customHeight="1">
      <c r="A311" s="215">
        <f ca="1">'т-банк 2 (6 мес)'!A311</f>
        <v>45922.438831018546</v>
      </c>
      <c r="B311" s="216"/>
      <c r="C311" s="306">
        <f t="shared" ca="1" si="8"/>
        <v>45922.438831018546</v>
      </c>
      <c r="D311" s="307"/>
      <c r="E311" s="307"/>
      <c r="F311" s="307"/>
      <c r="G311" s="216"/>
      <c r="H311" s="321">
        <f ca="1">'т-банк 2 (6 мес)'!H311:L311/'ввод данных'!$B$7</f>
        <v>-162.62068965517241</v>
      </c>
      <c r="I311" s="321"/>
      <c r="J311" s="321"/>
      <c r="K311" s="321"/>
      <c r="L311" s="321"/>
      <c r="M311" s="214"/>
      <c r="N311" s="221">
        <f t="shared" ca="1" si="9"/>
        <v>-162.62068965517241</v>
      </c>
      <c r="O311" s="216"/>
      <c r="P311" s="303" t="str">
        <f ca="1">'т-банк 2 (6 мес)'!P311:Q311</f>
        <v>LUKOIL.AZS 74415 74U</v>
      </c>
      <c r="Q311" s="303"/>
      <c r="R311" s="216"/>
      <c r="S311" s="216" t="str">
        <f ca="1">'т-банк 2 (6 мес)'!S311</f>
        <v>*1344</v>
      </c>
    </row>
    <row r="312" spans="1:19" ht="30" customHeight="1">
      <c r="A312" s="215">
        <f ca="1">'т-банк 2 (6 мес)'!A312</f>
        <v>45922.382581018544</v>
      </c>
      <c r="B312" s="216"/>
      <c r="C312" s="306">
        <f t="shared" ca="1" si="8"/>
        <v>45922.382581018544</v>
      </c>
      <c r="D312" s="307"/>
      <c r="E312" s="307"/>
      <c r="F312" s="307"/>
      <c r="G312" s="216"/>
      <c r="H312" s="321">
        <f ca="1">'т-банк 2 (6 мес)'!H312:L312/'ввод данных'!$B$7</f>
        <v>-133.45454545454547</v>
      </c>
      <c r="I312" s="321"/>
      <c r="J312" s="321"/>
      <c r="K312" s="321"/>
      <c r="L312" s="321"/>
      <c r="M312" s="214"/>
      <c r="N312" s="221">
        <f t="shared" ca="1" si="9"/>
        <v>-133.45454545454547</v>
      </c>
      <c r="O312" s="216"/>
      <c r="P312" s="303" t="str">
        <f ca="1">'т-банк 2 (6 мес)'!P312:Q312</f>
        <v>SKR*SKRILL.COM</v>
      </c>
      <c r="Q312" s="303"/>
      <c r="R312" s="216"/>
      <c r="S312" s="216" t="str">
        <f ca="1">'т-банк 2 (6 мес)'!S312</f>
        <v>*1344</v>
      </c>
    </row>
    <row r="313" spans="1:19" ht="30" customHeight="1">
      <c r="A313" s="215">
        <f ca="1">'т-банк 2 (6 мес)'!A313</f>
        <v>45921.642997685209</v>
      </c>
      <c r="B313" s="216"/>
      <c r="C313" s="306">
        <f t="shared" ca="1" si="8"/>
        <v>45921.642997685209</v>
      </c>
      <c r="D313" s="307"/>
      <c r="E313" s="307"/>
      <c r="F313" s="307"/>
      <c r="G313" s="216"/>
      <c r="H313" s="321">
        <f ca="1">'т-банк 2 (6 мес)'!H313:L313/'ввод данных'!$B$7</f>
        <v>-21.554858934169278</v>
      </c>
      <c r="I313" s="321"/>
      <c r="J313" s="321"/>
      <c r="K313" s="321"/>
      <c r="L313" s="321"/>
      <c r="M313" s="214"/>
      <c r="N313" s="221">
        <f t="shared" ca="1" si="9"/>
        <v>-21.554858934169278</v>
      </c>
      <c r="O313" s="216"/>
      <c r="P313" s="303" t="str">
        <f ca="1">'т-банк 2 (6 мес)'!P313:Q313</f>
        <v>LUKOIL.AZS 74092 74U</v>
      </c>
      <c r="Q313" s="303"/>
      <c r="R313" s="216"/>
      <c r="S313" s="216" t="str">
        <f ca="1">'т-банк 2 (6 мес)'!S313</f>
        <v>*1344</v>
      </c>
    </row>
    <row r="314" spans="1:19" ht="30" customHeight="1">
      <c r="A314" s="215">
        <f ca="1">'т-банк 2 (6 мес)'!A314</f>
        <v>45921.583275462988</v>
      </c>
      <c r="B314" s="216"/>
      <c r="C314" s="306">
        <f t="shared" ca="1" si="8"/>
        <v>45921.583275462988</v>
      </c>
      <c r="D314" s="307"/>
      <c r="E314" s="307"/>
      <c r="F314" s="307"/>
      <c r="G314" s="216"/>
      <c r="H314" s="321">
        <f ca="1">'т-банк 2 (6 мес)'!H314:L314/'ввод данных'!$B$7</f>
        <v>-11.711598746081505</v>
      </c>
      <c r="I314" s="321"/>
      <c r="J314" s="321"/>
      <c r="K314" s="321"/>
      <c r="L314" s="321"/>
      <c r="M314" s="214"/>
      <c r="N314" s="221">
        <f t="shared" ca="1" si="9"/>
        <v>-11.711598746081505</v>
      </c>
      <c r="O314" s="216"/>
      <c r="P314" s="303" t="str">
        <f ca="1">'т-банк 2 (6 мес)'!P314:Q314</f>
        <v>TRADINGVIEW</v>
      </c>
      <c r="Q314" s="303"/>
      <c r="R314" s="216"/>
      <c r="S314" s="216" t="str">
        <f ca="1">'т-банк 2 (6 мес)'!S314</f>
        <v>*1344</v>
      </c>
    </row>
    <row r="315" spans="1:19" ht="30" customHeight="1">
      <c r="A315" s="215">
        <f ca="1">'т-банк 2 (6 мес)'!A315</f>
        <v>45920.858969907429</v>
      </c>
      <c r="B315" s="216"/>
      <c r="C315" s="306">
        <f t="shared" ca="1" si="8"/>
        <v>45920.858969907429</v>
      </c>
      <c r="D315" s="307"/>
      <c r="E315" s="307"/>
      <c r="F315" s="307"/>
      <c r="G315" s="216"/>
      <c r="H315" s="321">
        <f ca="1">'т-банк 2 (6 мес)'!H315:L315/'ввод данных'!$B$7</f>
        <v>10532.915360501567</v>
      </c>
      <c r="I315" s="321"/>
      <c r="J315" s="321"/>
      <c r="K315" s="321"/>
      <c r="L315" s="321"/>
      <c r="M315" s="214"/>
      <c r="N315" s="221">
        <f t="shared" ca="1" si="9"/>
        <v>10532.915360501567</v>
      </c>
      <c r="O315" s="216"/>
      <c r="P315" s="303" t="str">
        <f ca="1">'т-банк 2 (6 мес)'!P315:Q315</f>
        <v>Salary transfer from STARLINK LLC</v>
      </c>
      <c r="Q315" s="303"/>
      <c r="R315" s="216"/>
      <c r="S315" s="216" t="str">
        <f ca="1">'т-банк 2 (6 мес)'!S315</f>
        <v>*1344</v>
      </c>
    </row>
    <row r="316" spans="1:19" ht="30" customHeight="1">
      <c r="A316" s="215">
        <f ca="1">'т-банк 2 (6 мес)'!A316</f>
        <v>45920.181886574093</v>
      </c>
      <c r="B316" s="216"/>
      <c r="C316" s="306">
        <f t="shared" ca="1" si="8"/>
        <v>45920.181886574093</v>
      </c>
      <c r="D316" s="307"/>
      <c r="E316" s="307"/>
      <c r="F316" s="307"/>
      <c r="G316" s="216"/>
      <c r="H316" s="321">
        <f ca="1">'т-банк 2 (6 мес)'!H316:L316/'ввод данных'!$B$7</f>
        <v>-90.257053291536053</v>
      </c>
      <c r="I316" s="321"/>
      <c r="J316" s="321"/>
      <c r="K316" s="321"/>
      <c r="L316" s="321"/>
      <c r="M316" s="214"/>
      <c r="N316" s="221">
        <f t="shared" ca="1" si="9"/>
        <v>-90.257053291536053</v>
      </c>
      <c r="O316" s="216"/>
      <c r="P316" s="303" t="str">
        <f ca="1">'т-банк 2 (6 мес)'!P316:Q316</f>
        <v>VIRTUALCARD NETELLERUK</v>
      </c>
      <c r="Q316" s="303"/>
      <c r="R316" s="216"/>
      <c r="S316" s="216" t="str">
        <f ca="1">'т-банк 2 (6 мес)'!S316</f>
        <v>*1344</v>
      </c>
    </row>
    <row r="317" spans="1:19" ht="30" customHeight="1">
      <c r="A317" s="215">
        <f ca="1">'т-банк 2 (6 мес)'!A317</f>
        <v>45919.827025462982</v>
      </c>
      <c r="B317" s="216"/>
      <c r="C317" s="306">
        <f t="shared" ca="1" si="8"/>
        <v>45919.827025462982</v>
      </c>
      <c r="D317" s="307"/>
      <c r="E317" s="307"/>
      <c r="F317" s="307"/>
      <c r="G317" s="216"/>
      <c r="H317" s="321">
        <f ca="1">'т-банк 2 (6 мес)'!H317:L317/'ввод данных'!$B$7</f>
        <v>-29.015673981191224</v>
      </c>
      <c r="I317" s="321"/>
      <c r="J317" s="321"/>
      <c r="K317" s="321"/>
      <c r="L317" s="321"/>
      <c r="M317" s="214"/>
      <c r="N317" s="221">
        <f t="shared" ca="1" si="9"/>
        <v>-29.015673981191224</v>
      </c>
      <c r="O317" s="216"/>
      <c r="P317" s="303" t="str">
        <f ca="1">'т-банк 2 (6 мес)'!P317:Q317</f>
        <v>YANDEX.MONEY YANDEX.MO</v>
      </c>
      <c r="Q317" s="303"/>
      <c r="R317" s="216"/>
      <c r="S317" s="216" t="str">
        <f ca="1">'т-банк 2 (6 мес)'!S317</f>
        <v>*1344</v>
      </c>
    </row>
    <row r="318" spans="1:19" ht="30" customHeight="1">
      <c r="A318" s="215">
        <f ca="1">'т-банк 2 (6 мес)'!A318</f>
        <v>45918.958969907428</v>
      </c>
      <c r="B318" s="216"/>
      <c r="C318" s="306">
        <f t="shared" ca="1" si="8"/>
        <v>45918.958969907428</v>
      </c>
      <c r="D318" s="307"/>
      <c r="E318" s="307"/>
      <c r="F318" s="307"/>
      <c r="G318" s="216"/>
      <c r="H318" s="321">
        <f ca="1">'т-банк 2 (6 мес)'!H318:L318/'ввод данных'!$B$7</f>
        <v>-62.18181818181818</v>
      </c>
      <c r="I318" s="321"/>
      <c r="J318" s="321"/>
      <c r="K318" s="321"/>
      <c r="L318" s="321"/>
      <c r="M318" s="214"/>
      <c r="N318" s="221">
        <f t="shared" ca="1" si="9"/>
        <v>-62.18181818181818</v>
      </c>
      <c r="O318" s="216"/>
      <c r="P318" s="303" t="str">
        <f ca="1">'т-банк 2 (6 мес)'!P318:Q318</f>
        <v>IQOPTION.COM</v>
      </c>
      <c r="Q318" s="303"/>
      <c r="R318" s="216"/>
      <c r="S318" s="216" t="str">
        <f ca="1">'т-банк 2 (6 мес)'!S318</f>
        <v>*1344</v>
      </c>
    </row>
    <row r="319" spans="1:19" ht="30" customHeight="1">
      <c r="A319" s="215">
        <f ca="1">'т-банк 2 (6 мес)'!A319</f>
        <v>45918.169386574096</v>
      </c>
      <c r="B319" s="216"/>
      <c r="C319" s="306">
        <f t="shared" ca="1" si="8"/>
        <v>45918.169386574096</v>
      </c>
      <c r="D319" s="307"/>
      <c r="E319" s="307"/>
      <c r="F319" s="307"/>
      <c r="G319" s="216"/>
      <c r="H319" s="321">
        <f ca="1">'т-банк 2 (6 мес)'!H319:L319/'ввод данных'!$B$7</f>
        <v>-50.282131661442008</v>
      </c>
      <c r="I319" s="321"/>
      <c r="J319" s="321"/>
      <c r="K319" s="321"/>
      <c r="L319" s="321"/>
      <c r="M319" s="214"/>
      <c r="N319" s="221">
        <f t="shared" ca="1" si="9"/>
        <v>-50.282131661442008</v>
      </c>
      <c r="O319" s="216"/>
      <c r="P319" s="303" t="str">
        <f ca="1">'т-банк 2 (6 мес)'!P319:Q319</f>
        <v>EKONOM COFFEE</v>
      </c>
      <c r="Q319" s="303"/>
      <c r="R319" s="216"/>
      <c r="S319" s="216" t="str">
        <f ca="1">'т-банк 2 (6 мес)'!S319</f>
        <v>*1344</v>
      </c>
    </row>
    <row r="320" spans="1:19" ht="30" customHeight="1">
      <c r="A320" s="215">
        <f ca="1">'т-банк 2 (6 мес)'!A320</f>
        <v>45917.588136574093</v>
      </c>
      <c r="B320" s="216"/>
      <c r="C320" s="306">
        <f t="shared" ca="1" si="8"/>
        <v>45917.588136574093</v>
      </c>
      <c r="D320" s="307"/>
      <c r="E320" s="307"/>
      <c r="F320" s="307"/>
      <c r="G320" s="216"/>
      <c r="H320" s="321">
        <f ca="1">'т-банк 2 (6 мес)'!H320:L320/'ввод данных'!$B$7</f>
        <v>-150.29467084639498</v>
      </c>
      <c r="I320" s="321"/>
      <c r="J320" s="321"/>
      <c r="K320" s="321"/>
      <c r="L320" s="321"/>
      <c r="M320" s="214"/>
      <c r="N320" s="221">
        <f t="shared" ca="1" si="9"/>
        <v>-150.29467084639498</v>
      </c>
      <c r="O320" s="216"/>
      <c r="P320" s="303" t="str">
        <f ca="1">'т-банк 2 (6 мес)'!P320:Q320</f>
        <v>SVOI DA NASHI AVRORA</v>
      </c>
      <c r="Q320" s="303"/>
      <c r="R320" s="216"/>
      <c r="S320" s="216" t="str">
        <f ca="1">'т-банк 2 (6 мес)'!S320</f>
        <v>*1344</v>
      </c>
    </row>
    <row r="321" spans="1:19" ht="30" customHeight="1">
      <c r="A321" s="215">
        <f ca="1">'т-банк 2 (6 мес)'!A321</f>
        <v>45916.761053240763</v>
      </c>
      <c r="B321" s="216"/>
      <c r="C321" s="306">
        <f t="shared" ca="1" si="8"/>
        <v>45916.761053240763</v>
      </c>
      <c r="D321" s="307"/>
      <c r="E321" s="307"/>
      <c r="F321" s="307"/>
      <c r="G321" s="216"/>
      <c r="H321" s="321">
        <f ca="1">'т-банк 2 (6 мес)'!H321:L321/'ввод данных'!$B$7</f>
        <v>-107.52351097178683</v>
      </c>
      <c r="I321" s="321"/>
      <c r="J321" s="321"/>
      <c r="K321" s="321"/>
      <c r="L321" s="321"/>
      <c r="M321" s="214"/>
      <c r="N321" s="221">
        <f t="shared" ca="1" si="9"/>
        <v>-107.52351097178683</v>
      </c>
      <c r="O321" s="216"/>
      <c r="P321" s="303" t="str">
        <f ca="1">'т-банк 2 (6 мес)'!P321:Q321</f>
        <v>VZAEMO.RU</v>
      </c>
      <c r="Q321" s="303"/>
      <c r="R321" s="216"/>
      <c r="S321" s="216" t="str">
        <f ca="1">'т-банк 2 (6 мес)'!S321</f>
        <v>*1344</v>
      </c>
    </row>
    <row r="322" spans="1:19" ht="30" customHeight="1">
      <c r="A322" s="215">
        <f ca="1">'т-банк 2 (6 мес)'!A322</f>
        <v>45915.943692129651</v>
      </c>
      <c r="B322" s="216"/>
      <c r="C322" s="306">
        <f t="shared" ca="1" si="8"/>
        <v>45915.943692129651</v>
      </c>
      <c r="D322" s="307"/>
      <c r="E322" s="307"/>
      <c r="F322" s="307"/>
      <c r="G322" s="216"/>
      <c r="H322" s="321">
        <f ca="1">'т-банк 2 (6 мес)'!H322:L322/'ввод данных'!$B$7</f>
        <v>-152.13793103448276</v>
      </c>
      <c r="I322" s="321"/>
      <c r="J322" s="321"/>
      <c r="K322" s="321"/>
      <c r="L322" s="321"/>
      <c r="M322" s="214"/>
      <c r="N322" s="221">
        <f t="shared" ca="1" si="9"/>
        <v>-152.13793103448276</v>
      </c>
      <c r="O322" s="216"/>
      <c r="P322" s="303" t="str">
        <f ca="1">'т-банк 2 (6 мес)'!P322:Q322</f>
        <v>TRANSIT</v>
      </c>
      <c r="Q322" s="303"/>
      <c r="R322" s="216"/>
      <c r="S322" s="216" t="str">
        <f ca="1">'т-банк 2 (6 мес)'!S322</f>
        <v>*1344</v>
      </c>
    </row>
    <row r="323" spans="1:19" ht="30" customHeight="1">
      <c r="A323" s="215">
        <f ca="1">'т-банк 2 (6 мес)'!A323</f>
        <v>45915.690219907432</v>
      </c>
      <c r="B323" s="216"/>
      <c r="C323" s="306">
        <f t="shared" ca="1" si="8"/>
        <v>45915.690219907432</v>
      </c>
      <c r="D323" s="307"/>
      <c r="E323" s="307"/>
      <c r="F323" s="307"/>
      <c r="G323" s="216"/>
      <c r="H323" s="321">
        <f ca="1">'т-банк 2 (6 мес)'!H323:L323/'ввод данных'!$B$7</f>
        <v>-128.47648902821317</v>
      </c>
      <c r="I323" s="321"/>
      <c r="J323" s="321"/>
      <c r="K323" s="321"/>
      <c r="L323" s="321"/>
      <c r="M323" s="214"/>
      <c r="N323" s="221">
        <f t="shared" ca="1" si="9"/>
        <v>-128.47648902821317</v>
      </c>
      <c r="O323" s="216"/>
      <c r="P323" s="303" t="str">
        <f ca="1">'т-банк 2 (6 мес)'!P323:Q323</f>
        <v>UNIVERSAM</v>
      </c>
      <c r="Q323" s="303"/>
      <c r="R323" s="216"/>
      <c r="S323" s="216" t="str">
        <f ca="1">'т-банк 2 (6 мес)'!S323</f>
        <v>*1344</v>
      </c>
    </row>
    <row r="324" spans="1:19" ht="30" customHeight="1">
      <c r="A324" s="215">
        <f ca="1">'т-банк 2 (6 мес)'!A324</f>
        <v>45915.199942129657</v>
      </c>
      <c r="B324" s="216"/>
      <c r="C324" s="306">
        <f t="shared" ca="1" si="8"/>
        <v>45915.199942129657</v>
      </c>
      <c r="D324" s="307"/>
      <c r="E324" s="307"/>
      <c r="F324" s="307"/>
      <c r="G324" s="216"/>
      <c r="H324" s="321">
        <f ca="1">'т-банк 2 (6 мес)'!H324:L324/'ввод данных'!$B$7</f>
        <v>-60.739811912225704</v>
      </c>
      <c r="I324" s="321"/>
      <c r="J324" s="321"/>
      <c r="K324" s="321"/>
      <c r="L324" s="321"/>
      <c r="M324" s="214"/>
      <c r="N324" s="221">
        <f t="shared" ca="1" si="9"/>
        <v>-60.739811912225704</v>
      </c>
      <c r="O324" s="216"/>
      <c r="P324" s="303" t="str">
        <f ca="1">'т-банк 2 (6 мес)'!P324:Q324</f>
        <v>PAYMASTER</v>
      </c>
      <c r="Q324" s="303"/>
      <c r="R324" s="216"/>
      <c r="S324" s="216" t="str">
        <f ca="1">'т-банк 2 (6 мес)'!S324</f>
        <v>*1344</v>
      </c>
    </row>
    <row r="325" spans="1:19" ht="30" customHeight="1">
      <c r="A325" s="215">
        <f ca="1">'т-банк 2 (6 мес)'!A325</f>
        <v>45914.85827546299</v>
      </c>
      <c r="B325" s="216"/>
      <c r="C325" s="306">
        <f t="shared" ca="1" si="8"/>
        <v>45914.85827546299</v>
      </c>
      <c r="D325" s="307"/>
      <c r="E325" s="307"/>
      <c r="F325" s="307"/>
      <c r="G325" s="216"/>
      <c r="H325" s="321">
        <f ca="1">'т-банк 2 (6 мес)'!H325:L325/'ввод данных'!$B$7</f>
        <v>-28.489028213166144</v>
      </c>
      <c r="I325" s="321"/>
      <c r="J325" s="321"/>
      <c r="K325" s="321"/>
      <c r="L325" s="321"/>
      <c r="M325" s="214"/>
      <c r="N325" s="221">
        <f t="shared" ca="1" si="9"/>
        <v>-28.489028213166144</v>
      </c>
      <c r="O325" s="216"/>
      <c r="P325" s="303" t="str">
        <f ca="1">'т-банк 2 (6 мес)'!P325:Q325</f>
        <v>MOBI.DENGI..*UNITPAY</v>
      </c>
      <c r="Q325" s="303"/>
      <c r="R325" s="216"/>
      <c r="S325" s="216" t="str">
        <f ca="1">'т-банк 2 (6 мес)'!S325</f>
        <v>*1344</v>
      </c>
    </row>
    <row r="326" spans="1:19" ht="30" customHeight="1">
      <c r="A326" s="215">
        <f ca="1">'т-банк 2 (6 мес)'!A326</f>
        <v>45913.862442129655</v>
      </c>
      <c r="B326" s="216"/>
      <c r="C326" s="306">
        <f t="shared" ca="1" si="8"/>
        <v>45913.862442129655</v>
      </c>
      <c r="D326" s="307"/>
      <c r="E326" s="307"/>
      <c r="F326" s="307"/>
      <c r="G326" s="216"/>
      <c r="H326" s="321">
        <f ca="1">'т-банк 2 (6 мес)'!H326:L326/'ввод данных'!$B$7</f>
        <v>-183.49843260188086</v>
      </c>
      <c r="I326" s="321"/>
      <c r="J326" s="321"/>
      <c r="K326" s="321"/>
      <c r="L326" s="321"/>
      <c r="M326" s="214"/>
      <c r="N326" s="221">
        <f t="shared" ca="1" si="9"/>
        <v>-183.49843260188086</v>
      </c>
      <c r="O326" s="216"/>
      <c r="P326" s="303" t="str">
        <f ca="1">'т-банк 2 (6 мес)'!P326:Q326</f>
        <v>ZAIMMIGOM.RU</v>
      </c>
      <c r="Q326" s="303"/>
      <c r="R326" s="216"/>
      <c r="S326" s="216" t="str">
        <f ca="1">'т-банк 2 (6 мес)'!S326</f>
        <v>*1344</v>
      </c>
    </row>
    <row r="327" spans="1:19" ht="30" customHeight="1">
      <c r="A327" s="215">
        <f ca="1">'т-банк 2 (6 мес)'!A327</f>
        <v>45913.370081018547</v>
      </c>
      <c r="B327" s="216"/>
      <c r="C327" s="306">
        <f t="shared" ca="1" si="8"/>
        <v>45913.370081018547</v>
      </c>
      <c r="D327" s="307"/>
      <c r="E327" s="307"/>
      <c r="F327" s="307"/>
      <c r="G327" s="216"/>
      <c r="H327" s="321">
        <f ca="1">'т-банк 2 (6 мес)'!H327:L327/'ввод данных'!$B$7</f>
        <v>-91.536050156739819</v>
      </c>
      <c r="I327" s="321"/>
      <c r="J327" s="321"/>
      <c r="K327" s="321"/>
      <c r="L327" s="321"/>
      <c r="M327" s="214"/>
      <c r="N327" s="221">
        <f t="shared" ca="1" si="9"/>
        <v>-91.536050156739819</v>
      </c>
      <c r="O327" s="216"/>
      <c r="P327" s="303" t="str">
        <f ca="1">'т-банк 2 (6 мес)'!P327:Q327</f>
        <v>PAYPAL *STCORP</v>
      </c>
      <c r="Q327" s="303"/>
      <c r="R327" s="216"/>
      <c r="S327" s="216" t="str">
        <f ca="1">'т-банк 2 (6 мес)'!S327</f>
        <v>*1344</v>
      </c>
    </row>
    <row r="328" spans="1:19" ht="30" customHeight="1">
      <c r="A328" s="215">
        <f ca="1">'т-банк 2 (6 мес)'!A328</f>
        <v>45912.46869212966</v>
      </c>
      <c r="B328" s="216"/>
      <c r="C328" s="306">
        <f t="shared" ca="1" si="8"/>
        <v>45912.46869212966</v>
      </c>
      <c r="D328" s="307"/>
      <c r="E328" s="307"/>
      <c r="F328" s="307"/>
      <c r="G328" s="216"/>
      <c r="H328" s="321">
        <f ca="1">'т-банк 2 (6 мес)'!H328:L328/'ввод данных'!$B$7</f>
        <v>-133.80564263322884</v>
      </c>
      <c r="I328" s="321"/>
      <c r="J328" s="321"/>
      <c r="K328" s="321"/>
      <c r="L328" s="321"/>
      <c r="M328" s="214"/>
      <c r="N328" s="221">
        <f t="shared" ca="1" si="9"/>
        <v>-133.80564263322884</v>
      </c>
      <c r="O328" s="216"/>
      <c r="P328" s="303" t="str">
        <f ca="1">'т-банк 2 (6 мес)'!P328:Q328</f>
        <v>VIVA UPIRESIES PLIROMO</v>
      </c>
      <c r="Q328" s="303"/>
      <c r="R328" s="216"/>
      <c r="S328" s="216" t="str">
        <f ca="1">'т-банк 2 (6 мес)'!S328</f>
        <v>*1344</v>
      </c>
    </row>
    <row r="329" spans="1:19" ht="30" customHeight="1">
      <c r="A329" s="215">
        <f ca="1">'т-банк 2 (6 мес)'!A329</f>
        <v>45912.070775462991</v>
      </c>
      <c r="B329" s="216"/>
      <c r="C329" s="306">
        <f t="shared" ca="1" si="8"/>
        <v>45912.070775462991</v>
      </c>
      <c r="D329" s="307"/>
      <c r="E329" s="307"/>
      <c r="F329" s="307"/>
      <c r="G329" s="216"/>
      <c r="H329" s="321">
        <f ca="1">'т-банк 2 (6 мес)'!H329:L329/'ввод данных'!$B$7</f>
        <v>-26.106583072100314</v>
      </c>
      <c r="I329" s="321"/>
      <c r="J329" s="321"/>
      <c r="K329" s="321"/>
      <c r="L329" s="321"/>
      <c r="M329" s="214"/>
      <c r="N329" s="221">
        <f t="shared" ca="1" si="9"/>
        <v>-26.106583072100314</v>
      </c>
      <c r="O329" s="216"/>
      <c r="P329" s="303" t="str">
        <f ca="1">'т-банк 2 (6 мес)'!P329:Q329</f>
        <v>ECP*ECOMMPAY*BETFAQ</v>
      </c>
      <c r="Q329" s="303"/>
      <c r="R329" s="216"/>
      <c r="S329" s="216" t="str">
        <f ca="1">'т-банк 2 (6 мес)'!S329</f>
        <v>*1344</v>
      </c>
    </row>
    <row r="330" spans="1:19" ht="30" customHeight="1">
      <c r="A330" s="215">
        <f ca="1">'т-банк 2 (6 мес)'!A330</f>
        <v>45911.455497685216</v>
      </c>
      <c r="B330" s="216"/>
      <c r="C330" s="306">
        <f t="shared" ca="1" si="8"/>
        <v>45911.455497685216</v>
      </c>
      <c r="D330" s="307"/>
      <c r="E330" s="307"/>
      <c r="F330" s="307"/>
      <c r="G330" s="216"/>
      <c r="H330" s="321">
        <f ca="1">'т-банк 2 (6 мес)'!H330:L330/'ввод данных'!$B$7</f>
        <v>-73.517241379310349</v>
      </c>
      <c r="I330" s="321"/>
      <c r="J330" s="321"/>
      <c r="K330" s="321"/>
      <c r="L330" s="321"/>
      <c r="M330" s="214"/>
      <c r="N330" s="221">
        <f t="shared" ca="1" si="9"/>
        <v>-73.517241379310349</v>
      </c>
      <c r="O330" s="216"/>
      <c r="P330" s="303" t="str">
        <f ca="1">'т-банк 2 (6 мес)'!P330:Q330</f>
        <v>QIWI</v>
      </c>
      <c r="Q330" s="303"/>
      <c r="R330" s="216"/>
      <c r="S330" s="216" t="str">
        <f ca="1">'т-банк 2 (6 мес)'!S330</f>
        <v>*1344</v>
      </c>
    </row>
    <row r="331" spans="1:19" ht="30" customHeight="1">
      <c r="A331" s="215">
        <f ca="1">'т-банк 2 (6 мес)'!A331</f>
        <v>45911.111747685216</v>
      </c>
      <c r="B331" s="216"/>
      <c r="C331" s="306">
        <f t="shared" ca="1" si="8"/>
        <v>45911.111747685216</v>
      </c>
      <c r="D331" s="307"/>
      <c r="E331" s="307"/>
      <c r="F331" s="307"/>
      <c r="G331" s="216"/>
      <c r="H331" s="321">
        <f ca="1">'т-банк 2 (6 мес)'!H331:L331/'ввод данных'!$B$7</f>
        <v>-8.2758620689655178</v>
      </c>
      <c r="I331" s="321"/>
      <c r="J331" s="321"/>
      <c r="K331" s="321"/>
      <c r="L331" s="321"/>
      <c r="M331" s="214"/>
      <c r="N331" s="221">
        <f t="shared" ca="1" si="9"/>
        <v>-8.2758620689655178</v>
      </c>
      <c r="O331" s="216"/>
      <c r="P331" s="303" t="str">
        <f ca="1">'т-банк 2 (6 мес)'!P331:Q331</f>
        <v>PETROPAVLOVSKII</v>
      </c>
      <c r="Q331" s="303"/>
      <c r="R331" s="216"/>
      <c r="S331" s="216" t="str">
        <f ca="1">'т-банк 2 (6 мес)'!S331</f>
        <v>*1344</v>
      </c>
    </row>
    <row r="332" spans="1:19" ht="30" customHeight="1">
      <c r="A332" s="215">
        <f ca="1">'т-банк 2 (6 мес)'!A332</f>
        <v>45911.101331018552</v>
      </c>
      <c r="B332" s="216"/>
      <c r="C332" s="306">
        <f t="shared" ca="1" si="8"/>
        <v>45911.101331018552</v>
      </c>
      <c r="D332" s="307"/>
      <c r="E332" s="307"/>
      <c r="F332" s="307"/>
      <c r="G332" s="216"/>
      <c r="H332" s="321">
        <f ca="1">'т-банк 2 (6 мес)'!H332:L332/'ввод данных'!$B$7</f>
        <v>-132.31347962382446</v>
      </c>
      <c r="I332" s="321"/>
      <c r="J332" s="321"/>
      <c r="K332" s="321"/>
      <c r="L332" s="321"/>
      <c r="M332" s="214"/>
      <c r="N332" s="221">
        <f t="shared" ca="1" si="9"/>
        <v>-132.31347962382446</v>
      </c>
      <c r="O332" s="216"/>
      <c r="P332" s="303" t="str">
        <f ca="1">'т-банк 2 (6 мес)'!P332:Q332</f>
        <v>PSCB.RU</v>
      </c>
      <c r="Q332" s="303"/>
      <c r="R332" s="216"/>
      <c r="S332" s="216" t="str">
        <f ca="1">'т-банк 2 (6 мес)'!S332</f>
        <v>*1344</v>
      </c>
    </row>
    <row r="333" spans="1:19" ht="30" customHeight="1">
      <c r="A333" s="215">
        <f ca="1">'т-банк 2 (6 мес)'!A333</f>
        <v>45911.067997685219</v>
      </c>
      <c r="B333" s="216"/>
      <c r="C333" s="306">
        <f t="shared" ca="1" si="8"/>
        <v>45911.067997685219</v>
      </c>
      <c r="D333" s="307"/>
      <c r="E333" s="307"/>
      <c r="F333" s="307"/>
      <c r="G333" s="216"/>
      <c r="H333" s="321">
        <f ca="1">'т-банк 2 (6 мес)'!H333:L333/'ввод данных'!$B$7</f>
        <v>-136.11285266457679</v>
      </c>
      <c r="I333" s="321"/>
      <c r="J333" s="321"/>
      <c r="K333" s="321"/>
      <c r="L333" s="321"/>
      <c r="M333" s="214"/>
      <c r="N333" s="221">
        <f t="shared" ca="1" si="9"/>
        <v>-136.11285266457679</v>
      </c>
      <c r="O333" s="216"/>
      <c r="P333" s="303" t="str">
        <f ca="1">'т-банк 2 (6 мес)'!P333:Q333</f>
        <v>HASHFLARE</v>
      </c>
      <c r="Q333" s="303"/>
      <c r="R333" s="216"/>
      <c r="S333" s="216" t="str">
        <f ca="1">'т-банк 2 (6 мес)'!S333</f>
        <v>*1344</v>
      </c>
    </row>
    <row r="334" spans="1:19" ht="30" customHeight="1">
      <c r="A334" s="215">
        <f ca="1">'т-банк 2 (6 мес)'!A334</f>
        <v>45910.404803240774</v>
      </c>
      <c r="B334" s="216"/>
      <c r="C334" s="306">
        <f t="shared" ca="1" si="8"/>
        <v>45910.404803240774</v>
      </c>
      <c r="D334" s="307"/>
      <c r="E334" s="307"/>
      <c r="F334" s="307"/>
      <c r="G334" s="216"/>
      <c r="H334" s="321">
        <f ca="1">'т-банк 2 (6 мес)'!H334:L334/'ввод данных'!$B$7</f>
        <v>-66.144200626959247</v>
      </c>
      <c r="I334" s="321"/>
      <c r="J334" s="321"/>
      <c r="K334" s="321"/>
      <c r="L334" s="321"/>
      <c r="M334" s="214"/>
      <c r="N334" s="221">
        <f t="shared" ca="1" si="9"/>
        <v>-66.144200626959247</v>
      </c>
      <c r="O334" s="216"/>
      <c r="P334" s="303" t="str">
        <f ca="1">'т-банк 2 (6 мес)'!P334:Q334</f>
        <v>COFFEE NARODNYY</v>
      </c>
      <c r="Q334" s="303"/>
      <c r="R334" s="216"/>
      <c r="S334" s="216" t="str">
        <f ca="1">'т-банк 2 (6 мес)'!S334</f>
        <v>*1344</v>
      </c>
    </row>
    <row r="335" spans="1:19" ht="30" customHeight="1">
      <c r="A335" s="215">
        <f ca="1">'т-банк 2 (6 мес)'!A335</f>
        <v>45910.401331018555</v>
      </c>
      <c r="B335" s="216"/>
      <c r="C335" s="306">
        <f t="shared" ca="1" si="8"/>
        <v>45910.401331018555</v>
      </c>
      <c r="D335" s="307"/>
      <c r="E335" s="307"/>
      <c r="F335" s="307"/>
      <c r="G335" s="216"/>
      <c r="H335" s="321">
        <f ca="1">'т-банк 2 (6 мес)'!H335:L335/'ввод данных'!$B$7</f>
        <v>-153.95611285266457</v>
      </c>
      <c r="I335" s="321"/>
      <c r="J335" s="321"/>
      <c r="K335" s="321"/>
      <c r="L335" s="321"/>
      <c r="M335" s="214"/>
      <c r="N335" s="221">
        <f t="shared" ca="1" si="9"/>
        <v>-153.95611285266457</v>
      </c>
      <c r="O335" s="216"/>
      <c r="P335" s="303" t="str">
        <f ca="1">'т-банк 2 (6 мес)'!P335:Q335</f>
        <v>RAZLIVNIE NAPITKI</v>
      </c>
      <c r="Q335" s="303"/>
      <c r="R335" s="216"/>
      <c r="S335" s="216" t="str">
        <f ca="1">'т-банк 2 (6 мес)'!S335</f>
        <v>*1344</v>
      </c>
    </row>
    <row r="336" spans="1:19" ht="30" customHeight="1">
      <c r="A336" s="215">
        <f ca="1">'т-банк 2 (6 мес)'!A336</f>
        <v>45909.906886574114</v>
      </c>
      <c r="B336" s="216"/>
      <c r="C336" s="306">
        <f t="shared" ca="1" si="8"/>
        <v>45909.906886574114</v>
      </c>
      <c r="D336" s="307"/>
      <c r="E336" s="307"/>
      <c r="F336" s="307"/>
      <c r="G336" s="216"/>
      <c r="H336" s="321">
        <f ca="1">'т-банк 2 (6 мес)'!H336:L336/'ввод данных'!$B$7</f>
        <v>-99.18495297805643</v>
      </c>
      <c r="I336" s="321"/>
      <c r="J336" s="321"/>
      <c r="K336" s="321"/>
      <c r="L336" s="321"/>
      <c r="M336" s="214"/>
      <c r="N336" s="221">
        <f t="shared" ca="1" si="9"/>
        <v>-99.18495297805643</v>
      </c>
      <c r="O336" s="216"/>
      <c r="P336" s="303" t="str">
        <f ca="1">'т-банк 2 (6 мес)'!P336:Q336</f>
        <v>HAMPEL-AUCTIONS.COM</v>
      </c>
      <c r="Q336" s="303"/>
      <c r="R336" s="216"/>
      <c r="S336" s="216" t="str">
        <f ca="1">'т-банк 2 (6 мес)'!S336</f>
        <v>*1344</v>
      </c>
    </row>
    <row r="337" spans="1:19" ht="30" customHeight="1">
      <c r="A337" s="215">
        <f ca="1">'т-банк 2 (6 мес)'!A337</f>
        <v>45909.367303240782</v>
      </c>
      <c r="B337" s="216"/>
      <c r="C337" s="306">
        <f t="shared" ca="1" si="8"/>
        <v>45909.367303240782</v>
      </c>
      <c r="D337" s="307"/>
      <c r="E337" s="307"/>
      <c r="F337" s="307"/>
      <c r="G337" s="216"/>
      <c r="H337" s="321">
        <f ca="1">'т-банк 2 (6 мес)'!H337:L337/'ввод данных'!$B$7</f>
        <v>-157.70532915360502</v>
      </c>
      <c r="I337" s="321"/>
      <c r="J337" s="321"/>
      <c r="K337" s="321"/>
      <c r="L337" s="321"/>
      <c r="M337" s="214"/>
      <c r="N337" s="221">
        <f t="shared" ca="1" si="9"/>
        <v>-157.70532915360502</v>
      </c>
      <c r="O337" s="216"/>
      <c r="P337" s="303" t="str">
        <f ca="1">'т-банк 2 (6 мес)'!P337:Q337</f>
        <v>ONEZAIM.RU</v>
      </c>
      <c r="Q337" s="303"/>
      <c r="R337" s="216"/>
      <c r="S337" s="216" t="str">
        <f ca="1">'т-банк 2 (6 мес)'!S337</f>
        <v>*1344</v>
      </c>
    </row>
    <row r="338" spans="1:19" ht="30" customHeight="1">
      <c r="A338" s="215">
        <f ca="1">'т-банк 2 (6 мес)'!A338</f>
        <v>45908.498553240781</v>
      </c>
      <c r="B338" s="216"/>
      <c r="C338" s="306">
        <f t="shared" ca="1" si="8"/>
        <v>45908.498553240781</v>
      </c>
      <c r="D338" s="307"/>
      <c r="E338" s="307"/>
      <c r="F338" s="307"/>
      <c r="G338" s="216"/>
      <c r="H338" s="321">
        <f ca="1">'т-банк 2 (6 мес)'!H338:L338/'ввод данных'!$B$7</f>
        <v>-120.61442006269593</v>
      </c>
      <c r="I338" s="321"/>
      <c r="J338" s="321"/>
      <c r="K338" s="321"/>
      <c r="L338" s="321"/>
      <c r="M338" s="214"/>
      <c r="N338" s="221">
        <f t="shared" ca="1" si="9"/>
        <v>-120.61442006269593</v>
      </c>
      <c r="O338" s="216"/>
      <c r="P338" s="303" t="str">
        <f ca="1">'т-банк 2 (6 мес)'!P338:Q338</f>
        <v>VANILNOE NEBO</v>
      </c>
      <c r="Q338" s="303"/>
      <c r="R338" s="216"/>
      <c r="S338" s="216" t="str">
        <f ca="1">'т-банк 2 (6 мес)'!S338</f>
        <v>*1344</v>
      </c>
    </row>
    <row r="339" spans="1:19" ht="30" customHeight="1">
      <c r="A339" s="215">
        <f ca="1">'т-банк 2 (6 мес)'!A339</f>
        <v>45907.772164351889</v>
      </c>
      <c r="B339" s="216"/>
      <c r="C339" s="306">
        <f t="shared" ca="1" si="8"/>
        <v>45907.772164351889</v>
      </c>
      <c r="D339" s="307"/>
      <c r="E339" s="307"/>
      <c r="F339" s="307"/>
      <c r="G339" s="216"/>
      <c r="H339" s="321">
        <f ca="1">'т-банк 2 (6 мес)'!H339:L339/'ввод данных'!$B$7</f>
        <v>-134.59561128526647</v>
      </c>
      <c r="I339" s="321"/>
      <c r="J339" s="321"/>
      <c r="K339" s="321"/>
      <c r="L339" s="321"/>
      <c r="M339" s="214"/>
      <c r="N339" s="221">
        <f t="shared" ca="1" si="9"/>
        <v>-134.59561128526647</v>
      </c>
      <c r="O339" s="216"/>
      <c r="P339" s="303" t="str">
        <f ca="1">'т-банк 2 (6 мес)'!P339:Q339</f>
        <v>BARKLAYS CAFE</v>
      </c>
      <c r="Q339" s="303"/>
      <c r="R339" s="216"/>
      <c r="S339" s="216" t="str">
        <f ca="1">'т-банк 2 (6 мес)'!S339</f>
        <v>*1344</v>
      </c>
    </row>
    <row r="340" spans="1:19" ht="30" customHeight="1">
      <c r="A340" s="215">
        <f ca="1">'т-банк 2 (6 мес)'!A340</f>
        <v>45907.080497685223</v>
      </c>
      <c r="B340" s="216"/>
      <c r="C340" s="306">
        <f t="shared" ca="1" si="8"/>
        <v>45907.080497685223</v>
      </c>
      <c r="D340" s="307"/>
      <c r="E340" s="307"/>
      <c r="F340" s="307"/>
      <c r="G340" s="216"/>
      <c r="H340" s="321">
        <f ca="1">'т-банк 2 (6 мес)'!H340:L340/'ввод данных'!$B$7</f>
        <v>-180.30094043887146</v>
      </c>
      <c r="I340" s="321"/>
      <c r="J340" s="321"/>
      <c r="K340" s="321"/>
      <c r="L340" s="321"/>
      <c r="M340" s="214"/>
      <c r="N340" s="221">
        <f t="shared" ca="1" si="9"/>
        <v>-180.30094043887146</v>
      </c>
      <c r="O340" s="216"/>
      <c r="P340" s="303" t="str">
        <f ca="1">'т-банк 2 (6 мес)'!P340:Q340</f>
        <v>WWW.MVIDEO.RU</v>
      </c>
      <c r="Q340" s="303"/>
      <c r="R340" s="216"/>
      <c r="S340" s="216" t="str">
        <f ca="1">'т-банк 2 (6 мес)'!S340</f>
        <v>*1344</v>
      </c>
    </row>
    <row r="341" spans="1:19" ht="30" customHeight="1">
      <c r="A341" s="215">
        <f ca="1">'т-банк 2 (6 мес)'!A341</f>
        <v>45906.110358796337</v>
      </c>
      <c r="B341" s="216"/>
      <c r="C341" s="306">
        <f t="shared" ca="1" si="8"/>
        <v>45906.110358796337</v>
      </c>
      <c r="D341" s="307"/>
      <c r="E341" s="307"/>
      <c r="F341" s="307"/>
      <c r="G341" s="216"/>
      <c r="H341" s="321">
        <f ca="1">'т-банк 2 (6 мес)'!H341:L341/'ввод данных'!$B$7</f>
        <v>-160.61442006269593</v>
      </c>
      <c r="I341" s="321"/>
      <c r="J341" s="321"/>
      <c r="K341" s="321"/>
      <c r="L341" s="321"/>
      <c r="M341" s="214"/>
      <c r="N341" s="221">
        <f t="shared" ca="1" si="9"/>
        <v>-160.61442006269593</v>
      </c>
      <c r="O341" s="216"/>
      <c r="P341" s="303" t="str">
        <f ca="1">'т-банк 2 (6 мес)'!P341:Q341</f>
        <v>KOMFORT+</v>
      </c>
      <c r="Q341" s="303"/>
      <c r="R341" s="216"/>
      <c r="S341" s="216" t="str">
        <f ca="1">'т-банк 2 (6 мес)'!S341</f>
        <v>*1344</v>
      </c>
    </row>
    <row r="342" spans="1:19" ht="30" customHeight="1">
      <c r="A342" s="215">
        <f ca="1">'т-банк 2 (6 мес)'!A342</f>
        <v>45905.533969907447</v>
      </c>
      <c r="B342" s="216"/>
      <c r="C342" s="306">
        <f t="shared" ca="1" si="8"/>
        <v>45905.533969907447</v>
      </c>
      <c r="D342" s="307"/>
      <c r="E342" s="307"/>
      <c r="F342" s="307"/>
      <c r="G342" s="216"/>
      <c r="H342" s="321">
        <f ca="1">'т-банк 2 (6 мес)'!H342:L342/'ввод данных'!$B$7</f>
        <v>-23.047021943573668</v>
      </c>
      <c r="I342" s="321"/>
      <c r="J342" s="321"/>
      <c r="K342" s="321"/>
      <c r="L342" s="321"/>
      <c r="M342" s="214"/>
      <c r="N342" s="221">
        <f t="shared" ca="1" si="9"/>
        <v>-23.047021943573668</v>
      </c>
      <c r="O342" s="216"/>
      <c r="P342" s="303" t="str">
        <f ca="1">'т-банк 2 (6 мес)'!P342:Q342</f>
        <v>PIF ALFACAPITAL BALANS</v>
      </c>
      <c r="Q342" s="303"/>
      <c r="R342" s="216"/>
      <c r="S342" s="216" t="str">
        <f ca="1">'т-банк 2 (6 мес)'!S342</f>
        <v>*1344</v>
      </c>
    </row>
    <row r="343" spans="1:19" ht="30" customHeight="1">
      <c r="A343" s="215">
        <f ca="1">'т-банк 2 (6 мес)'!A343</f>
        <v>45904.682581018555</v>
      </c>
      <c r="B343" s="216"/>
      <c r="C343" s="306">
        <f t="shared" ca="1" si="8"/>
        <v>45904.682581018555</v>
      </c>
      <c r="D343" s="307"/>
      <c r="E343" s="307"/>
      <c r="F343" s="307"/>
      <c r="G343" s="216"/>
      <c r="H343" s="321">
        <f ca="1">'т-банк 2 (6 мес)'!H343:L343/'ввод данных'!$B$7</f>
        <v>-46.721003134796241</v>
      </c>
      <c r="I343" s="321"/>
      <c r="J343" s="321"/>
      <c r="K343" s="321"/>
      <c r="L343" s="321"/>
      <c r="M343" s="214"/>
      <c r="N343" s="221">
        <f t="shared" ca="1" si="9"/>
        <v>-46.721003134796241</v>
      </c>
      <c r="O343" s="216"/>
      <c r="P343" s="303" t="str">
        <f ca="1">'т-банк 2 (6 мес)'!P343:Q343</f>
        <v>ZANIMALO.RU</v>
      </c>
      <c r="Q343" s="303"/>
      <c r="R343" s="216"/>
      <c r="S343" s="216" t="str">
        <f ca="1">'т-банк 2 (6 мес)'!S343</f>
        <v>*1344</v>
      </c>
    </row>
    <row r="344" spans="1:19" ht="30" customHeight="1">
      <c r="A344" s="215">
        <f ca="1">'т-банк 2 (6 мес)'!A344</f>
        <v>45904.611747685223</v>
      </c>
      <c r="B344" s="216"/>
      <c r="C344" s="306">
        <f t="shared" ca="1" si="8"/>
        <v>45904.611747685223</v>
      </c>
      <c r="D344" s="307"/>
      <c r="E344" s="307"/>
      <c r="F344" s="307"/>
      <c r="G344" s="216"/>
      <c r="H344" s="321">
        <f ca="1">'т-банк 2 (6 мес)'!H344:L344/'ввод данных'!$B$7</f>
        <v>-163.76175548589342</v>
      </c>
      <c r="I344" s="321"/>
      <c r="J344" s="321"/>
      <c r="K344" s="321"/>
      <c r="L344" s="321"/>
      <c r="M344" s="214"/>
      <c r="N344" s="221">
        <f t="shared" ca="1" si="9"/>
        <v>-163.76175548589342</v>
      </c>
      <c r="O344" s="216"/>
      <c r="P344" s="303" t="str">
        <f ca="1">'т-банк 2 (6 мес)'!P344:Q344</f>
        <v>YM*YANDEX.MONEY</v>
      </c>
      <c r="Q344" s="303"/>
      <c r="R344" s="216"/>
      <c r="S344" s="216" t="str">
        <f ca="1">'т-банк 2 (6 мес)'!S344</f>
        <v>*1344</v>
      </c>
    </row>
    <row r="345" spans="1:19" ht="30" customHeight="1">
      <c r="A345" s="215">
        <f ca="1">'т-банк 2 (6 мес)'!A345</f>
        <v>45903.866608796336</v>
      </c>
      <c r="B345" s="216"/>
      <c r="C345" s="306">
        <f t="shared" ca="1" si="8"/>
        <v>45903.866608796336</v>
      </c>
      <c r="D345" s="307"/>
      <c r="E345" s="307"/>
      <c r="F345" s="307"/>
      <c r="G345" s="216"/>
      <c r="H345" s="321">
        <f ca="1">'т-банк 2 (6 мес)'!H345:L345/'ввод данных'!$B$7</f>
        <v>-116.38871473354232</v>
      </c>
      <c r="I345" s="321"/>
      <c r="J345" s="321"/>
      <c r="K345" s="321"/>
      <c r="L345" s="321"/>
      <c r="M345" s="214"/>
      <c r="N345" s="221">
        <f t="shared" ca="1" si="9"/>
        <v>-116.38871473354232</v>
      </c>
      <c r="O345" s="216"/>
      <c r="P345" s="303" t="str">
        <f ca="1">'т-банк 2 (6 мес)'!P345:Q345</f>
        <v>YM*XELIUS</v>
      </c>
      <c r="Q345" s="303"/>
      <c r="R345" s="216"/>
      <c r="S345" s="216" t="str">
        <f ca="1">'т-банк 2 (6 мес)'!S345</f>
        <v>*1344</v>
      </c>
    </row>
    <row r="346" spans="1:19" ht="30" customHeight="1">
      <c r="A346" s="215">
        <f ca="1">'т-банк 2 (6 мес)'!A346</f>
        <v>45903.495775463001</v>
      </c>
      <c r="B346" s="216"/>
      <c r="C346" s="306">
        <f t="shared" ref="C346:C361" ca="1" si="10">A346</f>
        <v>45903.495775463001</v>
      </c>
      <c r="D346" s="307"/>
      <c r="E346" s="307"/>
      <c r="F346" s="307"/>
      <c r="G346" s="216"/>
      <c r="H346" s="321">
        <f ca="1">'т-банк 2 (6 мес)'!H346:L346/'ввод данных'!$B$7</f>
        <v>-75.623824451410655</v>
      </c>
      <c r="I346" s="321"/>
      <c r="J346" s="321"/>
      <c r="K346" s="321"/>
      <c r="L346" s="321"/>
      <c r="M346" s="214"/>
      <c r="N346" s="221">
        <f t="shared" ref="N346:N361" ca="1" si="11">H346</f>
        <v>-75.623824451410655</v>
      </c>
      <c r="O346" s="216"/>
      <c r="P346" s="303" t="str">
        <f ca="1">'т-банк 2 (6 мес)'!P346:Q346</f>
        <v>B2P*RN-BANK.RU SEREBRY</v>
      </c>
      <c r="Q346" s="303"/>
      <c r="R346" s="216"/>
      <c r="S346" s="216" t="str">
        <f ca="1">'т-банк 2 (6 мес)'!S346</f>
        <v>*1344</v>
      </c>
    </row>
    <row r="347" spans="1:19" ht="30" customHeight="1">
      <c r="A347" s="215">
        <f ca="1">'т-банк 2 (6 мес)'!A347</f>
        <v>45902.773553240782</v>
      </c>
      <c r="B347" s="216"/>
      <c r="C347" s="306">
        <f t="shared" ca="1" si="10"/>
        <v>45902.773553240782</v>
      </c>
      <c r="D347" s="307"/>
      <c r="E347" s="307"/>
      <c r="F347" s="307"/>
      <c r="G347" s="216"/>
      <c r="H347" s="321">
        <f ca="1">'т-банк 2 (6 мес)'!H347:L347/'ввод данных'!$B$7</f>
        <v>-124.27586206896552</v>
      </c>
      <c r="I347" s="321"/>
      <c r="J347" s="321"/>
      <c r="K347" s="321"/>
      <c r="L347" s="321"/>
      <c r="M347" s="214"/>
      <c r="N347" s="221">
        <f t="shared" ca="1" si="11"/>
        <v>-124.27586206896552</v>
      </c>
      <c r="O347" s="216"/>
      <c r="P347" s="303" t="str">
        <f ca="1">'т-банк 2 (6 мес)'!P347:Q347</f>
        <v>POLAR CHIKEN</v>
      </c>
      <c r="Q347" s="303"/>
      <c r="R347" s="216"/>
      <c r="S347" s="216" t="str">
        <f ca="1">'т-банк 2 (6 мес)'!S347</f>
        <v>*1344</v>
      </c>
    </row>
    <row r="348" spans="1:19" ht="30" customHeight="1">
      <c r="A348" s="215">
        <f ca="1">'т-банк 2 (6 мес)'!A348</f>
        <v>45902.371469907448</v>
      </c>
      <c r="B348" s="216"/>
      <c r="C348" s="306">
        <f t="shared" ca="1" si="10"/>
        <v>45902.371469907448</v>
      </c>
      <c r="D348" s="307"/>
      <c r="E348" s="307"/>
      <c r="F348" s="307"/>
      <c r="G348" s="216"/>
      <c r="H348" s="321">
        <f ca="1">'т-банк 2 (6 мес)'!H348:L348/'ввод данных'!$B$7</f>
        <v>-115.52351097178683</v>
      </c>
      <c r="I348" s="321"/>
      <c r="J348" s="321"/>
      <c r="K348" s="321"/>
      <c r="L348" s="321"/>
      <c r="M348" s="214"/>
      <c r="N348" s="221">
        <f t="shared" ca="1" si="11"/>
        <v>-115.52351097178683</v>
      </c>
      <c r="O348" s="216"/>
      <c r="P348" s="303" t="str">
        <f ca="1">'т-банк 2 (6 мес)'!P348:Q348</f>
        <v>TRADING EDUCATORS INC.</v>
      </c>
      <c r="Q348" s="303"/>
      <c r="R348" s="216"/>
      <c r="S348" s="216" t="str">
        <f ca="1">'т-банк 2 (6 мес)'!S348</f>
        <v>*1344</v>
      </c>
    </row>
    <row r="349" spans="1:19" ht="30" customHeight="1">
      <c r="A349" s="215">
        <f ca="1">'т-банк 2 (6 мес)'!A349</f>
        <v>45902.147858796336</v>
      </c>
      <c r="B349" s="216"/>
      <c r="C349" s="306">
        <f t="shared" ca="1" si="10"/>
        <v>45902.147858796336</v>
      </c>
      <c r="D349" s="307"/>
      <c r="E349" s="307"/>
      <c r="F349" s="307"/>
      <c r="G349" s="216"/>
      <c r="H349" s="321">
        <f ca="1">'т-банк 2 (6 мес)'!H349:L349/'ввод данных'!$B$7</f>
        <v>-115.17241379310344</v>
      </c>
      <c r="I349" s="321"/>
      <c r="J349" s="321"/>
      <c r="K349" s="321"/>
      <c r="L349" s="321"/>
      <c r="M349" s="214"/>
      <c r="N349" s="221">
        <f t="shared" ca="1" si="11"/>
        <v>-115.17241379310344</v>
      </c>
      <c r="O349" s="216"/>
      <c r="P349" s="303" t="str">
        <f ca="1">'т-банк 2 (6 мес)'!P349:Q349</f>
        <v>YM*BETSBC</v>
      </c>
      <c r="Q349" s="303"/>
      <c r="R349" s="216"/>
      <c r="S349" s="216" t="str">
        <f ca="1">'т-банк 2 (6 мес)'!S349</f>
        <v>*1344</v>
      </c>
    </row>
    <row r="350" spans="1:19" ht="30" customHeight="1">
      <c r="A350" s="215">
        <f ca="1">'т-банк 2 (6 мес)'!A350</f>
        <v>45901.900636574115</v>
      </c>
      <c r="B350" s="216"/>
      <c r="C350" s="306">
        <f t="shared" ca="1" si="10"/>
        <v>45901.900636574115</v>
      </c>
      <c r="D350" s="307"/>
      <c r="E350" s="307"/>
      <c r="F350" s="307"/>
      <c r="G350" s="216"/>
      <c r="H350" s="321">
        <f ca="1">'т-банк 2 (6 мес)'!H350:L350/'ввод данных'!$B$7</f>
        <v>-27.172413793103448</v>
      </c>
      <c r="I350" s="321"/>
      <c r="J350" s="321"/>
      <c r="K350" s="321"/>
      <c r="L350" s="321"/>
      <c r="M350" s="214"/>
      <c r="N350" s="221">
        <f t="shared" ca="1" si="11"/>
        <v>-27.172413793103448</v>
      </c>
      <c r="O350" s="216"/>
      <c r="P350" s="303" t="str">
        <f ca="1">'т-банк 2 (6 мес)'!P350:Q350</f>
        <v>ZEMLYANOY VAL</v>
      </c>
      <c r="Q350" s="303"/>
      <c r="R350" s="216"/>
      <c r="S350" s="216" t="str">
        <f ca="1">'т-банк 2 (6 мес)'!S350</f>
        <v>*1344</v>
      </c>
    </row>
    <row r="351" spans="1:19" ht="30" customHeight="1">
      <c r="A351" s="215">
        <f ca="1">'т-банк 2 (6 мес)'!A351</f>
        <v>45901.190914351893</v>
      </c>
      <c r="B351" s="216"/>
      <c r="C351" s="306">
        <f t="shared" ca="1" si="10"/>
        <v>45901.190914351893</v>
      </c>
      <c r="D351" s="307"/>
      <c r="E351" s="307"/>
      <c r="F351" s="307"/>
      <c r="G351" s="216"/>
      <c r="H351" s="321">
        <f ca="1">'т-банк 2 (6 мес)'!H351:L351/'ввод данных'!$B$7</f>
        <v>-1.4420062695924765</v>
      </c>
      <c r="I351" s="321"/>
      <c r="J351" s="321"/>
      <c r="K351" s="321"/>
      <c r="L351" s="321"/>
      <c r="M351" s="214"/>
      <c r="N351" s="221">
        <f t="shared" ca="1" si="11"/>
        <v>-1.4420062695924765</v>
      </c>
      <c r="O351" s="216"/>
      <c r="P351" s="303" t="str">
        <f ca="1">'т-банк 2 (6 мес)'!P351:Q351</f>
        <v>BANK SPB IB</v>
      </c>
      <c r="Q351" s="303"/>
      <c r="R351" s="216"/>
      <c r="S351" s="216" t="str">
        <f ca="1">'т-банк 2 (6 мес)'!S351</f>
        <v>*1344</v>
      </c>
    </row>
    <row r="352" spans="1:19" ht="30" customHeight="1">
      <c r="A352" s="215">
        <f ca="1">'т-банк 2 (6 мес)'!A352</f>
        <v>45901.087442129668</v>
      </c>
      <c r="B352" s="216"/>
      <c r="C352" s="306">
        <f t="shared" ca="1" si="10"/>
        <v>45901.087442129668</v>
      </c>
      <c r="D352" s="307"/>
      <c r="E352" s="307"/>
      <c r="F352" s="307"/>
      <c r="G352" s="216"/>
      <c r="H352" s="321">
        <f ca="1">'т-банк 2 (6 мес)'!H352:L352/'ввод данных'!$B$7</f>
        <v>-46.344827586206897</v>
      </c>
      <c r="I352" s="321"/>
      <c r="J352" s="321"/>
      <c r="K352" s="321"/>
      <c r="L352" s="321"/>
      <c r="M352" s="214"/>
      <c r="N352" s="221">
        <f t="shared" ca="1" si="11"/>
        <v>-46.344827586206897</v>
      </c>
      <c r="O352" s="216"/>
      <c r="P352" s="303" t="str">
        <f ca="1">'т-банк 2 (6 мес)'!P352:Q352</f>
        <v>OOO RESTOGRUPPLUS ENGE</v>
      </c>
      <c r="Q352" s="303"/>
      <c r="R352" s="216"/>
      <c r="S352" s="216" t="str">
        <f ca="1">'т-банк 2 (6 мес)'!S352</f>
        <v>*1344</v>
      </c>
    </row>
    <row r="353" spans="1:19" ht="30" customHeight="1">
      <c r="A353" s="215">
        <f ca="1">'т-банк 2 (6 мес)'!A353</f>
        <v>45900.145775463003</v>
      </c>
      <c r="B353" s="216"/>
      <c r="C353" s="306">
        <f t="shared" ca="1" si="10"/>
        <v>45900.145775463003</v>
      </c>
      <c r="D353" s="307"/>
      <c r="E353" s="307"/>
      <c r="F353" s="307"/>
      <c r="G353" s="216"/>
      <c r="H353" s="321">
        <f ca="1">'т-банк 2 (6 мес)'!H353:L353/'ввод данных'!$B$7</f>
        <v>-11.084639498432601</v>
      </c>
      <c r="I353" s="321"/>
      <c r="J353" s="321"/>
      <c r="K353" s="321"/>
      <c r="L353" s="321"/>
      <c r="M353" s="214"/>
      <c r="N353" s="221">
        <f t="shared" ca="1" si="11"/>
        <v>-11.084639498432601</v>
      </c>
      <c r="O353" s="216"/>
      <c r="P353" s="303" t="str">
        <f ca="1">'т-банк 2 (6 мес)'!P353:Q353</f>
        <v>GRIN MARKET 2</v>
      </c>
      <c r="Q353" s="303"/>
      <c r="R353" s="216"/>
      <c r="S353" s="216" t="str">
        <f ca="1">'т-банк 2 (6 мес)'!S353</f>
        <v>*1344</v>
      </c>
    </row>
    <row r="354" spans="1:19" ht="30" customHeight="1">
      <c r="A354" s="215">
        <f ca="1">'т-банк 2 (6 мес)'!A354</f>
        <v>45900.072858796339</v>
      </c>
      <c r="B354" s="216"/>
      <c r="C354" s="306">
        <f t="shared" ca="1" si="10"/>
        <v>45900.072858796339</v>
      </c>
      <c r="D354" s="307"/>
      <c r="E354" s="307"/>
      <c r="F354" s="307"/>
      <c r="G354" s="216"/>
      <c r="H354" s="321">
        <f ca="1">'т-банк 2 (6 мес)'!H354:L354/'ввод данных'!$B$7</f>
        <v>-20.351097178683386</v>
      </c>
      <c r="I354" s="321"/>
      <c r="J354" s="321"/>
      <c r="K354" s="321"/>
      <c r="L354" s="321"/>
      <c r="M354" s="214"/>
      <c r="N354" s="221">
        <f t="shared" ca="1" si="11"/>
        <v>-20.351097178683386</v>
      </c>
      <c r="O354" s="216"/>
      <c r="P354" s="303" t="str">
        <f ca="1">'т-банк 2 (6 мес)'!P354:Q354</f>
        <v>NETELLER 1714</v>
      </c>
      <c r="Q354" s="303"/>
      <c r="R354" s="216"/>
      <c r="S354" s="216" t="str">
        <f ca="1">'т-банк 2 (6 мес)'!S354</f>
        <v>*1344</v>
      </c>
    </row>
    <row r="355" spans="1:19" ht="30" customHeight="1">
      <c r="A355" s="215">
        <f ca="1">'т-банк 2 (6 мес)'!A355</f>
        <v>45899.870081018562</v>
      </c>
      <c r="B355" s="216"/>
      <c r="C355" s="306">
        <f t="shared" ca="1" si="10"/>
        <v>45899.870081018562</v>
      </c>
      <c r="D355" s="307"/>
      <c r="E355" s="307"/>
      <c r="F355" s="307"/>
      <c r="G355" s="216"/>
      <c r="H355" s="321">
        <f ca="1">'т-банк 2 (6 мес)'!H355:L355/'ввод данных'!$B$7</f>
        <v>-75.836990595611283</v>
      </c>
      <c r="I355" s="321"/>
      <c r="J355" s="321"/>
      <c r="K355" s="321"/>
      <c r="L355" s="321"/>
      <c r="M355" s="214"/>
      <c r="N355" s="221">
        <f t="shared" ca="1" si="11"/>
        <v>-75.836990595611283</v>
      </c>
      <c r="O355" s="216"/>
      <c r="P355" s="303" t="str">
        <f ca="1">'т-банк 2 (6 мес)'!P355:Q355</f>
        <v>NETELLER 1592</v>
      </c>
      <c r="Q355" s="303"/>
      <c r="R355" s="216"/>
      <c r="S355" s="216" t="str">
        <f ca="1">'т-банк 2 (6 мес)'!S355</f>
        <v>*1344</v>
      </c>
    </row>
    <row r="356" spans="1:19" ht="30" customHeight="1">
      <c r="A356" s="215">
        <f ca="1">'т-банк 2 (6 мес)'!A356</f>
        <v>45899.752719907454</v>
      </c>
      <c r="B356" s="216"/>
      <c r="C356" s="306">
        <f t="shared" ca="1" si="10"/>
        <v>45899.752719907454</v>
      </c>
      <c r="D356" s="307"/>
      <c r="E356" s="307"/>
      <c r="F356" s="307"/>
      <c r="G356" s="216"/>
      <c r="H356" s="321">
        <f ca="1">'т-банк 2 (6 мес)'!H356:L356/'ввод данных'!$B$7</f>
        <v>-41.41692789968652</v>
      </c>
      <c r="I356" s="321"/>
      <c r="J356" s="321"/>
      <c r="K356" s="321"/>
      <c r="L356" s="321"/>
      <c r="M356" s="214"/>
      <c r="N356" s="221">
        <f t="shared" ca="1" si="11"/>
        <v>-41.41692789968652</v>
      </c>
      <c r="O356" s="216"/>
      <c r="P356" s="303" t="str">
        <f ca="1">'т-банк 2 (6 мес)'!P356:Q356</f>
        <v>YM*DENGI-CLICK.RU</v>
      </c>
      <c r="Q356" s="303"/>
      <c r="R356" s="216"/>
      <c r="S356" s="216" t="str">
        <f ca="1">'т-банк 2 (6 мес)'!S356</f>
        <v>*1344</v>
      </c>
    </row>
    <row r="357" spans="1:19" ht="30" customHeight="1">
      <c r="A357" s="215">
        <f ca="1">'т-банк 2 (6 мес)'!A357</f>
        <v>45899.439525463007</v>
      </c>
      <c r="B357" s="216"/>
      <c r="C357" s="306">
        <f t="shared" ca="1" si="10"/>
        <v>45899.439525463007</v>
      </c>
      <c r="D357" s="307"/>
      <c r="E357" s="307"/>
      <c r="F357" s="307"/>
      <c r="G357" s="216"/>
      <c r="H357" s="321">
        <f ca="1">'т-банк 2 (6 мес)'!H357:L357/'ввод данных'!$B$7</f>
        <v>-46.269592476489031</v>
      </c>
      <c r="I357" s="321"/>
      <c r="J357" s="321"/>
      <c r="K357" s="321"/>
      <c r="L357" s="321"/>
      <c r="M357" s="214"/>
      <c r="N357" s="221">
        <f t="shared" ca="1" si="11"/>
        <v>-46.269592476489031</v>
      </c>
      <c r="O357" s="216"/>
      <c r="P357" s="303" t="str">
        <f ca="1">'т-банк 2 (6 мес)'!P357:Q357</f>
        <v>NPFB</v>
      </c>
      <c r="Q357" s="303"/>
      <c r="R357" s="216"/>
      <c r="S357" s="216" t="str">
        <f ca="1">'т-банк 2 (6 мес)'!S357</f>
        <v>*1344</v>
      </c>
    </row>
    <row r="358" spans="1:19" ht="30" customHeight="1">
      <c r="A358" s="215">
        <f ca="1">'т-банк 2 (6 мес)'!A358</f>
        <v>45898.533275463007</v>
      </c>
      <c r="B358" s="216"/>
      <c r="C358" s="306">
        <f t="shared" ca="1" si="10"/>
        <v>45898.533275463007</v>
      </c>
      <c r="D358" s="307"/>
      <c r="E358" s="307"/>
      <c r="F358" s="307"/>
      <c r="G358" s="216"/>
      <c r="H358" s="321">
        <f ca="1">'т-банк 2 (6 мес)'!H358:L358/'ввод данных'!$B$7</f>
        <v>-183.0219435736677</v>
      </c>
      <c r="I358" s="321"/>
      <c r="J358" s="321"/>
      <c r="K358" s="321"/>
      <c r="L358" s="321"/>
      <c r="M358" s="214"/>
      <c r="N358" s="221">
        <f t="shared" ca="1" si="11"/>
        <v>-183.0219435736677</v>
      </c>
      <c r="O358" s="216"/>
      <c r="P358" s="303" t="str">
        <f ca="1">'т-банк 2 (6 мес)'!P358:Q358</f>
        <v>YM*YANDEX.MONEY</v>
      </c>
      <c r="Q358" s="303"/>
      <c r="R358" s="216"/>
      <c r="S358" s="216" t="str">
        <f ca="1">'т-банк 2 (6 мес)'!S358</f>
        <v>*1344</v>
      </c>
    </row>
    <row r="359" spans="1:19" ht="30" customHeight="1">
      <c r="A359" s="215">
        <f ca="1">'т-банк 2 (6 мес)'!A359</f>
        <v>45898.11452546301</v>
      </c>
      <c r="B359" s="216"/>
      <c r="C359" s="306">
        <f t="shared" ca="1" si="10"/>
        <v>45898.11452546301</v>
      </c>
      <c r="D359" s="307"/>
      <c r="E359" s="307"/>
      <c r="F359" s="307"/>
      <c r="G359" s="216"/>
      <c r="H359" s="321">
        <f ca="1">'т-банк 2 (6 мес)'!H359:L359/'ввод данных'!$B$7</f>
        <v>-76.639498432601883</v>
      </c>
      <c r="I359" s="321"/>
      <c r="J359" s="321"/>
      <c r="K359" s="321"/>
      <c r="L359" s="321"/>
      <c r="M359" s="214"/>
      <c r="N359" s="221">
        <f t="shared" ca="1" si="11"/>
        <v>-76.639498432601883</v>
      </c>
      <c r="O359" s="216"/>
      <c r="P359" s="303" t="str">
        <f ca="1">'т-банк 2 (6 мес)'!P359:Q359</f>
        <v>ROBOKASSA</v>
      </c>
      <c r="Q359" s="303"/>
      <c r="R359" s="216"/>
      <c r="S359" s="216" t="str">
        <f ca="1">'т-банк 2 (6 мес)'!S359</f>
        <v>*1344</v>
      </c>
    </row>
    <row r="360" spans="1:19" ht="30" customHeight="1">
      <c r="A360" s="215">
        <f ca="1">'т-банк 2 (6 мес)'!A360</f>
        <v>45897.908275463007</v>
      </c>
      <c r="B360" s="216"/>
      <c r="C360" s="306">
        <f t="shared" ca="1" si="10"/>
        <v>45897.908275463007</v>
      </c>
      <c r="D360" s="307"/>
      <c r="E360" s="307"/>
      <c r="F360" s="307"/>
      <c r="G360" s="216"/>
      <c r="H360" s="321">
        <f ca="1">'т-банк 2 (6 мес)'!H360:L360/'ввод данных'!$B$7</f>
        <v>-165.02821316614421</v>
      </c>
      <c r="I360" s="321"/>
      <c r="J360" s="321"/>
      <c r="K360" s="321"/>
      <c r="L360" s="321"/>
      <c r="M360" s="214"/>
      <c r="N360" s="221">
        <f t="shared" ca="1" si="11"/>
        <v>-165.02821316614421</v>
      </c>
      <c r="O360" s="216"/>
      <c r="P360" s="303" t="str">
        <f ca="1">'т-банк 2 (6 мес)'!P360:Q360</f>
        <v>YANDEX.MONEY YANDEX.MO</v>
      </c>
      <c r="Q360" s="303"/>
      <c r="R360" s="216"/>
      <c r="S360" s="216" t="str">
        <f ca="1">'т-банк 2 (6 мес)'!S360</f>
        <v>*1344</v>
      </c>
    </row>
    <row r="361" spans="1:19" ht="30" customHeight="1" thickBot="1">
      <c r="A361" s="231">
        <f ca="1">'т-банк 2 (6 мес)'!A361</f>
        <v>45897.245081018562</v>
      </c>
      <c r="B361" s="219"/>
      <c r="C361" s="326">
        <f t="shared" ca="1" si="10"/>
        <v>45897.245081018562</v>
      </c>
      <c r="D361" s="314"/>
      <c r="E361" s="314"/>
      <c r="F361" s="314"/>
      <c r="G361" s="219"/>
      <c r="H361" s="327">
        <f ca="1">'т-банк 2 (6 мес)'!H361:L361/'ввод данных'!$B$7</f>
        <v>-97.241379310344826</v>
      </c>
      <c r="I361" s="327"/>
      <c r="J361" s="327"/>
      <c r="K361" s="327"/>
      <c r="L361" s="327"/>
      <c r="M361" s="232"/>
      <c r="N361" s="220">
        <f t="shared" ca="1" si="11"/>
        <v>-97.241379310344826</v>
      </c>
      <c r="O361" s="219"/>
      <c r="P361" s="312" t="str">
        <f ca="1">'т-банк 2 (6 мес)'!P361:Q361</f>
        <v>NETELLER 2139</v>
      </c>
      <c r="Q361" s="312"/>
      <c r="R361" s="219"/>
      <c r="S361" s="219" t="str">
        <f ca="1">'т-банк 2 (6 мес)'!S361</f>
        <v>*1344</v>
      </c>
    </row>
    <row r="362" spans="1:19">
      <c r="A362" s="157"/>
    </row>
    <row r="363" spans="1:19">
      <c r="A363" s="157"/>
    </row>
    <row r="364" spans="1:19">
      <c r="A364" s="152" t="s">
        <v>4987</v>
      </c>
      <c r="B364" s="152"/>
      <c r="C364" s="152"/>
      <c r="D364" s="320">
        <f ca="1">SUMIF(H25:L361,"&gt;0")</f>
        <v>52664.576802507836</v>
      </c>
      <c r="E364" s="320"/>
      <c r="F364" s="320"/>
      <c r="G364" s="320"/>
      <c r="H364" s="320"/>
      <c r="I364" s="320"/>
      <c r="J364" s="320"/>
      <c r="K364" s="320"/>
    </row>
    <row r="365" spans="1:19">
      <c r="A365" s="157"/>
      <c r="B365" s="152"/>
      <c r="C365" s="152"/>
      <c r="D365" s="152"/>
      <c r="E365" s="152"/>
      <c r="F365" s="152"/>
      <c r="G365" s="152"/>
      <c r="H365" s="152"/>
      <c r="I365" s="152"/>
      <c r="J365" s="152"/>
      <c r="K365" s="152"/>
    </row>
    <row r="366" spans="1:19">
      <c r="A366" s="152" t="s">
        <v>4988</v>
      </c>
      <c r="B366" s="152"/>
      <c r="C366" s="152"/>
      <c r="D366" s="320">
        <f ca="1">SUMIF(H25:L361,"&lt;0")</f>
        <v>-29557.24137931037</v>
      </c>
      <c r="E366" s="320"/>
      <c r="F366" s="320"/>
      <c r="G366" s="320"/>
      <c r="H366" s="320"/>
      <c r="I366" s="320"/>
      <c r="J366" s="320"/>
      <c r="K366" s="320"/>
    </row>
    <row r="367" spans="1:19">
      <c r="A367" s="157"/>
    </row>
    <row r="368" spans="1:19">
      <c r="A368" s="157"/>
    </row>
    <row r="369" spans="1:19">
      <c r="A369" s="157"/>
    </row>
    <row r="370" spans="1:19">
      <c r="A370" s="157" t="s">
        <v>4989</v>
      </c>
    </row>
    <row r="371" spans="1:19">
      <c r="A371" s="157"/>
    </row>
    <row r="372" spans="1:19">
      <c r="A372" s="157" t="s">
        <v>4990</v>
      </c>
      <c r="Q372" s="297" t="s">
        <v>4991</v>
      </c>
      <c r="R372" s="298"/>
      <c r="S372" s="298"/>
    </row>
    <row r="373" spans="1:19">
      <c r="A373" s="157"/>
    </row>
    <row r="374" spans="1:19">
      <c r="A374" s="157"/>
    </row>
    <row r="375" spans="1:19">
      <c r="A375" s="157"/>
    </row>
    <row r="376" spans="1:19">
      <c r="A376" s="157"/>
    </row>
    <row r="377" spans="1:19">
      <c r="A377" s="157"/>
    </row>
    <row r="378" spans="1:19">
      <c r="A378" s="157"/>
    </row>
    <row r="379" spans="1:19">
      <c r="A379" s="157"/>
    </row>
    <row r="380" spans="1:19">
      <c r="A380" s="157"/>
    </row>
    <row r="381" spans="1:19">
      <c r="A381" s="157"/>
    </row>
    <row r="382" spans="1:19">
      <c r="A382" s="157"/>
    </row>
    <row r="383" spans="1:19">
      <c r="A383" s="157"/>
    </row>
    <row r="384" spans="1:19">
      <c r="A384" s="157"/>
    </row>
    <row r="385" spans="1:1">
      <c r="A385" s="157"/>
    </row>
    <row r="386" spans="1:1">
      <c r="A386" s="157"/>
    </row>
    <row r="387" spans="1:1">
      <c r="A387" s="157"/>
    </row>
    <row r="388" spans="1:1">
      <c r="A388" s="157"/>
    </row>
  </sheetData>
  <mergeCells count="1021">
    <mergeCell ref="C25:F25"/>
    <mergeCell ref="H25:L25"/>
    <mergeCell ref="P25:Q25"/>
    <mergeCell ref="C26:F26"/>
    <mergeCell ref="H26:L26"/>
    <mergeCell ref="P26:Q26"/>
    <mergeCell ref="K1:S3"/>
    <mergeCell ref="Q8:S8"/>
    <mergeCell ref="L16:N16"/>
    <mergeCell ref="E18:J18"/>
    <mergeCell ref="C24:F24"/>
    <mergeCell ref="H24:L24"/>
    <mergeCell ref="P24:Q24"/>
    <mergeCell ref="C31:F31"/>
    <mergeCell ref="H31:L31"/>
    <mergeCell ref="P31:Q31"/>
    <mergeCell ref="C32:F32"/>
    <mergeCell ref="H32:L32"/>
    <mergeCell ref="P32:Q32"/>
    <mergeCell ref="C29:F29"/>
    <mergeCell ref="H29:L29"/>
    <mergeCell ref="P29:Q29"/>
    <mergeCell ref="C30:F30"/>
    <mergeCell ref="H30:L30"/>
    <mergeCell ref="P30:Q30"/>
    <mergeCell ref="C27:F27"/>
    <mergeCell ref="H27:L27"/>
    <mergeCell ref="P27:Q27"/>
    <mergeCell ref="C28:F28"/>
    <mergeCell ref="H28:L28"/>
    <mergeCell ref="P28:Q28"/>
    <mergeCell ref="C37:F37"/>
    <mergeCell ref="H37:L37"/>
    <mergeCell ref="P37:Q37"/>
    <mergeCell ref="C38:F38"/>
    <mergeCell ref="H38:L38"/>
    <mergeCell ref="P38:Q38"/>
    <mergeCell ref="C35:F35"/>
    <mergeCell ref="H35:L35"/>
    <mergeCell ref="P35:Q35"/>
    <mergeCell ref="C36:F36"/>
    <mergeCell ref="H36:L36"/>
    <mergeCell ref="P36:Q36"/>
    <mergeCell ref="C33:F33"/>
    <mergeCell ref="H33:L33"/>
    <mergeCell ref="P33:Q33"/>
    <mergeCell ref="C34:F34"/>
    <mergeCell ref="H34:L34"/>
    <mergeCell ref="P34:Q34"/>
    <mergeCell ref="C43:F43"/>
    <mergeCell ref="H43:L43"/>
    <mergeCell ref="P43:Q43"/>
    <mergeCell ref="C44:F44"/>
    <mergeCell ref="H44:L44"/>
    <mergeCell ref="P44:Q44"/>
    <mergeCell ref="C41:F41"/>
    <mergeCell ref="H41:L41"/>
    <mergeCell ref="P41:Q41"/>
    <mergeCell ref="C42:F42"/>
    <mergeCell ref="H42:L42"/>
    <mergeCell ref="P42:Q42"/>
    <mergeCell ref="C39:F39"/>
    <mergeCell ref="H39:L39"/>
    <mergeCell ref="P39:Q39"/>
    <mergeCell ref="C40:F40"/>
    <mergeCell ref="H40:L40"/>
    <mergeCell ref="P40:Q40"/>
    <mergeCell ref="C49:F49"/>
    <mergeCell ref="H49:L49"/>
    <mergeCell ref="P49:Q49"/>
    <mergeCell ref="C50:F50"/>
    <mergeCell ref="H50:L50"/>
    <mergeCell ref="P50:Q50"/>
    <mergeCell ref="C47:F47"/>
    <mergeCell ref="H47:L47"/>
    <mergeCell ref="P47:Q47"/>
    <mergeCell ref="C48:F48"/>
    <mergeCell ref="H48:L48"/>
    <mergeCell ref="P48:Q48"/>
    <mergeCell ref="C45:F45"/>
    <mergeCell ref="H45:L45"/>
    <mergeCell ref="P45:Q45"/>
    <mergeCell ref="C46:F46"/>
    <mergeCell ref="H46:L46"/>
    <mergeCell ref="P46:Q46"/>
    <mergeCell ref="C55:F55"/>
    <mergeCell ref="H55:L55"/>
    <mergeCell ref="P55:Q55"/>
    <mergeCell ref="C56:F56"/>
    <mergeCell ref="H56:L56"/>
    <mergeCell ref="P56:Q56"/>
    <mergeCell ref="C53:F53"/>
    <mergeCell ref="H53:L53"/>
    <mergeCell ref="P53:Q53"/>
    <mergeCell ref="C54:F54"/>
    <mergeCell ref="H54:L54"/>
    <mergeCell ref="P54:Q54"/>
    <mergeCell ref="C51:F51"/>
    <mergeCell ref="H51:L51"/>
    <mergeCell ref="P51:Q51"/>
    <mergeCell ref="C52:F52"/>
    <mergeCell ref="H52:L52"/>
    <mergeCell ref="P52:Q52"/>
    <mergeCell ref="C61:F61"/>
    <mergeCell ref="H61:L61"/>
    <mergeCell ref="P61:Q61"/>
    <mergeCell ref="C62:F62"/>
    <mergeCell ref="H62:L62"/>
    <mergeCell ref="P62:Q62"/>
    <mergeCell ref="C59:F59"/>
    <mergeCell ref="H59:L59"/>
    <mergeCell ref="P59:Q59"/>
    <mergeCell ref="C60:F60"/>
    <mergeCell ref="H60:L60"/>
    <mergeCell ref="P60:Q60"/>
    <mergeCell ref="C57:F57"/>
    <mergeCell ref="H57:L57"/>
    <mergeCell ref="P57:Q57"/>
    <mergeCell ref="C58:F58"/>
    <mergeCell ref="H58:L58"/>
    <mergeCell ref="P58:Q58"/>
    <mergeCell ref="C67:F67"/>
    <mergeCell ref="H67:L67"/>
    <mergeCell ref="P67:Q67"/>
    <mergeCell ref="C68:F68"/>
    <mergeCell ref="H68:L68"/>
    <mergeCell ref="P68:Q68"/>
    <mergeCell ref="C65:F65"/>
    <mergeCell ref="H65:L65"/>
    <mergeCell ref="P65:Q65"/>
    <mergeCell ref="C66:F66"/>
    <mergeCell ref="H66:L66"/>
    <mergeCell ref="P66:Q66"/>
    <mergeCell ref="C63:F63"/>
    <mergeCell ref="H63:L63"/>
    <mergeCell ref="P63:Q63"/>
    <mergeCell ref="C64:F64"/>
    <mergeCell ref="H64:L64"/>
    <mergeCell ref="P64:Q64"/>
    <mergeCell ref="C73:F73"/>
    <mergeCell ref="H73:L73"/>
    <mergeCell ref="P73:Q73"/>
    <mergeCell ref="C74:F74"/>
    <mergeCell ref="H74:L74"/>
    <mergeCell ref="P74:Q74"/>
    <mergeCell ref="C71:F71"/>
    <mergeCell ref="H71:L71"/>
    <mergeCell ref="P71:Q71"/>
    <mergeCell ref="C72:F72"/>
    <mergeCell ref="H72:L72"/>
    <mergeCell ref="P72:Q72"/>
    <mergeCell ref="C69:F69"/>
    <mergeCell ref="H69:L69"/>
    <mergeCell ref="P69:Q69"/>
    <mergeCell ref="C70:F70"/>
    <mergeCell ref="H70:L70"/>
    <mergeCell ref="P70:Q70"/>
    <mergeCell ref="C79:F79"/>
    <mergeCell ref="H79:L79"/>
    <mergeCell ref="P79:Q79"/>
    <mergeCell ref="C80:F80"/>
    <mergeCell ref="H80:L80"/>
    <mergeCell ref="P80:Q80"/>
    <mergeCell ref="C77:F77"/>
    <mergeCell ref="H77:L77"/>
    <mergeCell ref="P77:Q77"/>
    <mergeCell ref="C78:F78"/>
    <mergeCell ref="H78:L78"/>
    <mergeCell ref="P78:Q78"/>
    <mergeCell ref="C75:F75"/>
    <mergeCell ref="H75:L75"/>
    <mergeCell ref="P75:Q75"/>
    <mergeCell ref="C76:F76"/>
    <mergeCell ref="H76:L76"/>
    <mergeCell ref="P76:Q76"/>
    <mergeCell ref="C85:F85"/>
    <mergeCell ref="H85:L85"/>
    <mergeCell ref="P85:Q85"/>
    <mergeCell ref="C86:F86"/>
    <mergeCell ref="H86:L86"/>
    <mergeCell ref="P86:Q86"/>
    <mergeCell ref="C83:F83"/>
    <mergeCell ref="H83:L83"/>
    <mergeCell ref="P83:Q83"/>
    <mergeCell ref="C84:F84"/>
    <mergeCell ref="H84:L84"/>
    <mergeCell ref="P84:Q84"/>
    <mergeCell ref="C81:F81"/>
    <mergeCell ref="H81:L81"/>
    <mergeCell ref="P81:Q81"/>
    <mergeCell ref="C82:F82"/>
    <mergeCell ref="H82:L82"/>
    <mergeCell ref="P82:Q82"/>
    <mergeCell ref="C91:F91"/>
    <mergeCell ref="H91:L91"/>
    <mergeCell ref="P91:Q91"/>
    <mergeCell ref="C92:F92"/>
    <mergeCell ref="H92:L92"/>
    <mergeCell ref="P92:Q92"/>
    <mergeCell ref="C89:F89"/>
    <mergeCell ref="H89:L89"/>
    <mergeCell ref="P89:Q89"/>
    <mergeCell ref="C90:F90"/>
    <mergeCell ref="H90:L90"/>
    <mergeCell ref="P90:Q90"/>
    <mergeCell ref="C87:F87"/>
    <mergeCell ref="H87:L87"/>
    <mergeCell ref="P87:Q87"/>
    <mergeCell ref="C88:F88"/>
    <mergeCell ref="H88:L88"/>
    <mergeCell ref="P88:Q88"/>
    <mergeCell ref="C97:F97"/>
    <mergeCell ref="H97:L97"/>
    <mergeCell ref="P97:Q97"/>
    <mergeCell ref="C98:F98"/>
    <mergeCell ref="H98:L98"/>
    <mergeCell ref="P98:Q98"/>
    <mergeCell ref="C95:F95"/>
    <mergeCell ref="H95:L95"/>
    <mergeCell ref="P95:Q95"/>
    <mergeCell ref="C96:F96"/>
    <mergeCell ref="H96:L96"/>
    <mergeCell ref="P96:Q96"/>
    <mergeCell ref="C93:F93"/>
    <mergeCell ref="H93:L93"/>
    <mergeCell ref="P93:Q93"/>
    <mergeCell ref="C94:F94"/>
    <mergeCell ref="H94:L94"/>
    <mergeCell ref="P94:Q94"/>
    <mergeCell ref="C103:F103"/>
    <mergeCell ref="H103:L103"/>
    <mergeCell ref="P103:Q103"/>
    <mergeCell ref="C104:F104"/>
    <mergeCell ref="H104:L104"/>
    <mergeCell ref="P104:Q104"/>
    <mergeCell ref="C101:F101"/>
    <mergeCell ref="H101:L101"/>
    <mergeCell ref="P101:Q101"/>
    <mergeCell ref="C102:F102"/>
    <mergeCell ref="H102:L102"/>
    <mergeCell ref="P102:Q102"/>
    <mergeCell ref="C99:F99"/>
    <mergeCell ref="H99:L99"/>
    <mergeCell ref="P99:Q99"/>
    <mergeCell ref="C100:F100"/>
    <mergeCell ref="H100:L100"/>
    <mergeCell ref="P100:Q100"/>
    <mergeCell ref="C109:F109"/>
    <mergeCell ref="H109:L109"/>
    <mergeCell ref="P109:Q109"/>
    <mergeCell ref="C110:F110"/>
    <mergeCell ref="H110:L110"/>
    <mergeCell ref="P110:Q110"/>
    <mergeCell ref="C107:F107"/>
    <mergeCell ref="H107:L107"/>
    <mergeCell ref="P107:Q107"/>
    <mergeCell ref="C108:F108"/>
    <mergeCell ref="H108:L108"/>
    <mergeCell ref="P108:Q108"/>
    <mergeCell ref="C105:F105"/>
    <mergeCell ref="H105:L105"/>
    <mergeCell ref="P105:Q105"/>
    <mergeCell ref="C106:F106"/>
    <mergeCell ref="H106:L106"/>
    <mergeCell ref="P106:Q106"/>
    <mergeCell ref="C115:F115"/>
    <mergeCell ref="H115:L115"/>
    <mergeCell ref="P115:Q115"/>
    <mergeCell ref="C116:F116"/>
    <mergeCell ref="H116:L116"/>
    <mergeCell ref="P116:Q116"/>
    <mergeCell ref="C113:F113"/>
    <mergeCell ref="H113:L113"/>
    <mergeCell ref="P113:Q113"/>
    <mergeCell ref="C114:F114"/>
    <mergeCell ref="H114:L114"/>
    <mergeCell ref="P114:Q114"/>
    <mergeCell ref="C111:F111"/>
    <mergeCell ref="H111:L111"/>
    <mergeCell ref="P111:Q111"/>
    <mergeCell ref="C112:F112"/>
    <mergeCell ref="H112:L112"/>
    <mergeCell ref="P112:Q112"/>
    <mergeCell ref="C121:F121"/>
    <mergeCell ref="H121:L121"/>
    <mergeCell ref="P121:Q121"/>
    <mergeCell ref="C122:F122"/>
    <mergeCell ref="H122:L122"/>
    <mergeCell ref="P122:Q122"/>
    <mergeCell ref="C119:F119"/>
    <mergeCell ref="H119:L119"/>
    <mergeCell ref="P119:Q119"/>
    <mergeCell ref="C120:F120"/>
    <mergeCell ref="H120:L120"/>
    <mergeCell ref="P120:Q120"/>
    <mergeCell ref="C117:F117"/>
    <mergeCell ref="H117:L117"/>
    <mergeCell ref="P117:Q117"/>
    <mergeCell ref="C118:F118"/>
    <mergeCell ref="H118:L118"/>
    <mergeCell ref="P118:Q118"/>
    <mergeCell ref="C127:F127"/>
    <mergeCell ref="H127:L127"/>
    <mergeCell ref="P127:Q127"/>
    <mergeCell ref="C128:F128"/>
    <mergeCell ref="H128:L128"/>
    <mergeCell ref="P128:Q128"/>
    <mergeCell ref="C125:F125"/>
    <mergeCell ref="H125:L125"/>
    <mergeCell ref="P125:Q125"/>
    <mergeCell ref="C126:F126"/>
    <mergeCell ref="H126:L126"/>
    <mergeCell ref="P126:Q126"/>
    <mergeCell ref="C123:F123"/>
    <mergeCell ref="H123:L123"/>
    <mergeCell ref="P123:Q123"/>
    <mergeCell ref="C124:F124"/>
    <mergeCell ref="H124:L124"/>
    <mergeCell ref="P124:Q124"/>
    <mergeCell ref="C133:F133"/>
    <mergeCell ref="H133:L133"/>
    <mergeCell ref="P133:Q133"/>
    <mergeCell ref="C134:F134"/>
    <mergeCell ref="H134:L134"/>
    <mergeCell ref="P134:Q134"/>
    <mergeCell ref="C131:F131"/>
    <mergeCell ref="H131:L131"/>
    <mergeCell ref="P131:Q131"/>
    <mergeCell ref="C132:F132"/>
    <mergeCell ref="H132:L132"/>
    <mergeCell ref="P132:Q132"/>
    <mergeCell ref="C129:F129"/>
    <mergeCell ref="H129:L129"/>
    <mergeCell ref="P129:Q129"/>
    <mergeCell ref="C130:F130"/>
    <mergeCell ref="H130:L130"/>
    <mergeCell ref="P130:Q130"/>
    <mergeCell ref="C139:F139"/>
    <mergeCell ref="H139:L139"/>
    <mergeCell ref="P139:Q139"/>
    <mergeCell ref="C140:F140"/>
    <mergeCell ref="H140:L140"/>
    <mergeCell ref="P140:Q140"/>
    <mergeCell ref="C137:F137"/>
    <mergeCell ref="H137:L137"/>
    <mergeCell ref="P137:Q137"/>
    <mergeCell ref="C138:F138"/>
    <mergeCell ref="H138:L138"/>
    <mergeCell ref="P138:Q138"/>
    <mergeCell ref="C135:F135"/>
    <mergeCell ref="H135:L135"/>
    <mergeCell ref="P135:Q135"/>
    <mergeCell ref="C136:F136"/>
    <mergeCell ref="H136:L136"/>
    <mergeCell ref="P136:Q136"/>
    <mergeCell ref="C145:F145"/>
    <mergeCell ref="H145:L145"/>
    <mergeCell ref="P145:Q145"/>
    <mergeCell ref="C146:F146"/>
    <mergeCell ref="H146:L146"/>
    <mergeCell ref="P146:Q146"/>
    <mergeCell ref="C143:F143"/>
    <mergeCell ref="H143:L143"/>
    <mergeCell ref="P143:Q143"/>
    <mergeCell ref="C144:F144"/>
    <mergeCell ref="H144:L144"/>
    <mergeCell ref="P144:Q144"/>
    <mergeCell ref="C141:F141"/>
    <mergeCell ref="H141:L141"/>
    <mergeCell ref="P141:Q141"/>
    <mergeCell ref="C142:F142"/>
    <mergeCell ref="H142:L142"/>
    <mergeCell ref="P142:Q142"/>
    <mergeCell ref="C151:F151"/>
    <mergeCell ref="H151:L151"/>
    <mergeCell ref="P151:Q151"/>
    <mergeCell ref="C152:F152"/>
    <mergeCell ref="H152:L152"/>
    <mergeCell ref="P152:Q152"/>
    <mergeCell ref="C149:F149"/>
    <mergeCell ref="H149:L149"/>
    <mergeCell ref="P149:Q149"/>
    <mergeCell ref="C150:F150"/>
    <mergeCell ref="H150:L150"/>
    <mergeCell ref="P150:Q150"/>
    <mergeCell ref="C147:F147"/>
    <mergeCell ref="H147:L147"/>
    <mergeCell ref="P147:Q147"/>
    <mergeCell ref="C148:F148"/>
    <mergeCell ref="H148:L148"/>
    <mergeCell ref="P148:Q148"/>
    <mergeCell ref="C157:F157"/>
    <mergeCell ref="H157:L157"/>
    <mergeCell ref="P157:Q157"/>
    <mergeCell ref="C158:F158"/>
    <mergeCell ref="H158:L158"/>
    <mergeCell ref="P158:Q158"/>
    <mergeCell ref="C155:F155"/>
    <mergeCell ref="H155:L155"/>
    <mergeCell ref="P155:Q155"/>
    <mergeCell ref="C156:F156"/>
    <mergeCell ref="H156:L156"/>
    <mergeCell ref="P156:Q156"/>
    <mergeCell ref="C153:F153"/>
    <mergeCell ref="H153:L153"/>
    <mergeCell ref="P153:Q153"/>
    <mergeCell ref="C154:F154"/>
    <mergeCell ref="H154:L154"/>
    <mergeCell ref="P154:Q154"/>
    <mergeCell ref="C163:F163"/>
    <mergeCell ref="H163:L163"/>
    <mergeCell ref="P163:Q163"/>
    <mergeCell ref="C164:F164"/>
    <mergeCell ref="H164:L164"/>
    <mergeCell ref="P164:Q164"/>
    <mergeCell ref="C161:F161"/>
    <mergeCell ref="H161:L161"/>
    <mergeCell ref="P161:Q161"/>
    <mergeCell ref="C162:F162"/>
    <mergeCell ref="H162:L162"/>
    <mergeCell ref="P162:Q162"/>
    <mergeCell ref="C159:F159"/>
    <mergeCell ref="H159:L159"/>
    <mergeCell ref="P159:Q159"/>
    <mergeCell ref="C160:F160"/>
    <mergeCell ref="H160:L160"/>
    <mergeCell ref="P160:Q160"/>
    <mergeCell ref="C169:F169"/>
    <mergeCell ref="H169:L169"/>
    <mergeCell ref="P169:Q169"/>
    <mergeCell ref="C170:F170"/>
    <mergeCell ref="H170:L170"/>
    <mergeCell ref="P170:Q170"/>
    <mergeCell ref="C167:F167"/>
    <mergeCell ref="H167:L167"/>
    <mergeCell ref="P167:Q167"/>
    <mergeCell ref="C168:F168"/>
    <mergeCell ref="H168:L168"/>
    <mergeCell ref="P168:Q168"/>
    <mergeCell ref="C165:F165"/>
    <mergeCell ref="H165:L165"/>
    <mergeCell ref="P165:Q165"/>
    <mergeCell ref="C166:F166"/>
    <mergeCell ref="H166:L166"/>
    <mergeCell ref="P166:Q166"/>
    <mergeCell ref="C175:F175"/>
    <mergeCell ref="H175:L175"/>
    <mergeCell ref="P175:Q175"/>
    <mergeCell ref="C176:F176"/>
    <mergeCell ref="H176:L176"/>
    <mergeCell ref="P176:Q176"/>
    <mergeCell ref="C173:F173"/>
    <mergeCell ref="H173:L173"/>
    <mergeCell ref="P173:Q173"/>
    <mergeCell ref="C174:F174"/>
    <mergeCell ref="H174:L174"/>
    <mergeCell ref="P174:Q174"/>
    <mergeCell ref="C171:F171"/>
    <mergeCell ref="H171:L171"/>
    <mergeCell ref="P171:Q171"/>
    <mergeCell ref="C172:F172"/>
    <mergeCell ref="H172:L172"/>
    <mergeCell ref="P172:Q172"/>
    <mergeCell ref="C181:F181"/>
    <mergeCell ref="H181:L181"/>
    <mergeCell ref="P181:Q181"/>
    <mergeCell ref="C182:F182"/>
    <mergeCell ref="H182:L182"/>
    <mergeCell ref="P182:Q182"/>
    <mergeCell ref="C179:F179"/>
    <mergeCell ref="H179:L179"/>
    <mergeCell ref="P179:Q179"/>
    <mergeCell ref="C180:F180"/>
    <mergeCell ref="H180:L180"/>
    <mergeCell ref="P180:Q180"/>
    <mergeCell ref="C177:F177"/>
    <mergeCell ref="H177:L177"/>
    <mergeCell ref="P177:Q177"/>
    <mergeCell ref="C178:F178"/>
    <mergeCell ref="H178:L178"/>
    <mergeCell ref="P178:Q178"/>
    <mergeCell ref="C187:F187"/>
    <mergeCell ref="H187:L187"/>
    <mergeCell ref="P187:Q187"/>
    <mergeCell ref="C188:F188"/>
    <mergeCell ref="H188:L188"/>
    <mergeCell ref="P188:Q188"/>
    <mergeCell ref="C185:F185"/>
    <mergeCell ref="H185:L185"/>
    <mergeCell ref="P185:Q185"/>
    <mergeCell ref="C186:F186"/>
    <mergeCell ref="H186:L186"/>
    <mergeCell ref="P186:Q186"/>
    <mergeCell ref="C183:F183"/>
    <mergeCell ref="H183:L183"/>
    <mergeCell ref="P183:Q183"/>
    <mergeCell ref="C184:F184"/>
    <mergeCell ref="H184:L184"/>
    <mergeCell ref="P184:Q184"/>
    <mergeCell ref="C193:F193"/>
    <mergeCell ref="H193:L193"/>
    <mergeCell ref="P193:Q193"/>
    <mergeCell ref="C194:F194"/>
    <mergeCell ref="H194:L194"/>
    <mergeCell ref="P194:Q194"/>
    <mergeCell ref="C191:F191"/>
    <mergeCell ref="H191:L191"/>
    <mergeCell ref="P191:Q191"/>
    <mergeCell ref="C192:F192"/>
    <mergeCell ref="H192:L192"/>
    <mergeCell ref="P192:Q192"/>
    <mergeCell ref="C189:F189"/>
    <mergeCell ref="H189:L189"/>
    <mergeCell ref="P189:Q189"/>
    <mergeCell ref="C190:F190"/>
    <mergeCell ref="H190:L190"/>
    <mergeCell ref="P190:Q190"/>
    <mergeCell ref="C199:F199"/>
    <mergeCell ref="H199:L199"/>
    <mergeCell ref="P199:Q199"/>
    <mergeCell ref="C200:F200"/>
    <mergeCell ref="H200:L200"/>
    <mergeCell ref="P200:Q200"/>
    <mergeCell ref="C197:F197"/>
    <mergeCell ref="H197:L197"/>
    <mergeCell ref="P197:Q197"/>
    <mergeCell ref="C198:F198"/>
    <mergeCell ref="H198:L198"/>
    <mergeCell ref="P198:Q198"/>
    <mergeCell ref="C195:F195"/>
    <mergeCell ref="H195:L195"/>
    <mergeCell ref="P195:Q195"/>
    <mergeCell ref="C196:F196"/>
    <mergeCell ref="H196:L196"/>
    <mergeCell ref="P196:Q196"/>
    <mergeCell ref="C205:F205"/>
    <mergeCell ref="H205:L205"/>
    <mergeCell ref="P205:Q205"/>
    <mergeCell ref="C206:F206"/>
    <mergeCell ref="H206:L206"/>
    <mergeCell ref="P206:Q206"/>
    <mergeCell ref="C203:F203"/>
    <mergeCell ref="H203:L203"/>
    <mergeCell ref="P203:Q203"/>
    <mergeCell ref="C204:F204"/>
    <mergeCell ref="H204:L204"/>
    <mergeCell ref="P204:Q204"/>
    <mergeCell ref="C201:F201"/>
    <mergeCell ref="H201:L201"/>
    <mergeCell ref="P201:Q201"/>
    <mergeCell ref="C202:F202"/>
    <mergeCell ref="H202:L202"/>
    <mergeCell ref="P202:Q202"/>
    <mergeCell ref="C211:F211"/>
    <mergeCell ref="H211:L211"/>
    <mergeCell ref="P211:Q211"/>
    <mergeCell ref="C212:F212"/>
    <mergeCell ref="H212:L212"/>
    <mergeCell ref="P212:Q212"/>
    <mergeCell ref="C209:F209"/>
    <mergeCell ref="H209:L209"/>
    <mergeCell ref="P209:Q209"/>
    <mergeCell ref="C210:F210"/>
    <mergeCell ref="H210:L210"/>
    <mergeCell ref="P210:Q210"/>
    <mergeCell ref="C207:F207"/>
    <mergeCell ref="H207:L207"/>
    <mergeCell ref="P207:Q207"/>
    <mergeCell ref="C208:F208"/>
    <mergeCell ref="H208:L208"/>
    <mergeCell ref="P208:Q208"/>
    <mergeCell ref="C217:F217"/>
    <mergeCell ref="H217:L217"/>
    <mergeCell ref="P217:Q217"/>
    <mergeCell ref="C218:F218"/>
    <mergeCell ref="H218:L218"/>
    <mergeCell ref="P218:Q218"/>
    <mergeCell ref="C215:F215"/>
    <mergeCell ref="H215:L215"/>
    <mergeCell ref="P215:Q215"/>
    <mergeCell ref="C216:F216"/>
    <mergeCell ref="H216:L216"/>
    <mergeCell ref="P216:Q216"/>
    <mergeCell ref="C213:F213"/>
    <mergeCell ref="H213:L213"/>
    <mergeCell ref="P213:Q213"/>
    <mergeCell ref="C214:F214"/>
    <mergeCell ref="H214:L214"/>
    <mergeCell ref="P214:Q214"/>
    <mergeCell ref="C223:F223"/>
    <mergeCell ref="H223:L223"/>
    <mergeCell ref="P223:Q223"/>
    <mergeCell ref="C224:F224"/>
    <mergeCell ref="H224:L224"/>
    <mergeCell ref="P224:Q224"/>
    <mergeCell ref="C221:F221"/>
    <mergeCell ref="H221:L221"/>
    <mergeCell ref="P221:Q221"/>
    <mergeCell ref="C222:F222"/>
    <mergeCell ref="H222:L222"/>
    <mergeCell ref="P222:Q222"/>
    <mergeCell ref="C219:F219"/>
    <mergeCell ref="H219:L219"/>
    <mergeCell ref="P219:Q219"/>
    <mergeCell ref="C220:F220"/>
    <mergeCell ref="H220:L220"/>
    <mergeCell ref="P220:Q220"/>
    <mergeCell ref="C229:F229"/>
    <mergeCell ref="H229:L229"/>
    <mergeCell ref="P229:Q229"/>
    <mergeCell ref="C230:F230"/>
    <mergeCell ref="H230:L230"/>
    <mergeCell ref="P230:Q230"/>
    <mergeCell ref="C227:F227"/>
    <mergeCell ref="H227:L227"/>
    <mergeCell ref="P227:Q227"/>
    <mergeCell ref="C228:F228"/>
    <mergeCell ref="H228:L228"/>
    <mergeCell ref="P228:Q228"/>
    <mergeCell ref="C225:F225"/>
    <mergeCell ref="H225:L225"/>
    <mergeCell ref="P225:Q225"/>
    <mergeCell ref="C226:F226"/>
    <mergeCell ref="H226:L226"/>
    <mergeCell ref="P226:Q226"/>
    <mergeCell ref="C235:F235"/>
    <mergeCell ref="H235:L235"/>
    <mergeCell ref="P235:Q235"/>
    <mergeCell ref="C236:F236"/>
    <mergeCell ref="H236:L236"/>
    <mergeCell ref="P236:Q236"/>
    <mergeCell ref="C233:F233"/>
    <mergeCell ref="H233:L233"/>
    <mergeCell ref="P233:Q233"/>
    <mergeCell ref="C234:F234"/>
    <mergeCell ref="H234:L234"/>
    <mergeCell ref="P234:Q234"/>
    <mergeCell ref="C231:F231"/>
    <mergeCell ref="H231:L231"/>
    <mergeCell ref="P231:Q231"/>
    <mergeCell ref="C232:F232"/>
    <mergeCell ref="H232:L232"/>
    <mergeCell ref="P232:Q232"/>
    <mergeCell ref="C241:F241"/>
    <mergeCell ref="H241:L241"/>
    <mergeCell ref="P241:Q241"/>
    <mergeCell ref="C242:F242"/>
    <mergeCell ref="H242:L242"/>
    <mergeCell ref="P242:Q242"/>
    <mergeCell ref="C239:F239"/>
    <mergeCell ref="H239:L239"/>
    <mergeCell ref="P239:Q239"/>
    <mergeCell ref="C240:F240"/>
    <mergeCell ref="H240:L240"/>
    <mergeCell ref="P240:Q240"/>
    <mergeCell ref="C237:F237"/>
    <mergeCell ref="H237:L237"/>
    <mergeCell ref="P237:Q237"/>
    <mergeCell ref="C238:F238"/>
    <mergeCell ref="H238:L238"/>
    <mergeCell ref="P238:Q238"/>
    <mergeCell ref="C247:F247"/>
    <mergeCell ref="H247:L247"/>
    <mergeCell ref="P247:Q247"/>
    <mergeCell ref="C248:F248"/>
    <mergeCell ref="H248:L248"/>
    <mergeCell ref="P248:Q248"/>
    <mergeCell ref="C245:F245"/>
    <mergeCell ref="H245:L245"/>
    <mergeCell ref="P245:Q245"/>
    <mergeCell ref="C246:F246"/>
    <mergeCell ref="H246:L246"/>
    <mergeCell ref="P246:Q246"/>
    <mergeCell ref="C243:F243"/>
    <mergeCell ref="H243:L243"/>
    <mergeCell ref="P243:Q243"/>
    <mergeCell ref="C244:F244"/>
    <mergeCell ref="H244:L244"/>
    <mergeCell ref="P244:Q244"/>
    <mergeCell ref="C253:F253"/>
    <mergeCell ref="H253:L253"/>
    <mergeCell ref="P253:Q253"/>
    <mergeCell ref="C254:F254"/>
    <mergeCell ref="H254:L254"/>
    <mergeCell ref="P254:Q254"/>
    <mergeCell ref="C251:F251"/>
    <mergeCell ref="H251:L251"/>
    <mergeCell ref="P251:Q251"/>
    <mergeCell ref="C252:F252"/>
    <mergeCell ref="H252:L252"/>
    <mergeCell ref="P252:Q252"/>
    <mergeCell ref="C249:F249"/>
    <mergeCell ref="H249:L249"/>
    <mergeCell ref="P249:Q249"/>
    <mergeCell ref="C250:F250"/>
    <mergeCell ref="H250:L250"/>
    <mergeCell ref="P250:Q250"/>
    <mergeCell ref="C259:F259"/>
    <mergeCell ref="H259:L259"/>
    <mergeCell ref="P259:Q259"/>
    <mergeCell ref="C260:F260"/>
    <mergeCell ref="H260:L260"/>
    <mergeCell ref="P260:Q260"/>
    <mergeCell ref="C257:F257"/>
    <mergeCell ref="H257:L257"/>
    <mergeCell ref="P257:Q257"/>
    <mergeCell ref="C258:F258"/>
    <mergeCell ref="H258:L258"/>
    <mergeCell ref="P258:Q258"/>
    <mergeCell ref="C255:F255"/>
    <mergeCell ref="H255:L255"/>
    <mergeCell ref="P255:Q255"/>
    <mergeCell ref="C256:F256"/>
    <mergeCell ref="H256:L256"/>
    <mergeCell ref="P256:Q256"/>
    <mergeCell ref="C265:F265"/>
    <mergeCell ref="H265:L265"/>
    <mergeCell ref="P265:Q265"/>
    <mergeCell ref="C266:F266"/>
    <mergeCell ref="H266:L266"/>
    <mergeCell ref="P266:Q266"/>
    <mergeCell ref="C263:F263"/>
    <mergeCell ref="H263:L263"/>
    <mergeCell ref="P263:Q263"/>
    <mergeCell ref="C264:F264"/>
    <mergeCell ref="H264:L264"/>
    <mergeCell ref="P264:Q264"/>
    <mergeCell ref="C261:F261"/>
    <mergeCell ref="H261:L261"/>
    <mergeCell ref="P261:Q261"/>
    <mergeCell ref="C262:F262"/>
    <mergeCell ref="H262:L262"/>
    <mergeCell ref="P262:Q262"/>
    <mergeCell ref="C271:F271"/>
    <mergeCell ref="H271:L271"/>
    <mergeCell ref="P271:Q271"/>
    <mergeCell ref="C272:F272"/>
    <mergeCell ref="H272:L272"/>
    <mergeCell ref="P272:Q272"/>
    <mergeCell ref="C269:F269"/>
    <mergeCell ref="H269:L269"/>
    <mergeCell ref="P269:Q269"/>
    <mergeCell ref="C270:F270"/>
    <mergeCell ref="H270:L270"/>
    <mergeCell ref="P270:Q270"/>
    <mergeCell ref="C267:F267"/>
    <mergeCell ref="H267:L267"/>
    <mergeCell ref="P267:Q267"/>
    <mergeCell ref="C268:F268"/>
    <mergeCell ref="H268:L268"/>
    <mergeCell ref="P268:Q268"/>
    <mergeCell ref="C277:F277"/>
    <mergeCell ref="H277:L277"/>
    <mergeCell ref="P277:Q277"/>
    <mergeCell ref="C278:F278"/>
    <mergeCell ref="H278:L278"/>
    <mergeCell ref="P278:Q278"/>
    <mergeCell ref="C275:F275"/>
    <mergeCell ref="H275:L275"/>
    <mergeCell ref="P275:Q275"/>
    <mergeCell ref="C276:F276"/>
    <mergeCell ref="H276:L276"/>
    <mergeCell ref="P276:Q276"/>
    <mergeCell ref="C273:F273"/>
    <mergeCell ref="H273:L273"/>
    <mergeCell ref="P273:Q273"/>
    <mergeCell ref="C274:F274"/>
    <mergeCell ref="H274:L274"/>
    <mergeCell ref="P274:Q274"/>
    <mergeCell ref="C283:F283"/>
    <mergeCell ref="H283:L283"/>
    <mergeCell ref="P283:Q283"/>
    <mergeCell ref="C284:F284"/>
    <mergeCell ref="H284:L284"/>
    <mergeCell ref="P284:Q284"/>
    <mergeCell ref="C281:F281"/>
    <mergeCell ref="H281:L281"/>
    <mergeCell ref="P281:Q281"/>
    <mergeCell ref="C282:F282"/>
    <mergeCell ref="H282:L282"/>
    <mergeCell ref="P282:Q282"/>
    <mergeCell ref="C279:F279"/>
    <mergeCell ref="H279:L279"/>
    <mergeCell ref="P279:Q279"/>
    <mergeCell ref="C280:F280"/>
    <mergeCell ref="H280:L280"/>
    <mergeCell ref="P280:Q280"/>
    <mergeCell ref="C289:F289"/>
    <mergeCell ref="H289:L289"/>
    <mergeCell ref="P289:Q289"/>
    <mergeCell ref="C290:F290"/>
    <mergeCell ref="H290:L290"/>
    <mergeCell ref="P290:Q290"/>
    <mergeCell ref="C287:F287"/>
    <mergeCell ref="H287:L287"/>
    <mergeCell ref="P287:Q287"/>
    <mergeCell ref="C288:F288"/>
    <mergeCell ref="H288:L288"/>
    <mergeCell ref="P288:Q288"/>
    <mergeCell ref="C285:F285"/>
    <mergeCell ref="H285:L285"/>
    <mergeCell ref="P285:Q285"/>
    <mergeCell ref="C286:F286"/>
    <mergeCell ref="H286:L286"/>
    <mergeCell ref="P286:Q286"/>
    <mergeCell ref="C295:F295"/>
    <mergeCell ref="H295:L295"/>
    <mergeCell ref="P295:Q295"/>
    <mergeCell ref="C296:F296"/>
    <mergeCell ref="H296:L296"/>
    <mergeCell ref="P296:Q296"/>
    <mergeCell ref="C293:F293"/>
    <mergeCell ref="H293:L293"/>
    <mergeCell ref="P293:Q293"/>
    <mergeCell ref="C294:F294"/>
    <mergeCell ref="H294:L294"/>
    <mergeCell ref="P294:Q294"/>
    <mergeCell ref="C291:F291"/>
    <mergeCell ref="H291:L291"/>
    <mergeCell ref="P291:Q291"/>
    <mergeCell ref="C292:F292"/>
    <mergeCell ref="H292:L292"/>
    <mergeCell ref="P292:Q292"/>
    <mergeCell ref="C301:F301"/>
    <mergeCell ref="H301:L301"/>
    <mergeCell ref="P301:Q301"/>
    <mergeCell ref="C302:F302"/>
    <mergeCell ref="H302:L302"/>
    <mergeCell ref="P302:Q302"/>
    <mergeCell ref="C299:F299"/>
    <mergeCell ref="H299:L299"/>
    <mergeCell ref="P299:Q299"/>
    <mergeCell ref="C300:F300"/>
    <mergeCell ref="H300:L300"/>
    <mergeCell ref="P300:Q300"/>
    <mergeCell ref="C297:F297"/>
    <mergeCell ref="H297:L297"/>
    <mergeCell ref="P297:Q297"/>
    <mergeCell ref="C298:F298"/>
    <mergeCell ref="H298:L298"/>
    <mergeCell ref="P298:Q298"/>
    <mergeCell ref="C307:F307"/>
    <mergeCell ref="H307:L307"/>
    <mergeCell ref="P307:Q307"/>
    <mergeCell ref="C308:F308"/>
    <mergeCell ref="H308:L308"/>
    <mergeCell ref="P308:Q308"/>
    <mergeCell ref="C305:F305"/>
    <mergeCell ref="H305:L305"/>
    <mergeCell ref="P305:Q305"/>
    <mergeCell ref="C306:F306"/>
    <mergeCell ref="H306:L306"/>
    <mergeCell ref="P306:Q306"/>
    <mergeCell ref="C303:F303"/>
    <mergeCell ref="H303:L303"/>
    <mergeCell ref="P303:Q303"/>
    <mergeCell ref="C304:F304"/>
    <mergeCell ref="H304:L304"/>
    <mergeCell ref="P304:Q304"/>
    <mergeCell ref="C313:F313"/>
    <mergeCell ref="H313:L313"/>
    <mergeCell ref="P313:Q313"/>
    <mergeCell ref="C314:F314"/>
    <mergeCell ref="H314:L314"/>
    <mergeCell ref="P314:Q314"/>
    <mergeCell ref="C311:F311"/>
    <mergeCell ref="H311:L311"/>
    <mergeCell ref="P311:Q311"/>
    <mergeCell ref="C312:F312"/>
    <mergeCell ref="H312:L312"/>
    <mergeCell ref="P312:Q312"/>
    <mergeCell ref="C309:F309"/>
    <mergeCell ref="H309:L309"/>
    <mergeCell ref="P309:Q309"/>
    <mergeCell ref="C310:F310"/>
    <mergeCell ref="H310:L310"/>
    <mergeCell ref="P310:Q310"/>
    <mergeCell ref="C319:F319"/>
    <mergeCell ref="H319:L319"/>
    <mergeCell ref="P319:Q319"/>
    <mergeCell ref="C320:F320"/>
    <mergeCell ref="H320:L320"/>
    <mergeCell ref="P320:Q320"/>
    <mergeCell ref="C317:F317"/>
    <mergeCell ref="H317:L317"/>
    <mergeCell ref="P317:Q317"/>
    <mergeCell ref="C318:F318"/>
    <mergeCell ref="H318:L318"/>
    <mergeCell ref="P318:Q318"/>
    <mergeCell ref="C315:F315"/>
    <mergeCell ref="H315:L315"/>
    <mergeCell ref="P315:Q315"/>
    <mergeCell ref="C316:F316"/>
    <mergeCell ref="H316:L316"/>
    <mergeCell ref="P316:Q316"/>
    <mergeCell ref="C325:F325"/>
    <mergeCell ref="H325:L325"/>
    <mergeCell ref="P325:Q325"/>
    <mergeCell ref="C326:F326"/>
    <mergeCell ref="H326:L326"/>
    <mergeCell ref="P326:Q326"/>
    <mergeCell ref="C323:F323"/>
    <mergeCell ref="H323:L323"/>
    <mergeCell ref="P323:Q323"/>
    <mergeCell ref="C324:F324"/>
    <mergeCell ref="H324:L324"/>
    <mergeCell ref="P324:Q324"/>
    <mergeCell ref="C321:F321"/>
    <mergeCell ref="H321:L321"/>
    <mergeCell ref="P321:Q321"/>
    <mergeCell ref="C322:F322"/>
    <mergeCell ref="H322:L322"/>
    <mergeCell ref="P322:Q322"/>
    <mergeCell ref="C331:F331"/>
    <mergeCell ref="H331:L331"/>
    <mergeCell ref="P331:Q331"/>
    <mergeCell ref="C332:F332"/>
    <mergeCell ref="H332:L332"/>
    <mergeCell ref="P332:Q332"/>
    <mergeCell ref="C329:F329"/>
    <mergeCell ref="H329:L329"/>
    <mergeCell ref="P329:Q329"/>
    <mergeCell ref="C330:F330"/>
    <mergeCell ref="H330:L330"/>
    <mergeCell ref="P330:Q330"/>
    <mergeCell ref="C327:F327"/>
    <mergeCell ref="H327:L327"/>
    <mergeCell ref="P327:Q327"/>
    <mergeCell ref="C328:F328"/>
    <mergeCell ref="H328:L328"/>
    <mergeCell ref="P328:Q328"/>
    <mergeCell ref="C337:F337"/>
    <mergeCell ref="H337:L337"/>
    <mergeCell ref="P337:Q337"/>
    <mergeCell ref="C338:F338"/>
    <mergeCell ref="H338:L338"/>
    <mergeCell ref="P338:Q338"/>
    <mergeCell ref="C335:F335"/>
    <mergeCell ref="H335:L335"/>
    <mergeCell ref="P335:Q335"/>
    <mergeCell ref="C336:F336"/>
    <mergeCell ref="H336:L336"/>
    <mergeCell ref="P336:Q336"/>
    <mergeCell ref="C333:F333"/>
    <mergeCell ref="H333:L333"/>
    <mergeCell ref="P333:Q333"/>
    <mergeCell ref="C334:F334"/>
    <mergeCell ref="H334:L334"/>
    <mergeCell ref="P334:Q334"/>
    <mergeCell ref="C343:F343"/>
    <mergeCell ref="H343:L343"/>
    <mergeCell ref="P343:Q343"/>
    <mergeCell ref="C344:F344"/>
    <mergeCell ref="H344:L344"/>
    <mergeCell ref="P344:Q344"/>
    <mergeCell ref="C341:F341"/>
    <mergeCell ref="H341:L341"/>
    <mergeCell ref="P341:Q341"/>
    <mergeCell ref="C342:F342"/>
    <mergeCell ref="H342:L342"/>
    <mergeCell ref="P342:Q342"/>
    <mergeCell ref="C339:F339"/>
    <mergeCell ref="H339:L339"/>
    <mergeCell ref="P339:Q339"/>
    <mergeCell ref="C340:F340"/>
    <mergeCell ref="H340:L340"/>
    <mergeCell ref="P340:Q340"/>
    <mergeCell ref="C349:F349"/>
    <mergeCell ref="H349:L349"/>
    <mergeCell ref="P349:Q349"/>
    <mergeCell ref="C350:F350"/>
    <mergeCell ref="H350:L350"/>
    <mergeCell ref="P350:Q350"/>
    <mergeCell ref="C347:F347"/>
    <mergeCell ref="H347:L347"/>
    <mergeCell ref="P347:Q347"/>
    <mergeCell ref="C348:F348"/>
    <mergeCell ref="H348:L348"/>
    <mergeCell ref="P348:Q348"/>
    <mergeCell ref="C345:F345"/>
    <mergeCell ref="H345:L345"/>
    <mergeCell ref="P345:Q345"/>
    <mergeCell ref="C346:F346"/>
    <mergeCell ref="H346:L346"/>
    <mergeCell ref="P346:Q346"/>
    <mergeCell ref="C355:F355"/>
    <mergeCell ref="H355:L355"/>
    <mergeCell ref="P355:Q355"/>
    <mergeCell ref="C356:F356"/>
    <mergeCell ref="H356:L356"/>
    <mergeCell ref="P356:Q356"/>
    <mergeCell ref="C353:F353"/>
    <mergeCell ref="H353:L353"/>
    <mergeCell ref="P353:Q353"/>
    <mergeCell ref="C354:F354"/>
    <mergeCell ref="H354:L354"/>
    <mergeCell ref="P354:Q354"/>
    <mergeCell ref="C351:F351"/>
    <mergeCell ref="H351:L351"/>
    <mergeCell ref="P351:Q351"/>
    <mergeCell ref="C352:F352"/>
    <mergeCell ref="H352:L352"/>
    <mergeCell ref="P352:Q352"/>
    <mergeCell ref="C361:F361"/>
    <mergeCell ref="H361:L361"/>
    <mergeCell ref="P361:Q361"/>
    <mergeCell ref="D364:K364"/>
    <mergeCell ref="D366:K366"/>
    <mergeCell ref="Q372:S372"/>
    <mergeCell ref="C359:F359"/>
    <mergeCell ref="H359:L359"/>
    <mergeCell ref="P359:Q359"/>
    <mergeCell ref="C360:F360"/>
    <mergeCell ref="H360:L360"/>
    <mergeCell ref="P360:Q360"/>
    <mergeCell ref="C357:F357"/>
    <mergeCell ref="H357:L357"/>
    <mergeCell ref="P357:Q357"/>
    <mergeCell ref="C358:F358"/>
    <mergeCell ref="H358:L358"/>
    <mergeCell ref="P358:Q358"/>
  </mergeCells>
  <pageMargins left="0.23622047244094491" right="0.23622047244094491" top="0.74803149606299213" bottom="0.74803149606299213" header="0.31496062992125984" footer="0.31496062992125984"/>
  <pageSetup paperSize="9" orientation="portrait" r:id="rId1"/>
  <headerFooter>
    <oddFooter>&amp;C&amp;"Arial,обычный"&amp;7&amp;K00-024«TBank» universal license of Bank of Russia No 2673 c/a 30101810145250000974 Main Department Bank of Russia in the Central Federal District
BIC 044525974 TIC 7710140679 CRR 771301001&amp;R&amp;"Arial,обычный"&amp;8&amp;K00-024&amp;P</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6"/>
  <dimension ref="A1:S388"/>
  <sheetViews>
    <sheetView zoomScale="115" zoomScaleNormal="115" workbookViewId="0">
      <selection activeCell="P25" sqref="P25:Q25"/>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224" customWidth="1"/>
    <col min="15" max="15" width="2" style="148" customWidth="1"/>
    <col min="16" max="16" width="11" style="148" bestFit="1" customWidth="1"/>
    <col min="17" max="17" width="7.6640625" style="148" customWidth="1"/>
    <col min="18" max="18" width="2.33203125" style="148" customWidth="1"/>
    <col min="19" max="19" width="8.88671875" style="262"/>
    <col min="20" max="16384" width="8.88671875" style="148"/>
  </cols>
  <sheetData>
    <row r="1" spans="1:19" ht="13.8" customHeight="1">
      <c r="K1" s="311" t="s">
        <v>5056</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8617073</v>
      </c>
      <c r="Q8" s="313">
        <f ca="1">TODAY()</f>
        <v>46063</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225"/>
      <c r="O10" s="159"/>
      <c r="P10" s="159"/>
      <c r="Q10" s="159"/>
      <c r="R10" s="159"/>
      <c r="S10" s="256"/>
    </row>
    <row r="11" spans="1:19" ht="7.2" customHeight="1">
      <c r="A11" s="153"/>
      <c r="B11" s="153"/>
      <c r="C11" s="153"/>
      <c r="D11" s="153"/>
      <c r="E11" s="153"/>
      <c r="F11" s="153"/>
      <c r="G11" s="153"/>
      <c r="H11" s="153"/>
      <c r="I11" s="153"/>
      <c r="J11" s="153"/>
      <c r="K11" s="153"/>
      <c r="L11" s="153"/>
      <c r="M11" s="153"/>
      <c r="N11" s="226"/>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225"/>
      <c r="O12" s="159"/>
      <c r="P12" s="159"/>
      <c r="Q12" s="159"/>
      <c r="R12" s="159"/>
      <c r="S12" s="256"/>
    </row>
    <row r="13" spans="1:19" ht="9.6" customHeight="1"/>
    <row r="14" spans="1:19" ht="20.399999999999999">
      <c r="A14" s="151" t="s">
        <v>4977</v>
      </c>
    </row>
    <row r="15" spans="1:19" ht="6" customHeight="1"/>
    <row r="16" spans="1:19">
      <c r="A16" s="164" t="s">
        <v>4978</v>
      </c>
      <c r="B16" s="159"/>
      <c r="C16" s="159"/>
      <c r="D16" s="159"/>
      <c r="E16" s="159"/>
      <c r="F16" s="159"/>
      <c r="G16" s="159"/>
      <c r="H16" s="159"/>
      <c r="I16" s="159"/>
      <c r="J16" s="159"/>
      <c r="K16" s="159"/>
      <c r="L16" s="310" t="str">
        <f ca="1">'т-банк 2 (3 мес)'!L16:N16</f>
        <v>25.07.2017</v>
      </c>
      <c r="M16" s="310"/>
      <c r="N16" s="310"/>
      <c r="O16" s="159"/>
      <c r="P16" s="159"/>
      <c r="Q16" s="159"/>
      <c r="R16" s="159"/>
      <c r="S16" s="256"/>
    </row>
    <row r="17" spans="1:19" ht="8.4" customHeight="1"/>
    <row r="18" spans="1:19" ht="15" customHeight="1">
      <c r="A18" s="164" t="s">
        <v>4979</v>
      </c>
      <c r="B18" s="159"/>
      <c r="C18" s="159"/>
      <c r="D18" s="159"/>
      <c r="E18" s="310">
        <f ca="1">'т-банк 2 (3 мес)'!E18:J18</f>
        <v>9720531</v>
      </c>
      <c r="F18" s="310"/>
      <c r="G18" s="310"/>
      <c r="H18" s="310"/>
      <c r="I18" s="310"/>
      <c r="J18" s="310"/>
      <c r="K18" s="159"/>
      <c r="L18" s="159"/>
      <c r="M18" s="159"/>
      <c r="N18" s="225"/>
      <c r="O18" s="159"/>
      <c r="P18" s="159"/>
      <c r="Q18" s="159"/>
      <c r="R18" s="159"/>
      <c r="S18" s="256"/>
    </row>
    <row r="19" spans="1:19" ht="6" customHeight="1"/>
    <row r="20" spans="1:19">
      <c r="A20" s="164" t="s">
        <v>4986</v>
      </c>
      <c r="B20" s="159"/>
      <c r="C20" s="159"/>
      <c r="D20" s="159"/>
      <c r="E20" s="159"/>
      <c r="F20" s="159"/>
      <c r="G20" s="159"/>
      <c r="H20" s="159"/>
      <c r="I20" s="159"/>
      <c r="J20" s="165"/>
      <c r="K20" s="159"/>
      <c r="L20" s="159"/>
      <c r="M20" s="159"/>
      <c r="N20" s="225"/>
      <c r="O20" s="159"/>
      <c r="P20" s="159"/>
      <c r="Q20" s="159"/>
      <c r="R20" s="159"/>
      <c r="S20" s="256"/>
    </row>
    <row r="22" spans="1:19">
      <c r="A22" s="148" t="str">
        <f ca="1" xml:space="preserve"> "Movement of funds for the period from "&amp;  TEXT(A361,"ДД.ММ.ГГГ")&amp; " till " &amp;TEXT(Q8,"ДД.ММ.ГГГ")</f>
        <v>Movement of funds for the period from 28.08.2025 till 10.02.2026</v>
      </c>
    </row>
    <row r="24" spans="1:19" ht="22.8" customHeight="1" thickBot="1">
      <c r="A24" s="257" t="s">
        <v>4992</v>
      </c>
      <c r="B24" s="258"/>
      <c r="C24" s="312" t="s">
        <v>4981</v>
      </c>
      <c r="D24" s="312"/>
      <c r="E24" s="312"/>
      <c r="F24" s="312"/>
      <c r="G24" s="257"/>
      <c r="H24" s="312" t="s">
        <v>4982</v>
      </c>
      <c r="I24" s="312"/>
      <c r="J24" s="312"/>
      <c r="K24" s="312"/>
      <c r="L24" s="312"/>
      <c r="M24" s="258"/>
      <c r="N24" s="227" t="s">
        <v>4983</v>
      </c>
      <c r="O24" s="156"/>
      <c r="P24" s="314" t="s">
        <v>4984</v>
      </c>
      <c r="Q24" s="314"/>
      <c r="R24" s="156"/>
      <c r="S24" s="257" t="s">
        <v>4985</v>
      </c>
    </row>
    <row r="25" spans="1:19" ht="29.4" customHeight="1">
      <c r="A25" s="264">
        <f ca="1">'т-банк 2 (6 мес)'!A25</f>
        <v>46063.966608796298</v>
      </c>
      <c r="B25" s="265"/>
      <c r="C25" s="322">
        <f ca="1">'т-банк 2 (6 мес)'!C25:F25</f>
        <v>46063.966608796298</v>
      </c>
      <c r="D25" s="323"/>
      <c r="E25" s="323"/>
      <c r="F25" s="323"/>
      <c r="G25" s="265"/>
      <c r="H25" s="324">
        <f ca="1">'т-банк 2 (6 мес)'!H25:L25/'ввод данных'!$B$7</f>
        <v>-87.222570532915356</v>
      </c>
      <c r="I25" s="324"/>
      <c r="J25" s="324"/>
      <c r="K25" s="324"/>
      <c r="L25" s="324"/>
      <c r="M25" s="230"/>
      <c r="N25" s="266">
        <f t="shared" ref="N25:N89" ca="1" si="0">H25</f>
        <v>-87.222570532915356</v>
      </c>
      <c r="O25" s="265"/>
      <c r="P25" s="325" t="str">
        <f ca="1">'т-банк 2 (6 мес)'!P25:Q25</f>
        <v>TRM 4814 E UL. ZEMLYAN</v>
      </c>
      <c r="Q25" s="325"/>
      <c r="R25" s="265"/>
      <c r="S25" s="265" t="str">
        <f ca="1">'т-банк 2 (6 мес)'!S25</f>
        <v>*1344</v>
      </c>
    </row>
    <row r="26" spans="1:19" ht="30" customHeight="1">
      <c r="A26" s="259">
        <f ca="1">'т-банк 2 (6 мес)'!A26</f>
        <v>46063.128414351857</v>
      </c>
      <c r="B26" s="260"/>
      <c r="C26" s="306">
        <f ca="1">'т-банк 2 (6 мес)'!C26:F26</f>
        <v>46063.128414351857</v>
      </c>
      <c r="D26" s="307"/>
      <c r="E26" s="307"/>
      <c r="F26" s="307"/>
      <c r="G26" s="260"/>
      <c r="H26" s="321">
        <f ca="1">'т-банк 2 (6 мес)'!H26:L26/'ввод данных'!$B$7</f>
        <v>-92.81504702194357</v>
      </c>
      <c r="I26" s="321"/>
      <c r="J26" s="321"/>
      <c r="K26" s="321"/>
      <c r="L26" s="321"/>
      <c r="M26" s="261"/>
      <c r="N26" s="263">
        <f t="shared" ca="1" si="0"/>
        <v>-92.81504702194357</v>
      </c>
      <c r="O26" s="261"/>
      <c r="P26" s="303" t="str">
        <f ca="1">'т-банк 2 (6 мес)'!P26:Q26</f>
        <v>STATUS CLUB</v>
      </c>
      <c r="Q26" s="303"/>
      <c r="R26" s="261"/>
      <c r="S26" s="260" t="str">
        <f ca="1">'т-банк 2 (6 мес)'!S26</f>
        <v>*1344</v>
      </c>
    </row>
    <row r="27" spans="1:19" ht="30" customHeight="1">
      <c r="A27" s="259">
        <f ca="1">'т-банк 2 (6 мес)'!A27</f>
        <v>46062.897858796299</v>
      </c>
      <c r="B27" s="260"/>
      <c r="C27" s="306">
        <f t="shared" ref="C27:C90" ca="1" si="1">A27</f>
        <v>46062.897858796299</v>
      </c>
      <c r="D27" s="307"/>
      <c r="E27" s="307"/>
      <c r="F27" s="307"/>
      <c r="G27" s="260"/>
      <c r="H27" s="321">
        <f ca="1">'т-банк 2 (6 мес)'!H27:L27/'ввод данных'!$B$7</f>
        <v>-41.943573667711597</v>
      </c>
      <c r="I27" s="321"/>
      <c r="J27" s="321"/>
      <c r="K27" s="321"/>
      <c r="L27" s="321"/>
      <c r="M27" s="261"/>
      <c r="N27" s="263">
        <f t="shared" ca="1" si="0"/>
        <v>-41.943573667711597</v>
      </c>
      <c r="O27" s="260"/>
      <c r="P27" s="303" t="str">
        <f ca="1">'т-банк 2 (6 мес)'!P27:Q27</f>
        <v>ALFA ISS</v>
      </c>
      <c r="Q27" s="303"/>
      <c r="R27" s="260"/>
      <c r="S27" s="260" t="str">
        <f ca="1">'т-банк 2 (6 мес)'!S27</f>
        <v>*1344</v>
      </c>
    </row>
    <row r="28" spans="1:19" ht="30" customHeight="1">
      <c r="A28" s="259">
        <f ca="1">'т-банк 2 (6 мес)'!A28</f>
        <v>46062.483969907407</v>
      </c>
      <c r="B28" s="260"/>
      <c r="C28" s="306">
        <f t="shared" ca="1" si="1"/>
        <v>46062.483969907407</v>
      </c>
      <c r="D28" s="307"/>
      <c r="E28" s="307"/>
      <c r="F28" s="307"/>
      <c r="G28" s="260"/>
      <c r="H28" s="321">
        <f ca="1">'т-банк 2 (6 мес)'!H28:L28/'ввод данных'!$B$7</f>
        <v>-69.115987460815049</v>
      </c>
      <c r="I28" s="321"/>
      <c r="J28" s="321"/>
      <c r="K28" s="321"/>
      <c r="L28" s="321"/>
      <c r="M28" s="261"/>
      <c r="N28" s="263">
        <f t="shared" ca="1" si="0"/>
        <v>-69.115987460815049</v>
      </c>
      <c r="O28" s="260"/>
      <c r="P28" s="303" t="str">
        <f ca="1">'т-банк 2 (6 мес)'!P28:Q28</f>
        <v>MM KROKHALEVSKIJ</v>
      </c>
      <c r="Q28" s="303"/>
      <c r="R28" s="260"/>
      <c r="S28" s="260" t="str">
        <f ca="1">'т-банк 2 (6 мес)'!S28</f>
        <v>*1344</v>
      </c>
    </row>
    <row r="29" spans="1:19" ht="30" customHeight="1">
      <c r="A29" s="259">
        <f ca="1">'т-банк 2 (6 мес)'!A29</f>
        <v>46061.781886574077</v>
      </c>
      <c r="B29" s="260"/>
      <c r="C29" s="306">
        <f t="shared" ca="1" si="1"/>
        <v>46061.781886574077</v>
      </c>
      <c r="D29" s="307"/>
      <c r="E29" s="307"/>
      <c r="F29" s="307"/>
      <c r="G29" s="260"/>
      <c r="H29" s="321">
        <f ca="1">'т-банк 2 (6 мес)'!H29:L29/'ввод данных'!$B$7</f>
        <v>-6.9341692789968654</v>
      </c>
      <c r="I29" s="321"/>
      <c r="J29" s="321"/>
      <c r="K29" s="321"/>
      <c r="L29" s="321"/>
      <c r="M29" s="261"/>
      <c r="N29" s="263">
        <f t="shared" ca="1" si="0"/>
        <v>-6.9341692789968654</v>
      </c>
      <c r="O29" s="260"/>
      <c r="P29" s="303" t="str">
        <f ca="1">'т-банк 2 (6 мес)'!P29:Q29</f>
        <v>BIG-ZAIM.RU</v>
      </c>
      <c r="Q29" s="303"/>
      <c r="R29" s="260"/>
      <c r="S29" s="260" t="str">
        <f ca="1">'т-банк 2 (6 мес)'!S29</f>
        <v>*1344</v>
      </c>
    </row>
    <row r="30" spans="1:19" ht="30" customHeight="1">
      <c r="A30" s="259">
        <f ca="1">'т-банк 2 (6 мес)'!A30</f>
        <v>46061.497164351858</v>
      </c>
      <c r="B30" s="260"/>
      <c r="C30" s="306">
        <f t="shared" ca="1" si="1"/>
        <v>46061.497164351858</v>
      </c>
      <c r="D30" s="307"/>
      <c r="E30" s="307"/>
      <c r="F30" s="307"/>
      <c r="G30" s="260"/>
      <c r="H30" s="321">
        <f ca="1">'т-банк 2 (6 мес)'!H30:L30/'ввод данных'!$B$7</f>
        <v>-169.75548589341693</v>
      </c>
      <c r="I30" s="321"/>
      <c r="J30" s="321"/>
      <c r="K30" s="321"/>
      <c r="L30" s="321"/>
      <c r="M30" s="261"/>
      <c r="N30" s="263">
        <f t="shared" ca="1" si="0"/>
        <v>-169.75548589341693</v>
      </c>
      <c r="O30" s="260"/>
      <c r="P30" s="303" t="str">
        <f ca="1">'т-банк 2 (6 мес)'!P30:Q30</f>
        <v>ANTRESOL</v>
      </c>
      <c r="Q30" s="303"/>
      <c r="R30" s="260"/>
      <c r="S30" s="260" t="str">
        <f ca="1">'т-банк 2 (6 мес)'!S30</f>
        <v>*1344</v>
      </c>
    </row>
    <row r="31" spans="1:19" ht="30" customHeight="1">
      <c r="A31" s="259">
        <f ca="1">'т-банк 2 (6 мес)'!A31</f>
        <v>46061.092303240745</v>
      </c>
      <c r="B31" s="260"/>
      <c r="C31" s="306">
        <f t="shared" ca="1" si="1"/>
        <v>46061.092303240745</v>
      </c>
      <c r="D31" s="307"/>
      <c r="E31" s="307"/>
      <c r="F31" s="307"/>
      <c r="G31" s="260"/>
      <c r="H31" s="321">
        <f ca="1">'т-банк 2 (6 мес)'!H31:L31/'ввод данных'!$B$7</f>
        <v>-171.5360501567398</v>
      </c>
      <c r="I31" s="321"/>
      <c r="J31" s="321"/>
      <c r="K31" s="321"/>
      <c r="L31" s="321"/>
      <c r="M31" s="261"/>
      <c r="N31" s="263">
        <f t="shared" ca="1" si="0"/>
        <v>-171.5360501567398</v>
      </c>
      <c r="O31" s="260"/>
      <c r="P31" s="303" t="str">
        <f ca="1">'т-банк 2 (6 мес)'!P31:Q31</f>
        <v>EXPRESS-L</v>
      </c>
      <c r="Q31" s="303"/>
      <c r="R31" s="260"/>
      <c r="S31" s="260" t="str">
        <f ca="1">'т-банк 2 (6 мес)'!S31</f>
        <v>*1344</v>
      </c>
    </row>
    <row r="32" spans="1:19" ht="30" customHeight="1">
      <c r="A32" s="259">
        <f ca="1">'т-банк 2 (6 мес)'!A32</f>
        <v>46060.625636574077</v>
      </c>
      <c r="B32" s="260"/>
      <c r="C32" s="306">
        <f t="shared" ca="1" si="1"/>
        <v>46060.625636574077</v>
      </c>
      <c r="D32" s="307"/>
      <c r="E32" s="307"/>
      <c r="F32" s="307"/>
      <c r="G32" s="260"/>
      <c r="H32" s="321">
        <f ca="1">'т-банк 2 (6 мес)'!H32:L32/'ввод данных'!$B$7</f>
        <v>-142.54545454545453</v>
      </c>
      <c r="I32" s="321"/>
      <c r="J32" s="321"/>
      <c r="K32" s="321"/>
      <c r="L32" s="321"/>
      <c r="M32" s="261"/>
      <c r="N32" s="263">
        <f t="shared" ca="1" si="0"/>
        <v>-142.54545454545453</v>
      </c>
      <c r="O32" s="260"/>
      <c r="P32" s="303" t="str">
        <f ca="1">'т-банк 2 (6 мес)'!P32:Q32</f>
        <v>YM*DENGI-CLICK.RU</v>
      </c>
      <c r="Q32" s="303"/>
      <c r="R32" s="260"/>
      <c r="S32" s="260" t="str">
        <f ca="1">'т-банк 2 (6 мес)'!S32</f>
        <v>*1344</v>
      </c>
    </row>
    <row r="33" spans="1:19" ht="30" customHeight="1">
      <c r="A33" s="259">
        <f ca="1">'т-банк 2 (6 мес)'!A33</f>
        <v>46060.271469907413</v>
      </c>
      <c r="B33" s="260"/>
      <c r="C33" s="306">
        <f t="shared" ca="1" si="1"/>
        <v>46060.271469907413</v>
      </c>
      <c r="D33" s="307"/>
      <c r="E33" s="307"/>
      <c r="F33" s="307"/>
      <c r="G33" s="260"/>
      <c r="H33" s="321">
        <f ca="1">'т-банк 2 (6 мес)'!H33:L33/'ввод данных'!$B$7</f>
        <v>-95.498432601880879</v>
      </c>
      <c r="I33" s="321"/>
      <c r="J33" s="321"/>
      <c r="K33" s="321"/>
      <c r="L33" s="321"/>
      <c r="M33" s="261"/>
      <c r="N33" s="263">
        <f t="shared" ca="1" si="0"/>
        <v>-95.498432601880879</v>
      </c>
      <c r="O33" s="260"/>
      <c r="P33" s="303" t="str">
        <f ca="1">'т-банк 2 (6 мес)'!P33:Q33</f>
        <v>NADEAUS AUCTION GALLER</v>
      </c>
      <c r="Q33" s="303"/>
      <c r="R33" s="260"/>
      <c r="S33" s="260" t="str">
        <f ca="1">'т-банк 2 (6 мес)'!S33</f>
        <v>*1344</v>
      </c>
    </row>
    <row r="34" spans="1:19" ht="30" customHeight="1">
      <c r="A34" s="259">
        <f ca="1">'т-банк 2 (6 мес)'!A34</f>
        <v>46059.728414351855</v>
      </c>
      <c r="B34" s="260"/>
      <c r="C34" s="306">
        <f t="shared" ca="1" si="1"/>
        <v>46059.728414351855</v>
      </c>
      <c r="D34" s="307"/>
      <c r="E34" s="307"/>
      <c r="F34" s="307"/>
      <c r="G34" s="260"/>
      <c r="H34" s="321">
        <f ca="1">'т-банк 2 (6 мес)'!H34:L34/'ввод данных'!$B$7</f>
        <v>-64.902821316614421</v>
      </c>
      <c r="I34" s="321"/>
      <c r="J34" s="321"/>
      <c r="K34" s="321"/>
      <c r="L34" s="321"/>
      <c r="M34" s="261"/>
      <c r="N34" s="263">
        <f t="shared" ca="1" si="0"/>
        <v>-64.902821316614421</v>
      </c>
      <c r="O34" s="260"/>
      <c r="P34" s="303" t="str">
        <f ca="1">'т-банк 2 (6 мес)'!P34:Q34</f>
        <v>TRADER ASSIST</v>
      </c>
      <c r="Q34" s="303"/>
      <c r="R34" s="260"/>
      <c r="S34" s="260" t="str">
        <f ca="1">'т-банк 2 (6 мес)'!S34</f>
        <v>*1344</v>
      </c>
    </row>
    <row r="35" spans="1:19" ht="30" customHeight="1">
      <c r="A35" s="259">
        <f ca="1">'т-банк 2 (6 мес)'!A35</f>
        <v>46059.348553240743</v>
      </c>
      <c r="B35" s="260"/>
      <c r="C35" s="306">
        <f t="shared" ca="1" si="1"/>
        <v>46059.348553240743</v>
      </c>
      <c r="D35" s="307"/>
      <c r="E35" s="307"/>
      <c r="F35" s="307"/>
      <c r="G35" s="260"/>
      <c r="H35" s="321">
        <f ca="1">'т-банк 2 (6 мес)'!H35:L35/'ввод данных'!$B$7</f>
        <v>-39.912225705329156</v>
      </c>
      <c r="I35" s="321"/>
      <c r="J35" s="321"/>
      <c r="K35" s="321"/>
      <c r="L35" s="321"/>
      <c r="M35" s="261"/>
      <c r="N35" s="263">
        <f t="shared" ca="1" si="0"/>
        <v>-39.912225705329156</v>
      </c>
      <c r="O35" s="260"/>
      <c r="P35" s="303" t="str">
        <f ca="1">'т-банк 2 (6 мес)'!P35:Q35</f>
        <v>BLUESNAP</v>
      </c>
      <c r="Q35" s="303"/>
      <c r="R35" s="260"/>
      <c r="S35" s="260" t="str">
        <f ca="1">'т-банк 2 (6 мес)'!S35</f>
        <v>*1344</v>
      </c>
    </row>
    <row r="36" spans="1:19" ht="30" customHeight="1">
      <c r="A36" s="259">
        <f ca="1">'т-банк 2 (6 мес)'!A36</f>
        <v>46059.172164351854</v>
      </c>
      <c r="B36" s="260"/>
      <c r="C36" s="306">
        <f t="shared" ca="1" si="1"/>
        <v>46059.172164351854</v>
      </c>
      <c r="D36" s="307"/>
      <c r="E36" s="307"/>
      <c r="F36" s="307"/>
      <c r="G36" s="260"/>
      <c r="H36" s="321">
        <f ca="1">'т-банк 2 (6 мес)'!H36:L36/'ввод данных'!$B$7</f>
        <v>-148.92789968652036</v>
      </c>
      <c r="I36" s="321"/>
      <c r="J36" s="321"/>
      <c r="K36" s="321"/>
      <c r="L36" s="321"/>
      <c r="M36" s="261"/>
      <c r="N36" s="263">
        <f t="shared" ca="1" si="0"/>
        <v>-148.92789968652036</v>
      </c>
      <c r="O36" s="260"/>
      <c r="P36" s="303" t="str">
        <f ca="1">'т-банк 2 (6 мес)'!P36:Q36</f>
        <v>YM*DENGI-CLICK.RU</v>
      </c>
      <c r="Q36" s="303"/>
      <c r="R36" s="260"/>
      <c r="S36" s="260" t="str">
        <f ca="1">'т-банк 2 (6 мес)'!S36</f>
        <v>*1344</v>
      </c>
    </row>
    <row r="37" spans="1:19" ht="30" customHeight="1">
      <c r="A37" s="259">
        <f ca="1">'т-банк 2 (6 мес)'!A37</f>
        <v>46058.928414351853</v>
      </c>
      <c r="B37" s="260"/>
      <c r="C37" s="306">
        <f t="shared" ca="1" si="1"/>
        <v>46058.928414351853</v>
      </c>
      <c r="D37" s="307"/>
      <c r="E37" s="307"/>
      <c r="F37" s="307"/>
      <c r="G37" s="260"/>
      <c r="H37" s="321">
        <f ca="1">'т-банк 2 (6 мес)'!H37:L37/'ввод данных'!$B$7</f>
        <v>-33.479623824451409</v>
      </c>
      <c r="I37" s="321"/>
      <c r="J37" s="321"/>
      <c r="K37" s="321"/>
      <c r="L37" s="321"/>
      <c r="M37" s="261"/>
      <c r="N37" s="263">
        <f t="shared" ca="1" si="0"/>
        <v>-33.479623824451409</v>
      </c>
      <c r="O37" s="260"/>
      <c r="P37" s="303" t="str">
        <f ca="1">'т-банк 2 (6 мес)'!P37:Q37</f>
        <v>CREDITSCORESE</v>
      </c>
      <c r="Q37" s="303"/>
      <c r="R37" s="260"/>
      <c r="S37" s="260" t="str">
        <f ca="1">'т-банк 2 (6 мес)'!S37</f>
        <v>*1344</v>
      </c>
    </row>
    <row r="38" spans="1:19" ht="30" customHeight="1">
      <c r="A38" s="259">
        <f ca="1">'т-банк 2 (6 мес)'!A38</f>
        <v>46058.512442129628</v>
      </c>
      <c r="B38" s="260"/>
      <c r="C38" s="306">
        <f t="shared" ca="1" si="1"/>
        <v>46058.512442129628</v>
      </c>
      <c r="D38" s="307"/>
      <c r="E38" s="307"/>
      <c r="F38" s="307"/>
      <c r="G38" s="260"/>
      <c r="H38" s="321">
        <f ca="1">'т-банк 2 (6 мес)'!H38:L38/'ввод данных'!$B$7</f>
        <v>-100.28840125391849</v>
      </c>
      <c r="I38" s="321"/>
      <c r="J38" s="321"/>
      <c r="K38" s="321"/>
      <c r="L38" s="321"/>
      <c r="M38" s="261"/>
      <c r="N38" s="263">
        <f t="shared" ca="1" si="0"/>
        <v>-100.28840125391849</v>
      </c>
      <c r="O38" s="260"/>
      <c r="P38" s="303" t="str">
        <f ca="1">'т-банк 2 (6 мес)'!P38:Q38</f>
        <v>LEUPAY.EU  CODE 9022</v>
      </c>
      <c r="Q38" s="303"/>
      <c r="R38" s="260"/>
      <c r="S38" s="260" t="str">
        <f ca="1">'т-банк 2 (6 мес)'!S38</f>
        <v>*1344</v>
      </c>
    </row>
    <row r="39" spans="1:19" ht="30" customHeight="1">
      <c r="A39" s="259">
        <f ca="1">'т-банк 2 (6 мес)'!A39</f>
        <v>46057.701331018514</v>
      </c>
      <c r="B39" s="260"/>
      <c r="C39" s="306">
        <f t="shared" ca="1" si="1"/>
        <v>46057.701331018514</v>
      </c>
      <c r="D39" s="307"/>
      <c r="E39" s="307"/>
      <c r="F39" s="307"/>
      <c r="G39" s="260"/>
      <c r="H39" s="321">
        <f ca="1">'т-банк 2 (6 мес)'!H39:L39/'ввод данных'!$B$7</f>
        <v>-9.454545454545455</v>
      </c>
      <c r="I39" s="321"/>
      <c r="J39" s="321"/>
      <c r="K39" s="321"/>
      <c r="L39" s="321"/>
      <c r="M39" s="261"/>
      <c r="N39" s="263">
        <f t="shared" ca="1" si="0"/>
        <v>-9.454545454545455</v>
      </c>
      <c r="O39" s="260"/>
      <c r="P39" s="303" t="str">
        <f ca="1">'т-банк 2 (6 мес)'!P39:Q39</f>
        <v>COFFEE HOUSE 96</v>
      </c>
      <c r="Q39" s="303"/>
      <c r="R39" s="260"/>
      <c r="S39" s="260" t="str">
        <f ca="1">'т-банк 2 (6 мес)'!S39</f>
        <v>*1344</v>
      </c>
    </row>
    <row r="40" spans="1:19" ht="30" customHeight="1">
      <c r="A40" s="259">
        <f ca="1">'т-банк 2 (6 мес)'!A40</f>
        <v>46057.407581018517</v>
      </c>
      <c r="B40" s="260"/>
      <c r="C40" s="306">
        <f t="shared" ca="1" si="1"/>
        <v>46057.407581018517</v>
      </c>
      <c r="D40" s="307"/>
      <c r="E40" s="307"/>
      <c r="F40" s="307"/>
      <c r="G40" s="260"/>
      <c r="H40" s="321">
        <f ca="1">'т-банк 2 (6 мес)'!H40:L40/'ввод данных'!$B$7</f>
        <v>-94.821316614420056</v>
      </c>
      <c r="I40" s="321"/>
      <c r="J40" s="321"/>
      <c r="K40" s="321"/>
      <c r="L40" s="321"/>
      <c r="M40" s="261"/>
      <c r="N40" s="263">
        <f t="shared" ca="1" si="0"/>
        <v>-94.821316614420056</v>
      </c>
      <c r="O40" s="260"/>
      <c r="P40" s="303" t="str">
        <f ca="1">'т-банк 2 (6 мес)'!P40:Q40</f>
        <v>PIF ALFACAPITAL BRANDS</v>
      </c>
      <c r="Q40" s="303"/>
      <c r="R40" s="260"/>
      <c r="S40" s="260" t="str">
        <f ca="1">'т-банк 2 (6 мес)'!S40</f>
        <v>*1344</v>
      </c>
    </row>
    <row r="41" spans="1:19" ht="30" customHeight="1">
      <c r="A41" s="259">
        <f ca="1">'т-банк 2 (6 мес)'!A41</f>
        <v>46056.679108796292</v>
      </c>
      <c r="B41" s="260"/>
      <c r="C41" s="306">
        <f t="shared" ca="1" si="1"/>
        <v>46056.679108796292</v>
      </c>
      <c r="D41" s="307"/>
      <c r="E41" s="307"/>
      <c r="F41" s="307"/>
      <c r="G41" s="260"/>
      <c r="H41" s="321">
        <f ca="1">'т-банк 2 (6 мес)'!H41:L41/'ввод данных'!$B$7</f>
        <v>-46.043887147335425</v>
      </c>
      <c r="I41" s="321"/>
      <c r="J41" s="321"/>
      <c r="K41" s="321"/>
      <c r="L41" s="321"/>
      <c r="M41" s="261"/>
      <c r="N41" s="263">
        <f t="shared" ca="1" si="0"/>
        <v>-46.043887147335425</v>
      </c>
      <c r="O41" s="260"/>
      <c r="P41" s="303" t="str">
        <f ca="1">'т-банк 2 (6 мес)'!P41:Q41</f>
        <v>ZANIMALO.RU</v>
      </c>
      <c r="Q41" s="303"/>
      <c r="R41" s="260"/>
      <c r="S41" s="260" t="str">
        <f ca="1">'т-банк 2 (6 мес)'!S41</f>
        <v>*1344</v>
      </c>
    </row>
    <row r="42" spans="1:19" ht="30" customHeight="1">
      <c r="A42" s="259">
        <f ca="1">'т-банк 2 (6 мес)'!A42</f>
        <v>46056.144386574073</v>
      </c>
      <c r="B42" s="260"/>
      <c r="C42" s="306">
        <f t="shared" ca="1" si="1"/>
        <v>46056.144386574073</v>
      </c>
      <c r="D42" s="307"/>
      <c r="E42" s="307"/>
      <c r="F42" s="307"/>
      <c r="G42" s="260"/>
      <c r="H42" s="321">
        <f ca="1">'т-банк 2 (6 мес)'!H42:L42/'ввод данных'!$B$7</f>
        <v>-34.821316614420063</v>
      </c>
      <c r="I42" s="321"/>
      <c r="J42" s="321"/>
      <c r="K42" s="321"/>
      <c r="L42" s="321"/>
      <c r="M42" s="261"/>
      <c r="N42" s="263">
        <f t="shared" ca="1" si="0"/>
        <v>-34.821316614420063</v>
      </c>
      <c r="O42" s="260"/>
      <c r="P42" s="303" t="str">
        <f ca="1">'т-банк 2 (6 мес)'!P42:Q42</f>
        <v>YM*COFFEE</v>
      </c>
      <c r="Q42" s="303"/>
      <c r="R42" s="260"/>
      <c r="S42" s="260" t="str">
        <f ca="1">'т-банк 2 (6 мес)'!S42</f>
        <v>*1344</v>
      </c>
    </row>
    <row r="43" spans="1:19" ht="30" customHeight="1">
      <c r="A43" s="259">
        <f ca="1">'т-банк 2 (6 мес)'!A43</f>
        <v>46056.133275462962</v>
      </c>
      <c r="B43" s="260"/>
      <c r="C43" s="306">
        <f t="shared" ca="1" si="1"/>
        <v>46056.133275462962</v>
      </c>
      <c r="D43" s="307"/>
      <c r="E43" s="307"/>
      <c r="F43" s="307"/>
      <c r="G43" s="260"/>
      <c r="H43" s="321">
        <f ca="1">'т-банк 2 (6 мес)'!H43:L43/'ввод данных'!$B$7</f>
        <v>-94.156739811912232</v>
      </c>
      <c r="I43" s="321"/>
      <c r="J43" s="321"/>
      <c r="K43" s="321"/>
      <c r="L43" s="321"/>
      <c r="M43" s="261"/>
      <c r="N43" s="263">
        <f t="shared" ca="1" si="0"/>
        <v>-94.156739811912232</v>
      </c>
      <c r="O43" s="260"/>
      <c r="P43" s="303" t="str">
        <f ca="1">'т-банк 2 (6 мес)'!P43:Q43</f>
        <v>YM*YANDEX.MONEY</v>
      </c>
      <c r="Q43" s="303"/>
      <c r="R43" s="260"/>
      <c r="S43" s="260" t="str">
        <f ca="1">'т-банк 2 (6 мес)'!S43</f>
        <v>*1344</v>
      </c>
    </row>
    <row r="44" spans="1:19" ht="30" customHeight="1">
      <c r="A44" s="259">
        <f ca="1">'т-банк 2 (6 мес)'!A44</f>
        <v>46055.607581018521</v>
      </c>
      <c r="B44" s="260"/>
      <c r="C44" s="306">
        <f t="shared" ca="1" si="1"/>
        <v>46055.607581018521</v>
      </c>
      <c r="D44" s="307"/>
      <c r="E44" s="307"/>
      <c r="F44" s="307"/>
      <c r="G44" s="260"/>
      <c r="H44" s="321">
        <f ca="1">'т-банк 2 (6 мес)'!H44:L44/'ввод данных'!$B$7</f>
        <v>-16.752351097178682</v>
      </c>
      <c r="I44" s="321"/>
      <c r="J44" s="321"/>
      <c r="K44" s="321"/>
      <c r="L44" s="321"/>
      <c r="M44" s="261"/>
      <c r="N44" s="263">
        <f t="shared" ca="1" si="0"/>
        <v>-16.752351097178682</v>
      </c>
      <c r="O44" s="260"/>
      <c r="P44" s="303" t="str">
        <f ca="1">'т-банк 2 (6 мес)'!P44:Q44</f>
        <v>OOO TD VESTERN</v>
      </c>
      <c r="Q44" s="303"/>
      <c r="R44" s="260"/>
      <c r="S44" s="260" t="str">
        <f ca="1">'т-банк 2 (6 мес)'!S44</f>
        <v>*1344</v>
      </c>
    </row>
    <row r="45" spans="1:19" ht="30" customHeight="1">
      <c r="A45" s="259">
        <f ca="1">'т-банк 2 (6 мес)'!A45</f>
        <v>46055.348553240743</v>
      </c>
      <c r="B45" s="260"/>
      <c r="C45" s="306">
        <f t="shared" ca="1" si="1"/>
        <v>46055.348553240743</v>
      </c>
      <c r="D45" s="307"/>
      <c r="E45" s="307"/>
      <c r="F45" s="307"/>
      <c r="G45" s="260"/>
      <c r="H45" s="321">
        <f ca="1">'т-банк 2 (6 мес)'!H45:L45/'ввод данных'!$B$7</f>
        <v>-185.45454545454547</v>
      </c>
      <c r="I45" s="321"/>
      <c r="J45" s="321"/>
      <c r="K45" s="321"/>
      <c r="L45" s="321"/>
      <c r="M45" s="261"/>
      <c r="N45" s="263">
        <f t="shared" ca="1" si="0"/>
        <v>-185.45454545454547</v>
      </c>
      <c r="O45" s="260"/>
      <c r="P45" s="303" t="str">
        <f ca="1">'т-банк 2 (6 мес)'!P45:Q45</f>
        <v>OOO SVOYA KOMPANIYA</v>
      </c>
      <c r="Q45" s="303"/>
      <c r="R45" s="260"/>
      <c r="S45" s="260" t="str">
        <f ca="1">'т-банк 2 (6 мес)'!S45</f>
        <v>*1344</v>
      </c>
    </row>
    <row r="46" spans="1:19" ht="30" customHeight="1">
      <c r="A46" s="259">
        <f ca="1">'т-банк 2 (6 мес)'!A46</f>
        <v>46055.272858796299</v>
      </c>
      <c r="B46" s="260"/>
      <c r="C46" s="306">
        <f t="shared" ca="1" si="1"/>
        <v>46055.272858796299</v>
      </c>
      <c r="D46" s="307"/>
      <c r="E46" s="307"/>
      <c r="F46" s="307"/>
      <c r="G46" s="260"/>
      <c r="H46" s="321">
        <f ca="1">'т-банк 2 (6 мес)'!H46:L46/'ввод данных'!$B$7</f>
        <v>-185.4294670846395</v>
      </c>
      <c r="I46" s="321"/>
      <c r="J46" s="321"/>
      <c r="K46" s="321"/>
      <c r="L46" s="321"/>
      <c r="M46" s="261"/>
      <c r="N46" s="263">
        <f t="shared" ca="1" si="0"/>
        <v>-185.4294670846395</v>
      </c>
      <c r="O46" s="260"/>
      <c r="P46" s="303" t="str">
        <f ca="1">'т-банк 2 (6 мес)'!P46:Q46</f>
        <v>IP PLANETA SUSHI</v>
      </c>
      <c r="Q46" s="303"/>
      <c r="R46" s="260"/>
      <c r="S46" s="260" t="str">
        <f ca="1">'т-банк 2 (6 мес)'!S46</f>
        <v>*1344</v>
      </c>
    </row>
    <row r="47" spans="1:19" ht="30" customHeight="1">
      <c r="A47" s="259">
        <f ca="1">'т-банк 2 (6 мес)'!A47</f>
        <v>46054.802719907413</v>
      </c>
      <c r="B47" s="260"/>
      <c r="C47" s="306">
        <f t="shared" ca="1" si="1"/>
        <v>46054.802719907413</v>
      </c>
      <c r="D47" s="307"/>
      <c r="E47" s="307"/>
      <c r="F47" s="307"/>
      <c r="G47" s="260"/>
      <c r="H47" s="321">
        <f ca="1">'т-банк 2 (6 мес)'!H47:L47/'ввод данных'!$B$7</f>
        <v>-116.02507836990596</v>
      </c>
      <c r="I47" s="321"/>
      <c r="J47" s="321"/>
      <c r="K47" s="321"/>
      <c r="L47" s="321"/>
      <c r="M47" s="261"/>
      <c r="N47" s="263">
        <f t="shared" ca="1" si="0"/>
        <v>-116.02507836990596</v>
      </c>
      <c r="O47" s="260"/>
      <c r="P47" s="303" t="str">
        <f ca="1">'т-банк 2 (6 мес)'!P47:Q47</f>
        <v>PAYMASTER</v>
      </c>
      <c r="Q47" s="303"/>
      <c r="R47" s="260"/>
      <c r="S47" s="260" t="str">
        <f ca="1">'т-банк 2 (6 мес)'!S47</f>
        <v>*1344</v>
      </c>
    </row>
    <row r="48" spans="1:19" ht="30" customHeight="1">
      <c r="A48" s="259">
        <f ca="1">'т-банк 2 (6 мес)'!A48</f>
        <v>46054.657581018524</v>
      </c>
      <c r="B48" s="260"/>
      <c r="C48" s="306">
        <f t="shared" ca="1" si="1"/>
        <v>46054.657581018524</v>
      </c>
      <c r="D48" s="307"/>
      <c r="E48" s="307"/>
      <c r="F48" s="307"/>
      <c r="G48" s="260"/>
      <c r="H48" s="321">
        <f ca="1">'т-банк 2 (6 мес)'!H48:L48/'ввод данных'!$B$7</f>
        <v>-109.7680250783699</v>
      </c>
      <c r="I48" s="321"/>
      <c r="J48" s="321"/>
      <c r="K48" s="321"/>
      <c r="L48" s="321"/>
      <c r="M48" s="261"/>
      <c r="N48" s="263">
        <f t="shared" ca="1" si="0"/>
        <v>-109.7680250783699</v>
      </c>
      <c r="O48" s="260"/>
      <c r="P48" s="303" t="str">
        <f ca="1">'т-банк 2 (6 мес)'!P48:Q48</f>
        <v>TRM 4814 E</v>
      </c>
      <c r="Q48" s="303"/>
      <c r="R48" s="260"/>
      <c r="S48" s="260" t="str">
        <f ca="1">'т-банк 2 (6 мес)'!S48</f>
        <v>*1344</v>
      </c>
    </row>
    <row r="49" spans="1:19" ht="30" customHeight="1">
      <c r="A49" s="259">
        <f ca="1">'т-банк 2 (6 мес)'!A49</f>
        <v>46053.686747685191</v>
      </c>
      <c r="B49" s="260"/>
      <c r="C49" s="306">
        <f t="shared" ca="1" si="1"/>
        <v>46053.686747685191</v>
      </c>
      <c r="D49" s="307"/>
      <c r="E49" s="307"/>
      <c r="F49" s="307"/>
      <c r="G49" s="260"/>
      <c r="H49" s="321">
        <f ca="1">'т-банк 2 (6 мес)'!H49:L49/'ввод данных'!$B$7</f>
        <v>-13.780564263322884</v>
      </c>
      <c r="I49" s="321"/>
      <c r="J49" s="321"/>
      <c r="K49" s="321"/>
      <c r="L49" s="321"/>
      <c r="M49" s="261"/>
      <c r="N49" s="263">
        <f t="shared" ca="1" si="0"/>
        <v>-13.780564263322884</v>
      </c>
      <c r="O49" s="260"/>
      <c r="P49" s="303" t="str">
        <f ca="1">'т-банк 2 (6 мес)'!P49:Q49</f>
        <v>OOO SVOYA KOMPANIYA</v>
      </c>
      <c r="Q49" s="303"/>
      <c r="R49" s="260"/>
      <c r="S49" s="260" t="str">
        <f ca="1">'т-банк 2 (6 мес)'!S49</f>
        <v>*1344</v>
      </c>
    </row>
    <row r="50" spans="1:19" ht="30" customHeight="1">
      <c r="A50" s="259">
        <f ca="1">'т-банк 2 (6 мес)'!A50</f>
        <v>46052.706192129634</v>
      </c>
      <c r="B50" s="260"/>
      <c r="C50" s="306">
        <f t="shared" ca="1" si="1"/>
        <v>46052.706192129634</v>
      </c>
      <c r="D50" s="307"/>
      <c r="E50" s="307"/>
      <c r="F50" s="307"/>
      <c r="G50" s="260"/>
      <c r="H50" s="321">
        <f ca="1">'т-банк 2 (6 мес)'!H50:L50/'ввод данных'!$B$7</f>
        <v>-167.92476489028212</v>
      </c>
      <c r="I50" s="321"/>
      <c r="J50" s="321"/>
      <c r="K50" s="321"/>
      <c r="L50" s="321"/>
      <c r="M50" s="261"/>
      <c r="N50" s="263">
        <f t="shared" ca="1" si="0"/>
        <v>-167.92476489028212</v>
      </c>
      <c r="O50" s="260"/>
      <c r="P50" s="303" t="str">
        <f ca="1">'т-банк 2 (6 мес)'!P50:Q50</f>
        <v>FOTOSTRANA.RU</v>
      </c>
      <c r="Q50" s="303"/>
      <c r="R50" s="260"/>
      <c r="S50" s="260" t="str">
        <f ca="1">'т-банк 2 (6 мес)'!S50</f>
        <v>*1344</v>
      </c>
    </row>
    <row r="51" spans="1:19" ht="30" customHeight="1">
      <c r="A51" s="259">
        <f ca="1">'т-банк 2 (6 мес)'!A51</f>
        <v>46052.352025462969</v>
      </c>
      <c r="B51" s="260"/>
      <c r="C51" s="306">
        <f t="shared" ca="1" si="1"/>
        <v>46052.352025462969</v>
      </c>
      <c r="D51" s="307"/>
      <c r="E51" s="307"/>
      <c r="F51" s="307"/>
      <c r="G51" s="260"/>
      <c r="H51" s="321">
        <f ca="1">'т-банк 2 (6 мес)'!H51:L51/'ввод данных'!$B$7</f>
        <v>-134.49529780564262</v>
      </c>
      <c r="I51" s="321"/>
      <c r="J51" s="321"/>
      <c r="K51" s="321"/>
      <c r="L51" s="321"/>
      <c r="M51" s="261"/>
      <c r="N51" s="263">
        <f t="shared" ca="1" si="0"/>
        <v>-134.49529780564262</v>
      </c>
      <c r="O51" s="260"/>
      <c r="P51" s="303" t="str">
        <f ca="1">'т-банк 2 (6 мес)'!P51:Q51</f>
        <v>VASH COFFEE</v>
      </c>
      <c r="Q51" s="303"/>
      <c r="R51" s="260"/>
      <c r="S51" s="260" t="str">
        <f ca="1">'т-банк 2 (6 мес)'!S51</f>
        <v>*1344</v>
      </c>
    </row>
    <row r="52" spans="1:19" ht="30" customHeight="1">
      <c r="A52" s="259">
        <f ca="1">'т-банк 2 (6 мес)'!A52</f>
        <v>46052.047164351861</v>
      </c>
      <c r="B52" s="260"/>
      <c r="C52" s="306">
        <f t="shared" ca="1" si="1"/>
        <v>46052.047164351861</v>
      </c>
      <c r="D52" s="307"/>
      <c r="E52" s="307"/>
      <c r="F52" s="307"/>
      <c r="G52" s="260"/>
      <c r="H52" s="321">
        <f ca="1">'т-банк 2 (6 мес)'!H52:L52/'ввод данных'!$B$7</f>
        <v>-23.485893416927901</v>
      </c>
      <c r="I52" s="321"/>
      <c r="J52" s="321"/>
      <c r="K52" s="321"/>
      <c r="L52" s="321"/>
      <c r="M52" s="261"/>
      <c r="N52" s="263">
        <f t="shared" ca="1" si="0"/>
        <v>-23.485893416927901</v>
      </c>
      <c r="O52" s="260"/>
      <c r="P52" s="303" t="str">
        <f ca="1">'т-банк 2 (6 мес)'!P52:Q52</f>
        <v>UPFINANCE.SU</v>
      </c>
      <c r="Q52" s="303"/>
      <c r="R52" s="260"/>
      <c r="S52" s="260" t="str">
        <f ca="1">'т-банк 2 (6 мес)'!S52</f>
        <v>*1344</v>
      </c>
    </row>
    <row r="53" spans="1:19" ht="30" customHeight="1">
      <c r="A53" s="259">
        <f ca="1">'т-банк 2 (6 мес)'!A53</f>
        <v>46051.718692129638</v>
      </c>
      <c r="B53" s="260"/>
      <c r="C53" s="306">
        <f t="shared" ca="1" si="1"/>
        <v>46051.718692129638</v>
      </c>
      <c r="D53" s="307"/>
      <c r="E53" s="307"/>
      <c r="F53" s="307"/>
      <c r="G53" s="260"/>
      <c r="H53" s="321">
        <f ca="1">'т-банк 2 (6 мес)'!H53:L53/'ввод данных'!$B$7</f>
        <v>-173.64263322884011</v>
      </c>
      <c r="I53" s="321"/>
      <c r="J53" s="321"/>
      <c r="K53" s="321"/>
      <c r="L53" s="321"/>
      <c r="M53" s="261"/>
      <c r="N53" s="263">
        <f t="shared" ca="1" si="0"/>
        <v>-173.64263322884011</v>
      </c>
      <c r="O53" s="260"/>
      <c r="P53" s="303" t="str">
        <f ca="1">'т-банк 2 (6 мес)'!P53:Q53</f>
        <v>LUKOIL.AZS 74415 74U</v>
      </c>
      <c r="Q53" s="303"/>
      <c r="R53" s="260"/>
      <c r="S53" s="260" t="str">
        <f ca="1">'т-банк 2 (6 мес)'!S53</f>
        <v>*1344</v>
      </c>
    </row>
    <row r="54" spans="1:19" ht="30" customHeight="1">
      <c r="A54" s="259">
        <f ca="1">'т-банк 2 (6 мес)'!A54</f>
        <v>46051.354803240749</v>
      </c>
      <c r="B54" s="260"/>
      <c r="C54" s="306">
        <f t="shared" ca="1" si="1"/>
        <v>46051.354803240749</v>
      </c>
      <c r="D54" s="307"/>
      <c r="E54" s="307"/>
      <c r="F54" s="307"/>
      <c r="G54" s="260"/>
      <c r="H54" s="321">
        <f ca="1">'т-банк 2 (6 мес)'!H54:L54/'ввод данных'!$B$7</f>
        <v>-77.266457680250781</v>
      </c>
      <c r="I54" s="321"/>
      <c r="J54" s="321"/>
      <c r="K54" s="321"/>
      <c r="L54" s="321"/>
      <c r="M54" s="261"/>
      <c r="N54" s="263">
        <f t="shared" ca="1" si="0"/>
        <v>-77.266457680250781</v>
      </c>
      <c r="O54" s="260"/>
      <c r="P54" s="303" t="str">
        <f ca="1">'т-банк 2 (6 мес)'!P54:Q54</f>
        <v>HASHFLARE.IO*5687</v>
      </c>
      <c r="Q54" s="303"/>
      <c r="R54" s="260"/>
      <c r="S54" s="260" t="str">
        <f ca="1">'т-банк 2 (6 мес)'!S54</f>
        <v>*1344</v>
      </c>
    </row>
    <row r="55" spans="1:19" ht="30" customHeight="1">
      <c r="A55" s="259">
        <f ca="1">'т-банк 2 (6 мес)'!A55</f>
        <v>46050.760358796302</v>
      </c>
      <c r="B55" s="260"/>
      <c r="C55" s="306">
        <f t="shared" ca="1" si="1"/>
        <v>46050.760358796302</v>
      </c>
      <c r="D55" s="307"/>
      <c r="E55" s="307"/>
      <c r="F55" s="307"/>
      <c r="G55" s="260"/>
      <c r="H55" s="321">
        <f ca="1">'т-банк 2 (6 мес)'!H55:L55/'ввод данных'!$B$7</f>
        <v>-106.55799373040752</v>
      </c>
      <c r="I55" s="321"/>
      <c r="J55" s="321"/>
      <c r="K55" s="321"/>
      <c r="L55" s="321"/>
      <c r="M55" s="261"/>
      <c r="N55" s="263">
        <f t="shared" ca="1" si="0"/>
        <v>-106.55799373040752</v>
      </c>
      <c r="O55" s="260"/>
      <c r="P55" s="303" t="str">
        <f ca="1">'т-банк 2 (6 мес)'!P55:Q55</f>
        <v>STATUS CLUB</v>
      </c>
      <c r="Q55" s="303"/>
      <c r="R55" s="260"/>
      <c r="S55" s="260" t="str">
        <f ca="1">'т-банк 2 (6 мес)'!S55</f>
        <v>*1344</v>
      </c>
    </row>
    <row r="56" spans="1:19" ht="30" customHeight="1">
      <c r="A56" s="259">
        <f ca="1">'т-банк 2 (6 мес)'!A56</f>
        <v>46050.080497685194</v>
      </c>
      <c r="B56" s="260"/>
      <c r="C56" s="306">
        <f t="shared" ca="1" si="1"/>
        <v>46050.080497685194</v>
      </c>
      <c r="D56" s="307"/>
      <c r="E56" s="307"/>
      <c r="F56" s="307"/>
      <c r="G56" s="260"/>
      <c r="H56" s="321">
        <f ca="1">'т-банк 2 (6 мес)'!H56:L56/'ввод данных'!$B$7</f>
        <v>-28.376175548589341</v>
      </c>
      <c r="I56" s="321"/>
      <c r="J56" s="321"/>
      <c r="K56" s="321"/>
      <c r="L56" s="321"/>
      <c r="M56" s="261"/>
      <c r="N56" s="263">
        <f t="shared" ca="1" si="0"/>
        <v>-28.376175548589341</v>
      </c>
      <c r="O56" s="260"/>
      <c r="P56" s="303" t="str">
        <f ca="1">'т-банк 2 (6 мес)'!P56:Q56</f>
        <v>YM*YM.FIN</v>
      </c>
      <c r="Q56" s="303"/>
      <c r="R56" s="260"/>
      <c r="S56" s="260" t="str">
        <f ca="1">'т-банк 2 (6 мес)'!S56</f>
        <v>*1344</v>
      </c>
    </row>
    <row r="57" spans="1:19" ht="30" customHeight="1">
      <c r="A57" s="259">
        <f ca="1">'т-банк 2 (6 мес)'!A57</f>
        <v>46049.734664351861</v>
      </c>
      <c r="B57" s="260"/>
      <c r="C57" s="306">
        <f t="shared" ca="1" si="1"/>
        <v>46049.734664351861</v>
      </c>
      <c r="D57" s="307"/>
      <c r="E57" s="307"/>
      <c r="F57" s="307"/>
      <c r="G57" s="260"/>
      <c r="H57" s="321">
        <f ca="1">'т-банк 2 (6 мес)'!H57:L57/'ввод данных'!$B$7</f>
        <v>-107.13479623824452</v>
      </c>
      <c r="I57" s="321"/>
      <c r="J57" s="321"/>
      <c r="K57" s="321"/>
      <c r="L57" s="321"/>
      <c r="M57" s="261"/>
      <c r="N57" s="263">
        <f t="shared" ca="1" si="0"/>
        <v>-107.13479623824452</v>
      </c>
      <c r="O57" s="260"/>
      <c r="P57" s="303" t="str">
        <f ca="1">'т-банк 2 (6 мес)'!P57:Q57</f>
        <v>PAYU</v>
      </c>
      <c r="Q57" s="303"/>
      <c r="R57" s="260"/>
      <c r="S57" s="260" t="str">
        <f ca="1">'т-банк 2 (6 мес)'!S57</f>
        <v>*1344</v>
      </c>
    </row>
    <row r="58" spans="1:19" ht="30" customHeight="1">
      <c r="A58" s="259">
        <f ca="1">'т-банк 2 (6 мес)'!A58</f>
        <v>46049.309664351858</v>
      </c>
      <c r="B58" s="260"/>
      <c r="C58" s="306">
        <f t="shared" ca="1" si="1"/>
        <v>46049.309664351858</v>
      </c>
      <c r="D58" s="307"/>
      <c r="E58" s="307"/>
      <c r="F58" s="307"/>
      <c r="G58" s="260"/>
      <c r="H58" s="321">
        <f ca="1">'т-банк 2 (6 мес)'!H58:L58/'ввод данных'!$B$7</f>
        <v>-185.71786833855799</v>
      </c>
      <c r="I58" s="321"/>
      <c r="J58" s="321"/>
      <c r="K58" s="321"/>
      <c r="L58" s="321"/>
      <c r="M58" s="261"/>
      <c r="N58" s="263">
        <f t="shared" ca="1" si="0"/>
        <v>-185.71786833855799</v>
      </c>
      <c r="O58" s="260"/>
      <c r="P58" s="303" t="str">
        <f ca="1">'т-банк 2 (6 мес)'!P58:Q58</f>
        <v>SKR SKRILL.COM</v>
      </c>
      <c r="Q58" s="303"/>
      <c r="R58" s="260"/>
      <c r="S58" s="260" t="str">
        <f ca="1">'т-банк 2 (6 мес)'!S58</f>
        <v>*1344</v>
      </c>
    </row>
    <row r="59" spans="1:19" ht="30" customHeight="1">
      <c r="A59" s="259">
        <f ca="1">'т-банк 2 (6 мес)'!A59</f>
        <v>46048.513136574082</v>
      </c>
      <c r="B59" s="260"/>
      <c r="C59" s="306">
        <f t="shared" ca="1" si="1"/>
        <v>46048.513136574082</v>
      </c>
      <c r="D59" s="307"/>
      <c r="E59" s="307"/>
      <c r="F59" s="307"/>
      <c r="G59" s="260"/>
      <c r="H59" s="321">
        <f ca="1">'т-банк 2 (6 мес)'!H59:L59/'ввод данных'!$B$7</f>
        <v>-160.42633228840126</v>
      </c>
      <c r="I59" s="321"/>
      <c r="J59" s="321"/>
      <c r="K59" s="321"/>
      <c r="L59" s="321"/>
      <c r="M59" s="261"/>
      <c r="N59" s="263">
        <f t="shared" ca="1" si="0"/>
        <v>-160.42633228840126</v>
      </c>
      <c r="O59" s="260"/>
      <c r="P59" s="303" t="str">
        <f ca="1">'т-банк 2 (6 мес)'!P59:Q59</f>
        <v>GAZPROMNEFT AZS 106</v>
      </c>
      <c r="Q59" s="303"/>
      <c r="R59" s="260"/>
      <c r="S59" s="260" t="str">
        <f ca="1">'т-банк 2 (6 мес)'!S59</f>
        <v>*1344</v>
      </c>
    </row>
    <row r="60" spans="1:19" ht="30" customHeight="1">
      <c r="A60" s="259">
        <f ca="1">'т-банк 2 (6 мес)'!A60</f>
        <v>46048.232581018528</v>
      </c>
      <c r="B60" s="260"/>
      <c r="C60" s="306">
        <f t="shared" ca="1" si="1"/>
        <v>46048.232581018528</v>
      </c>
      <c r="D60" s="307"/>
      <c r="E60" s="307"/>
      <c r="F60" s="307"/>
      <c r="G60" s="260"/>
      <c r="H60" s="321">
        <f ca="1">'т-банк 2 (6 мес)'!H60:L60/'ввод данных'!$B$7</f>
        <v>-152.05015673981191</v>
      </c>
      <c r="I60" s="321"/>
      <c r="J60" s="321"/>
      <c r="K60" s="321"/>
      <c r="L60" s="321"/>
      <c r="M60" s="261"/>
      <c r="N60" s="263">
        <f t="shared" ca="1" si="0"/>
        <v>-152.05015673981191</v>
      </c>
      <c r="O60" s="260"/>
      <c r="P60" s="303" t="str">
        <f ca="1">'т-банк 2 (6 мес)'!P60:Q60</f>
        <v>YM*1CUPIS.RU140</v>
      </c>
      <c r="Q60" s="303"/>
      <c r="R60" s="260"/>
      <c r="S60" s="260" t="str">
        <f ca="1">'т-банк 2 (6 мес)'!S60</f>
        <v>*1344</v>
      </c>
    </row>
    <row r="61" spans="1:19" ht="30" customHeight="1">
      <c r="A61" s="259">
        <f ca="1">'т-банк 2 (6 мес)'!A61</f>
        <v>46047.919386574082</v>
      </c>
      <c r="B61" s="260"/>
      <c r="C61" s="306">
        <f t="shared" ca="1" si="1"/>
        <v>46047.919386574082</v>
      </c>
      <c r="D61" s="307"/>
      <c r="E61" s="307"/>
      <c r="F61" s="307"/>
      <c r="G61" s="260"/>
      <c r="H61" s="321">
        <f ca="1">'т-банк 2 (6 мес)'!H61:L61/'ввод данных'!$B$7</f>
        <v>-49.241379310344826</v>
      </c>
      <c r="I61" s="321"/>
      <c r="J61" s="321"/>
      <c r="K61" s="321"/>
      <c r="L61" s="321"/>
      <c r="M61" s="261"/>
      <c r="N61" s="263">
        <f t="shared" ca="1" si="0"/>
        <v>-49.241379310344826</v>
      </c>
      <c r="O61" s="260"/>
      <c r="P61" s="303" t="str">
        <f ca="1">'т-банк 2 (6 мес)'!P61:Q61</f>
        <v>LEUPAY.EU  CODE 2924</v>
      </c>
      <c r="Q61" s="303"/>
      <c r="R61" s="260"/>
      <c r="S61" s="260" t="str">
        <f ca="1">'т-банк 2 (6 мес)'!S61</f>
        <v>*1344</v>
      </c>
    </row>
    <row r="62" spans="1:19" ht="30" customHeight="1">
      <c r="A62" s="259">
        <f ca="1">'т-банк 2 (6 мес)'!A62</f>
        <v>46047.297164351861</v>
      </c>
      <c r="B62" s="260"/>
      <c r="C62" s="306">
        <f t="shared" ca="1" si="1"/>
        <v>46047.297164351861</v>
      </c>
      <c r="D62" s="307"/>
      <c r="E62" s="307"/>
      <c r="F62" s="307"/>
      <c r="G62" s="260"/>
      <c r="H62" s="321">
        <f ca="1">'т-банк 2 (6 мес)'!H62:L62/'ввод данных'!$B$7</f>
        <v>-111.14733542319749</v>
      </c>
      <c r="I62" s="321"/>
      <c r="J62" s="321"/>
      <c r="K62" s="321"/>
      <c r="L62" s="321"/>
      <c r="M62" s="261"/>
      <c r="N62" s="263">
        <f t="shared" ca="1" si="0"/>
        <v>-111.14733542319749</v>
      </c>
      <c r="O62" s="260"/>
      <c r="P62" s="303" t="str">
        <f ca="1">'т-банк 2 (6 мес)'!P62:Q62</f>
        <v>LOTS ROAD AUCTIONS</v>
      </c>
      <c r="Q62" s="303"/>
      <c r="R62" s="260"/>
      <c r="S62" s="260" t="str">
        <f ca="1">'т-банк 2 (6 мес)'!S62</f>
        <v>*1344</v>
      </c>
    </row>
    <row r="63" spans="1:19" ht="30" customHeight="1">
      <c r="A63" s="259">
        <f ca="1">'т-банк 2 (6 мес)'!A63</f>
        <v>46046.871469907419</v>
      </c>
      <c r="B63" s="260"/>
      <c r="C63" s="306">
        <f t="shared" ca="1" si="1"/>
        <v>46046.871469907419</v>
      </c>
      <c r="D63" s="307"/>
      <c r="E63" s="307"/>
      <c r="F63" s="307"/>
      <c r="G63" s="260"/>
      <c r="H63" s="321">
        <f ca="1">'т-банк 2 (6 мес)'!H63:L63/'ввод данных'!$B$7</f>
        <v>-127.44827586206897</v>
      </c>
      <c r="I63" s="321"/>
      <c r="J63" s="321"/>
      <c r="K63" s="321"/>
      <c r="L63" s="321"/>
      <c r="M63" s="261"/>
      <c r="N63" s="263">
        <f t="shared" ca="1" si="0"/>
        <v>-127.44827586206897</v>
      </c>
      <c r="O63" s="260"/>
      <c r="P63" s="303" t="str">
        <f ca="1">'т-банк 2 (6 мес)'!P63:Q63</f>
        <v>PAW*NEWAUCTION</v>
      </c>
      <c r="Q63" s="303"/>
      <c r="R63" s="260"/>
      <c r="S63" s="260" t="str">
        <f ca="1">'т-банк 2 (6 мес)'!S63</f>
        <v>*1344</v>
      </c>
    </row>
    <row r="64" spans="1:19" ht="30" customHeight="1">
      <c r="A64" s="259">
        <f ca="1">'т-банк 2 (6 мес)'!A64</f>
        <v>46046.5242476852</v>
      </c>
      <c r="B64" s="260"/>
      <c r="C64" s="306">
        <f t="shared" ca="1" si="1"/>
        <v>46046.5242476852</v>
      </c>
      <c r="D64" s="307"/>
      <c r="E64" s="307"/>
      <c r="F64" s="307"/>
      <c r="G64" s="260"/>
      <c r="H64" s="321">
        <f ca="1">'т-банк 2 (6 мес)'!H64:L64/'ввод данных'!$B$7</f>
        <v>-50.01880877742947</v>
      </c>
      <c r="I64" s="321"/>
      <c r="J64" s="321"/>
      <c r="K64" s="321"/>
      <c r="L64" s="321"/>
      <c r="M64" s="261"/>
      <c r="N64" s="263">
        <f t="shared" ca="1" si="0"/>
        <v>-50.01880877742947</v>
      </c>
      <c r="O64" s="260"/>
      <c r="P64" s="303" t="str">
        <f ca="1">'т-банк 2 (6 мес)'!P64:Q64</f>
        <v>COFFEE HOUSE 96</v>
      </c>
      <c r="Q64" s="303"/>
      <c r="R64" s="260"/>
      <c r="S64" s="260" t="str">
        <f ca="1">'т-банк 2 (6 мес)'!S64</f>
        <v>*1344</v>
      </c>
    </row>
    <row r="65" spans="1:19" ht="30" customHeight="1">
      <c r="A65" s="259">
        <f ca="1">'т-банк 2 (6 мес)'!A65</f>
        <v>46045.75966435187</v>
      </c>
      <c r="B65" s="260"/>
      <c r="C65" s="306">
        <f t="shared" ca="1" si="1"/>
        <v>46045.75966435187</v>
      </c>
      <c r="D65" s="307"/>
      <c r="E65" s="307"/>
      <c r="F65" s="307"/>
      <c r="G65" s="260"/>
      <c r="H65" s="321">
        <f ca="1">'т-банк 2 (6 мес)'!H65:L65/'ввод данных'!$B$7</f>
        <v>-2.3699059561128526</v>
      </c>
      <c r="I65" s="321"/>
      <c r="J65" s="321"/>
      <c r="K65" s="321"/>
      <c r="L65" s="321"/>
      <c r="M65" s="261"/>
      <c r="N65" s="263">
        <f t="shared" ca="1" si="0"/>
        <v>-2.3699059561128526</v>
      </c>
      <c r="O65" s="260"/>
      <c r="P65" s="303" t="str">
        <f ca="1">'т-банк 2 (6 мес)'!P65:Q65</f>
        <v>NETELLER 1592</v>
      </c>
      <c r="Q65" s="303"/>
      <c r="R65" s="260"/>
      <c r="S65" s="260" t="str">
        <f ca="1">'т-банк 2 (6 мес)'!S65</f>
        <v>*1344</v>
      </c>
    </row>
    <row r="66" spans="1:19" ht="30" customHeight="1">
      <c r="A66" s="259">
        <f ca="1">'т-банк 2 (6 мес)'!A66</f>
        <v>46045.154108796312</v>
      </c>
      <c r="B66" s="260"/>
      <c r="C66" s="306">
        <f t="shared" ca="1" si="1"/>
        <v>46045.154108796312</v>
      </c>
      <c r="D66" s="307"/>
      <c r="E66" s="307"/>
      <c r="F66" s="307"/>
      <c r="G66" s="260"/>
      <c r="H66" s="321">
        <f ca="1">'т-банк 2 (6 мес)'!H66:L66/'ввод данных'!$B$7</f>
        <v>-76.965517241379317</v>
      </c>
      <c r="I66" s="321"/>
      <c r="J66" s="321"/>
      <c r="K66" s="321"/>
      <c r="L66" s="321"/>
      <c r="M66" s="261"/>
      <c r="N66" s="263">
        <f t="shared" ca="1" si="0"/>
        <v>-76.965517241379317</v>
      </c>
      <c r="O66" s="260"/>
      <c r="P66" s="303" t="str">
        <f ca="1">'т-банк 2 (6 мес)'!P66:Q66</f>
        <v>YM*COFFEE-CAPITA</v>
      </c>
      <c r="Q66" s="303"/>
      <c r="R66" s="260"/>
      <c r="S66" s="260" t="str">
        <f ca="1">'т-банк 2 (6 мес)'!S66</f>
        <v>*1344</v>
      </c>
    </row>
    <row r="67" spans="1:19" ht="30" customHeight="1">
      <c r="A67" s="259">
        <f ca="1">'т-банк 2 (6 мес)'!A67</f>
        <v>46044.650636574093</v>
      </c>
      <c r="B67" s="260"/>
      <c r="C67" s="306">
        <f t="shared" ca="1" si="1"/>
        <v>46044.650636574093</v>
      </c>
      <c r="D67" s="307"/>
      <c r="E67" s="307"/>
      <c r="F67" s="307"/>
      <c r="G67" s="260"/>
      <c r="H67" s="321">
        <f ca="1">'т-банк 2 (6 мес)'!H67:L67/'ввод данных'!$B$7</f>
        <v>-61.391849529780565</v>
      </c>
      <c r="I67" s="321"/>
      <c r="J67" s="321"/>
      <c r="K67" s="321"/>
      <c r="L67" s="321"/>
      <c r="M67" s="261"/>
      <c r="N67" s="263">
        <f t="shared" ca="1" si="0"/>
        <v>-61.391849529780565</v>
      </c>
      <c r="O67" s="260"/>
      <c r="P67" s="303" t="str">
        <f ca="1">'т-банк 2 (6 мес)'!P67:Q67</f>
        <v>LION</v>
      </c>
      <c r="Q67" s="303"/>
      <c r="R67" s="260"/>
      <c r="S67" s="260" t="str">
        <f ca="1">'т-банк 2 (6 мес)'!S67</f>
        <v>*1344</v>
      </c>
    </row>
    <row r="68" spans="1:19" ht="30" customHeight="1">
      <c r="A68" s="259">
        <f ca="1">'т-банк 2 (6 мес)'!A68</f>
        <v>46043.718692129652</v>
      </c>
      <c r="B68" s="260"/>
      <c r="C68" s="306">
        <f t="shared" ca="1" si="1"/>
        <v>46043.718692129652</v>
      </c>
      <c r="D68" s="307"/>
      <c r="E68" s="307"/>
      <c r="F68" s="307"/>
      <c r="G68" s="260"/>
      <c r="H68" s="321">
        <f ca="1">'т-банк 2 (6 мес)'!H68:L68/'ввод данных'!$B$7</f>
        <v>-7.761755485893417</v>
      </c>
      <c r="I68" s="321"/>
      <c r="J68" s="321"/>
      <c r="K68" s="321"/>
      <c r="L68" s="321"/>
      <c r="M68" s="261"/>
      <c r="N68" s="263">
        <f t="shared" ca="1" si="0"/>
        <v>-7.761755485893417</v>
      </c>
      <c r="O68" s="260"/>
      <c r="P68" s="303" t="str">
        <f ca="1">'т-банк 2 (6 мес)'!P68:Q68</f>
        <v>APTEKA 24 CHASA</v>
      </c>
      <c r="Q68" s="303"/>
      <c r="R68" s="260"/>
      <c r="S68" s="260" t="str">
        <f ca="1">'т-банк 2 (6 мес)'!S68</f>
        <v>*1344</v>
      </c>
    </row>
    <row r="69" spans="1:19" ht="30" customHeight="1">
      <c r="A69" s="259">
        <f ca="1">'т-банк 2 (6 мес)'!A69</f>
        <v>46043.445775462984</v>
      </c>
      <c r="B69" s="260"/>
      <c r="C69" s="306">
        <f t="shared" ca="1" si="1"/>
        <v>46043.445775462984</v>
      </c>
      <c r="D69" s="307"/>
      <c r="E69" s="307"/>
      <c r="F69" s="307"/>
      <c r="G69" s="260"/>
      <c r="H69" s="321">
        <f ca="1">'т-банк 2 (6 мес)'!H69:L69/'ввод данных'!$B$7</f>
        <v>-126.03134796238244</v>
      </c>
      <c r="I69" s="321"/>
      <c r="J69" s="321"/>
      <c r="K69" s="321"/>
      <c r="L69" s="321"/>
      <c r="M69" s="261"/>
      <c r="N69" s="263">
        <f t="shared" ca="1" si="0"/>
        <v>-126.03134796238244</v>
      </c>
      <c r="O69" s="260"/>
      <c r="P69" s="303" t="str">
        <f ca="1">'т-банк 2 (6 мес)'!P69:Q69</f>
        <v>LOTERII PR-T LENINA</v>
      </c>
      <c r="Q69" s="303"/>
      <c r="R69" s="260"/>
      <c r="S69" s="260" t="str">
        <f ca="1">'т-банк 2 (6 мес)'!S69</f>
        <v>*1344</v>
      </c>
    </row>
    <row r="70" spans="1:19" ht="30" customHeight="1">
      <c r="A70" s="259">
        <f ca="1">'т-банк 2 (6 мес)'!A70</f>
        <v>46042.645775462981</v>
      </c>
      <c r="B70" s="260"/>
      <c r="C70" s="306">
        <f t="shared" ca="1" si="1"/>
        <v>46042.645775462981</v>
      </c>
      <c r="D70" s="307"/>
      <c r="E70" s="307"/>
      <c r="F70" s="307"/>
      <c r="G70" s="260"/>
      <c r="H70" s="321">
        <f ca="1">'т-банк 2 (6 мес)'!H70:L70/'ввод данных'!$B$7</f>
        <v>10532.915360501567</v>
      </c>
      <c r="I70" s="321"/>
      <c r="J70" s="321"/>
      <c r="K70" s="321"/>
      <c r="L70" s="321"/>
      <c r="M70" s="261"/>
      <c r="N70" s="263">
        <f t="shared" ca="1" si="0"/>
        <v>10532.915360501567</v>
      </c>
      <c r="O70" s="260"/>
      <c r="P70" s="303" t="str">
        <f ca="1">'т-банк 2 (6 мес)'!P70:Q70</f>
        <v>Salary transfer from STARLINK LLC</v>
      </c>
      <c r="Q70" s="303"/>
      <c r="R70" s="260"/>
      <c r="S70" s="260" t="str">
        <f ca="1">'т-банк 2 (6 мес)'!S70</f>
        <v>*1344</v>
      </c>
    </row>
    <row r="71" spans="1:19" ht="30" customHeight="1">
      <c r="A71" s="259">
        <f ca="1">'т-банк 2 (6 мес)'!A71</f>
        <v>46042.602719907423</v>
      </c>
      <c r="B71" s="260"/>
      <c r="C71" s="306">
        <f t="shared" ca="1" si="1"/>
        <v>46042.602719907423</v>
      </c>
      <c r="D71" s="307"/>
      <c r="E71" s="307"/>
      <c r="F71" s="307"/>
      <c r="G71" s="260"/>
      <c r="H71" s="321">
        <f ca="1">'т-банк 2 (6 мес)'!H71:L71/'ввод данных'!$B$7</f>
        <v>-122.77115987460814</v>
      </c>
      <c r="I71" s="321"/>
      <c r="J71" s="321"/>
      <c r="K71" s="321"/>
      <c r="L71" s="321"/>
      <c r="M71" s="261"/>
      <c r="N71" s="263">
        <f t="shared" ca="1" si="0"/>
        <v>-122.77115987460814</v>
      </c>
      <c r="O71" s="260"/>
      <c r="P71" s="303" t="str">
        <f ca="1">'т-банк 2 (6 мес)'!P71:Q71</f>
        <v>HASHFLARE.IO*5687</v>
      </c>
      <c r="Q71" s="303"/>
      <c r="R71" s="260"/>
      <c r="S71" s="260" t="str">
        <f ca="1">'т-банк 2 (6 мес)'!S71</f>
        <v>*1344</v>
      </c>
    </row>
    <row r="72" spans="1:19" ht="30" customHeight="1">
      <c r="A72" s="259">
        <f ca="1">'т-банк 2 (6 мес)'!A72</f>
        <v>46042.284664351864</v>
      </c>
      <c r="B72" s="260"/>
      <c r="C72" s="306">
        <f t="shared" ca="1" si="1"/>
        <v>46042.284664351864</v>
      </c>
      <c r="D72" s="307"/>
      <c r="E72" s="307"/>
      <c r="F72" s="307"/>
      <c r="G72" s="260"/>
      <c r="H72" s="321">
        <f ca="1">'т-банк 2 (6 мес)'!H72:L72/'ввод данных'!$B$7</f>
        <v>-145.75548589341693</v>
      </c>
      <c r="I72" s="321"/>
      <c r="J72" s="321"/>
      <c r="K72" s="321"/>
      <c r="L72" s="321"/>
      <c r="M72" s="261"/>
      <c r="N72" s="263">
        <f t="shared" ca="1" si="0"/>
        <v>-145.75548589341693</v>
      </c>
      <c r="O72" s="260"/>
      <c r="P72" s="303" t="str">
        <f ca="1">'т-банк 2 (6 мес)'!P72:Q72</f>
        <v>ADVANTIS CREDIT - MOTO</v>
      </c>
      <c r="Q72" s="303"/>
      <c r="R72" s="260"/>
      <c r="S72" s="260" t="str">
        <f ca="1">'т-банк 2 (6 мес)'!S72</f>
        <v>*1344</v>
      </c>
    </row>
    <row r="73" spans="1:19" ht="30" customHeight="1">
      <c r="A73" s="259">
        <f ca="1">'т-банк 2 (6 мес)'!A73</f>
        <v>46041.406192129645</v>
      </c>
      <c r="B73" s="260"/>
      <c r="C73" s="306">
        <f t="shared" ca="1" si="1"/>
        <v>46041.406192129645</v>
      </c>
      <c r="D73" s="307"/>
      <c r="E73" s="307"/>
      <c r="F73" s="307"/>
      <c r="G73" s="260"/>
      <c r="H73" s="321">
        <f ca="1">'т-банк 2 (6 мес)'!H73:L73/'ввод данных'!$B$7</f>
        <v>-122.95924764890282</v>
      </c>
      <c r="I73" s="321"/>
      <c r="J73" s="321"/>
      <c r="K73" s="321"/>
      <c r="L73" s="321"/>
      <c r="M73" s="261"/>
      <c r="N73" s="263">
        <f t="shared" ca="1" si="0"/>
        <v>-122.95924764890282</v>
      </c>
      <c r="O73" s="260"/>
      <c r="P73" s="303" t="str">
        <f ca="1">'т-банк 2 (6 мес)'!P73:Q73</f>
        <v>LUKOIL.AZK 18 51S</v>
      </c>
      <c r="Q73" s="303"/>
      <c r="R73" s="260"/>
      <c r="S73" s="260" t="str">
        <f ca="1">'т-банк 2 (6 мес)'!S73</f>
        <v>*1344</v>
      </c>
    </row>
    <row r="74" spans="1:19" ht="30" customHeight="1">
      <c r="A74" s="259">
        <f ca="1">'т-банк 2 (6 мес)'!A74</f>
        <v>46040.824247685203</v>
      </c>
      <c r="B74" s="260"/>
      <c r="C74" s="306">
        <f t="shared" ca="1" si="1"/>
        <v>46040.824247685203</v>
      </c>
      <c r="D74" s="307"/>
      <c r="E74" s="307"/>
      <c r="F74" s="307"/>
      <c r="G74" s="260"/>
      <c r="H74" s="321">
        <f ca="1">'т-банк 2 (6 мес)'!H74:L74/'ввод данных'!$B$7</f>
        <v>-49.768025078369909</v>
      </c>
      <c r="I74" s="321"/>
      <c r="J74" s="321"/>
      <c r="K74" s="321"/>
      <c r="L74" s="321"/>
      <c r="M74" s="261"/>
      <c r="N74" s="263">
        <f t="shared" ca="1" si="0"/>
        <v>-49.768025078369909</v>
      </c>
      <c r="O74" s="260"/>
      <c r="P74" s="303" t="str">
        <f ca="1">'т-банк 2 (6 мес)'!P74:Q74</f>
        <v>YM*MONEY.YANDEX</v>
      </c>
      <c r="Q74" s="303"/>
      <c r="R74" s="260"/>
      <c r="S74" s="260" t="str">
        <f ca="1">'т-банк 2 (6 мес)'!S74</f>
        <v>*1344</v>
      </c>
    </row>
    <row r="75" spans="1:19" ht="30" customHeight="1">
      <c r="A75" s="259">
        <f ca="1">'т-банк 2 (6 мес)'!A75</f>
        <v>46040.141608796315</v>
      </c>
      <c r="B75" s="260"/>
      <c r="C75" s="306">
        <f t="shared" ca="1" si="1"/>
        <v>46040.141608796315</v>
      </c>
      <c r="D75" s="307"/>
      <c r="E75" s="307"/>
      <c r="F75" s="307"/>
      <c r="G75" s="260"/>
      <c r="H75" s="321">
        <f ca="1">'т-банк 2 (6 мес)'!H75:L75/'ввод данных'!$B$7</f>
        <v>-149.52978056426332</v>
      </c>
      <c r="I75" s="321"/>
      <c r="J75" s="321"/>
      <c r="K75" s="321"/>
      <c r="L75" s="321"/>
      <c r="M75" s="261"/>
      <c r="N75" s="263">
        <f t="shared" ca="1" si="0"/>
        <v>-149.52978056426332</v>
      </c>
      <c r="O75" s="260"/>
      <c r="P75" s="303" t="str">
        <f ca="1">'т-банк 2 (6 мес)'!P75:Q75</f>
        <v>BEELINE MOBILE TOP-UP</v>
      </c>
      <c r="Q75" s="303"/>
      <c r="R75" s="260"/>
      <c r="S75" s="260" t="str">
        <f ca="1">'т-банк 2 (6 мес)'!S75</f>
        <v>*1344</v>
      </c>
    </row>
    <row r="76" spans="1:19" ht="30" customHeight="1">
      <c r="A76" s="259">
        <f ca="1">'т-банк 2 (6 мес)'!A76</f>
        <v>46040.001331018539</v>
      </c>
      <c r="B76" s="260"/>
      <c r="C76" s="306">
        <f t="shared" ca="1" si="1"/>
        <v>46040.001331018539</v>
      </c>
      <c r="D76" s="307"/>
      <c r="E76" s="307"/>
      <c r="F76" s="307"/>
      <c r="G76" s="260"/>
      <c r="H76" s="321">
        <f ca="1">'т-банк 2 (6 мес)'!H76:L76/'ввод данных'!$B$7</f>
        <v>-131.31034482758622</v>
      </c>
      <c r="I76" s="321"/>
      <c r="J76" s="321"/>
      <c r="K76" s="321"/>
      <c r="L76" s="321"/>
      <c r="M76" s="261"/>
      <c r="N76" s="263">
        <f t="shared" ca="1" si="0"/>
        <v>-131.31034482758622</v>
      </c>
      <c r="O76" s="260"/>
      <c r="P76" s="303" t="str">
        <f ca="1">'т-банк 2 (6 мес)'!P76:Q76</f>
        <v>SAFEZAIM.COM</v>
      </c>
      <c r="Q76" s="303"/>
      <c r="R76" s="260"/>
      <c r="S76" s="260" t="str">
        <f ca="1">'т-банк 2 (6 мес)'!S76</f>
        <v>*1344</v>
      </c>
    </row>
    <row r="77" spans="1:19" ht="30" customHeight="1">
      <c r="A77" s="259">
        <f ca="1">'т-банк 2 (6 мес)'!A77</f>
        <v>46039.152719907426</v>
      </c>
      <c r="B77" s="260"/>
      <c r="C77" s="306">
        <f t="shared" ca="1" si="1"/>
        <v>46039.152719907426</v>
      </c>
      <c r="D77" s="307"/>
      <c r="E77" s="307"/>
      <c r="F77" s="307"/>
      <c r="G77" s="260"/>
      <c r="H77" s="321">
        <f ca="1">'т-банк 2 (6 мес)'!H77:L77/'ввод данных'!$B$7</f>
        <v>-9.7053291536050157</v>
      </c>
      <c r="I77" s="321"/>
      <c r="J77" s="321"/>
      <c r="K77" s="321"/>
      <c r="L77" s="321"/>
      <c r="M77" s="261"/>
      <c r="N77" s="263">
        <f t="shared" ca="1" si="0"/>
        <v>-9.7053291536050157</v>
      </c>
      <c r="O77" s="260"/>
      <c r="P77" s="303" t="str">
        <f ca="1">'т-банк 2 (6 мес)'!P77:Q77</f>
        <v>VRB*QIWI</v>
      </c>
      <c r="Q77" s="303"/>
      <c r="R77" s="260"/>
      <c r="S77" s="260" t="str">
        <f ca="1">'т-банк 2 (6 мес)'!S77</f>
        <v>*1344</v>
      </c>
    </row>
    <row r="78" spans="1:19" ht="30" customHeight="1">
      <c r="A78" s="259">
        <f ca="1">'т-банк 2 (6 мес)'!A78</f>
        <v>46039.024247685207</v>
      </c>
      <c r="B78" s="260"/>
      <c r="C78" s="306">
        <f t="shared" ca="1" si="1"/>
        <v>46039.024247685207</v>
      </c>
      <c r="D78" s="307"/>
      <c r="E78" s="307"/>
      <c r="F78" s="307"/>
      <c r="G78" s="260"/>
      <c r="H78" s="321">
        <f ca="1">'т-банк 2 (6 мес)'!H78:L78/'ввод данных'!$B$7</f>
        <v>-86.156739811912232</v>
      </c>
      <c r="I78" s="321"/>
      <c r="J78" s="321"/>
      <c r="K78" s="321"/>
      <c r="L78" s="321"/>
      <c r="M78" s="261"/>
      <c r="N78" s="263">
        <f t="shared" ca="1" si="0"/>
        <v>-86.156739811912232</v>
      </c>
      <c r="O78" s="260"/>
      <c r="P78" s="303" t="str">
        <f ca="1">'т-банк 2 (6 мес)'!P78:Q78</f>
        <v>DENGI SRAZU</v>
      </c>
      <c r="Q78" s="303"/>
      <c r="R78" s="260"/>
      <c r="S78" s="260" t="str">
        <f ca="1">'т-банк 2 (6 мес)'!S78</f>
        <v>*1344</v>
      </c>
    </row>
    <row r="79" spans="1:19" ht="30" customHeight="1">
      <c r="A79" s="259">
        <f ca="1">'т-банк 2 (6 мес)'!A79</f>
        <v>46038.795081018543</v>
      </c>
      <c r="B79" s="260"/>
      <c r="C79" s="306">
        <f t="shared" ca="1" si="1"/>
        <v>46038.795081018543</v>
      </c>
      <c r="D79" s="307"/>
      <c r="E79" s="307"/>
      <c r="F79" s="307"/>
      <c r="G79" s="260"/>
      <c r="H79" s="321">
        <f ca="1">'т-банк 2 (6 мес)'!H79:L79/'ввод данных'!$B$7</f>
        <v>-71.887147335423194</v>
      </c>
      <c r="I79" s="321"/>
      <c r="J79" s="321"/>
      <c r="K79" s="321"/>
      <c r="L79" s="321"/>
      <c r="M79" s="261"/>
      <c r="N79" s="263">
        <f t="shared" ca="1" si="0"/>
        <v>-71.887147335423194</v>
      </c>
      <c r="O79" s="260"/>
      <c r="P79" s="303" t="str">
        <f ca="1">'т-банк 2 (6 мес)'!P79:Q79</f>
        <v>IZETTLE - 4829 UK POS</v>
      </c>
      <c r="Q79" s="303"/>
      <c r="R79" s="260"/>
      <c r="S79" s="260" t="str">
        <f ca="1">'т-банк 2 (6 мес)'!S79</f>
        <v>*1344</v>
      </c>
    </row>
    <row r="80" spans="1:19" ht="30" customHeight="1">
      <c r="A80" s="259">
        <f ca="1">'т-банк 2 (6 мес)'!A80</f>
        <v>46038.700636574096</v>
      </c>
      <c r="B80" s="260"/>
      <c r="C80" s="306">
        <f t="shared" ca="1" si="1"/>
        <v>46038.700636574096</v>
      </c>
      <c r="D80" s="307"/>
      <c r="E80" s="307"/>
      <c r="F80" s="307"/>
      <c r="G80" s="260"/>
      <c r="H80" s="321">
        <f ca="1">'т-банк 2 (6 мес)'!H80:L80/'ввод данных'!$B$7</f>
        <v>-176.23824451410658</v>
      </c>
      <c r="I80" s="321"/>
      <c r="J80" s="321"/>
      <c r="K80" s="321"/>
      <c r="L80" s="321"/>
      <c r="M80" s="261"/>
      <c r="N80" s="263">
        <f t="shared" ca="1" si="0"/>
        <v>-176.23824451410658</v>
      </c>
      <c r="O80" s="260"/>
      <c r="P80" s="303" t="str">
        <f ca="1">'т-банк 2 (6 мес)'!P80:Q80</f>
        <v>LEUPAY.EU  CODE 7405</v>
      </c>
      <c r="Q80" s="303"/>
      <c r="R80" s="260"/>
      <c r="S80" s="260" t="str">
        <f ca="1">'т-банк 2 (6 мес)'!S80</f>
        <v>*1344</v>
      </c>
    </row>
    <row r="81" spans="1:19" ht="30" customHeight="1">
      <c r="A81" s="259">
        <f ca="1">'т-банк 2 (6 мес)'!A81</f>
        <v>46037.977025462984</v>
      </c>
      <c r="B81" s="260"/>
      <c r="C81" s="306">
        <f t="shared" ca="1" si="1"/>
        <v>46037.977025462984</v>
      </c>
      <c r="D81" s="307"/>
      <c r="E81" s="307"/>
      <c r="F81" s="307"/>
      <c r="G81" s="260"/>
      <c r="H81" s="321">
        <f ca="1">'т-банк 2 (6 мес)'!H81:L81/'ввод данных'!$B$7</f>
        <v>-15.774294670846395</v>
      </c>
      <c r="I81" s="321"/>
      <c r="J81" s="321"/>
      <c r="K81" s="321"/>
      <c r="L81" s="321"/>
      <c r="M81" s="261"/>
      <c r="N81" s="263">
        <f t="shared" ca="1" si="0"/>
        <v>-15.774294670846395</v>
      </c>
      <c r="O81" s="260"/>
      <c r="P81" s="303" t="str">
        <f ca="1">'т-банк 2 (6 мес)'!P81:Q81</f>
        <v>HASHCOINS</v>
      </c>
      <c r="Q81" s="303"/>
      <c r="R81" s="260"/>
      <c r="S81" s="260" t="str">
        <f ca="1">'т-банк 2 (6 мес)'!S81</f>
        <v>*1344</v>
      </c>
    </row>
    <row r="82" spans="1:19" ht="30" customHeight="1">
      <c r="A82" s="259">
        <f ca="1">'т-банк 2 (6 мес)'!A82</f>
        <v>46037.835358796314</v>
      </c>
      <c r="B82" s="260"/>
      <c r="C82" s="306">
        <f t="shared" ca="1" si="1"/>
        <v>46037.835358796314</v>
      </c>
      <c r="D82" s="307"/>
      <c r="E82" s="307"/>
      <c r="F82" s="307"/>
      <c r="G82" s="260"/>
      <c r="H82" s="321">
        <f ca="1">'т-банк 2 (6 мес)'!H82:L82/'ввод данных'!$B$7</f>
        <v>-155.59874608150471</v>
      </c>
      <c r="I82" s="321"/>
      <c r="J82" s="321"/>
      <c r="K82" s="321"/>
      <c r="L82" s="321"/>
      <c r="M82" s="261"/>
      <c r="N82" s="263">
        <f t="shared" ca="1" si="0"/>
        <v>-155.59874608150471</v>
      </c>
      <c r="O82" s="260"/>
      <c r="P82" s="303" t="str">
        <f ca="1">'т-банк 2 (6 мес)'!P82:Q82</f>
        <v>LEUPAY.EU  CODE 2924</v>
      </c>
      <c r="Q82" s="303"/>
      <c r="R82" s="260"/>
      <c r="S82" s="260" t="str">
        <f ca="1">'т-банк 2 (6 мес)'!S82</f>
        <v>*1344</v>
      </c>
    </row>
    <row r="83" spans="1:19" ht="30" customHeight="1">
      <c r="A83" s="259">
        <f ca="1">'т-банк 2 (6 мес)'!A83</f>
        <v>46036.997164351873</v>
      </c>
      <c r="B83" s="260"/>
      <c r="C83" s="306">
        <f t="shared" ca="1" si="1"/>
        <v>46036.997164351873</v>
      </c>
      <c r="D83" s="307"/>
      <c r="E83" s="307"/>
      <c r="F83" s="307"/>
      <c r="G83" s="260"/>
      <c r="H83" s="321">
        <f ca="1">'т-банк 2 (6 мес)'!H83:L83/'ввод данных'!$B$7</f>
        <v>-57.278996865203759</v>
      </c>
      <c r="I83" s="321"/>
      <c r="J83" s="321"/>
      <c r="K83" s="321"/>
      <c r="L83" s="321"/>
      <c r="M83" s="261"/>
      <c r="N83" s="263">
        <f t="shared" ca="1" si="0"/>
        <v>-57.278996865203759</v>
      </c>
      <c r="O83" s="260"/>
      <c r="P83" s="303" t="str">
        <f ca="1">'т-банк 2 (6 мес)'!P83:Q83</f>
        <v>PAYMASTER</v>
      </c>
      <c r="Q83" s="303"/>
      <c r="R83" s="260"/>
      <c r="S83" s="260" t="str">
        <f ca="1">'т-банк 2 (6 мес)'!S83</f>
        <v>*1344</v>
      </c>
    </row>
    <row r="84" spans="1:19" ht="30" customHeight="1">
      <c r="A84" s="259">
        <f ca="1">'т-банк 2 (6 мес)'!A84</f>
        <v>46036.786747685204</v>
      </c>
      <c r="B84" s="260"/>
      <c r="C84" s="306">
        <f t="shared" ca="1" si="1"/>
        <v>46036.786747685204</v>
      </c>
      <c r="D84" s="307"/>
      <c r="E84" s="307"/>
      <c r="F84" s="307"/>
      <c r="G84" s="260"/>
      <c r="H84" s="321">
        <f ca="1">'т-банк 2 (6 мес)'!H84:L84/'ввод данных'!$B$7</f>
        <v>-99.1974921630094</v>
      </c>
      <c r="I84" s="321"/>
      <c r="J84" s="321"/>
      <c r="K84" s="321"/>
      <c r="L84" s="321"/>
      <c r="M84" s="261"/>
      <c r="N84" s="263">
        <f t="shared" ca="1" si="0"/>
        <v>-99.1974921630094</v>
      </c>
      <c r="O84" s="260"/>
      <c r="P84" s="303" t="str">
        <f ca="1">'т-банк 2 (6 мес)'!P84:Q84</f>
        <v>ZURZUM *PLATIUS</v>
      </c>
      <c r="Q84" s="303"/>
      <c r="R84" s="260"/>
      <c r="S84" s="260" t="str">
        <f ca="1">'т-банк 2 (6 мес)'!S84</f>
        <v>*1344</v>
      </c>
    </row>
    <row r="85" spans="1:19" ht="30" customHeight="1">
      <c r="A85" s="259">
        <f ca="1">'т-банк 2 (6 мес)'!A85</f>
        <v>46036.104803240763</v>
      </c>
      <c r="B85" s="260"/>
      <c r="C85" s="306">
        <f t="shared" ca="1" si="1"/>
        <v>46036.104803240763</v>
      </c>
      <c r="D85" s="307"/>
      <c r="E85" s="307"/>
      <c r="F85" s="307"/>
      <c r="G85" s="260"/>
      <c r="H85" s="321">
        <f ca="1">'т-банк 2 (6 мес)'!H85:L85/'ввод данных'!$B$7</f>
        <v>-15.03448275862069</v>
      </c>
      <c r="I85" s="321"/>
      <c r="J85" s="321"/>
      <c r="K85" s="321"/>
      <c r="L85" s="321"/>
      <c r="M85" s="261"/>
      <c r="N85" s="263">
        <f t="shared" ca="1" si="0"/>
        <v>-15.03448275862069</v>
      </c>
      <c r="O85" s="260"/>
      <c r="P85" s="303" t="str">
        <f ca="1">'т-банк 2 (6 мес)'!P85:Q85</f>
        <v>POMIDOR</v>
      </c>
      <c r="Q85" s="303"/>
      <c r="R85" s="260"/>
      <c r="S85" s="260" t="str">
        <f ca="1">'т-банк 2 (6 мес)'!S85</f>
        <v>*1344</v>
      </c>
    </row>
    <row r="86" spans="1:19" ht="30" customHeight="1">
      <c r="A86" s="259">
        <f ca="1">'т-банк 2 (6 мес)'!A86</f>
        <v>46035.852719907431</v>
      </c>
      <c r="B86" s="260"/>
      <c r="C86" s="306">
        <f t="shared" ca="1" si="1"/>
        <v>46035.852719907431</v>
      </c>
      <c r="D86" s="307"/>
      <c r="E86" s="307"/>
      <c r="F86" s="307"/>
      <c r="G86" s="260"/>
      <c r="H86" s="321">
        <f ca="1">'т-банк 2 (6 мес)'!H86:L86/'ввод данных'!$B$7</f>
        <v>-159.58620689655172</v>
      </c>
      <c r="I86" s="321"/>
      <c r="J86" s="321"/>
      <c r="K86" s="321"/>
      <c r="L86" s="321"/>
      <c r="M86" s="261"/>
      <c r="N86" s="263">
        <f t="shared" ca="1" si="0"/>
        <v>-159.58620689655172</v>
      </c>
      <c r="O86" s="260"/>
      <c r="P86" s="303" t="str">
        <f ca="1">'т-банк 2 (6 мес)'!P86:Q86</f>
        <v>PLASTIQ TUITION</v>
      </c>
      <c r="Q86" s="303"/>
      <c r="R86" s="260"/>
      <c r="S86" s="260" t="str">
        <f ca="1">'т-банк 2 (6 мес)'!S86</f>
        <v>*1344</v>
      </c>
    </row>
    <row r="87" spans="1:19" ht="30" customHeight="1">
      <c r="A87" s="259">
        <f ca="1">'т-банк 2 (6 мес)'!A87</f>
        <v>46034.933275462987</v>
      </c>
      <c r="B87" s="260"/>
      <c r="C87" s="306">
        <f t="shared" ca="1" si="1"/>
        <v>46034.933275462987</v>
      </c>
      <c r="D87" s="307"/>
      <c r="E87" s="307"/>
      <c r="F87" s="307"/>
      <c r="G87" s="260"/>
      <c r="H87" s="321">
        <f ca="1">'т-банк 2 (6 мес)'!H87:L87/'ввод данных'!$B$7</f>
        <v>-149.68025078369905</v>
      </c>
      <c r="I87" s="321"/>
      <c r="J87" s="321"/>
      <c r="K87" s="321"/>
      <c r="L87" s="321"/>
      <c r="M87" s="261"/>
      <c r="N87" s="263">
        <f t="shared" ca="1" si="0"/>
        <v>-149.68025078369905</v>
      </c>
      <c r="O87" s="260"/>
      <c r="P87" s="303" t="str">
        <f ca="1">'т-банк 2 (6 мес)'!P87:Q87</f>
        <v>HASHFLARE.IO*1436</v>
      </c>
      <c r="Q87" s="303"/>
      <c r="R87" s="260"/>
      <c r="S87" s="260" t="str">
        <f ca="1">'т-банк 2 (6 мес)'!S87</f>
        <v>*1344</v>
      </c>
    </row>
    <row r="88" spans="1:19" ht="30" customHeight="1">
      <c r="A88" s="259">
        <f ca="1">'т-банк 2 (6 мес)'!A88</f>
        <v>46034.103414351877</v>
      </c>
      <c r="B88" s="260"/>
      <c r="C88" s="306">
        <f t="shared" ca="1" si="1"/>
        <v>46034.103414351877</v>
      </c>
      <c r="D88" s="307"/>
      <c r="E88" s="307"/>
      <c r="F88" s="307"/>
      <c r="G88" s="260"/>
      <c r="H88" s="321">
        <f ca="1">'т-банк 2 (6 мес)'!H88:L88/'ввод данных'!$B$7</f>
        <v>-73.065830721003138</v>
      </c>
      <c r="I88" s="321"/>
      <c r="J88" s="321"/>
      <c r="K88" s="321"/>
      <c r="L88" s="321"/>
      <c r="M88" s="261"/>
      <c r="N88" s="263">
        <f t="shared" ca="1" si="0"/>
        <v>-73.065830721003138</v>
      </c>
      <c r="O88" s="260"/>
      <c r="P88" s="303" t="str">
        <f ca="1">'т-банк 2 (6 мес)'!P88:Q88</f>
        <v>PYATEROCHKA 2624</v>
      </c>
      <c r="Q88" s="303"/>
      <c r="R88" s="260"/>
      <c r="S88" s="260" t="str">
        <f ca="1">'т-банк 2 (6 мес)'!S88</f>
        <v>*1344</v>
      </c>
    </row>
    <row r="89" spans="1:19" ht="30" customHeight="1">
      <c r="A89" s="259">
        <f ca="1">'т-банк 2 (6 мес)'!A89</f>
        <v>46033.640914351876</v>
      </c>
      <c r="B89" s="260"/>
      <c r="C89" s="306">
        <f t="shared" ca="1" si="1"/>
        <v>46033.640914351876</v>
      </c>
      <c r="D89" s="307"/>
      <c r="E89" s="307"/>
      <c r="F89" s="307"/>
      <c r="G89" s="260"/>
      <c r="H89" s="321">
        <f ca="1">'т-банк 2 (6 мес)'!H89:L89/'ввод данных'!$B$7</f>
        <v>-134.36990595611286</v>
      </c>
      <c r="I89" s="321"/>
      <c r="J89" s="321"/>
      <c r="K89" s="321"/>
      <c r="L89" s="321"/>
      <c r="M89" s="261"/>
      <c r="N89" s="263">
        <f t="shared" ca="1" si="0"/>
        <v>-134.36990595611286</v>
      </c>
      <c r="O89" s="260"/>
      <c r="P89" s="303" t="str">
        <f ca="1">'т-банк 2 (6 мес)'!P89:Q89</f>
        <v>HASHCOINS</v>
      </c>
      <c r="Q89" s="303"/>
      <c r="R89" s="260"/>
      <c r="S89" s="260" t="str">
        <f ca="1">'т-банк 2 (6 мес)'!S89</f>
        <v>*1344</v>
      </c>
    </row>
    <row r="90" spans="1:19" ht="30" customHeight="1">
      <c r="A90" s="259">
        <f ca="1">'т-банк 2 (6 мес)'!A90</f>
        <v>46033.590219907433</v>
      </c>
      <c r="B90" s="260"/>
      <c r="C90" s="306">
        <f t="shared" ca="1" si="1"/>
        <v>46033.590219907433</v>
      </c>
      <c r="D90" s="307"/>
      <c r="E90" s="307"/>
      <c r="F90" s="307"/>
      <c r="G90" s="260"/>
      <c r="H90" s="321">
        <f ca="1">'т-банк 2 (6 мес)'!H90:L90/'ввод данных'!$B$7</f>
        <v>-3.6990595611285269</v>
      </c>
      <c r="I90" s="321"/>
      <c r="J90" s="321"/>
      <c r="K90" s="321"/>
      <c r="L90" s="321"/>
      <c r="M90" s="261"/>
      <c r="N90" s="263">
        <f t="shared" ref="N90:N153" ca="1" si="2">H90</f>
        <v>-3.6990595611285269</v>
      </c>
      <c r="O90" s="260"/>
      <c r="P90" s="303" t="str">
        <f ca="1">'т-банк 2 (6 мес)'!P90:Q90</f>
        <v>COFFEEMANIA D VVL</v>
      </c>
      <c r="Q90" s="303"/>
      <c r="R90" s="260"/>
      <c r="S90" s="260" t="str">
        <f ca="1">'т-банк 2 (6 мес)'!S90</f>
        <v>*1344</v>
      </c>
    </row>
    <row r="91" spans="1:19" ht="30" customHeight="1">
      <c r="A91" s="259">
        <f ca="1">'т-банк 2 (6 мес)'!A91</f>
        <v>46032.626331018546</v>
      </c>
      <c r="B91" s="260"/>
      <c r="C91" s="306">
        <f t="shared" ref="C91:C154" ca="1" si="3">A91</f>
        <v>46032.626331018546</v>
      </c>
      <c r="D91" s="307"/>
      <c r="E91" s="307"/>
      <c r="F91" s="307"/>
      <c r="G91" s="260"/>
      <c r="H91" s="321">
        <f ca="1">'т-банк 2 (6 мес)'!H91:L91/'ввод данных'!$B$7</f>
        <v>-143.07210031347964</v>
      </c>
      <c r="I91" s="321"/>
      <c r="J91" s="321"/>
      <c r="K91" s="321"/>
      <c r="L91" s="321"/>
      <c r="M91" s="261"/>
      <c r="N91" s="263">
        <f t="shared" ca="1" si="2"/>
        <v>-143.07210031347964</v>
      </c>
      <c r="O91" s="260"/>
      <c r="P91" s="303" t="str">
        <f ca="1">'т-банк 2 (6 мес)'!P91:Q91</f>
        <v>COFFEE HOUSE 96</v>
      </c>
      <c r="Q91" s="303"/>
      <c r="R91" s="260"/>
      <c r="S91" s="260" t="str">
        <f ca="1">'т-банк 2 (6 мес)'!S91</f>
        <v>*1344</v>
      </c>
    </row>
    <row r="92" spans="1:19" ht="30" customHeight="1">
      <c r="A92" s="259">
        <f ca="1">'т-банк 2 (6 мес)'!A92</f>
        <v>46032.525636574101</v>
      </c>
      <c r="B92" s="260"/>
      <c r="C92" s="306">
        <f t="shared" ca="1" si="3"/>
        <v>46032.525636574101</v>
      </c>
      <c r="D92" s="307"/>
      <c r="E92" s="307"/>
      <c r="F92" s="307"/>
      <c r="G92" s="260"/>
      <c r="H92" s="321">
        <f ca="1">'т-банк 2 (6 мес)'!H92:L92/'ввод данных'!$B$7</f>
        <v>-175.33542319749216</v>
      </c>
      <c r="I92" s="321"/>
      <c r="J92" s="321"/>
      <c r="K92" s="321"/>
      <c r="L92" s="321"/>
      <c r="M92" s="261"/>
      <c r="N92" s="263">
        <f t="shared" ca="1" si="2"/>
        <v>-175.33542319749216</v>
      </c>
      <c r="O92" s="260"/>
      <c r="P92" s="303" t="str">
        <f ca="1">'т-банк 2 (6 мес)'!P92:Q92</f>
        <v>ICHIBAN BOSHI</v>
      </c>
      <c r="Q92" s="303"/>
      <c r="R92" s="260"/>
      <c r="S92" s="260" t="str">
        <f ca="1">'т-банк 2 (6 мес)'!S92</f>
        <v>*1344</v>
      </c>
    </row>
    <row r="93" spans="1:19" ht="30" customHeight="1">
      <c r="A93" s="259">
        <f ca="1">'т-банк 2 (6 мес)'!A93</f>
        <v>46031.631192129658</v>
      </c>
      <c r="B93" s="260"/>
      <c r="C93" s="306">
        <f t="shared" ca="1" si="3"/>
        <v>46031.631192129658</v>
      </c>
      <c r="D93" s="307"/>
      <c r="E93" s="307"/>
      <c r="F93" s="307"/>
      <c r="G93" s="260"/>
      <c r="H93" s="321">
        <f ca="1">'т-банк 2 (6 мес)'!H93:L93/'ввод данных'!$B$7</f>
        <v>-85.630094043887141</v>
      </c>
      <c r="I93" s="321"/>
      <c r="J93" s="321"/>
      <c r="K93" s="321"/>
      <c r="L93" s="321"/>
      <c r="M93" s="261"/>
      <c r="N93" s="263">
        <f t="shared" ca="1" si="2"/>
        <v>-85.630094043887141</v>
      </c>
      <c r="O93" s="260"/>
      <c r="P93" s="303" t="str">
        <f ca="1">'т-банк 2 (6 мес)'!P93:Q93</f>
        <v>ALFA_SMS</v>
      </c>
      <c r="Q93" s="303"/>
      <c r="R93" s="260"/>
      <c r="S93" s="260" t="str">
        <f ca="1">'т-банк 2 (6 мес)'!S93</f>
        <v>*1344</v>
      </c>
    </row>
    <row r="94" spans="1:19" ht="30" customHeight="1">
      <c r="A94" s="259">
        <f ca="1">'т-банк 2 (6 мес)'!A94</f>
        <v>46031.227719907438</v>
      </c>
      <c r="B94" s="260"/>
      <c r="C94" s="306">
        <f t="shared" ca="1" si="3"/>
        <v>46031.227719907438</v>
      </c>
      <c r="D94" s="307"/>
      <c r="E94" s="307"/>
      <c r="F94" s="307"/>
      <c r="G94" s="260"/>
      <c r="H94" s="321">
        <f ca="1">'т-банк 2 (6 мес)'!H94:L94/'ввод данных'!$B$7</f>
        <v>-109.74294670846395</v>
      </c>
      <c r="I94" s="321"/>
      <c r="J94" s="321"/>
      <c r="K94" s="321"/>
      <c r="L94" s="321"/>
      <c r="M94" s="261"/>
      <c r="N94" s="263">
        <f t="shared" ca="1" si="2"/>
        <v>-109.74294670846395</v>
      </c>
      <c r="O94" s="260"/>
      <c r="P94" s="303" t="str">
        <f ca="1">'т-банк 2 (6 мес)'!P94:Q94</f>
        <v>YM*ZUCOFFEE</v>
      </c>
      <c r="Q94" s="303"/>
      <c r="R94" s="260"/>
      <c r="S94" s="260" t="str">
        <f ca="1">'т-банк 2 (6 мес)'!S94</f>
        <v>*1344</v>
      </c>
    </row>
    <row r="95" spans="1:19" ht="30" customHeight="1">
      <c r="A95" s="259">
        <f ca="1">'т-банк 2 (6 мес)'!A95</f>
        <v>46030.734664351883</v>
      </c>
      <c r="B95" s="260"/>
      <c r="C95" s="306">
        <f t="shared" ca="1" si="3"/>
        <v>46030.734664351883</v>
      </c>
      <c r="D95" s="307"/>
      <c r="E95" s="307"/>
      <c r="F95" s="307"/>
      <c r="G95" s="260"/>
      <c r="H95" s="321">
        <f ca="1">'т-банк 2 (6 мес)'!H95:L95/'ввод данных'!$B$7</f>
        <v>-160.86520376175548</v>
      </c>
      <c r="I95" s="321"/>
      <c r="J95" s="321"/>
      <c r="K95" s="321"/>
      <c r="L95" s="321"/>
      <c r="M95" s="261"/>
      <c r="N95" s="263">
        <f t="shared" ca="1" si="2"/>
        <v>-160.86520376175548</v>
      </c>
      <c r="O95" s="260"/>
      <c r="P95" s="303" t="str">
        <f ca="1">'т-банк 2 (6 мес)'!P95:Q95</f>
        <v>QIWI</v>
      </c>
      <c r="Q95" s="303"/>
      <c r="R95" s="260"/>
      <c r="S95" s="260" t="str">
        <f ca="1">'т-банк 2 (6 мес)'!S95</f>
        <v>*1344</v>
      </c>
    </row>
    <row r="96" spans="1:19" ht="30" customHeight="1">
      <c r="A96" s="259">
        <f ca="1">'т-банк 2 (6 мес)'!A96</f>
        <v>46030.506886574105</v>
      </c>
      <c r="B96" s="260"/>
      <c r="C96" s="306">
        <f t="shared" ca="1" si="3"/>
        <v>46030.506886574105</v>
      </c>
      <c r="D96" s="307"/>
      <c r="E96" s="307"/>
      <c r="F96" s="307"/>
      <c r="G96" s="260"/>
      <c r="H96" s="321">
        <f ca="1">'т-банк 2 (6 мес)'!H96:L96/'ввод данных'!$B$7</f>
        <v>-142.28213166144201</v>
      </c>
      <c r="I96" s="321"/>
      <c r="J96" s="321"/>
      <c r="K96" s="321"/>
      <c r="L96" s="321"/>
      <c r="M96" s="261"/>
      <c r="N96" s="263">
        <f t="shared" ca="1" si="2"/>
        <v>-142.28213166144201</v>
      </c>
      <c r="O96" s="260"/>
      <c r="P96" s="303" t="str">
        <f ca="1">'т-банк 2 (6 мес)'!P96:Q96</f>
        <v>TRAMLINE TRADERS</v>
      </c>
      <c r="Q96" s="303"/>
      <c r="R96" s="260"/>
      <c r="S96" s="260" t="str">
        <f ca="1">'т-банк 2 (6 мес)'!S96</f>
        <v>*1344</v>
      </c>
    </row>
    <row r="97" spans="1:19" ht="30" customHeight="1">
      <c r="A97" s="259">
        <f ca="1">'т-банк 2 (6 мес)'!A97</f>
        <v>46030.21591435188</v>
      </c>
      <c r="B97" s="260"/>
      <c r="C97" s="306">
        <f t="shared" ca="1" si="3"/>
        <v>46030.21591435188</v>
      </c>
      <c r="D97" s="307"/>
      <c r="E97" s="307"/>
      <c r="F97" s="307"/>
      <c r="G97" s="260"/>
      <c r="H97" s="321">
        <f ca="1">'т-банк 2 (6 мес)'!H97:L97/'ввод данных'!$B$7</f>
        <v>-151.6614420062696</v>
      </c>
      <c r="I97" s="321"/>
      <c r="J97" s="321"/>
      <c r="K97" s="321"/>
      <c r="L97" s="321"/>
      <c r="M97" s="261"/>
      <c r="N97" s="263">
        <f t="shared" ca="1" si="2"/>
        <v>-151.6614420062696</v>
      </c>
      <c r="O97" s="260"/>
      <c r="P97" s="303" t="str">
        <f ca="1">'т-банк 2 (6 мес)'!P97:Q97</f>
        <v>YM*ZUCOFFEE</v>
      </c>
      <c r="Q97" s="303"/>
      <c r="R97" s="260"/>
      <c r="S97" s="260" t="str">
        <f ca="1">'т-банк 2 (6 мес)'!S97</f>
        <v>*1344</v>
      </c>
    </row>
    <row r="98" spans="1:19" ht="30" customHeight="1">
      <c r="A98" s="259">
        <f ca="1">'т-банк 2 (6 мес)'!A98</f>
        <v>46029.613136574102</v>
      </c>
      <c r="B98" s="260"/>
      <c r="C98" s="306">
        <f t="shared" ca="1" si="3"/>
        <v>46029.613136574102</v>
      </c>
      <c r="D98" s="307"/>
      <c r="E98" s="307"/>
      <c r="F98" s="307"/>
      <c r="G98" s="260"/>
      <c r="H98" s="321">
        <f ca="1">'т-банк 2 (6 мес)'!H98:L98/'ввод данных'!$B$7</f>
        <v>-59.39811912225705</v>
      </c>
      <c r="I98" s="321"/>
      <c r="J98" s="321"/>
      <c r="K98" s="321"/>
      <c r="L98" s="321"/>
      <c r="M98" s="261"/>
      <c r="N98" s="263">
        <f t="shared" ca="1" si="2"/>
        <v>-59.39811912225705</v>
      </c>
      <c r="O98" s="260"/>
      <c r="P98" s="303" t="str">
        <f ca="1">'т-банк 2 (6 мес)'!P98:Q98</f>
        <v>RBK*CREDITEXPRESS</v>
      </c>
      <c r="Q98" s="303"/>
      <c r="R98" s="260"/>
      <c r="S98" s="260" t="str">
        <f ca="1">'т-банк 2 (6 мес)'!S98</f>
        <v>*1344</v>
      </c>
    </row>
    <row r="99" spans="1:19" ht="30" customHeight="1">
      <c r="A99" s="259">
        <f ca="1">'т-банк 2 (6 мес)'!A99</f>
        <v>46029.416608796324</v>
      </c>
      <c r="B99" s="260"/>
      <c r="C99" s="306">
        <f t="shared" ca="1" si="3"/>
        <v>46029.416608796324</v>
      </c>
      <c r="D99" s="307"/>
      <c r="E99" s="307"/>
      <c r="F99" s="307"/>
      <c r="G99" s="260"/>
      <c r="H99" s="321">
        <f ca="1">'т-банк 2 (6 мес)'!H99:L99/'ввод данных'!$B$7</f>
        <v>-138.62068965517241</v>
      </c>
      <c r="I99" s="321"/>
      <c r="J99" s="321"/>
      <c r="K99" s="321"/>
      <c r="L99" s="321"/>
      <c r="M99" s="261"/>
      <c r="N99" s="263">
        <f t="shared" ca="1" si="2"/>
        <v>-138.62068965517241</v>
      </c>
      <c r="O99" s="260"/>
      <c r="P99" s="303" t="str">
        <f ca="1">'т-банк 2 (6 мес)'!P99:Q99</f>
        <v>YM*BETTPRO</v>
      </c>
      <c r="Q99" s="303"/>
      <c r="R99" s="260"/>
      <c r="S99" s="260" t="str">
        <f ca="1">'т-банк 2 (6 мес)'!S99</f>
        <v>*1344</v>
      </c>
    </row>
    <row r="100" spans="1:19" ht="30" customHeight="1">
      <c r="A100" s="259">
        <f ca="1">'т-банк 2 (6 мес)'!A100</f>
        <v>46028.683275462994</v>
      </c>
      <c r="B100" s="260"/>
      <c r="C100" s="306">
        <f t="shared" ca="1" si="3"/>
        <v>46028.683275462994</v>
      </c>
      <c r="D100" s="307"/>
      <c r="E100" s="307"/>
      <c r="F100" s="307"/>
      <c r="G100" s="260"/>
      <c r="H100" s="321">
        <f ca="1">'т-банк 2 (6 мес)'!H100:L100/'ввод данных'!$B$7</f>
        <v>-0.68965517241379315</v>
      </c>
      <c r="I100" s="321"/>
      <c r="J100" s="321"/>
      <c r="K100" s="321"/>
      <c r="L100" s="321"/>
      <c r="M100" s="261"/>
      <c r="N100" s="263">
        <f t="shared" ca="1" si="2"/>
        <v>-0.68965517241379315</v>
      </c>
      <c r="O100" s="260"/>
      <c r="P100" s="303" t="str">
        <f ca="1">'т-банк 2 (6 мес)'!P100:Q100</f>
        <v>LLC CITY LUNCH</v>
      </c>
      <c r="Q100" s="303"/>
      <c r="R100" s="260"/>
      <c r="S100" s="260" t="str">
        <f ca="1">'т-банк 2 (6 мес)'!S100</f>
        <v>*1344</v>
      </c>
    </row>
    <row r="101" spans="1:19" ht="30" customHeight="1">
      <c r="A101" s="259">
        <f ca="1">'т-банк 2 (6 мес)'!A101</f>
        <v>46027.754108796325</v>
      </c>
      <c r="B101" s="260"/>
      <c r="C101" s="306">
        <f t="shared" ca="1" si="3"/>
        <v>46027.754108796325</v>
      </c>
      <c r="D101" s="307"/>
      <c r="E101" s="307"/>
      <c r="F101" s="307"/>
      <c r="G101" s="260"/>
      <c r="H101" s="321">
        <f ca="1">'т-банк 2 (6 мес)'!H101:L101/'ввод данных'!$B$7</f>
        <v>-128.71473354231975</v>
      </c>
      <c r="I101" s="321"/>
      <c r="J101" s="321"/>
      <c r="K101" s="321"/>
      <c r="L101" s="321"/>
      <c r="M101" s="261"/>
      <c r="N101" s="263">
        <f t="shared" ca="1" si="2"/>
        <v>-128.71473354231975</v>
      </c>
      <c r="O101" s="260"/>
      <c r="P101" s="303" t="str">
        <f ca="1">'т-банк 2 (6 мес)'!P101:Q101</f>
        <v>FOTOSTRANA.RU</v>
      </c>
      <c r="Q101" s="303"/>
      <c r="R101" s="260"/>
      <c r="S101" s="260" t="str">
        <f ca="1">'т-банк 2 (6 мес)'!S101</f>
        <v>*1344</v>
      </c>
    </row>
    <row r="102" spans="1:19" ht="30" customHeight="1">
      <c r="A102" s="259">
        <f ca="1">'т-банк 2 (6 мес)'!A102</f>
        <v>46027.374247685213</v>
      </c>
      <c r="B102" s="260"/>
      <c r="C102" s="306">
        <f t="shared" ca="1" si="3"/>
        <v>46027.374247685213</v>
      </c>
      <c r="D102" s="307"/>
      <c r="E102" s="307"/>
      <c r="F102" s="307"/>
      <c r="G102" s="260"/>
      <c r="H102" s="321">
        <f ca="1">'т-банк 2 (6 мес)'!H102:L102/'ввод данных'!$B$7</f>
        <v>-109.40438871473354</v>
      </c>
      <c r="I102" s="321"/>
      <c r="J102" s="321"/>
      <c r="K102" s="321"/>
      <c r="L102" s="321"/>
      <c r="M102" s="261"/>
      <c r="N102" s="263">
        <f t="shared" ca="1" si="2"/>
        <v>-109.40438871473354</v>
      </c>
      <c r="O102" s="260"/>
      <c r="P102" s="303" t="str">
        <f ca="1">'т-банк 2 (6 мес)'!P102:Q102</f>
        <v>WWW WALLETONE COM</v>
      </c>
      <c r="Q102" s="303"/>
      <c r="R102" s="260"/>
      <c r="S102" s="260" t="str">
        <f ca="1">'т-банк 2 (6 мес)'!S102</f>
        <v>*1344</v>
      </c>
    </row>
    <row r="103" spans="1:19" ht="30" customHeight="1">
      <c r="A103" s="259">
        <f ca="1">'т-банк 2 (6 мес)'!A103</f>
        <v>46026.865219907435</v>
      </c>
      <c r="B103" s="260"/>
      <c r="C103" s="306">
        <f t="shared" ca="1" si="3"/>
        <v>46026.865219907435</v>
      </c>
      <c r="D103" s="307"/>
      <c r="E103" s="307"/>
      <c r="F103" s="307"/>
      <c r="G103" s="260"/>
      <c r="H103" s="321">
        <f ca="1">'т-банк 2 (6 мес)'!H103:L103/'ввод данных'!$B$7</f>
        <v>-164.22570532915361</v>
      </c>
      <c r="I103" s="321"/>
      <c r="J103" s="321"/>
      <c r="K103" s="321"/>
      <c r="L103" s="321"/>
      <c r="M103" s="261"/>
      <c r="N103" s="263">
        <f t="shared" ca="1" si="2"/>
        <v>-164.22570532915361</v>
      </c>
      <c r="O103" s="260"/>
      <c r="P103" s="303" t="str">
        <f ca="1">'т-банк 2 (6 мес)'!P103:Q103</f>
        <v>NEW COFFEE</v>
      </c>
      <c r="Q103" s="303"/>
      <c r="R103" s="260"/>
      <c r="S103" s="260" t="str">
        <f ca="1">'т-банк 2 (6 мес)'!S103</f>
        <v>*1344</v>
      </c>
    </row>
    <row r="104" spans="1:19" ht="30" customHeight="1">
      <c r="A104" s="259">
        <f ca="1">'т-банк 2 (6 мес)'!A104</f>
        <v>46026.049247685216</v>
      </c>
      <c r="B104" s="260"/>
      <c r="C104" s="306">
        <f t="shared" ca="1" si="3"/>
        <v>46026.049247685216</v>
      </c>
      <c r="D104" s="307"/>
      <c r="E104" s="307"/>
      <c r="F104" s="307"/>
      <c r="G104" s="260"/>
      <c r="H104" s="321">
        <f ca="1">'т-банк 2 (6 мес)'!H104:L104/'ввод данных'!$B$7</f>
        <v>-84.865203761755481</v>
      </c>
      <c r="I104" s="321"/>
      <c r="J104" s="321"/>
      <c r="K104" s="321"/>
      <c r="L104" s="321"/>
      <c r="M104" s="261"/>
      <c r="N104" s="263">
        <f t="shared" ca="1" si="2"/>
        <v>-84.865203761755481</v>
      </c>
      <c r="O104" s="260"/>
      <c r="P104" s="303" t="str">
        <f ca="1">'т-банк 2 (6 мес)'!P104:Q104</f>
        <v>PAYU</v>
      </c>
      <c r="Q104" s="303"/>
      <c r="R104" s="260"/>
      <c r="S104" s="260" t="str">
        <f ca="1">'т-банк 2 (6 мес)'!S104</f>
        <v>*1344</v>
      </c>
    </row>
    <row r="105" spans="1:19" ht="30" customHeight="1">
      <c r="A105" s="259">
        <f ca="1">'т-банк 2 (6 мес)'!A105</f>
        <v>46025.59369212966</v>
      </c>
      <c r="B105" s="260"/>
      <c r="C105" s="306">
        <f t="shared" ca="1" si="3"/>
        <v>46025.59369212966</v>
      </c>
      <c r="D105" s="307"/>
      <c r="E105" s="307"/>
      <c r="F105" s="307"/>
      <c r="G105" s="260"/>
      <c r="H105" s="321">
        <f ca="1">'т-банк 2 (6 мес)'!H105:L105/'ввод данных'!$B$7</f>
        <v>-43.021943573667713</v>
      </c>
      <c r="I105" s="321"/>
      <c r="J105" s="321"/>
      <c r="K105" s="321"/>
      <c r="L105" s="321"/>
      <c r="M105" s="261"/>
      <c r="N105" s="263">
        <f t="shared" ca="1" si="2"/>
        <v>-43.021943573667713</v>
      </c>
      <c r="O105" s="260"/>
      <c r="P105" s="303" t="str">
        <f ca="1">'т-банк 2 (6 мес)'!P105:Q105</f>
        <v>Y.M*ZUCOFFEE</v>
      </c>
      <c r="Q105" s="303"/>
      <c r="R105" s="260"/>
      <c r="S105" s="260" t="str">
        <f ca="1">'т-банк 2 (6 мес)'!S105</f>
        <v>*1344</v>
      </c>
    </row>
    <row r="106" spans="1:19" ht="30" customHeight="1">
      <c r="A106" s="259">
        <f ca="1">'т-банк 2 (6 мес)'!A106</f>
        <v>46024.65619212966</v>
      </c>
      <c r="B106" s="260"/>
      <c r="C106" s="306">
        <f t="shared" ca="1" si="3"/>
        <v>46024.65619212966</v>
      </c>
      <c r="D106" s="307"/>
      <c r="E106" s="307"/>
      <c r="F106" s="307"/>
      <c r="G106" s="260"/>
      <c r="H106" s="321">
        <f ca="1">'т-банк 2 (6 мес)'!H106:L106/'ввод данных'!$B$7</f>
        <v>-80.112852664576806</v>
      </c>
      <c r="I106" s="321"/>
      <c r="J106" s="321"/>
      <c r="K106" s="321"/>
      <c r="L106" s="321"/>
      <c r="M106" s="261"/>
      <c r="N106" s="263">
        <f t="shared" ca="1" si="2"/>
        <v>-80.112852664576806</v>
      </c>
      <c r="O106" s="260"/>
      <c r="P106" s="303" t="str">
        <f ca="1">'т-банк 2 (6 мес)'!P106:Q106</f>
        <v>YANDEX.MONEY YANDEX.MO</v>
      </c>
      <c r="Q106" s="303"/>
      <c r="R106" s="260"/>
      <c r="S106" s="260" t="str">
        <f ca="1">'т-банк 2 (6 мес)'!S106</f>
        <v>*1344</v>
      </c>
    </row>
    <row r="107" spans="1:19" ht="30" customHeight="1">
      <c r="A107" s="259">
        <f ca="1">'т-банк 2 (6 мес)'!A107</f>
        <v>46024.154108796327</v>
      </c>
      <c r="B107" s="260"/>
      <c r="C107" s="306">
        <f t="shared" ca="1" si="3"/>
        <v>46024.154108796327</v>
      </c>
      <c r="D107" s="307"/>
      <c r="E107" s="307"/>
      <c r="F107" s="307"/>
      <c r="G107" s="260"/>
      <c r="H107" s="321">
        <f ca="1">'т-банк 2 (6 мес)'!H107:L107/'ввод данных'!$B$7</f>
        <v>-86.570532915360502</v>
      </c>
      <c r="I107" s="321"/>
      <c r="J107" s="321"/>
      <c r="K107" s="321"/>
      <c r="L107" s="321"/>
      <c r="M107" s="261"/>
      <c r="N107" s="263">
        <f t="shared" ca="1" si="2"/>
        <v>-86.570532915360502</v>
      </c>
      <c r="O107" s="260"/>
      <c r="P107" s="303" t="str">
        <f ca="1">'т-банк 2 (6 мес)'!P107:Q107</f>
        <v>YM*XELIUS</v>
      </c>
      <c r="Q107" s="303"/>
      <c r="R107" s="260"/>
      <c r="S107" s="260" t="str">
        <f ca="1">'т-банк 2 (6 мес)'!S107</f>
        <v>*1344</v>
      </c>
    </row>
    <row r="108" spans="1:19" ht="30" customHeight="1">
      <c r="A108" s="259">
        <f ca="1">'т-банк 2 (6 мес)'!A108</f>
        <v>46023.183969907441</v>
      </c>
      <c r="B108" s="260"/>
      <c r="C108" s="306">
        <f t="shared" ca="1" si="3"/>
        <v>46023.183969907441</v>
      </c>
      <c r="D108" s="307"/>
      <c r="E108" s="307"/>
      <c r="F108" s="307"/>
      <c r="G108" s="260"/>
      <c r="H108" s="321">
        <f ca="1">'т-банк 2 (6 мес)'!H108:L108/'ввод данных'!$B$7</f>
        <v>-85.128526645768019</v>
      </c>
      <c r="I108" s="321"/>
      <c r="J108" s="321"/>
      <c r="K108" s="321"/>
      <c r="L108" s="321"/>
      <c r="M108" s="261"/>
      <c r="N108" s="263">
        <f t="shared" ca="1" si="2"/>
        <v>-85.128526645768019</v>
      </c>
      <c r="O108" s="260"/>
      <c r="P108" s="303" t="str">
        <f ca="1">'т-банк 2 (6 мес)'!P108:Q108</f>
        <v>LENTA-297</v>
      </c>
      <c r="Q108" s="303"/>
      <c r="R108" s="260"/>
      <c r="S108" s="260" t="str">
        <f ca="1">'т-банк 2 (6 мес)'!S108</f>
        <v>*1344</v>
      </c>
    </row>
    <row r="109" spans="1:19" ht="30" customHeight="1">
      <c r="A109" s="259">
        <f ca="1">'т-банк 2 (6 мес)'!A109</f>
        <v>46022.267997685216</v>
      </c>
      <c r="B109" s="260"/>
      <c r="C109" s="306">
        <f t="shared" ca="1" si="3"/>
        <v>46022.267997685216</v>
      </c>
      <c r="D109" s="307"/>
      <c r="E109" s="307"/>
      <c r="F109" s="307"/>
      <c r="G109" s="260"/>
      <c r="H109" s="321">
        <f ca="1">'т-банк 2 (6 мес)'!H109:L109/'ввод данных'!$B$7</f>
        <v>-83.887147335423194</v>
      </c>
      <c r="I109" s="321"/>
      <c r="J109" s="321"/>
      <c r="K109" s="321"/>
      <c r="L109" s="321"/>
      <c r="M109" s="261"/>
      <c r="N109" s="263">
        <f t="shared" ca="1" si="2"/>
        <v>-83.887147335423194</v>
      </c>
      <c r="O109" s="260"/>
      <c r="P109" s="303" t="str">
        <f ca="1">'т-банк 2 (6 мес)'!P109:Q109</f>
        <v>YM*MOBCREDIT</v>
      </c>
      <c r="Q109" s="303"/>
      <c r="R109" s="260"/>
      <c r="S109" s="260" t="str">
        <f ca="1">'т-банк 2 (6 мес)'!S109</f>
        <v>*1344</v>
      </c>
    </row>
    <row r="110" spans="1:19" ht="30" customHeight="1">
      <c r="A110" s="259">
        <f ca="1">'т-банк 2 (6 мес)'!A110</f>
        <v>46021.313136574106</v>
      </c>
      <c r="B110" s="260"/>
      <c r="C110" s="306">
        <f t="shared" ca="1" si="3"/>
        <v>46021.313136574106</v>
      </c>
      <c r="D110" s="307"/>
      <c r="E110" s="307"/>
      <c r="F110" s="307"/>
      <c r="G110" s="260"/>
      <c r="H110" s="321">
        <f ca="1">'т-банк 2 (6 мес)'!H110:L110/'ввод данных'!$B$7</f>
        <v>-5.2037617554858935</v>
      </c>
      <c r="I110" s="321"/>
      <c r="J110" s="321"/>
      <c r="K110" s="321"/>
      <c r="L110" s="321"/>
      <c r="M110" s="261"/>
      <c r="N110" s="263">
        <f t="shared" ca="1" si="2"/>
        <v>-5.2037617554858935</v>
      </c>
      <c r="O110" s="260"/>
      <c r="P110" s="303" t="str">
        <f ca="1">'т-банк 2 (6 мес)'!P110:Q110</f>
        <v>PIF ALFACAPITAL BALANS</v>
      </c>
      <c r="Q110" s="303"/>
      <c r="R110" s="260"/>
      <c r="S110" s="260" t="str">
        <f ca="1">'т-банк 2 (6 мес)'!S110</f>
        <v>*1344</v>
      </c>
    </row>
    <row r="111" spans="1:19" ht="30" customHeight="1">
      <c r="A111" s="259">
        <f ca="1">'т-банк 2 (6 мес)'!A111</f>
        <v>46021.197858796331</v>
      </c>
      <c r="B111" s="260"/>
      <c r="C111" s="306">
        <f t="shared" ca="1" si="3"/>
        <v>46021.197858796331</v>
      </c>
      <c r="D111" s="307"/>
      <c r="E111" s="307"/>
      <c r="F111" s="307"/>
      <c r="G111" s="260"/>
      <c r="H111" s="321">
        <f ca="1">'т-банк 2 (6 мес)'!H111:L111/'ввод данных'!$B$7</f>
        <v>-146.15673981191222</v>
      </c>
      <c r="I111" s="321"/>
      <c r="J111" s="321"/>
      <c r="K111" s="321"/>
      <c r="L111" s="321"/>
      <c r="M111" s="261"/>
      <c r="N111" s="263">
        <f t="shared" ca="1" si="2"/>
        <v>-146.15673981191222</v>
      </c>
      <c r="O111" s="260"/>
      <c r="P111" s="303" t="str">
        <f ca="1">'т-банк 2 (6 мес)'!P111:Q111</f>
        <v>CANTEEN ALCON</v>
      </c>
      <c r="Q111" s="303"/>
      <c r="R111" s="260"/>
      <c r="S111" s="260" t="str">
        <f ca="1">'т-банк 2 (6 мес)'!S111</f>
        <v>*1344</v>
      </c>
    </row>
    <row r="112" spans="1:19" ht="30" customHeight="1">
      <c r="A112" s="259">
        <f ca="1">'т-банк 2 (6 мес)'!A112</f>
        <v>46020.200636574111</v>
      </c>
      <c r="B112" s="260"/>
      <c r="C112" s="306">
        <f t="shared" ca="1" si="3"/>
        <v>46020.200636574111</v>
      </c>
      <c r="D112" s="307"/>
      <c r="E112" s="307"/>
      <c r="F112" s="307"/>
      <c r="G112" s="260"/>
      <c r="H112" s="321">
        <f ca="1">'т-банк 2 (6 мес)'!H112:L112/'ввод данных'!$B$7</f>
        <v>-146.10658307210031</v>
      </c>
      <c r="I112" s="321"/>
      <c r="J112" s="321"/>
      <c r="K112" s="321"/>
      <c r="L112" s="321"/>
      <c r="M112" s="261"/>
      <c r="N112" s="263">
        <f t="shared" ca="1" si="2"/>
        <v>-146.10658307210031</v>
      </c>
      <c r="O112" s="260"/>
      <c r="P112" s="303" t="str">
        <f ca="1">'т-банк 2 (6 мес)'!P112:Q112</f>
        <v>PEREKRESTOK</v>
      </c>
      <c r="Q112" s="303"/>
      <c r="R112" s="260"/>
      <c r="S112" s="260" t="str">
        <f ca="1">'т-банк 2 (6 мес)'!S112</f>
        <v>*1344</v>
      </c>
    </row>
    <row r="113" spans="1:19" ht="30" customHeight="1">
      <c r="A113" s="259">
        <f ca="1">'т-банк 2 (6 мес)'!A113</f>
        <v>46020.067303240779</v>
      </c>
      <c r="B113" s="260"/>
      <c r="C113" s="306">
        <f t="shared" ca="1" si="3"/>
        <v>46020.067303240779</v>
      </c>
      <c r="D113" s="307"/>
      <c r="E113" s="307"/>
      <c r="F113" s="307"/>
      <c r="G113" s="260"/>
      <c r="H113" s="321">
        <f ca="1">'т-банк 2 (6 мес)'!H113:L113/'ввод данных'!$B$7</f>
        <v>-8.4137931034482758</v>
      </c>
      <c r="I113" s="321"/>
      <c r="J113" s="321"/>
      <c r="K113" s="321"/>
      <c r="L113" s="321"/>
      <c r="M113" s="261"/>
      <c r="N113" s="263">
        <f t="shared" ca="1" si="2"/>
        <v>-8.4137931034482758</v>
      </c>
      <c r="O113" s="260"/>
      <c r="P113" s="303" t="str">
        <f ca="1">'т-банк 2 (6 мес)'!P113:Q113</f>
        <v>YM*BETSBC</v>
      </c>
      <c r="Q113" s="303"/>
      <c r="R113" s="260"/>
      <c r="S113" s="260" t="str">
        <f ca="1">'т-банк 2 (6 мес)'!S113</f>
        <v>*1344</v>
      </c>
    </row>
    <row r="114" spans="1:19" ht="30" customHeight="1">
      <c r="A114" s="259">
        <f ca="1">'т-банк 2 (6 мес)'!A114</f>
        <v>46019.670081018558</v>
      </c>
      <c r="B114" s="260"/>
      <c r="C114" s="306">
        <f t="shared" ca="1" si="3"/>
        <v>46019.670081018558</v>
      </c>
      <c r="D114" s="307"/>
      <c r="E114" s="307"/>
      <c r="F114" s="307"/>
      <c r="G114" s="260"/>
      <c r="H114" s="321">
        <f ca="1">'т-банк 2 (6 мес)'!H114:L114/'ввод данных'!$B$7</f>
        <v>-30.006269592476489</v>
      </c>
      <c r="I114" s="321"/>
      <c r="J114" s="321"/>
      <c r="K114" s="321"/>
      <c r="L114" s="321"/>
      <c r="M114" s="261"/>
      <c r="N114" s="263">
        <f t="shared" ca="1" si="2"/>
        <v>-30.006269592476489</v>
      </c>
      <c r="O114" s="260"/>
      <c r="P114" s="303" t="str">
        <f ca="1">'т-банк 2 (6 мес)'!P114:Q114</f>
        <v>LLC ORGANIC COFFEE-2</v>
      </c>
      <c r="Q114" s="303"/>
      <c r="R114" s="260"/>
      <c r="S114" s="260" t="str">
        <f ca="1">'т-банк 2 (6 мес)'!S114</f>
        <v>*1344</v>
      </c>
    </row>
    <row r="115" spans="1:19" ht="30" customHeight="1">
      <c r="A115" s="259">
        <f ca="1">'т-банк 2 (6 мес)'!A115</f>
        <v>46018.90758101856</v>
      </c>
      <c r="B115" s="260"/>
      <c r="C115" s="306">
        <f t="shared" ca="1" si="3"/>
        <v>46018.90758101856</v>
      </c>
      <c r="D115" s="307"/>
      <c r="E115" s="307"/>
      <c r="F115" s="307"/>
      <c r="G115" s="260"/>
      <c r="H115" s="321">
        <f ca="1">'т-банк 2 (6 мес)'!H115:L115/'ввод данных'!$B$7</f>
        <v>-135.51097178683386</v>
      </c>
      <c r="I115" s="321"/>
      <c r="J115" s="321"/>
      <c r="K115" s="321"/>
      <c r="L115" s="321"/>
      <c r="M115" s="261"/>
      <c r="N115" s="263">
        <f t="shared" ca="1" si="2"/>
        <v>-135.51097178683386</v>
      </c>
      <c r="O115" s="260"/>
      <c r="P115" s="303" t="str">
        <f ca="1">'т-банк 2 (6 мес)'!P115:Q115</f>
        <v>ZAIMSRAZU.RU</v>
      </c>
      <c r="Q115" s="303"/>
      <c r="R115" s="260"/>
      <c r="S115" s="260" t="str">
        <f ca="1">'т-банк 2 (6 мес)'!S115</f>
        <v>*1344</v>
      </c>
    </row>
    <row r="116" spans="1:19" ht="30" customHeight="1">
      <c r="A116" s="259">
        <f ca="1">'т-банк 2 (6 мес)'!A116</f>
        <v>46018.606192129671</v>
      </c>
      <c r="B116" s="260"/>
      <c r="C116" s="306">
        <f t="shared" ca="1" si="3"/>
        <v>46018.606192129671</v>
      </c>
      <c r="D116" s="307"/>
      <c r="E116" s="307"/>
      <c r="F116" s="307"/>
      <c r="G116" s="260"/>
      <c r="H116" s="321">
        <f ca="1">'т-банк 2 (6 мес)'!H116:L116/'ввод данных'!$B$7</f>
        <v>-175.1974921630094</v>
      </c>
      <c r="I116" s="321"/>
      <c r="J116" s="321"/>
      <c r="K116" s="321"/>
      <c r="L116" s="321"/>
      <c r="M116" s="261"/>
      <c r="N116" s="263">
        <f t="shared" ca="1" si="2"/>
        <v>-175.1974921630094</v>
      </c>
      <c r="O116" s="260"/>
      <c r="P116" s="303" t="str">
        <f ca="1">'т-банк 2 (6 мес)'!P116:Q116</f>
        <v>WWW.WALLETONE.RU</v>
      </c>
      <c r="Q116" s="303"/>
      <c r="R116" s="260"/>
      <c r="S116" s="260" t="str">
        <f ca="1">'т-банк 2 (6 мес)'!S116</f>
        <v>*1344</v>
      </c>
    </row>
    <row r="117" spans="1:19" ht="30" customHeight="1">
      <c r="A117" s="259">
        <f ca="1">'т-банк 2 (6 мес)'!A117</f>
        <v>46018.031192129674</v>
      </c>
      <c r="B117" s="260"/>
      <c r="C117" s="306">
        <f t="shared" ca="1" si="3"/>
        <v>46018.031192129674</v>
      </c>
      <c r="D117" s="307"/>
      <c r="E117" s="307"/>
      <c r="F117" s="307"/>
      <c r="G117" s="260"/>
      <c r="H117" s="321">
        <f ca="1">'т-банк 2 (6 мес)'!H117:L117/'ввод данных'!$B$7</f>
        <v>-119.84952978056427</v>
      </c>
      <c r="I117" s="321"/>
      <c r="J117" s="321"/>
      <c r="K117" s="321"/>
      <c r="L117" s="321"/>
      <c r="M117" s="261"/>
      <c r="N117" s="263">
        <f t="shared" ca="1" si="2"/>
        <v>-119.84952978056427</v>
      </c>
      <c r="O117" s="260"/>
      <c r="P117" s="303" t="str">
        <f ca="1">'т-банк 2 (6 мес)'!P117:Q117</f>
        <v>YM*MOBCREDIT</v>
      </c>
      <c r="Q117" s="303"/>
      <c r="R117" s="260"/>
      <c r="S117" s="260" t="str">
        <f ca="1">'т-банк 2 (6 мес)'!S117</f>
        <v>*1344</v>
      </c>
    </row>
    <row r="118" spans="1:19" ht="30" customHeight="1">
      <c r="A118" s="259">
        <f ca="1">'т-банк 2 (6 мес)'!A118</f>
        <v>46017.537442129673</v>
      </c>
      <c r="B118" s="260"/>
      <c r="C118" s="306">
        <f t="shared" ca="1" si="3"/>
        <v>46017.537442129673</v>
      </c>
      <c r="D118" s="307"/>
      <c r="E118" s="307"/>
      <c r="F118" s="307"/>
      <c r="G118" s="260"/>
      <c r="H118" s="321">
        <f ca="1">'т-банк 2 (6 мес)'!H118:L118/'ввод данных'!$B$7</f>
        <v>-119.39811912225706</v>
      </c>
      <c r="I118" s="321"/>
      <c r="J118" s="321"/>
      <c r="K118" s="321"/>
      <c r="L118" s="321"/>
      <c r="M118" s="261"/>
      <c r="N118" s="263">
        <f t="shared" ca="1" si="2"/>
        <v>-119.39811912225706</v>
      </c>
      <c r="O118" s="260"/>
      <c r="P118" s="303" t="str">
        <f ca="1">'т-банк 2 (6 мес)'!P118:Q118</f>
        <v>NASTOYASHCHAYA PEKARNY</v>
      </c>
      <c r="Q118" s="303"/>
      <c r="R118" s="260"/>
      <c r="S118" s="260" t="str">
        <f ca="1">'т-банк 2 (6 мес)'!S118</f>
        <v>*1344</v>
      </c>
    </row>
    <row r="119" spans="1:19" ht="30" customHeight="1">
      <c r="A119" s="259">
        <f ca="1">'т-банк 2 (6 мес)'!A119</f>
        <v>46017.197164351892</v>
      </c>
      <c r="B119" s="260"/>
      <c r="C119" s="306">
        <f t="shared" ca="1" si="3"/>
        <v>46017.197164351892</v>
      </c>
      <c r="D119" s="307"/>
      <c r="E119" s="307"/>
      <c r="F119" s="307"/>
      <c r="G119" s="260"/>
      <c r="H119" s="321">
        <f ca="1">'т-банк 2 (6 мес)'!H119:L119/'ввод данных'!$B$7</f>
        <v>-139.5485893416928</v>
      </c>
      <c r="I119" s="321"/>
      <c r="J119" s="321"/>
      <c r="K119" s="321"/>
      <c r="L119" s="321"/>
      <c r="M119" s="261"/>
      <c r="N119" s="263">
        <f t="shared" ca="1" si="2"/>
        <v>-139.5485893416928</v>
      </c>
      <c r="O119" s="260"/>
      <c r="P119" s="303" t="str">
        <f ca="1">'т-банк 2 (6 мес)'!P119:Q119</f>
        <v>EZAIMO.RU</v>
      </c>
      <c r="Q119" s="303"/>
      <c r="R119" s="260"/>
      <c r="S119" s="260" t="str">
        <f ca="1">'т-банк 2 (6 мес)'!S119</f>
        <v>*1344</v>
      </c>
    </row>
    <row r="120" spans="1:19" ht="30" customHeight="1">
      <c r="A120" s="259">
        <f ca="1">'т-банк 2 (6 мес)'!A120</f>
        <v>46016.414525463006</v>
      </c>
      <c r="B120" s="260"/>
      <c r="C120" s="306">
        <f t="shared" ca="1" si="3"/>
        <v>46016.414525463006</v>
      </c>
      <c r="D120" s="307"/>
      <c r="E120" s="307"/>
      <c r="F120" s="307"/>
      <c r="G120" s="260"/>
      <c r="H120" s="321">
        <f ca="1">'т-банк 2 (6 мес)'!H120:L120/'ввод данных'!$B$7</f>
        <v>-16.840125391849529</v>
      </c>
      <c r="I120" s="321"/>
      <c r="J120" s="321"/>
      <c r="K120" s="321"/>
      <c r="L120" s="321"/>
      <c r="M120" s="261"/>
      <c r="N120" s="263">
        <f t="shared" ca="1" si="2"/>
        <v>-16.840125391849529</v>
      </c>
      <c r="O120" s="260"/>
      <c r="P120" s="303" t="str">
        <f ca="1">'т-банк 2 (6 мес)'!P120:Q120</f>
        <v>ZAIM365.RU</v>
      </c>
      <c r="Q120" s="303"/>
      <c r="R120" s="260"/>
      <c r="S120" s="260" t="str">
        <f ca="1">'т-банк 2 (6 мес)'!S120</f>
        <v>*1344</v>
      </c>
    </row>
    <row r="121" spans="1:19" ht="30" customHeight="1">
      <c r="A121" s="259">
        <f ca="1">'т-банк 2 (6 мес)'!A121</f>
        <v>46016.054108796336</v>
      </c>
      <c r="B121" s="260"/>
      <c r="C121" s="306">
        <f t="shared" ca="1" si="3"/>
        <v>46016.054108796336</v>
      </c>
      <c r="D121" s="307"/>
      <c r="E121" s="307"/>
      <c r="F121" s="307"/>
      <c r="G121" s="260"/>
      <c r="H121" s="321">
        <f ca="1">'т-банк 2 (6 мес)'!H121:L121/'ввод данных'!$B$7</f>
        <v>-58.432601880877741</v>
      </c>
      <c r="I121" s="321"/>
      <c r="J121" s="321"/>
      <c r="K121" s="321"/>
      <c r="L121" s="321"/>
      <c r="M121" s="261"/>
      <c r="N121" s="263">
        <f t="shared" ca="1" si="2"/>
        <v>-58.432601880877741</v>
      </c>
      <c r="O121" s="260"/>
      <c r="P121" s="303" t="str">
        <f ca="1">'т-банк 2 (6 мес)'!P121:Q121</f>
        <v>OPENTABLE REST GIFT</v>
      </c>
      <c r="Q121" s="303"/>
      <c r="R121" s="260"/>
      <c r="S121" s="260" t="str">
        <f ca="1">'т-банк 2 (6 мес)'!S121</f>
        <v>*1344</v>
      </c>
    </row>
    <row r="122" spans="1:19" ht="30" customHeight="1">
      <c r="A122" s="259">
        <f ca="1">'т-банк 2 (6 мес)'!A122</f>
        <v>46015.988136574117</v>
      </c>
      <c r="B122" s="260"/>
      <c r="C122" s="306">
        <f t="shared" ca="1" si="3"/>
        <v>46015.988136574117</v>
      </c>
      <c r="D122" s="307"/>
      <c r="E122" s="307"/>
      <c r="F122" s="307"/>
      <c r="G122" s="260"/>
      <c r="H122" s="321">
        <f ca="1">'т-банк 2 (6 мес)'!H122:L122/'ввод данных'!$B$7</f>
        <v>-160.30094043887146</v>
      </c>
      <c r="I122" s="321"/>
      <c r="J122" s="321"/>
      <c r="K122" s="321"/>
      <c r="L122" s="321"/>
      <c r="M122" s="261"/>
      <c r="N122" s="263">
        <f t="shared" ca="1" si="2"/>
        <v>-160.30094043887146</v>
      </c>
      <c r="O122" s="260"/>
      <c r="P122" s="303" t="str">
        <f ca="1">'т-банк 2 (6 мес)'!P122:Q122</f>
        <v>STATUS CLUB</v>
      </c>
      <c r="Q122" s="303"/>
      <c r="R122" s="260"/>
      <c r="S122" s="260" t="str">
        <f ca="1">'т-банк 2 (6 мес)'!S122</f>
        <v>*1344</v>
      </c>
    </row>
    <row r="123" spans="1:19" ht="30" customHeight="1">
      <c r="A123" s="259">
        <f ca="1">'т-банк 2 (6 мес)'!A123</f>
        <v>46015.099247685226</v>
      </c>
      <c r="B123" s="260"/>
      <c r="C123" s="306">
        <f t="shared" ca="1" si="3"/>
        <v>46015.099247685226</v>
      </c>
      <c r="D123" s="307"/>
      <c r="E123" s="307"/>
      <c r="F123" s="307"/>
      <c r="G123" s="260"/>
      <c r="H123" s="321">
        <f ca="1">'т-банк 2 (6 мес)'!H123:L123/'ввод данных'!$B$7</f>
        <v>-55.724137931034484</v>
      </c>
      <c r="I123" s="321"/>
      <c r="J123" s="321"/>
      <c r="K123" s="321"/>
      <c r="L123" s="321"/>
      <c r="M123" s="261"/>
      <c r="N123" s="263">
        <f t="shared" ca="1" si="2"/>
        <v>-55.724137931034484</v>
      </c>
      <c r="O123" s="260"/>
      <c r="P123" s="303" t="str">
        <f ca="1">'т-банк 2 (6 мес)'!P123:Q123</f>
        <v>PLASTIQ TUITION</v>
      </c>
      <c r="Q123" s="303"/>
      <c r="R123" s="260"/>
      <c r="S123" s="260" t="str">
        <f ca="1">'т-банк 2 (6 мес)'!S123</f>
        <v>*1344</v>
      </c>
    </row>
    <row r="124" spans="1:19" ht="30" customHeight="1">
      <c r="A124" s="259">
        <f ca="1">'т-банк 2 (6 мес)'!A124</f>
        <v>46014.209664351896</v>
      </c>
      <c r="B124" s="260"/>
      <c r="C124" s="306">
        <f t="shared" ca="1" si="3"/>
        <v>46014.209664351896</v>
      </c>
      <c r="D124" s="307"/>
      <c r="E124" s="307"/>
      <c r="F124" s="307"/>
      <c r="G124" s="260"/>
      <c r="H124" s="321">
        <f ca="1">'т-банк 2 (6 мес)'!H124:L124/'ввод данных'!$B$7</f>
        <v>-21.567398119122256</v>
      </c>
      <c r="I124" s="321"/>
      <c r="J124" s="321"/>
      <c r="K124" s="321"/>
      <c r="L124" s="321"/>
      <c r="M124" s="261"/>
      <c r="N124" s="263">
        <f t="shared" ca="1" si="2"/>
        <v>-21.567398119122256</v>
      </c>
      <c r="O124" s="260"/>
      <c r="P124" s="303" t="str">
        <f ca="1">'т-банк 2 (6 мес)'!P124:Q124</f>
        <v>OPENTABLE REST GIFT</v>
      </c>
      <c r="Q124" s="303"/>
      <c r="R124" s="260"/>
      <c r="S124" s="260" t="str">
        <f ca="1">'т-банк 2 (6 мес)'!S124</f>
        <v>*1344</v>
      </c>
    </row>
    <row r="125" spans="1:19" ht="30" customHeight="1">
      <c r="A125" s="259">
        <f ca="1">'т-банк 2 (6 мес)'!A125</f>
        <v>46013.405497685228</v>
      </c>
      <c r="B125" s="260"/>
      <c r="C125" s="306">
        <f t="shared" ca="1" si="3"/>
        <v>46013.405497685228</v>
      </c>
      <c r="D125" s="307"/>
      <c r="E125" s="307"/>
      <c r="F125" s="307"/>
      <c r="G125" s="260"/>
      <c r="H125" s="321">
        <f ca="1">'т-банк 2 (6 мес)'!H125:L125/'ввод данных'!$B$7</f>
        <v>-149.50470219435738</v>
      </c>
      <c r="I125" s="321"/>
      <c r="J125" s="321"/>
      <c r="K125" s="321"/>
      <c r="L125" s="321"/>
      <c r="M125" s="261"/>
      <c r="N125" s="263">
        <f t="shared" ca="1" si="2"/>
        <v>-149.50470219435738</v>
      </c>
      <c r="O125" s="260"/>
      <c r="P125" s="303" t="str">
        <f ca="1">'т-банк 2 (6 мес)'!P125:Q125</f>
        <v>PAYU</v>
      </c>
      <c r="Q125" s="303"/>
      <c r="R125" s="260"/>
      <c r="S125" s="260" t="str">
        <f ca="1">'т-банк 2 (6 мес)'!S125</f>
        <v>*1344</v>
      </c>
    </row>
    <row r="126" spans="1:19" ht="30" customHeight="1">
      <c r="A126" s="259">
        <f ca="1">'т-банк 2 (6 мес)'!A126</f>
        <v>46012.478414351892</v>
      </c>
      <c r="B126" s="260"/>
      <c r="C126" s="306">
        <f t="shared" ca="1" si="3"/>
        <v>46012.478414351892</v>
      </c>
      <c r="D126" s="307"/>
      <c r="E126" s="307"/>
      <c r="F126" s="307"/>
      <c r="G126" s="260"/>
      <c r="H126" s="321">
        <f ca="1">'т-банк 2 (6 мес)'!H126:L126/'ввод данных'!$B$7</f>
        <v>-86.884012539184951</v>
      </c>
      <c r="I126" s="321"/>
      <c r="J126" s="321"/>
      <c r="K126" s="321"/>
      <c r="L126" s="321"/>
      <c r="M126" s="261"/>
      <c r="N126" s="263">
        <f t="shared" ca="1" si="2"/>
        <v>-86.884012539184951</v>
      </c>
      <c r="O126" s="260"/>
      <c r="P126" s="303" t="str">
        <f ca="1">'т-банк 2 (6 мес)'!P126:Q126</f>
        <v>GAZPROMNEFT AZS 159</v>
      </c>
      <c r="Q126" s="303"/>
      <c r="R126" s="260"/>
      <c r="S126" s="260" t="str">
        <f ca="1">'т-банк 2 (6 мес)'!S126</f>
        <v>*1344</v>
      </c>
    </row>
    <row r="127" spans="1:19" ht="30" customHeight="1">
      <c r="A127" s="259">
        <f ca="1">'т-банк 2 (6 мес)'!A127</f>
        <v>46011.846469907447</v>
      </c>
      <c r="B127" s="260"/>
      <c r="C127" s="306">
        <f t="shared" ca="1" si="3"/>
        <v>46011.846469907447</v>
      </c>
      <c r="D127" s="307"/>
      <c r="E127" s="307"/>
      <c r="F127" s="307"/>
      <c r="G127" s="260"/>
      <c r="H127" s="321">
        <f ca="1">'т-банк 2 (6 мес)'!H127:L127/'ввод данных'!$B$7</f>
        <v>10532.915360501567</v>
      </c>
      <c r="I127" s="321"/>
      <c r="J127" s="321"/>
      <c r="K127" s="321"/>
      <c r="L127" s="321"/>
      <c r="M127" s="261"/>
      <c r="N127" s="263">
        <f t="shared" ca="1" si="2"/>
        <v>10532.915360501567</v>
      </c>
      <c r="O127" s="260"/>
      <c r="P127" s="303" t="str">
        <f ca="1">'т-банк 2 (6 мес)'!P127:Q127</f>
        <v>Salary transfer from STARLINK LLC</v>
      </c>
      <c r="Q127" s="303"/>
      <c r="R127" s="260"/>
      <c r="S127" s="260" t="str">
        <f ca="1">'т-банк 2 (6 мес)'!S127</f>
        <v>*1344</v>
      </c>
    </row>
    <row r="128" spans="1:19" ht="30" customHeight="1">
      <c r="A128" s="259">
        <f ca="1">'т-банк 2 (6 мес)'!A128</f>
        <v>46011.456886574117</v>
      </c>
      <c r="B128" s="260"/>
      <c r="C128" s="306">
        <f t="shared" ca="1" si="3"/>
        <v>46011.456886574117</v>
      </c>
      <c r="D128" s="307"/>
      <c r="E128" s="307"/>
      <c r="F128" s="307"/>
      <c r="G128" s="260"/>
      <c r="H128" s="321">
        <f ca="1">'т-банк 2 (6 мес)'!H128:L128/'ввод данных'!$B$7</f>
        <v>-149.05329153605015</v>
      </c>
      <c r="I128" s="321"/>
      <c r="J128" s="321"/>
      <c r="K128" s="321"/>
      <c r="L128" s="321"/>
      <c r="M128" s="261"/>
      <c r="N128" s="263">
        <f t="shared" ca="1" si="2"/>
        <v>-149.05329153605015</v>
      </c>
      <c r="O128" s="260"/>
      <c r="P128" s="303" t="str">
        <f ca="1">'т-банк 2 (6 мес)'!P128:Q128</f>
        <v>SHOPWWW.BELARUSBANK.BY</v>
      </c>
      <c r="Q128" s="303"/>
      <c r="R128" s="260"/>
      <c r="S128" s="260" t="str">
        <f ca="1">'т-банк 2 (6 мес)'!S128</f>
        <v>*1344</v>
      </c>
    </row>
    <row r="129" spans="1:19" ht="30" customHeight="1">
      <c r="A129" s="259">
        <f ca="1">'т-банк 2 (6 мес)'!A129</f>
        <v>46011.354803240785</v>
      </c>
      <c r="B129" s="260"/>
      <c r="C129" s="306">
        <f t="shared" ca="1" si="3"/>
        <v>46011.354803240785</v>
      </c>
      <c r="D129" s="307"/>
      <c r="E129" s="307"/>
      <c r="F129" s="307"/>
      <c r="G129" s="260"/>
      <c r="H129" s="321">
        <f ca="1">'т-банк 2 (6 мес)'!H129:L129/'ввод данных'!$B$7</f>
        <v>-177.49216300940438</v>
      </c>
      <c r="I129" s="321"/>
      <c r="J129" s="321"/>
      <c r="K129" s="321"/>
      <c r="L129" s="321"/>
      <c r="M129" s="261"/>
      <c r="N129" s="263">
        <f t="shared" ca="1" si="2"/>
        <v>-177.49216300940438</v>
      </c>
      <c r="O129" s="260"/>
      <c r="P129" s="303" t="str">
        <f ca="1">'т-банк 2 (6 мес)'!P129:Q129</f>
        <v>UMONEYS.RU</v>
      </c>
      <c r="Q129" s="303"/>
      <c r="R129" s="260"/>
      <c r="S129" s="260" t="str">
        <f ca="1">'т-банк 2 (6 мес)'!S129</f>
        <v>*1344</v>
      </c>
    </row>
    <row r="130" spans="1:19" ht="30" customHeight="1">
      <c r="A130" s="259">
        <f ca="1">'т-банк 2 (6 мес)'!A130</f>
        <v>46010.707581018563</v>
      </c>
      <c r="B130" s="260"/>
      <c r="C130" s="306">
        <f t="shared" ca="1" si="3"/>
        <v>46010.707581018563</v>
      </c>
      <c r="D130" s="307"/>
      <c r="E130" s="307"/>
      <c r="F130" s="307"/>
      <c r="G130" s="260"/>
      <c r="H130" s="321">
        <f ca="1">'т-банк 2 (6 мес)'!H130:L130/'ввод данных'!$B$7</f>
        <v>-141.65517241379311</v>
      </c>
      <c r="I130" s="321"/>
      <c r="J130" s="321"/>
      <c r="K130" s="321"/>
      <c r="L130" s="321"/>
      <c r="M130" s="261"/>
      <c r="N130" s="263">
        <f t="shared" ca="1" si="2"/>
        <v>-141.65517241379311</v>
      </c>
      <c r="O130" s="260"/>
      <c r="P130" s="303" t="str">
        <f ca="1">'т-банк 2 (6 мес)'!P130:Q130</f>
        <v>PAYMASTER</v>
      </c>
      <c r="Q130" s="303"/>
      <c r="R130" s="260"/>
      <c r="S130" s="260" t="str">
        <f ca="1">'т-банк 2 (6 мес)'!S130</f>
        <v>*1344</v>
      </c>
    </row>
    <row r="131" spans="1:19" ht="30" customHeight="1">
      <c r="A131" s="259">
        <f ca="1">'т-банк 2 (6 мес)'!A131</f>
        <v>46010.139525463004</v>
      </c>
      <c r="B131" s="260"/>
      <c r="C131" s="306">
        <f t="shared" ca="1" si="3"/>
        <v>46010.139525463004</v>
      </c>
      <c r="D131" s="307"/>
      <c r="E131" s="307"/>
      <c r="F131" s="307"/>
      <c r="G131" s="260"/>
      <c r="H131" s="321">
        <f ca="1">'т-банк 2 (6 мес)'!H131:L131/'ввод данных'!$B$7</f>
        <v>-187.33542319749216</v>
      </c>
      <c r="I131" s="321"/>
      <c r="J131" s="321"/>
      <c r="K131" s="321"/>
      <c r="L131" s="321"/>
      <c r="M131" s="261"/>
      <c r="N131" s="263">
        <f t="shared" ca="1" si="2"/>
        <v>-187.33542319749216</v>
      </c>
      <c r="O131" s="260"/>
      <c r="P131" s="303" t="str">
        <f ca="1">'т-банк 2 (6 мес)'!P131:Q131</f>
        <v>YM*BETSBC</v>
      </c>
      <c r="Q131" s="303"/>
      <c r="R131" s="260"/>
      <c r="S131" s="260" t="str">
        <f ca="1">'т-банк 2 (6 мес)'!S131</f>
        <v>*1344</v>
      </c>
    </row>
    <row r="132" spans="1:19" ht="30" customHeight="1">
      <c r="A132" s="259">
        <f ca="1">'т-банк 2 (6 мес)'!A132</f>
        <v>46009.815219907447</v>
      </c>
      <c r="B132" s="260"/>
      <c r="C132" s="306">
        <f t="shared" ca="1" si="3"/>
        <v>46009.815219907447</v>
      </c>
      <c r="D132" s="307"/>
      <c r="E132" s="307"/>
      <c r="F132" s="307"/>
      <c r="G132" s="260"/>
      <c r="H132" s="321">
        <f ca="1">'т-банк 2 (6 мес)'!H132:L132/'ввод данных'!$B$7</f>
        <v>-78.670846394984324</v>
      </c>
      <c r="I132" s="321"/>
      <c r="J132" s="321"/>
      <c r="K132" s="321"/>
      <c r="L132" s="321"/>
      <c r="M132" s="261"/>
      <c r="N132" s="263">
        <f t="shared" ca="1" si="2"/>
        <v>-78.670846394984324</v>
      </c>
      <c r="O132" s="260"/>
      <c r="P132" s="303" t="str">
        <f ca="1">'т-банк 2 (6 мес)'!P132:Q132</f>
        <v>BVAAUCTIONS</v>
      </c>
      <c r="Q132" s="303"/>
      <c r="R132" s="260"/>
      <c r="S132" s="260" t="str">
        <f ca="1">'т-банк 2 (6 мес)'!S132</f>
        <v>*1344</v>
      </c>
    </row>
    <row r="133" spans="1:19" ht="30" customHeight="1">
      <c r="A133" s="259">
        <f ca="1">'т-банк 2 (6 мес)'!A133</f>
        <v>46009.061747685228</v>
      </c>
      <c r="B133" s="260"/>
      <c r="C133" s="306">
        <f t="shared" ca="1" si="3"/>
        <v>46009.061747685228</v>
      </c>
      <c r="D133" s="307"/>
      <c r="E133" s="307"/>
      <c r="F133" s="307"/>
      <c r="G133" s="260"/>
      <c r="H133" s="321">
        <f ca="1">'т-банк 2 (6 мес)'!H133:L133/'ввод данных'!$B$7</f>
        <v>-57.554858934169282</v>
      </c>
      <c r="I133" s="321"/>
      <c r="J133" s="321"/>
      <c r="K133" s="321"/>
      <c r="L133" s="321"/>
      <c r="M133" s="261"/>
      <c r="N133" s="263">
        <f t="shared" ca="1" si="2"/>
        <v>-57.554858934169282</v>
      </c>
      <c r="O133" s="260"/>
      <c r="P133" s="303" t="str">
        <f ca="1">'т-банк 2 (6 мес)'!P133:Q133</f>
        <v>PAYU</v>
      </c>
      <c r="Q133" s="303"/>
      <c r="R133" s="260"/>
      <c r="S133" s="260" t="str">
        <f ca="1">'т-банк 2 (6 мес)'!S133</f>
        <v>*1344</v>
      </c>
    </row>
    <row r="134" spans="1:19" ht="30" customHeight="1">
      <c r="A134" s="259">
        <f ca="1">'т-банк 2 (6 мес)'!A134</f>
        <v>46008.613831018563</v>
      </c>
      <c r="B134" s="260"/>
      <c r="C134" s="306">
        <f t="shared" ca="1" si="3"/>
        <v>46008.613831018563</v>
      </c>
      <c r="D134" s="307"/>
      <c r="E134" s="307"/>
      <c r="F134" s="307"/>
      <c r="G134" s="260"/>
      <c r="H134" s="321">
        <f ca="1">'т-банк 2 (6 мес)'!H134:L134/'ввод данных'!$B$7</f>
        <v>-30.670846394984327</v>
      </c>
      <c r="I134" s="321"/>
      <c r="J134" s="321"/>
      <c r="K134" s="321"/>
      <c r="L134" s="321"/>
      <c r="M134" s="261"/>
      <c r="N134" s="263">
        <f t="shared" ca="1" si="2"/>
        <v>-30.670846394984327</v>
      </c>
      <c r="O134" s="260"/>
      <c r="P134" s="303" t="str">
        <f ca="1">'т-банк 2 (6 мес)'!P134:Q134</f>
        <v>EXPRESS-L</v>
      </c>
      <c r="Q134" s="303"/>
      <c r="R134" s="260"/>
      <c r="S134" s="260" t="str">
        <f ca="1">'т-банк 2 (6 мес)'!S134</f>
        <v>*1344</v>
      </c>
    </row>
    <row r="135" spans="1:19" ht="30" customHeight="1">
      <c r="A135" s="259">
        <f ca="1">'т-банк 2 (6 мес)'!A135</f>
        <v>46007.931192129676</v>
      </c>
      <c r="B135" s="260"/>
      <c r="C135" s="306">
        <f t="shared" ca="1" si="3"/>
        <v>46007.931192129676</v>
      </c>
      <c r="D135" s="307"/>
      <c r="E135" s="307"/>
      <c r="F135" s="307"/>
      <c r="G135" s="260"/>
      <c r="H135" s="321">
        <f ca="1">'т-банк 2 (6 мес)'!H135:L135/'ввод данных'!$B$7</f>
        <v>-88.551724137931032</v>
      </c>
      <c r="I135" s="321"/>
      <c r="J135" s="321"/>
      <c r="K135" s="321"/>
      <c r="L135" s="321"/>
      <c r="M135" s="261"/>
      <c r="N135" s="263">
        <f t="shared" ca="1" si="2"/>
        <v>-88.551724137931032</v>
      </c>
      <c r="O135" s="260"/>
      <c r="P135" s="303" t="str">
        <f ca="1">'т-банк 2 (6 мес)'!P135:Q135</f>
        <v>OOO KOMPASS GRUPP RUS</v>
      </c>
      <c r="Q135" s="303"/>
      <c r="R135" s="260"/>
      <c r="S135" s="260" t="str">
        <f ca="1">'т-банк 2 (6 мес)'!S135</f>
        <v>*1344</v>
      </c>
    </row>
    <row r="136" spans="1:19" ht="30" customHeight="1">
      <c r="A136" s="259">
        <f ca="1">'т-банк 2 (6 мес)'!A136</f>
        <v>46007.038831018566</v>
      </c>
      <c r="B136" s="260"/>
      <c r="C136" s="306">
        <f t="shared" ca="1" si="3"/>
        <v>46007.038831018566</v>
      </c>
      <c r="D136" s="307"/>
      <c r="E136" s="307"/>
      <c r="F136" s="307"/>
      <c r="G136" s="260"/>
      <c r="H136" s="321">
        <f ca="1">'т-банк 2 (6 мес)'!H136:L136/'ввод данных'!$B$7</f>
        <v>-20.940438871473354</v>
      </c>
      <c r="I136" s="321"/>
      <c r="J136" s="321"/>
      <c r="K136" s="321"/>
      <c r="L136" s="321"/>
      <c r="M136" s="261"/>
      <c r="N136" s="263">
        <f t="shared" ca="1" si="2"/>
        <v>-20.940438871473354</v>
      </c>
      <c r="O136" s="260"/>
      <c r="P136" s="303" t="str">
        <f ca="1">'т-банк 2 (6 мес)'!P136:Q136</f>
        <v>TRM 4814 E UL. ZEMLYAN</v>
      </c>
      <c r="Q136" s="303"/>
      <c r="R136" s="260"/>
      <c r="S136" s="260" t="str">
        <f ca="1">'т-банк 2 (6 мес)'!S136</f>
        <v>*1344</v>
      </c>
    </row>
    <row r="137" spans="1:19" ht="30" customHeight="1">
      <c r="A137" s="259">
        <f ca="1">'т-банк 2 (6 мес)'!A137</f>
        <v>46006.762442129679</v>
      </c>
      <c r="B137" s="260"/>
      <c r="C137" s="306">
        <f t="shared" ca="1" si="3"/>
        <v>46006.762442129679</v>
      </c>
      <c r="D137" s="307"/>
      <c r="E137" s="307"/>
      <c r="F137" s="307"/>
      <c r="G137" s="260"/>
      <c r="H137" s="321">
        <f ca="1">'т-банк 2 (6 мес)'!H137:L137/'ввод данных'!$B$7</f>
        <v>-60.20062695924765</v>
      </c>
      <c r="I137" s="321"/>
      <c r="J137" s="321"/>
      <c r="K137" s="321"/>
      <c r="L137" s="321"/>
      <c r="M137" s="261"/>
      <c r="N137" s="263">
        <f t="shared" ca="1" si="2"/>
        <v>-60.20062695924765</v>
      </c>
      <c r="O137" s="260"/>
      <c r="P137" s="303" t="str">
        <f ca="1">'т-банк 2 (6 мес)'!P137:Q137</f>
        <v>YM*COFFEE</v>
      </c>
      <c r="Q137" s="303"/>
      <c r="R137" s="260"/>
      <c r="S137" s="260" t="str">
        <f ca="1">'т-банк 2 (6 мес)'!S137</f>
        <v>*1344</v>
      </c>
    </row>
    <row r="138" spans="1:19" ht="30" customHeight="1">
      <c r="A138" s="259">
        <f ca="1">'т-банк 2 (6 мес)'!A138</f>
        <v>46006.075636574125</v>
      </c>
      <c r="B138" s="260"/>
      <c r="C138" s="306">
        <f t="shared" ca="1" si="3"/>
        <v>46006.075636574125</v>
      </c>
      <c r="D138" s="307"/>
      <c r="E138" s="307"/>
      <c r="F138" s="307"/>
      <c r="G138" s="260"/>
      <c r="H138" s="321">
        <f ca="1">'т-банк 2 (6 мес)'!H138:L138/'ввод данных'!$B$7</f>
        <v>-174.30721003134795</v>
      </c>
      <c r="I138" s="321"/>
      <c r="J138" s="321"/>
      <c r="K138" s="321"/>
      <c r="L138" s="321"/>
      <c r="M138" s="261"/>
      <c r="N138" s="263">
        <f t="shared" ca="1" si="2"/>
        <v>-174.30721003134795</v>
      </c>
      <c r="O138" s="260"/>
      <c r="P138" s="303" t="str">
        <f ca="1">'т-банк 2 (6 мес)'!P138:Q138</f>
        <v>LOBBY BAR</v>
      </c>
      <c r="Q138" s="303"/>
      <c r="R138" s="260"/>
      <c r="S138" s="260" t="str">
        <f ca="1">'т-банк 2 (6 мес)'!S138</f>
        <v>*1344</v>
      </c>
    </row>
    <row r="139" spans="1:19" ht="30" customHeight="1">
      <c r="A139" s="259">
        <f ca="1">'т-банк 2 (6 мес)'!A139</f>
        <v>46005.945775463013</v>
      </c>
      <c r="B139" s="260"/>
      <c r="C139" s="306">
        <f t="shared" ca="1" si="3"/>
        <v>46005.945775463013</v>
      </c>
      <c r="D139" s="307"/>
      <c r="E139" s="307"/>
      <c r="F139" s="307"/>
      <c r="G139" s="260"/>
      <c r="H139" s="321">
        <f ca="1">'т-банк 2 (6 мес)'!H139:L139/'ввод данных'!$B$7</f>
        <v>-152.66457680250784</v>
      </c>
      <c r="I139" s="321"/>
      <c r="J139" s="321"/>
      <c r="K139" s="321"/>
      <c r="L139" s="321"/>
      <c r="M139" s="261"/>
      <c r="N139" s="263">
        <f t="shared" ca="1" si="2"/>
        <v>-152.66457680250784</v>
      </c>
      <c r="O139" s="260"/>
      <c r="P139" s="303" t="str">
        <f ca="1">'т-банк 2 (6 мес)'!P139:Q139</f>
        <v>SPB COFFEE HOUSE 46</v>
      </c>
      <c r="Q139" s="303"/>
      <c r="R139" s="260"/>
      <c r="S139" s="260" t="str">
        <f ca="1">'т-банк 2 (6 мес)'!S139</f>
        <v>*1344</v>
      </c>
    </row>
    <row r="140" spans="1:19" ht="30" customHeight="1">
      <c r="A140" s="259">
        <f ca="1">'т-банк 2 (6 мес)'!A140</f>
        <v>46005.169386574125</v>
      </c>
      <c r="B140" s="260"/>
      <c r="C140" s="306">
        <f t="shared" ca="1" si="3"/>
        <v>46005.169386574125</v>
      </c>
      <c r="D140" s="307"/>
      <c r="E140" s="307"/>
      <c r="F140" s="307"/>
      <c r="G140" s="260"/>
      <c r="H140" s="321">
        <f ca="1">'т-банк 2 (6 мес)'!H140:L140/'ввод данных'!$B$7</f>
        <v>-92.112852664576806</v>
      </c>
      <c r="I140" s="321"/>
      <c r="J140" s="321"/>
      <c r="K140" s="321"/>
      <c r="L140" s="321"/>
      <c r="M140" s="261"/>
      <c r="N140" s="263">
        <f t="shared" ca="1" si="2"/>
        <v>-92.112852664576806</v>
      </c>
      <c r="O140" s="260"/>
      <c r="P140" s="303" t="str">
        <f ca="1">'т-банк 2 (6 мес)'!P140:Q140</f>
        <v>IZETTLE - 4829 UK POS</v>
      </c>
      <c r="Q140" s="303"/>
      <c r="R140" s="260"/>
      <c r="S140" s="260" t="str">
        <f ca="1">'т-банк 2 (6 мес)'!S140</f>
        <v>*1344</v>
      </c>
    </row>
    <row r="141" spans="1:19" ht="30" customHeight="1">
      <c r="A141" s="259">
        <f ca="1">'т-банк 2 (6 мес)'!A141</f>
        <v>46005.167997685239</v>
      </c>
      <c r="B141" s="260"/>
      <c r="C141" s="306">
        <f t="shared" ca="1" si="3"/>
        <v>46005.167997685239</v>
      </c>
      <c r="D141" s="307"/>
      <c r="E141" s="307"/>
      <c r="F141" s="307"/>
      <c r="G141" s="260"/>
      <c r="H141" s="321">
        <f ca="1">'т-банк 2 (6 мес)'!H141:L141/'ввод данных'!$B$7</f>
        <v>-84.250783699059568</v>
      </c>
      <c r="I141" s="321"/>
      <c r="J141" s="321"/>
      <c r="K141" s="321"/>
      <c r="L141" s="321"/>
      <c r="M141" s="261"/>
      <c r="N141" s="263">
        <f t="shared" ca="1" si="2"/>
        <v>-84.250783699059568</v>
      </c>
      <c r="O141" s="260"/>
      <c r="P141" s="303" t="str">
        <f ca="1">'т-банк 2 (6 мес)'!P141:Q141</f>
        <v>NASTOYASHCHAYA PEKARNY</v>
      </c>
      <c r="Q141" s="303"/>
      <c r="R141" s="260"/>
      <c r="S141" s="260" t="str">
        <f ca="1">'т-банк 2 (6 мес)'!S141</f>
        <v>*1344</v>
      </c>
    </row>
    <row r="142" spans="1:19" ht="30" customHeight="1">
      <c r="A142" s="259">
        <f ca="1">'т-банк 2 (6 мес)'!A142</f>
        <v>46004.620775463016</v>
      </c>
      <c r="B142" s="260"/>
      <c r="C142" s="306">
        <f t="shared" ca="1" si="3"/>
        <v>46004.620775463016</v>
      </c>
      <c r="D142" s="307"/>
      <c r="E142" s="307"/>
      <c r="F142" s="307"/>
      <c r="G142" s="260"/>
      <c r="H142" s="321">
        <f ca="1">'т-банк 2 (6 мес)'!H142:L142/'ввод данных'!$B$7</f>
        <v>-49.630094043887148</v>
      </c>
      <c r="I142" s="321"/>
      <c r="J142" s="321"/>
      <c r="K142" s="321"/>
      <c r="L142" s="321"/>
      <c r="M142" s="261"/>
      <c r="N142" s="263">
        <f t="shared" ca="1" si="2"/>
        <v>-49.630094043887148</v>
      </c>
      <c r="O142" s="260"/>
      <c r="P142" s="303" t="str">
        <f ca="1">'т-банк 2 (6 мес)'!P142:Q142</f>
        <v>METRO STORE 1017</v>
      </c>
      <c r="Q142" s="303"/>
      <c r="R142" s="260"/>
      <c r="S142" s="260" t="str">
        <f ca="1">'т-банк 2 (6 мес)'!S142</f>
        <v>*1344</v>
      </c>
    </row>
    <row r="143" spans="1:19" ht="30" customHeight="1">
      <c r="A143" s="259">
        <f ca="1">'т-банк 2 (6 мес)'!A143</f>
        <v>46003.995775463016</v>
      </c>
      <c r="B143" s="260"/>
      <c r="C143" s="306">
        <f t="shared" ca="1" si="3"/>
        <v>46003.995775463016</v>
      </c>
      <c r="D143" s="307"/>
      <c r="E143" s="307"/>
      <c r="F143" s="307"/>
      <c r="G143" s="260"/>
      <c r="H143" s="321">
        <f ca="1">'т-банк 2 (6 мес)'!H143:L143/'ввод данных'!$B$7</f>
        <v>-65.868338557993724</v>
      </c>
      <c r="I143" s="321"/>
      <c r="J143" s="321"/>
      <c r="K143" s="321"/>
      <c r="L143" s="321"/>
      <c r="M143" s="261"/>
      <c r="N143" s="263">
        <f t="shared" ca="1" si="2"/>
        <v>-65.868338557993724</v>
      </c>
      <c r="O143" s="260"/>
      <c r="P143" s="303" t="str">
        <f ca="1">'т-банк 2 (6 мес)'!P143:Q143</f>
        <v>PLASTIQ TUITION</v>
      </c>
      <c r="Q143" s="303"/>
      <c r="R143" s="260"/>
      <c r="S143" s="260" t="str">
        <f ca="1">'т-банк 2 (6 мес)'!S143</f>
        <v>*1344</v>
      </c>
    </row>
    <row r="144" spans="1:19" ht="30" customHeight="1">
      <c r="A144" s="259">
        <f ca="1">'т-банк 2 (6 мес)'!A144</f>
        <v>46003.099247685241</v>
      </c>
      <c r="B144" s="260"/>
      <c r="C144" s="306">
        <f t="shared" ca="1" si="3"/>
        <v>46003.099247685241</v>
      </c>
      <c r="D144" s="307"/>
      <c r="E144" s="307"/>
      <c r="F144" s="307"/>
      <c r="G144" s="260"/>
      <c r="H144" s="321">
        <f ca="1">'т-банк 2 (6 мес)'!H144:L144/'ввод данных'!$B$7</f>
        <v>-111.10971786833856</v>
      </c>
      <c r="I144" s="321"/>
      <c r="J144" s="321"/>
      <c r="K144" s="321"/>
      <c r="L144" s="321"/>
      <c r="M144" s="261"/>
      <c r="N144" s="263">
        <f t="shared" ca="1" si="2"/>
        <v>-111.10971786833856</v>
      </c>
      <c r="O144" s="260"/>
      <c r="P144" s="303" t="str">
        <f ca="1">'т-банк 2 (6 мес)'!P144:Q144</f>
        <v>RBK*CREDITEX*CREDITEXP</v>
      </c>
      <c r="Q144" s="303"/>
      <c r="R144" s="260"/>
      <c r="S144" s="260" t="str">
        <f ca="1">'т-банк 2 (6 мес)'!S144</f>
        <v>*1344</v>
      </c>
    </row>
    <row r="145" spans="1:19" ht="30" customHeight="1">
      <c r="A145" s="259">
        <f ca="1">'т-банк 2 (6 мес)'!A145</f>
        <v>46002.572164351906</v>
      </c>
      <c r="B145" s="260"/>
      <c r="C145" s="306">
        <f t="shared" ca="1" si="3"/>
        <v>46002.572164351906</v>
      </c>
      <c r="D145" s="307"/>
      <c r="E145" s="307"/>
      <c r="F145" s="307"/>
      <c r="G145" s="260"/>
      <c r="H145" s="321">
        <f ca="1">'т-банк 2 (6 мес)'!H145:L145/'ввод данных'!$B$7</f>
        <v>-82.269592476489024</v>
      </c>
      <c r="I145" s="321"/>
      <c r="J145" s="321"/>
      <c r="K145" s="321"/>
      <c r="L145" s="321"/>
      <c r="M145" s="261"/>
      <c r="N145" s="263">
        <f t="shared" ca="1" si="2"/>
        <v>-82.269592476489024</v>
      </c>
      <c r="O145" s="260"/>
      <c r="P145" s="303" t="str">
        <f ca="1">'т-банк 2 (6 мес)'!P145:Q145</f>
        <v>LUKOIL.AZK 18 51S</v>
      </c>
      <c r="Q145" s="303"/>
      <c r="R145" s="260"/>
      <c r="S145" s="260" t="str">
        <f ca="1">'т-банк 2 (6 мес)'!S145</f>
        <v>*1344</v>
      </c>
    </row>
    <row r="146" spans="1:19" ht="30" customHeight="1">
      <c r="A146" s="259">
        <f ca="1">'т-банк 2 (6 мес)'!A146</f>
        <v>46002.215219907463</v>
      </c>
      <c r="B146" s="260"/>
      <c r="C146" s="306">
        <f t="shared" ca="1" si="3"/>
        <v>46002.215219907463</v>
      </c>
      <c r="D146" s="307"/>
      <c r="E146" s="307"/>
      <c r="F146" s="307"/>
      <c r="G146" s="260"/>
      <c r="H146" s="321">
        <f ca="1">'т-банк 2 (6 мес)'!H146:L146/'ввод данных'!$B$7</f>
        <v>-117.32915360501568</v>
      </c>
      <c r="I146" s="321"/>
      <c r="J146" s="321"/>
      <c r="K146" s="321"/>
      <c r="L146" s="321"/>
      <c r="M146" s="261"/>
      <c r="N146" s="263">
        <f t="shared" ca="1" si="2"/>
        <v>-117.32915360501568</v>
      </c>
      <c r="O146" s="260"/>
      <c r="P146" s="303" t="str">
        <f ca="1">'т-банк 2 (6 мес)'!P146:Q146</f>
        <v>ANTRESOL</v>
      </c>
      <c r="Q146" s="303"/>
      <c r="R146" s="260"/>
      <c r="S146" s="260" t="str">
        <f ca="1">'т-банк 2 (6 мес)'!S146</f>
        <v>*1344</v>
      </c>
    </row>
    <row r="147" spans="1:19" ht="30" customHeight="1">
      <c r="A147" s="259">
        <f ca="1">'т-банк 2 (6 мес)'!A147</f>
        <v>46002.129108796355</v>
      </c>
      <c r="B147" s="260"/>
      <c r="C147" s="306">
        <f t="shared" ca="1" si="3"/>
        <v>46002.129108796355</v>
      </c>
      <c r="D147" s="307"/>
      <c r="E147" s="307"/>
      <c r="F147" s="307"/>
      <c r="G147" s="260"/>
      <c r="H147" s="321">
        <f ca="1">'т-банк 2 (6 мес)'!H147:L147/'ввод данных'!$B$7</f>
        <v>-119.86206896551724</v>
      </c>
      <c r="I147" s="321"/>
      <c r="J147" s="321"/>
      <c r="K147" s="321"/>
      <c r="L147" s="321"/>
      <c r="M147" s="261"/>
      <c r="N147" s="263">
        <f t="shared" ca="1" si="2"/>
        <v>-119.86206896551724</v>
      </c>
      <c r="O147" s="260"/>
      <c r="P147" s="303" t="str">
        <f ca="1">'т-банк 2 (6 мес)'!P147:Q147</f>
        <v>ONLINEPAY</v>
      </c>
      <c r="Q147" s="303"/>
      <c r="R147" s="260"/>
      <c r="S147" s="260" t="str">
        <f ca="1">'т-банк 2 (6 мес)'!S147</f>
        <v>*1344</v>
      </c>
    </row>
    <row r="148" spans="1:19" ht="30" customHeight="1">
      <c r="A148" s="259">
        <f ca="1">'т-банк 2 (6 мес)'!A148</f>
        <v>46001.523553240797</v>
      </c>
      <c r="B148" s="260"/>
      <c r="C148" s="306">
        <f t="shared" ca="1" si="3"/>
        <v>46001.523553240797</v>
      </c>
      <c r="D148" s="307"/>
      <c r="E148" s="307"/>
      <c r="F148" s="307"/>
      <c r="G148" s="260"/>
      <c r="H148" s="321">
        <f ca="1">'т-банк 2 (6 мес)'!H148:L148/'ввод данных'!$B$7</f>
        <v>-4</v>
      </c>
      <c r="I148" s="321"/>
      <c r="J148" s="321"/>
      <c r="K148" s="321"/>
      <c r="L148" s="321"/>
      <c r="M148" s="261"/>
      <c r="N148" s="263">
        <f t="shared" ca="1" si="2"/>
        <v>-4</v>
      </c>
      <c r="O148" s="260"/>
      <c r="P148" s="303" t="str">
        <f ca="1">'т-банк 2 (6 мес)'!P148:Q148</f>
        <v>YM*FIN-1</v>
      </c>
      <c r="Q148" s="303"/>
      <c r="R148" s="260"/>
      <c r="S148" s="260" t="str">
        <f ca="1">'т-банк 2 (6 мес)'!S148</f>
        <v>*1344</v>
      </c>
    </row>
    <row r="149" spans="1:19" ht="30" customHeight="1">
      <c r="A149" s="259">
        <f ca="1">'т-банк 2 (6 мес)'!A149</f>
        <v>46000.590219907463</v>
      </c>
      <c r="B149" s="260"/>
      <c r="C149" s="306">
        <f t="shared" ca="1" si="3"/>
        <v>46000.590219907463</v>
      </c>
      <c r="D149" s="307"/>
      <c r="E149" s="307"/>
      <c r="F149" s="307"/>
      <c r="G149" s="260"/>
      <c r="H149" s="321">
        <f ca="1">'т-банк 2 (6 мес)'!H149:L149/'ввод данных'!$B$7</f>
        <v>-113.89341692789969</v>
      </c>
      <c r="I149" s="321"/>
      <c r="J149" s="321"/>
      <c r="K149" s="321"/>
      <c r="L149" s="321"/>
      <c r="M149" s="261"/>
      <c r="N149" s="263">
        <f t="shared" ca="1" si="2"/>
        <v>-113.89341692789969</v>
      </c>
      <c r="O149" s="260"/>
      <c r="P149" s="303" t="str">
        <f ca="1">'т-банк 2 (6 мес)'!P149:Q149</f>
        <v>ROBOKASSA</v>
      </c>
      <c r="Q149" s="303"/>
      <c r="R149" s="260"/>
      <c r="S149" s="260" t="str">
        <f ca="1">'т-банк 2 (6 мес)'!S149</f>
        <v>*1344</v>
      </c>
    </row>
    <row r="150" spans="1:19" ht="30" customHeight="1">
      <c r="A150" s="259">
        <f ca="1">'т-банк 2 (6 мес)'!A150</f>
        <v>45999.683969907463</v>
      </c>
      <c r="B150" s="260"/>
      <c r="C150" s="306">
        <f t="shared" ca="1" si="3"/>
        <v>45999.683969907463</v>
      </c>
      <c r="D150" s="307"/>
      <c r="E150" s="307"/>
      <c r="F150" s="307"/>
      <c r="G150" s="260"/>
      <c r="H150" s="321">
        <f ca="1">'т-банк 2 (6 мес)'!H150:L150/'ввод данных'!$B$7</f>
        <v>-154.20689655172413</v>
      </c>
      <c r="I150" s="321"/>
      <c r="J150" s="321"/>
      <c r="K150" s="321"/>
      <c r="L150" s="321"/>
      <c r="M150" s="261"/>
      <c r="N150" s="263">
        <f t="shared" ca="1" si="2"/>
        <v>-154.20689655172413</v>
      </c>
      <c r="O150" s="260"/>
      <c r="P150" s="303" t="str">
        <f ca="1">'т-банк 2 (6 мес)'!P150:Q150</f>
        <v>PEREKRESTOK</v>
      </c>
      <c r="Q150" s="303"/>
      <c r="R150" s="260"/>
      <c r="S150" s="260" t="str">
        <f ca="1">'т-банк 2 (6 мес)'!S150</f>
        <v>*1344</v>
      </c>
    </row>
    <row r="151" spans="1:19" ht="30" customHeight="1">
      <c r="A151" s="259">
        <f ca="1">'т-банк 2 (6 мес)'!A151</f>
        <v>45999.604803240793</v>
      </c>
      <c r="B151" s="260"/>
      <c r="C151" s="306">
        <f t="shared" ca="1" si="3"/>
        <v>45999.604803240793</v>
      </c>
      <c r="D151" s="307"/>
      <c r="E151" s="307"/>
      <c r="F151" s="307"/>
      <c r="G151" s="260"/>
      <c r="H151" s="321">
        <f ca="1">'т-банк 2 (6 мес)'!H151:L151/'ввод данных'!$B$7</f>
        <v>-50.796238244514107</v>
      </c>
      <c r="I151" s="321"/>
      <c r="J151" s="321"/>
      <c r="K151" s="321"/>
      <c r="L151" s="321"/>
      <c r="M151" s="261"/>
      <c r="N151" s="263">
        <f t="shared" ca="1" si="2"/>
        <v>-50.796238244514107</v>
      </c>
      <c r="O151" s="260"/>
      <c r="P151" s="303" t="str">
        <f ca="1">'т-банк 2 (6 мес)'!P151:Q151</f>
        <v>GAZPROMNEFT AZS 163</v>
      </c>
      <c r="Q151" s="303"/>
      <c r="R151" s="260"/>
      <c r="S151" s="260" t="str">
        <f ca="1">'т-банк 2 (6 мес)'!S151</f>
        <v>*1344</v>
      </c>
    </row>
    <row r="152" spans="1:19" ht="30" customHeight="1">
      <c r="A152" s="259">
        <f ca="1">'т-банк 2 (6 мес)'!A152</f>
        <v>45999.549942129684</v>
      </c>
      <c r="B152" s="260"/>
      <c r="C152" s="306">
        <f t="shared" ca="1" si="3"/>
        <v>45999.549942129684</v>
      </c>
      <c r="D152" s="307"/>
      <c r="E152" s="307"/>
      <c r="F152" s="307"/>
      <c r="G152" s="260"/>
      <c r="H152" s="321">
        <f ca="1">'т-банк 2 (6 мес)'!H152:L152/'ввод данных'!$B$7</f>
        <v>-81.742946708463947</v>
      </c>
      <c r="I152" s="321"/>
      <c r="J152" s="321"/>
      <c r="K152" s="321"/>
      <c r="L152" s="321"/>
      <c r="M152" s="261"/>
      <c r="N152" s="263">
        <f t="shared" ca="1" si="2"/>
        <v>-81.742946708463947</v>
      </c>
      <c r="O152" s="260"/>
      <c r="P152" s="303" t="str">
        <f ca="1">'т-банк 2 (6 мес)'!P152:Q152</f>
        <v>RBK*FINBETTING</v>
      </c>
      <c r="Q152" s="303"/>
      <c r="R152" s="260"/>
      <c r="S152" s="260" t="str">
        <f ca="1">'т-банк 2 (6 мес)'!S152</f>
        <v>*1344</v>
      </c>
    </row>
    <row r="153" spans="1:19" ht="30" customHeight="1">
      <c r="A153" s="259">
        <f ca="1">'т-банк 2 (6 мес)'!A153</f>
        <v>45998.873553240795</v>
      </c>
      <c r="B153" s="260"/>
      <c r="C153" s="306">
        <f t="shared" ca="1" si="3"/>
        <v>45998.873553240795</v>
      </c>
      <c r="D153" s="307"/>
      <c r="E153" s="307"/>
      <c r="F153" s="307"/>
      <c r="G153" s="260"/>
      <c r="H153" s="321">
        <f ca="1">'т-банк 2 (6 мес)'!H153:L153/'ввод данных'!$B$7</f>
        <v>-130.77115987460814</v>
      </c>
      <c r="I153" s="321"/>
      <c r="J153" s="321"/>
      <c r="K153" s="321"/>
      <c r="L153" s="321"/>
      <c r="M153" s="261"/>
      <c r="N153" s="263">
        <f t="shared" ca="1" si="2"/>
        <v>-130.77115987460814</v>
      </c>
      <c r="O153" s="260"/>
      <c r="P153" s="303" t="str">
        <f ca="1">'т-банк 2 (6 мес)'!P153:Q153</f>
        <v>COFFEE RIVERA</v>
      </c>
      <c r="Q153" s="303"/>
      <c r="R153" s="260"/>
      <c r="S153" s="260" t="str">
        <f ca="1">'т-банк 2 (6 мес)'!S153</f>
        <v>*1344</v>
      </c>
    </row>
    <row r="154" spans="1:19" ht="30" customHeight="1">
      <c r="A154" s="259">
        <f ca="1">'т-банк 2 (6 мес)'!A154</f>
        <v>45998.576331018572</v>
      </c>
      <c r="B154" s="260"/>
      <c r="C154" s="306">
        <f t="shared" ca="1" si="3"/>
        <v>45998.576331018572</v>
      </c>
      <c r="D154" s="307"/>
      <c r="E154" s="307"/>
      <c r="F154" s="307"/>
      <c r="G154" s="260"/>
      <c r="H154" s="321">
        <f ca="1">'т-банк 2 (6 мес)'!H154:L154/'ввод данных'!$B$7</f>
        <v>-35.899686520376179</v>
      </c>
      <c r="I154" s="321"/>
      <c r="J154" s="321"/>
      <c r="K154" s="321"/>
      <c r="L154" s="321"/>
      <c r="M154" s="261"/>
      <c r="N154" s="263">
        <f t="shared" ref="N154:N217" ca="1" si="4">H154</f>
        <v>-35.899686520376179</v>
      </c>
      <c r="O154" s="260"/>
      <c r="P154" s="303" t="str">
        <f ca="1">'т-банк 2 (6 мес)'!P154:Q154</f>
        <v>NASTOYASHCHAYA PEKARNY</v>
      </c>
      <c r="Q154" s="303"/>
      <c r="R154" s="260"/>
      <c r="S154" s="260" t="str">
        <f ca="1">'т-банк 2 (6 мес)'!S154</f>
        <v>*1344</v>
      </c>
    </row>
    <row r="155" spans="1:19" ht="30" customHeight="1">
      <c r="A155" s="259">
        <f ca="1">'т-банк 2 (6 мес)'!A155</f>
        <v>45998.33535879635</v>
      </c>
      <c r="B155" s="260"/>
      <c r="C155" s="306">
        <f t="shared" ref="C155:C218" ca="1" si="5">A155</f>
        <v>45998.33535879635</v>
      </c>
      <c r="D155" s="307"/>
      <c r="E155" s="307"/>
      <c r="F155" s="307"/>
      <c r="G155" s="260"/>
      <c r="H155" s="321">
        <f ca="1">'т-банк 2 (6 мес)'!H155:L155/'ввод данных'!$B$7</f>
        <v>-81.868338557993724</v>
      </c>
      <c r="I155" s="321"/>
      <c r="J155" s="321"/>
      <c r="K155" s="321"/>
      <c r="L155" s="321"/>
      <c r="M155" s="261"/>
      <c r="N155" s="263">
        <f t="shared" ca="1" si="4"/>
        <v>-81.868338557993724</v>
      </c>
      <c r="O155" s="260"/>
      <c r="P155" s="303" t="str">
        <f ca="1">'т-банк 2 (6 мес)'!P155:Q155</f>
        <v>BANK SPB IB</v>
      </c>
      <c r="Q155" s="303"/>
      <c r="R155" s="260"/>
      <c r="S155" s="260" t="str">
        <f ca="1">'т-банк 2 (6 мес)'!S155</f>
        <v>*1344</v>
      </c>
    </row>
    <row r="156" spans="1:19" ht="30" customHeight="1">
      <c r="A156" s="259">
        <f ca="1">'т-банк 2 (6 мес)'!A156</f>
        <v>45997.730497685239</v>
      </c>
      <c r="B156" s="260"/>
      <c r="C156" s="306">
        <f t="shared" ca="1" si="5"/>
        <v>45997.730497685239</v>
      </c>
      <c r="D156" s="307"/>
      <c r="E156" s="307"/>
      <c r="F156" s="307"/>
      <c r="G156" s="260"/>
      <c r="H156" s="321">
        <f ca="1">'т-банк 2 (6 мес)'!H156:L156/'ввод данных'!$B$7</f>
        <v>-49.01567398119122</v>
      </c>
      <c r="I156" s="321"/>
      <c r="J156" s="321"/>
      <c r="K156" s="321"/>
      <c r="L156" s="321"/>
      <c r="M156" s="261"/>
      <c r="N156" s="263">
        <f t="shared" ca="1" si="4"/>
        <v>-49.01567398119122</v>
      </c>
      <c r="O156" s="260"/>
      <c r="P156" s="303" t="str">
        <f ca="1">'т-банк 2 (6 мес)'!P156:Q156</f>
        <v>RBK</v>
      </c>
      <c r="Q156" s="303"/>
      <c r="R156" s="260"/>
      <c r="S156" s="260" t="str">
        <f ca="1">'т-банк 2 (6 мес)'!S156</f>
        <v>*1344</v>
      </c>
    </row>
    <row r="157" spans="1:19" ht="30" customHeight="1">
      <c r="A157" s="259">
        <f ca="1">'т-банк 2 (6 мес)'!A157</f>
        <v>45997.093692129682</v>
      </c>
      <c r="B157" s="260"/>
      <c r="C157" s="306">
        <f t="shared" ca="1" si="5"/>
        <v>45997.093692129682</v>
      </c>
      <c r="D157" s="307"/>
      <c r="E157" s="307"/>
      <c r="F157" s="307"/>
      <c r="G157" s="260"/>
      <c r="H157" s="321">
        <f ca="1">'т-банк 2 (6 мес)'!H157:L157/'ввод данных'!$B$7</f>
        <v>-96.188087774294672</v>
      </c>
      <c r="I157" s="321"/>
      <c r="J157" s="321"/>
      <c r="K157" s="321"/>
      <c r="L157" s="321"/>
      <c r="M157" s="261"/>
      <c r="N157" s="263">
        <f t="shared" ca="1" si="4"/>
        <v>-96.188087774294672</v>
      </c>
      <c r="O157" s="260"/>
      <c r="P157" s="303" t="str">
        <f ca="1">'т-банк 2 (6 мес)'!P157:Q157</f>
        <v>QUICKZAIM-K</v>
      </c>
      <c r="Q157" s="303"/>
      <c r="R157" s="260"/>
      <c r="S157" s="260" t="str">
        <f ca="1">'т-банк 2 (6 мес)'!S157</f>
        <v>*1344</v>
      </c>
    </row>
    <row r="158" spans="1:19" ht="30" customHeight="1">
      <c r="A158" s="259">
        <f ca="1">'т-банк 2 (6 мес)'!A158</f>
        <v>45996.543692129679</v>
      </c>
      <c r="B158" s="260"/>
      <c r="C158" s="306">
        <f t="shared" ca="1" si="5"/>
        <v>45996.543692129679</v>
      </c>
      <c r="D158" s="307"/>
      <c r="E158" s="307"/>
      <c r="F158" s="307"/>
      <c r="G158" s="260"/>
      <c r="H158" s="321">
        <f ca="1">'т-банк 2 (6 мес)'!H158:L158/'ввод данных'!$B$7</f>
        <v>-6.3448275862068968</v>
      </c>
      <c r="I158" s="321"/>
      <c r="J158" s="321"/>
      <c r="K158" s="321"/>
      <c r="L158" s="321"/>
      <c r="M158" s="261"/>
      <c r="N158" s="263">
        <f t="shared" ca="1" si="4"/>
        <v>-6.3448275862068968</v>
      </c>
      <c r="O158" s="260"/>
      <c r="P158" s="303" t="str">
        <f ca="1">'т-банк 2 (6 мес)'!P158:Q158</f>
        <v>COFFEE FINANSIST L</v>
      </c>
      <c r="Q158" s="303"/>
      <c r="R158" s="260"/>
      <c r="S158" s="260" t="str">
        <f ca="1">'т-банк 2 (6 мес)'!S158</f>
        <v>*1344</v>
      </c>
    </row>
    <row r="159" spans="1:19" ht="30" customHeight="1">
      <c r="A159" s="259">
        <f ca="1">'т-банк 2 (6 мес)'!A159</f>
        <v>45996.245081018569</v>
      </c>
      <c r="B159" s="260"/>
      <c r="C159" s="306">
        <f t="shared" ca="1" si="5"/>
        <v>45996.245081018569</v>
      </c>
      <c r="D159" s="307"/>
      <c r="E159" s="307"/>
      <c r="F159" s="307"/>
      <c r="G159" s="260"/>
      <c r="H159" s="321">
        <f ca="1">'т-банк 2 (6 мес)'!H159:L159/'ввод данных'!$B$7</f>
        <v>-58.683385579937301</v>
      </c>
      <c r="I159" s="321"/>
      <c r="J159" s="321"/>
      <c r="K159" s="321"/>
      <c r="L159" s="321"/>
      <c r="M159" s="261"/>
      <c r="N159" s="263">
        <f t="shared" ca="1" si="4"/>
        <v>-58.683385579937301</v>
      </c>
      <c r="O159" s="260"/>
      <c r="P159" s="303" t="str">
        <f ca="1">'т-банк 2 (6 мес)'!P159:Q159</f>
        <v>NETELLER 1314</v>
      </c>
      <c r="Q159" s="303"/>
      <c r="R159" s="260"/>
      <c r="S159" s="260" t="str">
        <f ca="1">'т-банк 2 (6 мес)'!S159</f>
        <v>*1344</v>
      </c>
    </row>
    <row r="160" spans="1:19" ht="30" customHeight="1">
      <c r="A160" s="259">
        <f ca="1">'т-банк 2 (6 мес)'!A160</f>
        <v>45996.043692129679</v>
      </c>
      <c r="B160" s="260"/>
      <c r="C160" s="306">
        <f t="shared" ca="1" si="5"/>
        <v>45996.043692129679</v>
      </c>
      <c r="D160" s="307"/>
      <c r="E160" s="307"/>
      <c r="F160" s="307"/>
      <c r="G160" s="260"/>
      <c r="H160" s="321">
        <f ca="1">'т-банк 2 (6 мес)'!H160:L160/'ввод данных'!$B$7</f>
        <v>-125.45454545454545</v>
      </c>
      <c r="I160" s="321"/>
      <c r="J160" s="321"/>
      <c r="K160" s="321"/>
      <c r="L160" s="321"/>
      <c r="M160" s="261"/>
      <c r="N160" s="263">
        <f t="shared" ca="1" si="4"/>
        <v>-125.45454545454545</v>
      </c>
      <c r="O160" s="260"/>
      <c r="P160" s="303" t="str">
        <f ca="1">'т-банк 2 (6 мес)'!P160:Q160</f>
        <v>ZAKROMA</v>
      </c>
      <c r="Q160" s="303"/>
      <c r="R160" s="260"/>
      <c r="S160" s="260" t="str">
        <f ca="1">'т-банк 2 (6 мес)'!S160</f>
        <v>*1344</v>
      </c>
    </row>
    <row r="161" spans="1:19" ht="30" customHeight="1">
      <c r="A161" s="259">
        <f ca="1">'т-банк 2 (6 мес)'!A161</f>
        <v>45995.05202546301</v>
      </c>
      <c r="B161" s="260"/>
      <c r="C161" s="306">
        <f t="shared" ca="1" si="5"/>
        <v>45995.05202546301</v>
      </c>
      <c r="D161" s="307"/>
      <c r="E161" s="307"/>
      <c r="F161" s="307"/>
      <c r="G161" s="260"/>
      <c r="H161" s="321">
        <f ca="1">'т-банк 2 (6 мес)'!H161:L161/'ввод данных'!$B$7</f>
        <v>-110.69592476489028</v>
      </c>
      <c r="I161" s="321"/>
      <c r="J161" s="321"/>
      <c r="K161" s="321"/>
      <c r="L161" s="321"/>
      <c r="M161" s="261"/>
      <c r="N161" s="263">
        <f t="shared" ca="1" si="4"/>
        <v>-110.69592476489028</v>
      </c>
      <c r="O161" s="260"/>
      <c r="P161" s="303" t="str">
        <f ca="1">'т-банк 2 (6 мес)'!P161:Q161</f>
        <v>BHN*GIFTCARDS</v>
      </c>
      <c r="Q161" s="303"/>
      <c r="R161" s="260"/>
      <c r="S161" s="260" t="str">
        <f ca="1">'т-банк 2 (6 мес)'!S161</f>
        <v>*1344</v>
      </c>
    </row>
    <row r="162" spans="1:19" ht="30" customHeight="1">
      <c r="A162" s="259">
        <f ca="1">'т-банк 2 (6 мес)'!A162</f>
        <v>45994.661053240787</v>
      </c>
      <c r="B162" s="260"/>
      <c r="C162" s="306">
        <f t="shared" ca="1" si="5"/>
        <v>45994.661053240787</v>
      </c>
      <c r="D162" s="307"/>
      <c r="E162" s="307"/>
      <c r="F162" s="307"/>
      <c r="G162" s="260"/>
      <c r="H162" s="321">
        <f ca="1">'т-банк 2 (6 мес)'!H162:L162/'ввод данных'!$B$7</f>
        <v>-152.47648902821317</v>
      </c>
      <c r="I162" s="321"/>
      <c r="J162" s="321"/>
      <c r="K162" s="321"/>
      <c r="L162" s="321"/>
      <c r="M162" s="261"/>
      <c r="N162" s="263">
        <f t="shared" ca="1" si="4"/>
        <v>-152.47648902821317</v>
      </c>
      <c r="O162" s="260"/>
      <c r="P162" s="303" t="str">
        <f ca="1">'т-банк 2 (6 мес)'!P162:Q162</f>
        <v>OOO MAGNOLIYA</v>
      </c>
      <c r="Q162" s="303"/>
      <c r="R162" s="260"/>
      <c r="S162" s="260" t="str">
        <f ca="1">'т-банк 2 (6 мес)'!S162</f>
        <v>*1344</v>
      </c>
    </row>
    <row r="163" spans="1:19" ht="30" customHeight="1">
      <c r="A163" s="259">
        <f ca="1">'т-банк 2 (6 мес)'!A163</f>
        <v>45994.141608796344</v>
      </c>
      <c r="B163" s="260"/>
      <c r="C163" s="306">
        <f t="shared" ca="1" si="5"/>
        <v>45994.141608796344</v>
      </c>
      <c r="D163" s="307"/>
      <c r="E163" s="307"/>
      <c r="F163" s="307"/>
      <c r="G163" s="260"/>
      <c r="H163" s="321">
        <f ca="1">'т-банк 2 (6 мес)'!H163:L163/'ввод данных'!$B$7</f>
        <v>-15.786833855799372</v>
      </c>
      <c r="I163" s="321"/>
      <c r="J163" s="321"/>
      <c r="K163" s="321"/>
      <c r="L163" s="321"/>
      <c r="M163" s="261"/>
      <c r="N163" s="263">
        <f t="shared" ca="1" si="4"/>
        <v>-15.786833855799372</v>
      </c>
      <c r="O163" s="260"/>
      <c r="P163" s="303" t="str">
        <f ca="1">'т-банк 2 (6 мес)'!P163:Q163</f>
        <v>QUICKZAIM-K</v>
      </c>
      <c r="Q163" s="303"/>
      <c r="R163" s="260"/>
      <c r="S163" s="260" t="str">
        <f ca="1">'т-банк 2 (6 мес)'!S163</f>
        <v>*1344</v>
      </c>
    </row>
    <row r="164" spans="1:19" ht="30" customHeight="1">
      <c r="A164" s="259">
        <f ca="1">'т-банк 2 (6 мес)'!A164</f>
        <v>45993.192303240787</v>
      </c>
      <c r="B164" s="260"/>
      <c r="C164" s="306">
        <f t="shared" ca="1" si="5"/>
        <v>45993.192303240787</v>
      </c>
      <c r="D164" s="307"/>
      <c r="E164" s="307"/>
      <c r="F164" s="307"/>
      <c r="G164" s="260"/>
      <c r="H164" s="321">
        <f ca="1">'т-банк 2 (6 мес)'!H164:L164/'ввод данных'!$B$7</f>
        <v>-50.608150470219435</v>
      </c>
      <c r="I164" s="321"/>
      <c r="J164" s="321"/>
      <c r="K164" s="321"/>
      <c r="L164" s="321"/>
      <c r="M164" s="261"/>
      <c r="N164" s="263">
        <f t="shared" ca="1" si="4"/>
        <v>-50.608150470219435</v>
      </c>
      <c r="O164" s="260"/>
      <c r="P164" s="303" t="str">
        <f ca="1">'т-банк 2 (6 мес)'!P164:Q164</f>
        <v>TRM 4814 E</v>
      </c>
      <c r="Q164" s="303"/>
      <c r="R164" s="260"/>
      <c r="S164" s="260" t="str">
        <f ca="1">'т-банк 2 (6 мес)'!S164</f>
        <v>*1344</v>
      </c>
    </row>
    <row r="165" spans="1:19" ht="30" customHeight="1">
      <c r="A165" s="259">
        <f ca="1">'т-банк 2 (6 мес)'!A165</f>
        <v>45992.270081018563</v>
      </c>
      <c r="B165" s="260"/>
      <c r="C165" s="306">
        <f t="shared" ca="1" si="5"/>
        <v>45992.270081018563</v>
      </c>
      <c r="D165" s="307"/>
      <c r="E165" s="307"/>
      <c r="F165" s="307"/>
      <c r="G165" s="260"/>
      <c r="H165" s="321">
        <f ca="1">'т-банк 2 (6 мес)'!H165:L165/'ввод данных'!$B$7</f>
        <v>-88.614420062695928</v>
      </c>
      <c r="I165" s="321"/>
      <c r="J165" s="321"/>
      <c r="K165" s="321"/>
      <c r="L165" s="321"/>
      <c r="M165" s="261"/>
      <c r="N165" s="263">
        <f t="shared" ca="1" si="4"/>
        <v>-88.614420062695928</v>
      </c>
      <c r="O165" s="260"/>
      <c r="P165" s="303" t="str">
        <f ca="1">'т-банк 2 (6 мес)'!P165:Q165</f>
        <v>LEADERDIGITAL</v>
      </c>
      <c r="Q165" s="303"/>
      <c r="R165" s="260"/>
      <c r="S165" s="260" t="str">
        <f ca="1">'т-банк 2 (6 мес)'!S165</f>
        <v>*1344</v>
      </c>
    </row>
    <row r="166" spans="1:19" ht="30" customHeight="1">
      <c r="A166" s="259">
        <f ca="1">'т-банк 2 (6 мес)'!A166</f>
        <v>45991.883275463006</v>
      </c>
      <c r="B166" s="260"/>
      <c r="C166" s="306">
        <f t="shared" ca="1" si="5"/>
        <v>45991.883275463006</v>
      </c>
      <c r="D166" s="307"/>
      <c r="E166" s="307"/>
      <c r="F166" s="307"/>
      <c r="G166" s="260"/>
      <c r="H166" s="321">
        <f ca="1">'т-банк 2 (6 мес)'!H166:L166/'ввод данных'!$B$7</f>
        <v>-66.971786833855802</v>
      </c>
      <c r="I166" s="321"/>
      <c r="J166" s="321"/>
      <c r="K166" s="321"/>
      <c r="L166" s="321"/>
      <c r="M166" s="261"/>
      <c r="N166" s="263">
        <f t="shared" ca="1" si="4"/>
        <v>-66.971786833855802</v>
      </c>
      <c r="O166" s="260"/>
      <c r="P166" s="303" t="str">
        <f ca="1">'т-банк 2 (6 мес)'!P166:Q166</f>
        <v>CEXIO</v>
      </c>
      <c r="Q166" s="303"/>
      <c r="R166" s="260"/>
      <c r="S166" s="260" t="str">
        <f ca="1">'т-банк 2 (6 мес)'!S166</f>
        <v>*1344</v>
      </c>
    </row>
    <row r="167" spans="1:19" ht="30" customHeight="1">
      <c r="A167" s="259">
        <f ca="1">'т-банк 2 (6 мес)'!A167</f>
        <v>45991.769386574117</v>
      </c>
      <c r="B167" s="260"/>
      <c r="C167" s="306">
        <f t="shared" ca="1" si="5"/>
        <v>45991.769386574117</v>
      </c>
      <c r="D167" s="307"/>
      <c r="E167" s="307"/>
      <c r="F167" s="307"/>
      <c r="G167" s="260"/>
      <c r="H167" s="321">
        <f ca="1">'т-банк 2 (6 мес)'!H167:L167/'ввод данных'!$B$7</f>
        <v>-93.228840125391855</v>
      </c>
      <c r="I167" s="321"/>
      <c r="J167" s="321"/>
      <c r="K167" s="321"/>
      <c r="L167" s="321"/>
      <c r="M167" s="261"/>
      <c r="N167" s="263">
        <f t="shared" ca="1" si="4"/>
        <v>-93.228840125391855</v>
      </c>
      <c r="O167" s="260"/>
      <c r="P167" s="303" t="str">
        <f ca="1">'т-банк 2 (6 мес)'!P167:Q167</f>
        <v>IP ILINYH IRINA YUREVN</v>
      </c>
      <c r="Q167" s="303"/>
      <c r="R167" s="260"/>
      <c r="S167" s="260" t="str">
        <f ca="1">'т-банк 2 (6 мес)'!S167</f>
        <v>*1344</v>
      </c>
    </row>
    <row r="168" spans="1:19" ht="30" customHeight="1">
      <c r="A168" s="259">
        <f ca="1">'т-банк 2 (6 мес)'!A168</f>
        <v>45991.04994212967</v>
      </c>
      <c r="B168" s="260"/>
      <c r="C168" s="306">
        <f t="shared" ca="1" si="5"/>
        <v>45991.04994212967</v>
      </c>
      <c r="D168" s="307"/>
      <c r="E168" s="307"/>
      <c r="F168" s="307"/>
      <c r="G168" s="260"/>
      <c r="H168" s="321">
        <f ca="1">'т-банк 2 (6 мес)'!H168:L168/'ввод данных'!$B$7</f>
        <v>-35.949843260188089</v>
      </c>
      <c r="I168" s="321"/>
      <c r="J168" s="321"/>
      <c r="K168" s="321"/>
      <c r="L168" s="321"/>
      <c r="M168" s="261"/>
      <c r="N168" s="263">
        <f t="shared" ca="1" si="4"/>
        <v>-35.949843260188089</v>
      </c>
      <c r="O168" s="260"/>
      <c r="P168" s="303" t="str">
        <f ca="1">'т-банк 2 (6 мес)'!P168:Q168</f>
        <v>MOBI.DENGI.. UNITPAY</v>
      </c>
      <c r="Q168" s="303"/>
      <c r="R168" s="260"/>
      <c r="S168" s="260" t="str">
        <f ca="1">'т-банк 2 (6 мес)'!S168</f>
        <v>*1344</v>
      </c>
    </row>
    <row r="169" spans="1:19" ht="30" customHeight="1">
      <c r="A169" s="259">
        <f ca="1">'т-банк 2 (6 мес)'!A169</f>
        <v>45990.340914351895</v>
      </c>
      <c r="B169" s="260"/>
      <c r="C169" s="306">
        <f t="shared" ca="1" si="5"/>
        <v>45990.340914351895</v>
      </c>
      <c r="D169" s="307"/>
      <c r="E169" s="307"/>
      <c r="F169" s="307"/>
      <c r="G169" s="260"/>
      <c r="H169" s="321">
        <f ca="1">'т-банк 2 (6 мес)'!H169:L169/'ввод данных'!$B$7</f>
        <v>-21.504702194357368</v>
      </c>
      <c r="I169" s="321"/>
      <c r="J169" s="321"/>
      <c r="K169" s="321"/>
      <c r="L169" s="321"/>
      <c r="M169" s="261"/>
      <c r="N169" s="263">
        <f t="shared" ca="1" si="4"/>
        <v>-21.504702194357368</v>
      </c>
      <c r="O169" s="260"/>
      <c r="P169" s="303" t="str">
        <f ca="1">'т-банк 2 (6 мес)'!P169:Q169</f>
        <v>ZAKUSOCHNAYA TITOVA</v>
      </c>
      <c r="Q169" s="303"/>
      <c r="R169" s="260"/>
      <c r="S169" s="260" t="str">
        <f ca="1">'т-банк 2 (6 мес)'!S169</f>
        <v>*1344</v>
      </c>
    </row>
    <row r="170" spans="1:19" ht="30" customHeight="1">
      <c r="A170" s="259">
        <f ca="1">'т-банк 2 (6 мес)'!A170</f>
        <v>45990.039525463006</v>
      </c>
      <c r="B170" s="260"/>
      <c r="C170" s="306">
        <f t="shared" ca="1" si="5"/>
        <v>45990.039525463006</v>
      </c>
      <c r="D170" s="307"/>
      <c r="E170" s="307"/>
      <c r="F170" s="307"/>
      <c r="G170" s="260"/>
      <c r="H170" s="321">
        <f ca="1">'т-банк 2 (6 мес)'!H170:L170/'ввод данных'!$B$7</f>
        <v>-134.64576802507838</v>
      </c>
      <c r="I170" s="321"/>
      <c r="J170" s="321"/>
      <c r="K170" s="321"/>
      <c r="L170" s="321"/>
      <c r="M170" s="261"/>
      <c r="N170" s="263">
        <f t="shared" ca="1" si="4"/>
        <v>-134.64576802507838</v>
      </c>
      <c r="O170" s="260"/>
      <c r="P170" s="303" t="str">
        <f ca="1">'т-банк 2 (6 мес)'!P170:Q170</f>
        <v>YM*MZAEM</v>
      </c>
      <c r="Q170" s="303"/>
      <c r="R170" s="260"/>
      <c r="S170" s="260" t="str">
        <f ca="1">'т-банк 2 (6 мес)'!S170</f>
        <v>*1344</v>
      </c>
    </row>
    <row r="171" spans="1:19" ht="30" customHeight="1">
      <c r="A171" s="259">
        <f ca="1">'т-банк 2 (6 мес)'!A171</f>
        <v>45989.299247685231</v>
      </c>
      <c r="B171" s="260"/>
      <c r="C171" s="306">
        <f t="shared" ca="1" si="5"/>
        <v>45989.299247685231</v>
      </c>
      <c r="D171" s="307"/>
      <c r="E171" s="307"/>
      <c r="F171" s="307"/>
      <c r="G171" s="260"/>
      <c r="H171" s="321">
        <f ca="1">'т-банк 2 (6 мес)'!H171:L171/'ввод данных'!$B$7</f>
        <v>-31.987460815047022</v>
      </c>
      <c r="I171" s="321"/>
      <c r="J171" s="321"/>
      <c r="K171" s="321"/>
      <c r="L171" s="321"/>
      <c r="M171" s="261"/>
      <c r="N171" s="263">
        <f t="shared" ca="1" si="4"/>
        <v>-31.987460815047022</v>
      </c>
      <c r="O171" s="260"/>
      <c r="P171" s="303" t="str">
        <f ca="1">'т-банк 2 (6 мес)'!P171:Q171</f>
        <v>QUICKZAIM-K</v>
      </c>
      <c r="Q171" s="303"/>
      <c r="R171" s="260"/>
      <c r="S171" s="260" t="str">
        <f ca="1">'т-банк 2 (6 мес)'!S171</f>
        <v>*1344</v>
      </c>
    </row>
    <row r="172" spans="1:19" ht="30" customHeight="1">
      <c r="A172" s="259">
        <f ca="1">'т-банк 2 (6 мес)'!A172</f>
        <v>45989.140914351898</v>
      </c>
      <c r="B172" s="260"/>
      <c r="C172" s="306">
        <f t="shared" ca="1" si="5"/>
        <v>45989.140914351898</v>
      </c>
      <c r="D172" s="307"/>
      <c r="E172" s="307"/>
      <c r="F172" s="307"/>
      <c r="G172" s="260"/>
      <c r="H172" s="321">
        <f ca="1">'т-банк 2 (6 мес)'!H172:L172/'ввод данных'!$B$7</f>
        <v>-129.85579937304075</v>
      </c>
      <c r="I172" s="321"/>
      <c r="J172" s="321"/>
      <c r="K172" s="321"/>
      <c r="L172" s="321"/>
      <c r="M172" s="261"/>
      <c r="N172" s="263">
        <f t="shared" ca="1" si="4"/>
        <v>-129.85579937304075</v>
      </c>
      <c r="O172" s="260"/>
      <c r="P172" s="303" t="str">
        <f ca="1">'т-банк 2 (6 мес)'!P172:Q172</f>
        <v>LUKOIL.AZK 18 51S</v>
      </c>
      <c r="Q172" s="303"/>
      <c r="R172" s="260"/>
      <c r="S172" s="260" t="str">
        <f ca="1">'т-банк 2 (6 мес)'!S172</f>
        <v>*1344</v>
      </c>
    </row>
    <row r="173" spans="1:19" ht="30" customHeight="1">
      <c r="A173" s="259">
        <f ca="1">'т-банк 2 (6 мес)'!A173</f>
        <v>45988.584664351896</v>
      </c>
      <c r="B173" s="260"/>
      <c r="C173" s="306">
        <f t="shared" ca="1" si="5"/>
        <v>45988.584664351896</v>
      </c>
      <c r="D173" s="307"/>
      <c r="E173" s="307"/>
      <c r="F173" s="307"/>
      <c r="G173" s="260"/>
      <c r="H173" s="321">
        <f ca="1">'т-банк 2 (6 мес)'!H173:L173/'ввод данных'!$B$7</f>
        <v>-126.04388714733543</v>
      </c>
      <c r="I173" s="321"/>
      <c r="J173" s="321"/>
      <c r="K173" s="321"/>
      <c r="L173" s="321"/>
      <c r="M173" s="261"/>
      <c r="N173" s="263">
        <f t="shared" ca="1" si="4"/>
        <v>-126.04388714733543</v>
      </c>
      <c r="O173" s="260"/>
      <c r="P173" s="303" t="str">
        <f ca="1">'т-банк 2 (6 мес)'!P173:Q173</f>
        <v>DX_COMPASS</v>
      </c>
      <c r="Q173" s="303"/>
      <c r="R173" s="260"/>
      <c r="S173" s="260" t="str">
        <f ca="1">'т-банк 2 (6 мес)'!S173</f>
        <v>*1344</v>
      </c>
    </row>
    <row r="174" spans="1:19" ht="30" customHeight="1">
      <c r="A174" s="259">
        <f ca="1">'т-банк 2 (6 мес)'!A174</f>
        <v>45987.883275463006</v>
      </c>
      <c r="B174" s="260"/>
      <c r="C174" s="306">
        <f t="shared" ca="1" si="5"/>
        <v>45987.883275463006</v>
      </c>
      <c r="D174" s="307"/>
      <c r="E174" s="307"/>
      <c r="F174" s="307"/>
      <c r="G174" s="260"/>
      <c r="H174" s="321">
        <f ca="1">'т-банк 2 (6 мес)'!H174:L174/'ввод данных'!$B$7</f>
        <v>-52.037617554858933</v>
      </c>
      <c r="I174" s="321"/>
      <c r="J174" s="321"/>
      <c r="K174" s="321"/>
      <c r="L174" s="321"/>
      <c r="M174" s="261"/>
      <c r="N174" s="263">
        <f t="shared" ca="1" si="4"/>
        <v>-52.037617554858933</v>
      </c>
      <c r="O174" s="260"/>
      <c r="P174" s="303" t="str">
        <f ca="1">'т-банк 2 (6 мес)'!P174:Q174</f>
        <v>DENGI SEGODNYA</v>
      </c>
      <c r="Q174" s="303"/>
      <c r="R174" s="260"/>
      <c r="S174" s="260" t="str">
        <f ca="1">'т-банк 2 (6 мес)'!S174</f>
        <v>*1344</v>
      </c>
    </row>
    <row r="175" spans="1:19" ht="30" customHeight="1">
      <c r="A175" s="259">
        <f ca="1">'т-банк 2 (6 мес)'!A175</f>
        <v>45987.776331018562</v>
      </c>
      <c r="B175" s="260"/>
      <c r="C175" s="306">
        <f t="shared" ca="1" si="5"/>
        <v>45987.776331018562</v>
      </c>
      <c r="D175" s="307"/>
      <c r="E175" s="307"/>
      <c r="F175" s="307"/>
      <c r="G175" s="260"/>
      <c r="H175" s="321">
        <f ca="1">'т-банк 2 (6 мес)'!H175:L175/'ввод данных'!$B$7</f>
        <v>-96.501567398119121</v>
      </c>
      <c r="I175" s="321"/>
      <c r="J175" s="321"/>
      <c r="K175" s="321"/>
      <c r="L175" s="321"/>
      <c r="M175" s="261"/>
      <c r="N175" s="263">
        <f t="shared" ca="1" si="4"/>
        <v>-96.501567398119121</v>
      </c>
      <c r="O175" s="260"/>
      <c r="P175" s="303" t="str">
        <f ca="1">'т-банк 2 (6 мес)'!P175:Q175</f>
        <v>PAYPAL *FOREXADMIN</v>
      </c>
      <c r="Q175" s="303"/>
      <c r="R175" s="260"/>
      <c r="S175" s="260" t="str">
        <f ca="1">'т-банк 2 (6 мес)'!S175</f>
        <v>*1344</v>
      </c>
    </row>
    <row r="176" spans="1:19" ht="30" customHeight="1">
      <c r="A176" s="259">
        <f ca="1">'т-банк 2 (6 мес)'!A176</f>
        <v>45986.828414351898</v>
      </c>
      <c r="B176" s="260"/>
      <c r="C176" s="306">
        <f t="shared" ca="1" si="5"/>
        <v>45986.828414351898</v>
      </c>
      <c r="D176" s="307"/>
      <c r="E176" s="307"/>
      <c r="F176" s="307"/>
      <c r="G176" s="260"/>
      <c r="H176" s="321">
        <f ca="1">'т-банк 2 (6 мес)'!H176:L176/'ввод данных'!$B$7</f>
        <v>-110.72100313479623</v>
      </c>
      <c r="I176" s="321"/>
      <c r="J176" s="321"/>
      <c r="K176" s="321"/>
      <c r="L176" s="321"/>
      <c r="M176" s="261"/>
      <c r="N176" s="263">
        <f t="shared" ca="1" si="4"/>
        <v>-110.72100313479623</v>
      </c>
      <c r="O176" s="260"/>
      <c r="P176" s="303" t="str">
        <f ca="1">'т-банк 2 (6 мес)'!P176:Q176</f>
        <v>YM*FIN-1</v>
      </c>
      <c r="Q176" s="303"/>
      <c r="R176" s="260"/>
      <c r="S176" s="260" t="str">
        <f ca="1">'т-банк 2 (6 мес)'!S176</f>
        <v>*1344</v>
      </c>
    </row>
    <row r="177" spans="1:19" ht="30" customHeight="1">
      <c r="A177" s="259">
        <f ca="1">'т-банк 2 (6 мес)'!A177</f>
        <v>45986.778414351895</v>
      </c>
      <c r="B177" s="260"/>
      <c r="C177" s="306">
        <f t="shared" ca="1" si="5"/>
        <v>45986.778414351895</v>
      </c>
      <c r="D177" s="307"/>
      <c r="E177" s="307"/>
      <c r="F177" s="307"/>
      <c r="G177" s="260"/>
      <c r="H177" s="321">
        <f ca="1">'т-банк 2 (6 мес)'!H177:L177/'ввод данных'!$B$7</f>
        <v>-2.4702194357366771</v>
      </c>
      <c r="I177" s="321"/>
      <c r="J177" s="321"/>
      <c r="K177" s="321"/>
      <c r="L177" s="321"/>
      <c r="M177" s="261"/>
      <c r="N177" s="263">
        <f t="shared" ca="1" si="4"/>
        <v>-2.4702194357366771</v>
      </c>
      <c r="O177" s="260"/>
      <c r="P177" s="303" t="str">
        <f ca="1">'т-банк 2 (6 мес)'!P177:Q177</f>
        <v>BRANCH SOKOL</v>
      </c>
      <c r="Q177" s="303"/>
      <c r="R177" s="260"/>
      <c r="S177" s="260" t="str">
        <f ca="1">'т-банк 2 (6 мес)'!S177</f>
        <v>*1344</v>
      </c>
    </row>
    <row r="178" spans="1:19" ht="30" customHeight="1">
      <c r="A178" s="259">
        <f ca="1">'т-банк 2 (6 мес)'!A178</f>
        <v>45986.562442129674</v>
      </c>
      <c r="B178" s="260"/>
      <c r="C178" s="306">
        <f t="shared" ca="1" si="5"/>
        <v>45986.562442129674</v>
      </c>
      <c r="D178" s="307"/>
      <c r="E178" s="307"/>
      <c r="F178" s="307"/>
      <c r="G178" s="260"/>
      <c r="H178" s="321">
        <f ca="1">'т-банк 2 (6 мес)'!H178:L178/'ввод данных'!$B$7</f>
        <v>-85.454545454545453</v>
      </c>
      <c r="I178" s="321"/>
      <c r="J178" s="321"/>
      <c r="K178" s="321"/>
      <c r="L178" s="321"/>
      <c r="M178" s="261"/>
      <c r="N178" s="263">
        <f t="shared" ca="1" si="4"/>
        <v>-85.454545454545453</v>
      </c>
      <c r="O178" s="260"/>
      <c r="P178" s="303" t="str">
        <f ca="1">'т-банк 2 (6 мес)'!P178:Q178</f>
        <v>LIME TRK SEMYA</v>
      </c>
      <c r="Q178" s="303"/>
      <c r="R178" s="260"/>
      <c r="S178" s="260" t="str">
        <f ca="1">'т-банк 2 (6 мес)'!S178</f>
        <v>*1344</v>
      </c>
    </row>
    <row r="179" spans="1:19" ht="30" customHeight="1">
      <c r="A179" s="259">
        <f ca="1">'т-банк 2 (6 мес)'!A179</f>
        <v>45985.831886574117</v>
      </c>
      <c r="B179" s="260"/>
      <c r="C179" s="306">
        <f t="shared" ca="1" si="5"/>
        <v>45985.831886574117</v>
      </c>
      <c r="D179" s="307"/>
      <c r="E179" s="307"/>
      <c r="F179" s="307"/>
      <c r="G179" s="260"/>
      <c r="H179" s="321">
        <f ca="1">'т-банк 2 (6 мес)'!H179:L179/'ввод данных'!$B$7</f>
        <v>-15.761755485893417</v>
      </c>
      <c r="I179" s="321"/>
      <c r="J179" s="321"/>
      <c r="K179" s="321"/>
      <c r="L179" s="321"/>
      <c r="M179" s="261"/>
      <c r="N179" s="263">
        <f t="shared" ca="1" si="4"/>
        <v>-15.761755485893417</v>
      </c>
      <c r="O179" s="260"/>
      <c r="P179" s="303" t="str">
        <f ca="1">'т-банк 2 (6 мес)'!P179:Q179</f>
        <v>PAYPAL *RPMAUCTIONS</v>
      </c>
      <c r="Q179" s="303"/>
      <c r="R179" s="260"/>
      <c r="S179" s="260" t="str">
        <f ca="1">'т-банк 2 (6 мес)'!S179</f>
        <v>*1344</v>
      </c>
    </row>
    <row r="180" spans="1:19" ht="30" customHeight="1">
      <c r="A180" s="259">
        <f ca="1">'т-банк 2 (6 мес)'!A180</f>
        <v>45985.44160879634</v>
      </c>
      <c r="B180" s="260"/>
      <c r="C180" s="306">
        <f t="shared" ca="1" si="5"/>
        <v>45985.44160879634</v>
      </c>
      <c r="D180" s="307"/>
      <c r="E180" s="307"/>
      <c r="F180" s="307"/>
      <c r="G180" s="260"/>
      <c r="H180" s="321">
        <f ca="1">'т-банк 2 (6 мес)'!H180:L180/'ввод данных'!$B$7</f>
        <v>-49.943573667711597</v>
      </c>
      <c r="I180" s="321"/>
      <c r="J180" s="321"/>
      <c r="K180" s="321"/>
      <c r="L180" s="321"/>
      <c r="M180" s="261"/>
      <c r="N180" s="263">
        <f t="shared" ca="1" si="4"/>
        <v>-49.943573667711597</v>
      </c>
      <c r="O180" s="260"/>
      <c r="P180" s="303" t="str">
        <f ca="1">'т-банк 2 (6 мес)'!P180:Q180</f>
        <v>TRM 4814 E</v>
      </c>
      <c r="Q180" s="303"/>
      <c r="R180" s="260"/>
      <c r="S180" s="260" t="str">
        <f ca="1">'т-банк 2 (6 мес)'!S180</f>
        <v>*1344</v>
      </c>
    </row>
    <row r="181" spans="1:19" ht="30" customHeight="1">
      <c r="A181" s="259">
        <f ca="1">'т-банк 2 (6 мес)'!A181</f>
        <v>45984.490914351896</v>
      </c>
      <c r="B181" s="260"/>
      <c r="C181" s="306">
        <f t="shared" ca="1" si="5"/>
        <v>45984.490914351896</v>
      </c>
      <c r="D181" s="307"/>
      <c r="E181" s="307"/>
      <c r="F181" s="307"/>
      <c r="G181" s="260"/>
      <c r="H181" s="321">
        <f ca="1">'т-банк 2 (6 мес)'!H181:L181/'ввод данных'!$B$7</f>
        <v>-11.222570532915361</v>
      </c>
      <c r="I181" s="321"/>
      <c r="J181" s="321"/>
      <c r="K181" s="321"/>
      <c r="L181" s="321"/>
      <c r="M181" s="261"/>
      <c r="N181" s="263">
        <f t="shared" ca="1" si="4"/>
        <v>-11.222570532915361</v>
      </c>
      <c r="O181" s="260"/>
      <c r="P181" s="303" t="str">
        <f ca="1">'т-банк 2 (6 мес)'!P181:Q181</f>
        <v>AUCTIONET.COM</v>
      </c>
      <c r="Q181" s="303"/>
      <c r="R181" s="260"/>
      <c r="S181" s="260" t="str">
        <f ca="1">'т-банк 2 (6 мес)'!S181</f>
        <v>*1344</v>
      </c>
    </row>
    <row r="182" spans="1:19" ht="30" customHeight="1">
      <c r="A182" s="259">
        <f ca="1">'т-банк 2 (6 мес)'!A182</f>
        <v>45983.768692129677</v>
      </c>
      <c r="B182" s="260"/>
      <c r="C182" s="306">
        <f t="shared" ca="1" si="5"/>
        <v>45983.768692129677</v>
      </c>
      <c r="D182" s="307"/>
      <c r="E182" s="307"/>
      <c r="F182" s="307"/>
      <c r="G182" s="260"/>
      <c r="H182" s="321">
        <f ca="1">'т-банк 2 (6 мес)'!H182:L182/'ввод данных'!$B$7</f>
        <v>-1.9561128526645768</v>
      </c>
      <c r="I182" s="321"/>
      <c r="J182" s="321"/>
      <c r="K182" s="321"/>
      <c r="L182" s="321"/>
      <c r="M182" s="261"/>
      <c r="N182" s="263">
        <f t="shared" ca="1" si="4"/>
        <v>-1.9561128526645768</v>
      </c>
      <c r="O182" s="260"/>
      <c r="P182" s="303" t="str">
        <f ca="1">'т-банк 2 (6 мес)'!P182:Q182</f>
        <v>FXCLUB.ORG</v>
      </c>
      <c r="Q182" s="303"/>
      <c r="R182" s="260"/>
      <c r="S182" s="260" t="str">
        <f ca="1">'т-банк 2 (6 мес)'!S182</f>
        <v>*1344</v>
      </c>
    </row>
    <row r="183" spans="1:19" ht="30" customHeight="1">
      <c r="A183" s="259">
        <f ca="1">'т-банк 2 (6 мес)'!A183</f>
        <v>45983.366608796343</v>
      </c>
      <c r="B183" s="260"/>
      <c r="C183" s="306">
        <f t="shared" ca="1" si="5"/>
        <v>45983.366608796343</v>
      </c>
      <c r="D183" s="307"/>
      <c r="E183" s="307"/>
      <c r="F183" s="307"/>
      <c r="G183" s="260"/>
      <c r="H183" s="321">
        <f ca="1">'т-банк 2 (6 мес)'!H183:L183/'ввод данных'!$B$7</f>
        <v>-162.64576802507838</v>
      </c>
      <c r="I183" s="321"/>
      <c r="J183" s="321"/>
      <c r="K183" s="321"/>
      <c r="L183" s="321"/>
      <c r="M183" s="261"/>
      <c r="N183" s="263">
        <f t="shared" ca="1" si="4"/>
        <v>-162.64576802507838</v>
      </c>
      <c r="O183" s="260"/>
      <c r="P183" s="303" t="str">
        <f ca="1">'т-банк 2 (6 мес)'!P183:Q183</f>
        <v>PAYANYWAY</v>
      </c>
      <c r="Q183" s="303"/>
      <c r="R183" s="260"/>
      <c r="S183" s="260" t="str">
        <f ca="1">'т-банк 2 (6 мес)'!S183</f>
        <v>*1344</v>
      </c>
    </row>
    <row r="184" spans="1:19" ht="30" customHeight="1">
      <c r="A184" s="259">
        <f ca="1">'т-банк 2 (6 мес)'!A184</f>
        <v>45983.137442129679</v>
      </c>
      <c r="B184" s="260"/>
      <c r="C184" s="306">
        <f t="shared" ca="1" si="5"/>
        <v>45983.137442129679</v>
      </c>
      <c r="D184" s="307"/>
      <c r="E184" s="307"/>
      <c r="F184" s="307"/>
      <c r="G184" s="260"/>
      <c r="H184" s="321">
        <f ca="1">'т-банк 2 (6 мес)'!H184:L184/'ввод данных'!$B$7</f>
        <v>-37.742946708463947</v>
      </c>
      <c r="I184" s="321"/>
      <c r="J184" s="321"/>
      <c r="K184" s="321"/>
      <c r="L184" s="321"/>
      <c r="M184" s="261"/>
      <c r="N184" s="263">
        <f t="shared" ca="1" si="4"/>
        <v>-37.742946708463947</v>
      </c>
      <c r="O184" s="260"/>
      <c r="P184" s="303" t="str">
        <f ca="1">'т-банк 2 (6 мес)'!P184:Q184</f>
        <v>YM*MONEY.YANDEX</v>
      </c>
      <c r="Q184" s="303"/>
      <c r="R184" s="260"/>
      <c r="S184" s="260" t="str">
        <f ca="1">'т-банк 2 (6 мес)'!S184</f>
        <v>*1344</v>
      </c>
    </row>
    <row r="185" spans="1:19" ht="30" customHeight="1">
      <c r="A185" s="259">
        <f ca="1">'т-банк 2 (6 мес)'!A185</f>
        <v>45982.473553240787</v>
      </c>
      <c r="B185" s="260"/>
      <c r="C185" s="306">
        <f t="shared" ca="1" si="5"/>
        <v>45982.473553240787</v>
      </c>
      <c r="D185" s="307"/>
      <c r="E185" s="307"/>
      <c r="F185" s="307"/>
      <c r="G185" s="260"/>
      <c r="H185" s="321">
        <f ca="1">'т-банк 2 (6 мес)'!H185:L185/'ввод данных'!$B$7</f>
        <v>-93.843260188087768</v>
      </c>
      <c r="I185" s="321"/>
      <c r="J185" s="321"/>
      <c r="K185" s="321"/>
      <c r="L185" s="321"/>
      <c r="M185" s="261"/>
      <c r="N185" s="263">
        <f t="shared" ca="1" si="4"/>
        <v>-93.843260188087768</v>
      </c>
      <c r="O185" s="260"/>
      <c r="P185" s="303" t="str">
        <f ca="1">'т-банк 2 (6 мес)'!P185:Q185</f>
        <v>RITCHIE BROS. AUCTIONE</v>
      </c>
      <c r="Q185" s="303"/>
      <c r="R185" s="260"/>
      <c r="S185" s="260" t="str">
        <f ca="1">'т-банк 2 (6 мес)'!S185</f>
        <v>*1344</v>
      </c>
    </row>
    <row r="186" spans="1:19" ht="30" customHeight="1">
      <c r="A186" s="259">
        <f ca="1">'т-банк 2 (6 мес)'!A186</f>
        <v>45981.821469907452</v>
      </c>
      <c r="B186" s="260"/>
      <c r="C186" s="306">
        <f t="shared" ca="1" si="5"/>
        <v>45981.821469907452</v>
      </c>
      <c r="D186" s="307"/>
      <c r="E186" s="307"/>
      <c r="F186" s="307"/>
      <c r="G186" s="260"/>
      <c r="H186" s="321">
        <f ca="1">'т-банк 2 (6 мес)'!H186:L186/'ввод данных'!$B$7</f>
        <v>10532.915360501567</v>
      </c>
      <c r="I186" s="321"/>
      <c r="J186" s="321"/>
      <c r="K186" s="321"/>
      <c r="L186" s="321"/>
      <c r="M186" s="261"/>
      <c r="N186" s="263">
        <f t="shared" ca="1" si="4"/>
        <v>10532.915360501567</v>
      </c>
      <c r="O186" s="260"/>
      <c r="P186" s="303" t="str">
        <f ca="1">'т-банк 2 (6 мес)'!P186:Q186</f>
        <v>Salary transfer from STARLINK LLC</v>
      </c>
      <c r="Q186" s="303"/>
      <c r="R186" s="260"/>
      <c r="S186" s="260" t="str">
        <f ca="1">'т-банк 2 (6 мес)'!S186</f>
        <v>*1344</v>
      </c>
    </row>
    <row r="187" spans="1:19" ht="30" customHeight="1">
      <c r="A187" s="259">
        <f ca="1">'т-банк 2 (6 мес)'!A187</f>
        <v>45981.75133101856</v>
      </c>
      <c r="B187" s="260"/>
      <c r="C187" s="306">
        <f t="shared" ca="1" si="5"/>
        <v>45981.75133101856</v>
      </c>
      <c r="D187" s="307"/>
      <c r="E187" s="307"/>
      <c r="F187" s="307"/>
      <c r="G187" s="260"/>
      <c r="H187" s="321">
        <f ca="1">'т-банк 2 (6 мес)'!H187:L187/'ввод данных'!$B$7</f>
        <v>-115.78683385579937</v>
      </c>
      <c r="I187" s="321"/>
      <c r="J187" s="321"/>
      <c r="K187" s="321"/>
      <c r="L187" s="321"/>
      <c r="M187" s="261"/>
      <c r="N187" s="263">
        <f t="shared" ca="1" si="4"/>
        <v>-115.78683385579937</v>
      </c>
      <c r="O187" s="260"/>
      <c r="P187" s="303" t="str">
        <f ca="1">'т-банк 2 (6 мес)'!P187:Q187</f>
        <v>PAYU*PAYU</v>
      </c>
      <c r="Q187" s="303"/>
      <c r="R187" s="260"/>
      <c r="S187" s="260" t="str">
        <f ca="1">'т-банк 2 (6 мес)'!S187</f>
        <v>*1344</v>
      </c>
    </row>
    <row r="188" spans="1:19" ht="30" customHeight="1">
      <c r="A188" s="259">
        <f ca="1">'т-банк 2 (6 мес)'!A188</f>
        <v>45981.002025463007</v>
      </c>
      <c r="B188" s="260"/>
      <c r="C188" s="306">
        <f t="shared" ca="1" si="5"/>
        <v>45981.002025463007</v>
      </c>
      <c r="D188" s="307"/>
      <c r="E188" s="307"/>
      <c r="F188" s="307"/>
      <c r="G188" s="260"/>
      <c r="H188" s="321">
        <f ca="1">'т-банк 2 (6 мес)'!H188:L188/'ввод данных'!$B$7</f>
        <v>-3.2727272727272729</v>
      </c>
      <c r="I188" s="321"/>
      <c r="J188" s="321"/>
      <c r="K188" s="321"/>
      <c r="L188" s="321"/>
      <c r="M188" s="261"/>
      <c r="N188" s="263">
        <f t="shared" ca="1" si="4"/>
        <v>-3.2727272727272729</v>
      </c>
      <c r="O188" s="260"/>
      <c r="P188" s="303" t="str">
        <f ca="1">'т-банк 2 (6 мес)'!P188:Q188</f>
        <v>QUICKZAIM-K</v>
      </c>
      <c r="Q188" s="303"/>
      <c r="R188" s="260"/>
      <c r="S188" s="260" t="str">
        <f ca="1">'т-банк 2 (6 мес)'!S188</f>
        <v>*1344</v>
      </c>
    </row>
    <row r="189" spans="1:19" ht="30" customHeight="1">
      <c r="A189" s="259">
        <f ca="1">'т-банк 2 (6 мес)'!A189</f>
        <v>45980.440219907454</v>
      </c>
      <c r="B189" s="260"/>
      <c r="C189" s="306">
        <f t="shared" ca="1" si="5"/>
        <v>45980.440219907454</v>
      </c>
      <c r="D189" s="307"/>
      <c r="E189" s="307"/>
      <c r="F189" s="307"/>
      <c r="G189" s="260"/>
      <c r="H189" s="321">
        <f ca="1">'т-банк 2 (6 мес)'!H189:L189/'ввод данных'!$B$7</f>
        <v>-14.181818181818182</v>
      </c>
      <c r="I189" s="321"/>
      <c r="J189" s="321"/>
      <c r="K189" s="321"/>
      <c r="L189" s="321"/>
      <c r="M189" s="261"/>
      <c r="N189" s="263">
        <f t="shared" ca="1" si="4"/>
        <v>-14.181818181818182</v>
      </c>
      <c r="O189" s="260"/>
      <c r="P189" s="303" t="str">
        <f ca="1">'т-банк 2 (6 мес)'!P189:Q189</f>
        <v>GAZPROMNEFT AZS 159</v>
      </c>
      <c r="Q189" s="303"/>
      <c r="R189" s="260"/>
      <c r="S189" s="260" t="str">
        <f ca="1">'т-банк 2 (6 мес)'!S189</f>
        <v>*1344</v>
      </c>
    </row>
    <row r="190" spans="1:19" ht="30" customHeight="1">
      <c r="A190" s="259">
        <f ca="1">'т-банк 2 (6 мес)'!A190</f>
        <v>45979.815914351901</v>
      </c>
      <c r="B190" s="260"/>
      <c r="C190" s="306">
        <f t="shared" ca="1" si="5"/>
        <v>45979.815914351901</v>
      </c>
      <c r="D190" s="307"/>
      <c r="E190" s="307"/>
      <c r="F190" s="307"/>
      <c r="G190" s="260"/>
      <c r="H190" s="321">
        <f ca="1">'т-банк 2 (6 мес)'!H190:L190/'ввод данных'!$B$7</f>
        <v>-6.5579937304075235</v>
      </c>
      <c r="I190" s="321"/>
      <c r="J190" s="321"/>
      <c r="K190" s="321"/>
      <c r="L190" s="321"/>
      <c r="M190" s="261"/>
      <c r="N190" s="263">
        <f t="shared" ca="1" si="4"/>
        <v>-6.5579937304075235</v>
      </c>
      <c r="O190" s="260"/>
      <c r="P190" s="303" t="str">
        <f ca="1">'т-банк 2 (6 мес)'!P190:Q190</f>
        <v>BARKLAYS CAFE</v>
      </c>
      <c r="Q190" s="303"/>
      <c r="R190" s="260"/>
      <c r="S190" s="260" t="str">
        <f ca="1">'т-банк 2 (6 мес)'!S190</f>
        <v>*1344</v>
      </c>
    </row>
    <row r="191" spans="1:19" ht="30" customHeight="1">
      <c r="A191" s="259">
        <f ca="1">'т-банк 2 (6 мес)'!A191</f>
        <v>45979.801331018571</v>
      </c>
      <c r="B191" s="260"/>
      <c r="C191" s="306">
        <f t="shared" ca="1" si="5"/>
        <v>45979.801331018571</v>
      </c>
      <c r="D191" s="307"/>
      <c r="E191" s="307"/>
      <c r="F191" s="307"/>
      <c r="G191" s="260"/>
      <c r="H191" s="321">
        <f ca="1">'т-банк 2 (6 мес)'!H191:L191/'ввод данных'!$B$7</f>
        <v>-4.8526645768025078</v>
      </c>
      <c r="I191" s="321"/>
      <c r="J191" s="321"/>
      <c r="K191" s="321"/>
      <c r="L191" s="321"/>
      <c r="M191" s="261"/>
      <c r="N191" s="263">
        <f t="shared" ca="1" si="4"/>
        <v>-4.8526645768025078</v>
      </c>
      <c r="O191" s="260"/>
      <c r="P191" s="303" t="str">
        <f ca="1">'т-банк 2 (6 мес)'!P191:Q191</f>
        <v>NETELLER 4342</v>
      </c>
      <c r="Q191" s="303"/>
      <c r="R191" s="260"/>
      <c r="S191" s="260" t="str">
        <f ca="1">'т-банк 2 (6 мес)'!S191</f>
        <v>*1344</v>
      </c>
    </row>
    <row r="192" spans="1:19" ht="30" customHeight="1">
      <c r="A192" s="259">
        <f ca="1">'т-банк 2 (6 мес)'!A192</f>
        <v>45979.133275463013</v>
      </c>
      <c r="B192" s="260"/>
      <c r="C192" s="306">
        <f t="shared" ca="1" si="5"/>
        <v>45979.133275463013</v>
      </c>
      <c r="D192" s="307"/>
      <c r="E192" s="307"/>
      <c r="F192" s="307"/>
      <c r="G192" s="260"/>
      <c r="H192" s="321">
        <f ca="1">'т-банк 2 (6 мес)'!H192:L192/'ввод данных'!$B$7</f>
        <v>-5.253918495297806</v>
      </c>
      <c r="I192" s="321"/>
      <c r="J192" s="321"/>
      <c r="K192" s="321"/>
      <c r="L192" s="321"/>
      <c r="M192" s="261"/>
      <c r="N192" s="263">
        <f t="shared" ca="1" si="4"/>
        <v>-5.253918495297806</v>
      </c>
      <c r="O192" s="260"/>
      <c r="P192" s="303" t="str">
        <f ca="1">'т-банк 2 (6 мес)'!P192:Q192</f>
        <v>PROSPEKT</v>
      </c>
      <c r="Q192" s="303"/>
      <c r="R192" s="260"/>
      <c r="S192" s="260" t="str">
        <f ca="1">'т-банк 2 (6 мес)'!S192</f>
        <v>*1344</v>
      </c>
    </row>
    <row r="193" spans="1:19" ht="30" customHeight="1">
      <c r="A193" s="259">
        <f ca="1">'т-банк 2 (6 мес)'!A193</f>
        <v>45978.27077546301</v>
      </c>
      <c r="B193" s="260"/>
      <c r="C193" s="306">
        <f t="shared" ca="1" si="5"/>
        <v>45978.27077546301</v>
      </c>
      <c r="D193" s="307"/>
      <c r="E193" s="307"/>
      <c r="F193" s="307"/>
      <c r="G193" s="260"/>
      <c r="H193" s="321">
        <f ca="1">'т-банк 2 (6 мес)'!H193:L193/'ввод данных'!$B$7</f>
        <v>-100.51410658307211</v>
      </c>
      <c r="I193" s="321"/>
      <c r="J193" s="321"/>
      <c r="K193" s="321"/>
      <c r="L193" s="321"/>
      <c r="M193" s="261"/>
      <c r="N193" s="263">
        <f t="shared" ca="1" si="4"/>
        <v>-100.51410658307211</v>
      </c>
      <c r="O193" s="260"/>
      <c r="P193" s="303" t="str">
        <f ca="1">'т-банк 2 (6 мес)'!P193:Q193</f>
        <v>TRADING ACADEMY</v>
      </c>
      <c r="Q193" s="303"/>
      <c r="R193" s="260"/>
      <c r="S193" s="260" t="str">
        <f ca="1">'т-банк 2 (6 мес)'!S193</f>
        <v>*1344</v>
      </c>
    </row>
    <row r="194" spans="1:19" ht="30" customHeight="1">
      <c r="A194" s="259">
        <f ca="1">'т-банк 2 (6 мес)'!A194</f>
        <v>45977.282581018568</v>
      </c>
      <c r="B194" s="260"/>
      <c r="C194" s="306">
        <f t="shared" ca="1" si="5"/>
        <v>45977.282581018568</v>
      </c>
      <c r="D194" s="307"/>
      <c r="E194" s="307"/>
      <c r="F194" s="307"/>
      <c r="G194" s="260"/>
      <c r="H194" s="321">
        <f ca="1">'т-банк 2 (6 мес)'!H194:L194/'ввод данных'!$B$7</f>
        <v>-148.85266457680251</v>
      </c>
      <c r="I194" s="321"/>
      <c r="J194" s="321"/>
      <c r="K194" s="321"/>
      <c r="L194" s="321"/>
      <c r="M194" s="261"/>
      <c r="N194" s="263">
        <f t="shared" ca="1" si="4"/>
        <v>-148.85266457680251</v>
      </c>
      <c r="O194" s="260"/>
      <c r="P194" s="303" t="str">
        <f ca="1">'т-банк 2 (6 мес)'!P194:Q194</f>
        <v>AUCTIONET.COM</v>
      </c>
      <c r="Q194" s="303"/>
      <c r="R194" s="260"/>
      <c r="S194" s="260" t="str">
        <f ca="1">'т-банк 2 (6 мес)'!S194</f>
        <v>*1344</v>
      </c>
    </row>
    <row r="195" spans="1:19" ht="30" customHeight="1">
      <c r="A195" s="259">
        <f ca="1">'т-банк 2 (6 мес)'!A195</f>
        <v>45976.353414351899</v>
      </c>
      <c r="B195" s="260"/>
      <c r="C195" s="306">
        <f t="shared" ca="1" si="5"/>
        <v>45976.353414351899</v>
      </c>
      <c r="D195" s="307"/>
      <c r="E195" s="307"/>
      <c r="F195" s="307"/>
      <c r="G195" s="260"/>
      <c r="H195" s="321">
        <f ca="1">'т-банк 2 (6 мес)'!H195:L195/'ввод данных'!$B$7</f>
        <v>-18.068965517241381</v>
      </c>
      <c r="I195" s="321"/>
      <c r="J195" s="321"/>
      <c r="K195" s="321"/>
      <c r="L195" s="321"/>
      <c r="M195" s="261"/>
      <c r="N195" s="263">
        <f t="shared" ca="1" si="4"/>
        <v>-18.068965517241381</v>
      </c>
      <c r="O195" s="260"/>
      <c r="P195" s="303" t="str">
        <f ca="1">'т-банк 2 (6 мес)'!P195:Q195</f>
        <v>DENGI SEGODNYA</v>
      </c>
      <c r="Q195" s="303"/>
      <c r="R195" s="260"/>
      <c r="S195" s="260" t="str">
        <f ca="1">'т-банк 2 (6 мес)'!S195</f>
        <v>*1344</v>
      </c>
    </row>
    <row r="196" spans="1:19" ht="30" customHeight="1">
      <c r="A196" s="259">
        <f ca="1">'т-банк 2 (6 мес)'!A196</f>
        <v>45975.52355324079</v>
      </c>
      <c r="B196" s="260"/>
      <c r="C196" s="306">
        <f t="shared" ca="1" si="5"/>
        <v>45975.52355324079</v>
      </c>
      <c r="D196" s="307"/>
      <c r="E196" s="307"/>
      <c r="F196" s="307"/>
      <c r="G196" s="260"/>
      <c r="H196" s="321">
        <f ca="1">'т-банк 2 (6 мес)'!H196:L196/'ввод данных'!$B$7</f>
        <v>-95.1974921630094</v>
      </c>
      <c r="I196" s="321"/>
      <c r="J196" s="321"/>
      <c r="K196" s="321"/>
      <c r="L196" s="321"/>
      <c r="M196" s="261"/>
      <c r="N196" s="263">
        <f t="shared" ca="1" si="4"/>
        <v>-95.1974921630094</v>
      </c>
      <c r="O196" s="260"/>
      <c r="P196" s="303" t="str">
        <f ca="1">'т-банк 2 (6 мес)'!P196:Q196</f>
        <v>CIRCLE K, IC103175</v>
      </c>
      <c r="Q196" s="303"/>
      <c r="R196" s="260"/>
      <c r="S196" s="260" t="str">
        <f ca="1">'т-банк 2 (6 мес)'!S196</f>
        <v>*1344</v>
      </c>
    </row>
    <row r="197" spans="1:19" ht="30" customHeight="1">
      <c r="A197" s="259">
        <f ca="1">'т-банк 2 (6 мес)'!A197</f>
        <v>45975.495775463009</v>
      </c>
      <c r="B197" s="260"/>
      <c r="C197" s="306">
        <f t="shared" ca="1" si="5"/>
        <v>45975.495775463009</v>
      </c>
      <c r="D197" s="307"/>
      <c r="E197" s="307"/>
      <c r="F197" s="307"/>
      <c r="G197" s="260"/>
      <c r="H197" s="321">
        <f ca="1">'т-банк 2 (6 мес)'!H197:L197/'ввод данных'!$B$7</f>
        <v>-159.15987460815046</v>
      </c>
      <c r="I197" s="321"/>
      <c r="J197" s="321"/>
      <c r="K197" s="321"/>
      <c r="L197" s="321"/>
      <c r="M197" s="261"/>
      <c r="N197" s="263">
        <f t="shared" ca="1" si="4"/>
        <v>-159.15987460815046</v>
      </c>
      <c r="O197" s="260"/>
      <c r="P197" s="303" t="str">
        <f ca="1">'т-банк 2 (6 мес)'!P197:Q197</f>
        <v>WWW.OPLATA.REGPLAT.RU</v>
      </c>
      <c r="Q197" s="303"/>
      <c r="R197" s="260"/>
      <c r="S197" s="260" t="str">
        <f ca="1">'т-банк 2 (6 мес)'!S197</f>
        <v>*1344</v>
      </c>
    </row>
    <row r="198" spans="1:19" ht="30" customHeight="1">
      <c r="A198" s="259">
        <f ca="1">'т-банк 2 (6 мес)'!A198</f>
        <v>45975.412442129673</v>
      </c>
      <c r="B198" s="260"/>
      <c r="C198" s="306">
        <f t="shared" ca="1" si="5"/>
        <v>45975.412442129673</v>
      </c>
      <c r="D198" s="307"/>
      <c r="E198" s="307"/>
      <c r="F198" s="307"/>
      <c r="G198" s="260"/>
      <c r="H198" s="321">
        <f ca="1">'т-банк 2 (6 мес)'!H198:L198/'ввод данных'!$B$7</f>
        <v>-100.03761755485894</v>
      </c>
      <c r="I198" s="321"/>
      <c r="J198" s="321"/>
      <c r="K198" s="321"/>
      <c r="L198" s="321"/>
      <c r="M198" s="261"/>
      <c r="N198" s="263">
        <f t="shared" ca="1" si="4"/>
        <v>-100.03761755485894</v>
      </c>
      <c r="O198" s="260"/>
      <c r="P198" s="303" t="str">
        <f ca="1">'т-банк 2 (6 мес)'!P198:Q198</f>
        <v>BANK"KURGAN"PAO</v>
      </c>
      <c r="Q198" s="303"/>
      <c r="R198" s="260"/>
      <c r="S198" s="260" t="str">
        <f ca="1">'т-банк 2 (6 мес)'!S198</f>
        <v>*1344</v>
      </c>
    </row>
    <row r="199" spans="1:19" ht="30" customHeight="1">
      <c r="A199" s="259">
        <f ca="1">'т-банк 2 (6 мес)'!A199</f>
        <v>45974.820775463006</v>
      </c>
      <c r="B199" s="260"/>
      <c r="C199" s="306">
        <f t="shared" ca="1" si="5"/>
        <v>45974.820775463006</v>
      </c>
      <c r="D199" s="307"/>
      <c r="E199" s="307"/>
      <c r="F199" s="307"/>
      <c r="G199" s="260"/>
      <c r="H199" s="321">
        <f ca="1">'т-банк 2 (6 мес)'!H199:L199/'ввод данных'!$B$7</f>
        <v>-35.410658307210028</v>
      </c>
      <c r="I199" s="321"/>
      <c r="J199" s="321"/>
      <c r="K199" s="321"/>
      <c r="L199" s="321"/>
      <c r="M199" s="261"/>
      <c r="N199" s="263">
        <f t="shared" ca="1" si="4"/>
        <v>-35.410658307210028</v>
      </c>
      <c r="O199" s="260"/>
      <c r="P199" s="303" t="str">
        <f ca="1">'т-банк 2 (6 мес)'!P199:Q199</f>
        <v>HASHFLARE.IO*1436</v>
      </c>
      <c r="Q199" s="303"/>
      <c r="R199" s="260"/>
      <c r="S199" s="260" t="str">
        <f ca="1">'т-банк 2 (6 мес)'!S199</f>
        <v>*1344</v>
      </c>
    </row>
    <row r="200" spans="1:19" ht="30" customHeight="1">
      <c r="A200" s="259">
        <f ca="1">'т-банк 2 (6 мес)'!A200</f>
        <v>45974.180497685229</v>
      </c>
      <c r="B200" s="260"/>
      <c r="C200" s="306">
        <f t="shared" ca="1" si="5"/>
        <v>45974.180497685229</v>
      </c>
      <c r="D200" s="307"/>
      <c r="E200" s="307"/>
      <c r="F200" s="307"/>
      <c r="G200" s="260"/>
      <c r="H200" s="321">
        <f ca="1">'т-банк 2 (6 мес)'!H200:L200/'ввод данных'!$B$7</f>
        <v>-60.112852664576799</v>
      </c>
      <c r="I200" s="321"/>
      <c r="J200" s="321"/>
      <c r="K200" s="321"/>
      <c r="L200" s="321"/>
      <c r="M200" s="261"/>
      <c r="N200" s="263">
        <f t="shared" ca="1" si="4"/>
        <v>-60.112852664576799</v>
      </c>
      <c r="O200" s="260"/>
      <c r="P200" s="303" t="str">
        <f ca="1">'т-банк 2 (6 мес)'!P200:Q200</f>
        <v>YM*DENGI-NA-BANKR</v>
      </c>
      <c r="Q200" s="303"/>
      <c r="R200" s="260"/>
      <c r="S200" s="260" t="str">
        <f ca="1">'т-банк 2 (6 мес)'!S200</f>
        <v>*1344</v>
      </c>
    </row>
    <row r="201" spans="1:19" ht="30" customHeight="1">
      <c r="A201" s="259">
        <f ca="1">'т-банк 2 (6 мес)'!A201</f>
        <v>45973.889525463004</v>
      </c>
      <c r="B201" s="260"/>
      <c r="C201" s="306">
        <f t="shared" ca="1" si="5"/>
        <v>45973.889525463004</v>
      </c>
      <c r="D201" s="307"/>
      <c r="E201" s="307"/>
      <c r="F201" s="307"/>
      <c r="G201" s="260"/>
      <c r="H201" s="321">
        <f ca="1">'т-банк 2 (6 мес)'!H201:L201/'ввод данных'!$B$7</f>
        <v>-182.33228840125392</v>
      </c>
      <c r="I201" s="321"/>
      <c r="J201" s="321"/>
      <c r="K201" s="321"/>
      <c r="L201" s="321"/>
      <c r="M201" s="261"/>
      <c r="N201" s="263">
        <f t="shared" ca="1" si="4"/>
        <v>-182.33228840125392</v>
      </c>
      <c r="O201" s="260"/>
      <c r="P201" s="303" t="str">
        <f ca="1">'т-банк 2 (6 мес)'!P201:Q201</f>
        <v>YM*HERMESCREDIT</v>
      </c>
      <c r="Q201" s="303"/>
      <c r="R201" s="260"/>
      <c r="S201" s="260" t="str">
        <f ca="1">'т-банк 2 (6 мес)'!S201</f>
        <v>*1344</v>
      </c>
    </row>
    <row r="202" spans="1:19" ht="30" customHeight="1">
      <c r="A202" s="259">
        <f ca="1">'т-банк 2 (6 мес)'!A202</f>
        <v>45972.924247685223</v>
      </c>
      <c r="B202" s="260"/>
      <c r="C202" s="306">
        <f t="shared" ca="1" si="5"/>
        <v>45972.924247685223</v>
      </c>
      <c r="D202" s="307"/>
      <c r="E202" s="307"/>
      <c r="F202" s="307"/>
      <c r="G202" s="260"/>
      <c r="H202" s="321">
        <f ca="1">'т-банк 2 (6 мес)'!H202:L202/'ввод данных'!$B$7</f>
        <v>-59.222570532915363</v>
      </c>
      <c r="I202" s="321"/>
      <c r="J202" s="321"/>
      <c r="K202" s="321"/>
      <c r="L202" s="321"/>
      <c r="M202" s="261"/>
      <c r="N202" s="263">
        <f t="shared" ca="1" si="4"/>
        <v>-59.222570532915363</v>
      </c>
      <c r="O202" s="260"/>
      <c r="P202" s="303" t="str">
        <f ca="1">'т-банк 2 (6 мес)'!P202:Q202</f>
        <v>YM*YANDEX.MONEY</v>
      </c>
      <c r="Q202" s="303"/>
      <c r="R202" s="260"/>
      <c r="S202" s="260" t="str">
        <f ca="1">'т-банк 2 (6 мес)'!S202</f>
        <v>*1344</v>
      </c>
    </row>
    <row r="203" spans="1:19" ht="30" customHeight="1">
      <c r="A203" s="259">
        <f ca="1">'т-банк 2 (6 мес)'!A203</f>
        <v>45972.70341435189</v>
      </c>
      <c r="B203" s="260"/>
      <c r="C203" s="306">
        <f t="shared" ca="1" si="5"/>
        <v>45972.70341435189</v>
      </c>
      <c r="D203" s="307"/>
      <c r="E203" s="307"/>
      <c r="F203" s="307"/>
      <c r="G203" s="260"/>
      <c r="H203" s="321">
        <f ca="1">'т-банк 2 (6 мес)'!H203:L203/'ввод данных'!$B$7</f>
        <v>-116.53918495297806</v>
      </c>
      <c r="I203" s="321"/>
      <c r="J203" s="321"/>
      <c r="K203" s="321"/>
      <c r="L203" s="321"/>
      <c r="M203" s="261"/>
      <c r="N203" s="263">
        <f t="shared" ca="1" si="4"/>
        <v>-116.53918495297806</v>
      </c>
      <c r="O203" s="260"/>
      <c r="P203" s="303" t="str">
        <f ca="1">'т-банк 2 (6 мес)'!P203:Q203</f>
        <v>ZAIMCO.RU</v>
      </c>
      <c r="Q203" s="303"/>
      <c r="R203" s="260"/>
      <c r="S203" s="260" t="str">
        <f ca="1">'т-банк 2 (6 мес)'!S203</f>
        <v>*1344</v>
      </c>
    </row>
    <row r="204" spans="1:19" ht="30" customHeight="1">
      <c r="A204" s="259">
        <f ca="1">'т-банк 2 (6 мес)'!A204</f>
        <v>45971.867997685222</v>
      </c>
      <c r="B204" s="260"/>
      <c r="C204" s="306">
        <f t="shared" ca="1" si="5"/>
        <v>45971.867997685222</v>
      </c>
      <c r="D204" s="307"/>
      <c r="E204" s="307"/>
      <c r="F204" s="307"/>
      <c r="G204" s="260"/>
      <c r="H204" s="321">
        <f ca="1">'т-банк 2 (6 мес)'!H204:L204/'ввод данных'!$B$7</f>
        <v>-24.037617554858933</v>
      </c>
      <c r="I204" s="321"/>
      <c r="J204" s="321"/>
      <c r="K204" s="321"/>
      <c r="L204" s="321"/>
      <c r="M204" s="261"/>
      <c r="N204" s="263">
        <f t="shared" ca="1" si="4"/>
        <v>-24.037617554858933</v>
      </c>
      <c r="O204" s="260"/>
      <c r="P204" s="303" t="str">
        <f ca="1">'т-банк 2 (6 мес)'!P204:Q204</f>
        <v>HASHCOINS</v>
      </c>
      <c r="Q204" s="303"/>
      <c r="R204" s="260"/>
      <c r="S204" s="260" t="str">
        <f ca="1">'т-банк 2 (6 мес)'!S204</f>
        <v>*1344</v>
      </c>
    </row>
    <row r="205" spans="1:19" ht="30" customHeight="1">
      <c r="A205" s="259">
        <f ca="1">'т-банк 2 (6 мес)'!A205</f>
        <v>45970.872164351887</v>
      </c>
      <c r="B205" s="260"/>
      <c r="C205" s="306">
        <f t="shared" ca="1" si="5"/>
        <v>45970.872164351887</v>
      </c>
      <c r="D205" s="307"/>
      <c r="E205" s="307"/>
      <c r="F205" s="307"/>
      <c r="G205" s="260"/>
      <c r="H205" s="321">
        <f ca="1">'т-банк 2 (6 мес)'!H205:L205/'ввод данных'!$B$7</f>
        <v>-65.291536050156736</v>
      </c>
      <c r="I205" s="321"/>
      <c r="J205" s="321"/>
      <c r="K205" s="321"/>
      <c r="L205" s="321"/>
      <c r="M205" s="261"/>
      <c r="N205" s="263">
        <f t="shared" ca="1" si="4"/>
        <v>-65.291536050156736</v>
      </c>
      <c r="O205" s="260"/>
      <c r="P205" s="303" t="str">
        <f ca="1">'т-банк 2 (6 мес)'!P205:Q205</f>
        <v>MAGNIT MM AVERS</v>
      </c>
      <c r="Q205" s="303"/>
      <c r="R205" s="260"/>
      <c r="S205" s="260" t="str">
        <f ca="1">'т-банк 2 (6 мес)'!S205</f>
        <v>*1344</v>
      </c>
    </row>
    <row r="206" spans="1:19" ht="30" customHeight="1">
      <c r="A206" s="259">
        <f ca="1">'т-банк 2 (6 мес)'!A206</f>
        <v>45970.593692129667</v>
      </c>
      <c r="B206" s="260"/>
      <c r="C206" s="306">
        <f t="shared" ca="1" si="5"/>
        <v>45970.593692129667</v>
      </c>
      <c r="D206" s="307"/>
      <c r="E206" s="307"/>
      <c r="F206" s="307"/>
      <c r="G206" s="260"/>
      <c r="H206" s="321">
        <f ca="1">'т-банк 2 (6 мес)'!H206:L206/'ввод данных'!$B$7</f>
        <v>-164.82758620689654</v>
      </c>
      <c r="I206" s="321"/>
      <c r="J206" s="321"/>
      <c r="K206" s="321"/>
      <c r="L206" s="321"/>
      <c r="M206" s="261"/>
      <c r="N206" s="263">
        <f t="shared" ca="1" si="4"/>
        <v>-164.82758620689654</v>
      </c>
      <c r="O206" s="260"/>
      <c r="P206" s="303" t="str">
        <f ca="1">'т-банк 2 (6 мес)'!P206:Q206</f>
        <v>SOTHEBYS ONLINE SALES</v>
      </c>
      <c r="Q206" s="303"/>
      <c r="R206" s="260"/>
      <c r="S206" s="260" t="str">
        <f ca="1">'т-банк 2 (6 мес)'!S206</f>
        <v>*1344</v>
      </c>
    </row>
    <row r="207" spans="1:19" ht="30" customHeight="1">
      <c r="A207" s="259">
        <f ca="1">'т-банк 2 (6 мес)'!A207</f>
        <v>45970.219386574114</v>
      </c>
      <c r="B207" s="260"/>
      <c r="C207" s="306">
        <f t="shared" ca="1" si="5"/>
        <v>45970.219386574114</v>
      </c>
      <c r="D207" s="307"/>
      <c r="E207" s="307"/>
      <c r="F207" s="307"/>
      <c r="G207" s="260"/>
      <c r="H207" s="321">
        <f ca="1">'т-банк 2 (6 мес)'!H207:L207/'ввод данных'!$B$7</f>
        <v>-78.608150470219442</v>
      </c>
      <c r="I207" s="321"/>
      <c r="J207" s="321"/>
      <c r="K207" s="321"/>
      <c r="L207" s="321"/>
      <c r="M207" s="261"/>
      <c r="N207" s="263">
        <f t="shared" ca="1" si="4"/>
        <v>-78.608150470219442</v>
      </c>
      <c r="O207" s="260"/>
      <c r="P207" s="303" t="str">
        <f ca="1">'т-банк 2 (6 мес)'!P207:Q207</f>
        <v>YM*DENGINADOM</v>
      </c>
      <c r="Q207" s="303"/>
      <c r="R207" s="260"/>
      <c r="S207" s="260" t="str">
        <f ca="1">'т-банк 2 (6 мес)'!S207</f>
        <v>*1344</v>
      </c>
    </row>
    <row r="208" spans="1:19" ht="30" customHeight="1">
      <c r="A208" s="259">
        <f ca="1">'т-банк 2 (6 мес)'!A208</f>
        <v>45969.250636574114</v>
      </c>
      <c r="B208" s="260"/>
      <c r="C208" s="306">
        <f t="shared" ca="1" si="5"/>
        <v>45969.250636574114</v>
      </c>
      <c r="D208" s="307"/>
      <c r="E208" s="307"/>
      <c r="F208" s="307"/>
      <c r="G208" s="260"/>
      <c r="H208" s="321">
        <f ca="1">'т-банк 2 (6 мес)'!H208:L208/'ввод данных'!$B$7</f>
        <v>-2.3072100313479624</v>
      </c>
      <c r="I208" s="321"/>
      <c r="J208" s="321"/>
      <c r="K208" s="321"/>
      <c r="L208" s="321"/>
      <c r="M208" s="261"/>
      <c r="N208" s="263">
        <f t="shared" ca="1" si="4"/>
        <v>-2.3072100313479624</v>
      </c>
      <c r="O208" s="260"/>
      <c r="P208" s="303" t="str">
        <f ca="1">'т-банк 2 (6 мес)'!P208:Q208</f>
        <v>PIF ALFACAPITAL GOLD</v>
      </c>
      <c r="Q208" s="303"/>
      <c r="R208" s="260"/>
      <c r="S208" s="260" t="str">
        <f ca="1">'т-банк 2 (6 мес)'!S208</f>
        <v>*1344</v>
      </c>
    </row>
    <row r="209" spans="1:19" ht="30" customHeight="1">
      <c r="A209" s="259">
        <f ca="1">'т-банк 2 (6 мес)'!A209</f>
        <v>45969.027025463001</v>
      </c>
      <c r="B209" s="260"/>
      <c r="C209" s="306">
        <f t="shared" ca="1" si="5"/>
        <v>45969.027025463001</v>
      </c>
      <c r="D209" s="307"/>
      <c r="E209" s="307"/>
      <c r="F209" s="307"/>
      <c r="G209" s="260"/>
      <c r="H209" s="321">
        <f ca="1">'т-банк 2 (6 мес)'!H209:L209/'ввод данных'!$B$7</f>
        <v>-67.260188087774296</v>
      </c>
      <c r="I209" s="321"/>
      <c r="J209" s="321"/>
      <c r="K209" s="321"/>
      <c r="L209" s="321"/>
      <c r="M209" s="261"/>
      <c r="N209" s="263">
        <f t="shared" ca="1" si="4"/>
        <v>-67.260188087774296</v>
      </c>
      <c r="O209" s="260"/>
      <c r="P209" s="303" t="str">
        <f ca="1">'т-банк 2 (6 мес)'!P209:Q209</f>
        <v>BISTRO SKAY COFFEE</v>
      </c>
      <c r="Q209" s="303"/>
      <c r="R209" s="260"/>
      <c r="S209" s="260" t="str">
        <f ca="1">'т-банк 2 (6 мес)'!S209</f>
        <v>*1344</v>
      </c>
    </row>
    <row r="210" spans="1:19" ht="30" customHeight="1">
      <c r="A210" s="259">
        <f ca="1">'т-банк 2 (6 мес)'!A210</f>
        <v>45968.529803240781</v>
      </c>
      <c r="B210" s="260"/>
      <c r="C210" s="306">
        <f t="shared" ca="1" si="5"/>
        <v>45968.529803240781</v>
      </c>
      <c r="D210" s="307"/>
      <c r="E210" s="307"/>
      <c r="F210" s="307"/>
      <c r="G210" s="260"/>
      <c r="H210" s="321">
        <f ca="1">'т-банк 2 (6 мес)'!H210:L210/'ввод данных'!$B$7</f>
        <v>-20.32601880877743</v>
      </c>
      <c r="I210" s="321"/>
      <c r="J210" s="321"/>
      <c r="K210" s="321"/>
      <c r="L210" s="321"/>
      <c r="M210" s="261"/>
      <c r="N210" s="263">
        <f t="shared" ca="1" si="4"/>
        <v>-20.32601880877743</v>
      </c>
      <c r="O210" s="260"/>
      <c r="P210" s="303" t="str">
        <f ca="1">'т-банк 2 (6 мес)'!P210:Q210</f>
        <v>TISP.RU</v>
      </c>
      <c r="Q210" s="303"/>
      <c r="R210" s="260"/>
      <c r="S210" s="260" t="str">
        <f ca="1">'т-банк 2 (6 мес)'!S210</f>
        <v>*1344</v>
      </c>
    </row>
    <row r="211" spans="1:19" ht="30" customHeight="1">
      <c r="A211" s="259">
        <f ca="1">'т-банк 2 (6 мес)'!A211</f>
        <v>45968.220775463</v>
      </c>
      <c r="B211" s="260"/>
      <c r="C211" s="306">
        <f t="shared" ca="1" si="5"/>
        <v>45968.220775463</v>
      </c>
      <c r="D211" s="307"/>
      <c r="E211" s="307"/>
      <c r="F211" s="307"/>
      <c r="G211" s="260"/>
      <c r="H211" s="321">
        <f ca="1">'т-банк 2 (6 мес)'!H211:L211/'ввод данных'!$B$7</f>
        <v>-150.48275862068965</v>
      </c>
      <c r="I211" s="321"/>
      <c r="J211" s="321"/>
      <c r="K211" s="321"/>
      <c r="L211" s="321"/>
      <c r="M211" s="261"/>
      <c r="N211" s="263">
        <f t="shared" ca="1" si="4"/>
        <v>-150.48275862068965</v>
      </c>
      <c r="O211" s="260"/>
      <c r="P211" s="303" t="str">
        <f ca="1">'т-банк 2 (6 мес)'!P211:Q211</f>
        <v>MOBI.DENGI..*UNITPAY</v>
      </c>
      <c r="Q211" s="303"/>
      <c r="R211" s="260"/>
      <c r="S211" s="260" t="str">
        <f ca="1">'т-банк 2 (6 мес)'!S211</f>
        <v>*1344</v>
      </c>
    </row>
    <row r="212" spans="1:19" ht="30" customHeight="1">
      <c r="A212" s="259">
        <f ca="1">'т-банк 2 (6 мес)'!A212</f>
        <v>45967.509664351892</v>
      </c>
      <c r="B212" s="260"/>
      <c r="C212" s="306">
        <f t="shared" ca="1" si="5"/>
        <v>45967.509664351892</v>
      </c>
      <c r="D212" s="307"/>
      <c r="E212" s="307"/>
      <c r="F212" s="307"/>
      <c r="G212" s="260"/>
      <c r="H212" s="321">
        <f ca="1">'т-банк 2 (6 мес)'!H212:L212/'ввод данных'!$B$7</f>
        <v>-22.244514106583072</v>
      </c>
      <c r="I212" s="321"/>
      <c r="J212" s="321"/>
      <c r="K212" s="321"/>
      <c r="L212" s="321"/>
      <c r="M212" s="261"/>
      <c r="N212" s="263">
        <f t="shared" ca="1" si="4"/>
        <v>-22.244514106583072</v>
      </c>
      <c r="O212" s="260"/>
      <c r="P212" s="303" t="str">
        <f ca="1">'т-банк 2 (6 мес)'!P212:Q212</f>
        <v>YM*YANDEX.MONEY</v>
      </c>
      <c r="Q212" s="303"/>
      <c r="R212" s="260"/>
      <c r="S212" s="260" t="str">
        <f ca="1">'т-банк 2 (6 мес)'!S212</f>
        <v>*1344</v>
      </c>
    </row>
    <row r="213" spans="1:19" ht="30" customHeight="1">
      <c r="A213" s="259">
        <f ca="1">'т-банк 2 (6 мес)'!A213</f>
        <v>45967.207581018556</v>
      </c>
      <c r="B213" s="260"/>
      <c r="C213" s="306">
        <f t="shared" ca="1" si="5"/>
        <v>45967.207581018556</v>
      </c>
      <c r="D213" s="307"/>
      <c r="E213" s="307"/>
      <c r="F213" s="307"/>
      <c r="G213" s="260"/>
      <c r="H213" s="321">
        <f ca="1">'т-банк 2 (6 мес)'!H213:L213/'ввод данных'!$B$7</f>
        <v>-140.11285266457679</v>
      </c>
      <c r="I213" s="321"/>
      <c r="J213" s="321"/>
      <c r="K213" s="321"/>
      <c r="L213" s="321"/>
      <c r="M213" s="261"/>
      <c r="N213" s="263">
        <f t="shared" ca="1" si="4"/>
        <v>-140.11285266457679</v>
      </c>
      <c r="O213" s="260"/>
      <c r="P213" s="303" t="str">
        <f ca="1">'т-банк 2 (6 мес)'!P213:Q213</f>
        <v>AM OTKRITIE FUND BONDS</v>
      </c>
      <c r="Q213" s="303"/>
      <c r="R213" s="260"/>
      <c r="S213" s="260" t="str">
        <f ca="1">'т-банк 2 (6 мес)'!S213</f>
        <v>*1344</v>
      </c>
    </row>
    <row r="214" spans="1:19" ht="30" customHeight="1">
      <c r="A214" s="259">
        <f ca="1">'т-банк 2 (6 мес)'!A214</f>
        <v>45966.514525462997</v>
      </c>
      <c r="B214" s="260"/>
      <c r="C214" s="306">
        <f t="shared" ca="1" si="5"/>
        <v>45966.514525462997</v>
      </c>
      <c r="D214" s="307"/>
      <c r="E214" s="307"/>
      <c r="F214" s="307"/>
      <c r="G214" s="260"/>
      <c r="H214" s="321">
        <f ca="1">'т-банк 2 (6 мес)'!H214:L214/'ввод данных'!$B$7</f>
        <v>-141.19122257053291</v>
      </c>
      <c r="I214" s="321"/>
      <c r="J214" s="321"/>
      <c r="K214" s="321"/>
      <c r="L214" s="321"/>
      <c r="M214" s="261"/>
      <c r="N214" s="263">
        <f t="shared" ca="1" si="4"/>
        <v>-141.19122257053291</v>
      </c>
      <c r="O214" s="260"/>
      <c r="P214" s="303" t="str">
        <f ca="1">'т-банк 2 (6 мес)'!P214:Q214</f>
        <v>KOMFORT+</v>
      </c>
      <c r="Q214" s="303"/>
      <c r="R214" s="260"/>
      <c r="S214" s="260" t="str">
        <f ca="1">'т-банк 2 (6 мес)'!S214</f>
        <v>*1344</v>
      </c>
    </row>
    <row r="215" spans="1:19" ht="30" customHeight="1">
      <c r="A215" s="259">
        <f ca="1">'т-банк 2 (6 мес)'!A215</f>
        <v>45966.20133101855</v>
      </c>
      <c r="B215" s="260"/>
      <c r="C215" s="306">
        <f t="shared" ca="1" si="5"/>
        <v>45966.20133101855</v>
      </c>
      <c r="D215" s="307"/>
      <c r="E215" s="307"/>
      <c r="F215" s="307"/>
      <c r="G215" s="260"/>
      <c r="H215" s="321">
        <f ca="1">'т-банк 2 (6 мес)'!H215:L215/'ввод данных'!$B$7</f>
        <v>-104.4012539184953</v>
      </c>
      <c r="I215" s="321"/>
      <c r="J215" s="321"/>
      <c r="K215" s="321"/>
      <c r="L215" s="321"/>
      <c r="M215" s="261"/>
      <c r="N215" s="263">
        <f t="shared" ca="1" si="4"/>
        <v>-104.4012539184953</v>
      </c>
      <c r="O215" s="260"/>
      <c r="P215" s="303" t="str">
        <f ca="1">'т-банк 2 (6 мес)'!P215:Q215</f>
        <v>TOPSTEPTRADER LLC</v>
      </c>
      <c r="Q215" s="303"/>
      <c r="R215" s="260"/>
      <c r="S215" s="260" t="str">
        <f ca="1">'т-банк 2 (6 мес)'!S215</f>
        <v>*1344</v>
      </c>
    </row>
    <row r="216" spans="1:19" ht="30" customHeight="1">
      <c r="A216" s="259">
        <f ca="1">'т-банк 2 (6 мес)'!A216</f>
        <v>45965.663136574105</v>
      </c>
      <c r="B216" s="260"/>
      <c r="C216" s="306">
        <f t="shared" ca="1" si="5"/>
        <v>45965.663136574105</v>
      </c>
      <c r="D216" s="307"/>
      <c r="E216" s="307"/>
      <c r="F216" s="307"/>
      <c r="G216" s="260"/>
      <c r="H216" s="321">
        <f ca="1">'т-банк 2 (6 мес)'!H216:L216/'ввод данных'!$B$7</f>
        <v>-100.60188087774294</v>
      </c>
      <c r="I216" s="321"/>
      <c r="J216" s="321"/>
      <c r="K216" s="321"/>
      <c r="L216" s="321"/>
      <c r="M216" s="261"/>
      <c r="N216" s="263">
        <f t="shared" ca="1" si="4"/>
        <v>-100.60188087774294</v>
      </c>
      <c r="O216" s="260"/>
      <c r="P216" s="303" t="str">
        <f ca="1">'т-банк 2 (6 мес)'!P216:Q216</f>
        <v>PAYPAL *PAYPALGIFTS</v>
      </c>
      <c r="Q216" s="303"/>
      <c r="R216" s="260"/>
      <c r="S216" s="260" t="str">
        <f ca="1">'т-банк 2 (6 мес)'!S216</f>
        <v>*1344</v>
      </c>
    </row>
    <row r="217" spans="1:19" ht="30" customHeight="1">
      <c r="A217" s="259">
        <f ca="1">'т-банк 2 (6 мес)'!A217</f>
        <v>45965.189525462993</v>
      </c>
      <c r="B217" s="260"/>
      <c r="C217" s="306">
        <f t="shared" ca="1" si="5"/>
        <v>45965.189525462993</v>
      </c>
      <c r="D217" s="307"/>
      <c r="E217" s="307"/>
      <c r="F217" s="307"/>
      <c r="G217" s="260"/>
      <c r="H217" s="321">
        <f ca="1">'т-банк 2 (6 мес)'!H217:L217/'ввод данных'!$B$7</f>
        <v>-63.23510971786834</v>
      </c>
      <c r="I217" s="321"/>
      <c r="J217" s="321"/>
      <c r="K217" s="321"/>
      <c r="L217" s="321"/>
      <c r="M217" s="261"/>
      <c r="N217" s="263">
        <f t="shared" ca="1" si="4"/>
        <v>-63.23510971786834</v>
      </c>
      <c r="O217" s="260"/>
      <c r="P217" s="303" t="str">
        <f ca="1">'т-банк 2 (6 мес)'!P217:Q217</f>
        <v>YM*MONEY.YANDEX</v>
      </c>
      <c r="Q217" s="303"/>
      <c r="R217" s="260"/>
      <c r="S217" s="260" t="str">
        <f ca="1">'т-банк 2 (6 мес)'!S217</f>
        <v>*1344</v>
      </c>
    </row>
    <row r="218" spans="1:19" ht="30" customHeight="1">
      <c r="A218" s="259">
        <f ca="1">'т-банк 2 (6 мес)'!A218</f>
        <v>45964.398553240768</v>
      </c>
      <c r="B218" s="260"/>
      <c r="C218" s="306">
        <f t="shared" ca="1" si="5"/>
        <v>45964.398553240768</v>
      </c>
      <c r="D218" s="307"/>
      <c r="E218" s="307"/>
      <c r="F218" s="307"/>
      <c r="G218" s="260"/>
      <c r="H218" s="321">
        <f ca="1">'т-банк 2 (6 мес)'!H218:L218/'ввод данных'!$B$7</f>
        <v>-11.072100313479623</v>
      </c>
      <c r="I218" s="321"/>
      <c r="J218" s="321"/>
      <c r="K218" s="321"/>
      <c r="L218" s="321"/>
      <c r="M218" s="261"/>
      <c r="N218" s="263">
        <f t="shared" ref="N218:N281" ca="1" si="6">H218</f>
        <v>-11.072100313479623</v>
      </c>
      <c r="O218" s="260"/>
      <c r="P218" s="303" t="str">
        <f ca="1">'т-банк 2 (6 мес)'!P218:Q218</f>
        <v>OPENTABLE REST GIFT</v>
      </c>
      <c r="Q218" s="303"/>
      <c r="R218" s="260"/>
      <c r="S218" s="260" t="str">
        <f ca="1">'т-банк 2 (6 мес)'!S218</f>
        <v>*1344</v>
      </c>
    </row>
    <row r="219" spans="1:19" ht="30" customHeight="1">
      <c r="A219" s="259">
        <f ca="1">'т-банк 2 (6 мес)'!A219</f>
        <v>45964.073553240771</v>
      </c>
      <c r="B219" s="260"/>
      <c r="C219" s="306">
        <f t="shared" ref="C219:C282" ca="1" si="7">A219</f>
        <v>45964.073553240771</v>
      </c>
      <c r="D219" s="307"/>
      <c r="E219" s="307"/>
      <c r="F219" s="307"/>
      <c r="G219" s="260"/>
      <c r="H219" s="321">
        <f ca="1">'т-банк 2 (6 мес)'!H219:L219/'ввод данных'!$B$7</f>
        <v>-143.00940438871473</v>
      </c>
      <c r="I219" s="321"/>
      <c r="J219" s="321"/>
      <c r="K219" s="321"/>
      <c r="L219" s="321"/>
      <c r="M219" s="261"/>
      <c r="N219" s="263">
        <f t="shared" ca="1" si="6"/>
        <v>-143.00940438871473</v>
      </c>
      <c r="O219" s="260"/>
      <c r="P219" s="303" t="str">
        <f ca="1">'т-банк 2 (6 мес)'!P219:Q219</f>
        <v>PYATEROCHKA 2624</v>
      </c>
      <c r="Q219" s="303"/>
      <c r="R219" s="260"/>
      <c r="S219" s="260" t="str">
        <f ca="1">'т-банк 2 (6 мес)'!S219</f>
        <v>*1344</v>
      </c>
    </row>
    <row r="220" spans="1:19" ht="30" customHeight="1">
      <c r="A220" s="259">
        <f ca="1">'т-банк 2 (6 мес)'!A220</f>
        <v>45963.71869212966</v>
      </c>
      <c r="B220" s="260"/>
      <c r="C220" s="306">
        <f t="shared" ca="1" si="7"/>
        <v>45963.71869212966</v>
      </c>
      <c r="D220" s="307"/>
      <c r="E220" s="307"/>
      <c r="F220" s="307"/>
      <c r="G220" s="260"/>
      <c r="H220" s="321">
        <f ca="1">'т-банк 2 (6 мес)'!H220:L220/'ввод данных'!$B$7</f>
        <v>-15.523510971786834</v>
      </c>
      <c r="I220" s="321"/>
      <c r="J220" s="321"/>
      <c r="K220" s="321"/>
      <c r="L220" s="321"/>
      <c r="M220" s="261"/>
      <c r="N220" s="263">
        <f t="shared" ca="1" si="6"/>
        <v>-15.523510971786834</v>
      </c>
      <c r="O220" s="260"/>
      <c r="P220" s="303" t="str">
        <f ca="1">'т-банк 2 (6 мес)'!P220:Q220</f>
        <v>ADVANTIS CREDIT - MOTO</v>
      </c>
      <c r="Q220" s="303"/>
      <c r="R220" s="260"/>
      <c r="S220" s="260" t="str">
        <f ca="1">'т-банк 2 (6 мес)'!S220</f>
        <v>*1344</v>
      </c>
    </row>
    <row r="221" spans="1:19" ht="30" customHeight="1">
      <c r="A221" s="259">
        <f ca="1">'т-банк 2 (6 мес)'!A221</f>
        <v>45962.879108796325</v>
      </c>
      <c r="B221" s="260"/>
      <c r="C221" s="306">
        <f t="shared" ca="1" si="7"/>
        <v>45962.879108796325</v>
      </c>
      <c r="D221" s="307"/>
      <c r="E221" s="307"/>
      <c r="F221" s="307"/>
      <c r="G221" s="260"/>
      <c r="H221" s="321">
        <f ca="1">'т-банк 2 (6 мес)'!H221:L221/'ввод данных'!$B$7</f>
        <v>-85.905956112852664</v>
      </c>
      <c r="I221" s="321"/>
      <c r="J221" s="321"/>
      <c r="K221" s="321"/>
      <c r="L221" s="321"/>
      <c r="M221" s="261"/>
      <c r="N221" s="263">
        <f t="shared" ca="1" si="6"/>
        <v>-85.905956112852664</v>
      </c>
      <c r="O221" s="260"/>
      <c r="P221" s="303" t="str">
        <f ca="1">'т-банк 2 (6 мес)'!P221:Q221</f>
        <v>CREDITSCORESE</v>
      </c>
      <c r="Q221" s="303"/>
      <c r="R221" s="260"/>
      <c r="S221" s="260" t="str">
        <f ca="1">'т-банк 2 (6 мес)'!S221</f>
        <v>*1344</v>
      </c>
    </row>
    <row r="222" spans="1:19" ht="30" customHeight="1">
      <c r="A222" s="259">
        <f ca="1">'т-банк 2 (6 мес)'!A222</f>
        <v>45962.583275462996</v>
      </c>
      <c r="B222" s="260"/>
      <c r="C222" s="306">
        <f t="shared" ca="1" si="7"/>
        <v>45962.583275462996</v>
      </c>
      <c r="D222" s="307"/>
      <c r="E222" s="307"/>
      <c r="F222" s="307"/>
      <c r="G222" s="260"/>
      <c r="H222" s="321">
        <f ca="1">'т-банк 2 (6 мес)'!H222:L222/'ввод данных'!$B$7</f>
        <v>-153.80564263322884</v>
      </c>
      <c r="I222" s="321"/>
      <c r="J222" s="321"/>
      <c r="K222" s="321"/>
      <c r="L222" s="321"/>
      <c r="M222" s="261"/>
      <c r="N222" s="263">
        <f t="shared" ca="1" si="6"/>
        <v>-153.80564263322884</v>
      </c>
      <c r="O222" s="260"/>
      <c r="P222" s="303" t="str">
        <f ca="1">'т-банк 2 (6 мес)'!P222:Q222</f>
        <v>RBK*CREDITEXPRESS</v>
      </c>
      <c r="Q222" s="303"/>
      <c r="R222" s="260"/>
      <c r="S222" s="260" t="str">
        <f ca="1">'т-банк 2 (6 мес)'!S222</f>
        <v>*1344</v>
      </c>
    </row>
    <row r="223" spans="1:19" ht="30" customHeight="1">
      <c r="A223" s="259">
        <f ca="1">'т-банк 2 (6 мес)'!A223</f>
        <v>45961.893692129663</v>
      </c>
      <c r="B223" s="260"/>
      <c r="C223" s="306">
        <f t="shared" ca="1" si="7"/>
        <v>45961.893692129663</v>
      </c>
      <c r="D223" s="307"/>
      <c r="E223" s="307"/>
      <c r="F223" s="307"/>
      <c r="G223" s="260"/>
      <c r="H223" s="321">
        <f ca="1">'т-банк 2 (6 мес)'!H223:L223/'ввод данных'!$B$7</f>
        <v>-76.601880877742943</v>
      </c>
      <c r="I223" s="321"/>
      <c r="J223" s="321"/>
      <c r="K223" s="321"/>
      <c r="L223" s="321"/>
      <c r="M223" s="261"/>
      <c r="N223" s="263">
        <f t="shared" ca="1" si="6"/>
        <v>-76.601880877742943</v>
      </c>
      <c r="O223" s="260"/>
      <c r="P223" s="303" t="str">
        <f ca="1">'т-банк 2 (6 мес)'!P223:Q223</f>
        <v>FINANSOVYE VOZMOZHNOST</v>
      </c>
      <c r="Q223" s="303"/>
      <c r="R223" s="260"/>
      <c r="S223" s="260" t="str">
        <f ca="1">'т-банк 2 (6 мес)'!S223</f>
        <v>*1344</v>
      </c>
    </row>
    <row r="224" spans="1:19" ht="30" customHeight="1">
      <c r="A224" s="259">
        <f ca="1">'т-банк 2 (6 мес)'!A224</f>
        <v>45961.103414351885</v>
      </c>
      <c r="B224" s="260"/>
      <c r="C224" s="306">
        <f t="shared" ca="1" si="7"/>
        <v>45961.103414351885</v>
      </c>
      <c r="D224" s="307"/>
      <c r="E224" s="307"/>
      <c r="F224" s="307"/>
      <c r="G224" s="260"/>
      <c r="H224" s="321">
        <f ca="1">'т-банк 2 (6 мес)'!H224:L224/'ввод данных'!$B$7</f>
        <v>-24.652037617554861</v>
      </c>
      <c r="I224" s="321"/>
      <c r="J224" s="321"/>
      <c r="K224" s="321"/>
      <c r="L224" s="321"/>
      <c r="M224" s="261"/>
      <c r="N224" s="263">
        <f t="shared" ca="1" si="6"/>
        <v>-24.652037617554861</v>
      </c>
      <c r="O224" s="260"/>
      <c r="P224" s="303" t="str">
        <f ca="1">'т-банк 2 (6 мес)'!P224:Q224</f>
        <v>COFFEE HOUSE 96</v>
      </c>
      <c r="Q224" s="303"/>
      <c r="R224" s="260"/>
      <c r="S224" s="260" t="str">
        <f ca="1">'т-банк 2 (6 мес)'!S224</f>
        <v>*1344</v>
      </c>
    </row>
    <row r="225" spans="1:19" ht="30" customHeight="1">
      <c r="A225" s="259">
        <f ca="1">'т-банк 2 (6 мес)'!A225</f>
        <v>45960.759664351885</v>
      </c>
      <c r="B225" s="260"/>
      <c r="C225" s="306">
        <f t="shared" ca="1" si="7"/>
        <v>45960.759664351885</v>
      </c>
      <c r="D225" s="307"/>
      <c r="E225" s="307"/>
      <c r="F225" s="307"/>
      <c r="G225" s="260"/>
      <c r="H225" s="321">
        <f ca="1">'т-банк 2 (6 мес)'!H225:L225/'ввод данных'!$B$7</f>
        <v>-3.8746081504702192</v>
      </c>
      <c r="I225" s="321"/>
      <c r="J225" s="321"/>
      <c r="K225" s="321"/>
      <c r="L225" s="321"/>
      <c r="M225" s="261"/>
      <c r="N225" s="263">
        <f t="shared" ca="1" si="6"/>
        <v>-3.8746081504702192</v>
      </c>
      <c r="O225" s="260"/>
      <c r="P225" s="303" t="str">
        <f ca="1">'т-банк 2 (6 мес)'!P225:Q225</f>
        <v>FOTOSTRANA.RU</v>
      </c>
      <c r="Q225" s="303"/>
      <c r="R225" s="260"/>
      <c r="S225" s="260" t="str">
        <f ca="1">'т-банк 2 (6 мес)'!S225</f>
        <v>*1344</v>
      </c>
    </row>
    <row r="226" spans="1:19" ht="30" customHeight="1">
      <c r="A226" s="259">
        <f ca="1">'т-банк 2 (6 мес)'!A226</f>
        <v>45960.430497685215</v>
      </c>
      <c r="B226" s="260"/>
      <c r="C226" s="306">
        <f t="shared" ca="1" si="7"/>
        <v>45960.430497685215</v>
      </c>
      <c r="D226" s="307"/>
      <c r="E226" s="307"/>
      <c r="F226" s="307"/>
      <c r="G226" s="260"/>
      <c r="H226" s="321">
        <f ca="1">'т-банк 2 (6 мес)'!H226:L226/'ввод данных'!$B$7</f>
        <v>-108.92789968652038</v>
      </c>
      <c r="I226" s="321"/>
      <c r="J226" s="321"/>
      <c r="K226" s="321"/>
      <c r="L226" s="321"/>
      <c r="M226" s="261"/>
      <c r="N226" s="263">
        <f t="shared" ca="1" si="6"/>
        <v>-108.92789968652038</v>
      </c>
      <c r="O226" s="260"/>
      <c r="P226" s="303" t="str">
        <f ca="1">'т-банк 2 (6 мес)'!P226:Q226</f>
        <v>TRADING ACADEMY</v>
      </c>
      <c r="Q226" s="303"/>
      <c r="R226" s="260"/>
      <c r="S226" s="260" t="str">
        <f ca="1">'т-банк 2 (6 мес)'!S226</f>
        <v>*1344</v>
      </c>
    </row>
    <row r="227" spans="1:19" ht="30" customHeight="1">
      <c r="A227" s="259">
        <f ca="1">'т-банк 2 (6 мес)'!A227</f>
        <v>45960.32702546299</v>
      </c>
      <c r="B227" s="260"/>
      <c r="C227" s="306">
        <f t="shared" ca="1" si="7"/>
        <v>45960.32702546299</v>
      </c>
      <c r="D227" s="307"/>
      <c r="E227" s="307"/>
      <c r="F227" s="307"/>
      <c r="G227" s="260"/>
      <c r="H227" s="321">
        <f ca="1">'т-банк 2 (6 мес)'!H227:L227/'ввод данных'!$B$7</f>
        <v>-26.658307210031349</v>
      </c>
      <c r="I227" s="321"/>
      <c r="J227" s="321"/>
      <c r="K227" s="321"/>
      <c r="L227" s="321"/>
      <c r="M227" s="261"/>
      <c r="N227" s="263">
        <f t="shared" ca="1" si="6"/>
        <v>-26.658307210031349</v>
      </c>
      <c r="O227" s="260"/>
      <c r="P227" s="303" t="str">
        <f ca="1">'т-банк 2 (6 мес)'!P227:Q227</f>
        <v>IZUMRUDNAYA 7</v>
      </c>
      <c r="Q227" s="303"/>
      <c r="R227" s="260"/>
      <c r="S227" s="260" t="str">
        <f ca="1">'т-банк 2 (6 мес)'!S227</f>
        <v>*1344</v>
      </c>
    </row>
    <row r="228" spans="1:19" ht="30" customHeight="1">
      <c r="A228" s="259">
        <f ca="1">'т-банк 2 (6 мес)'!A228</f>
        <v>45959.417303240771</v>
      </c>
      <c r="B228" s="260"/>
      <c r="C228" s="306">
        <f t="shared" ca="1" si="7"/>
        <v>45959.417303240771</v>
      </c>
      <c r="D228" s="307"/>
      <c r="E228" s="307"/>
      <c r="F228" s="307"/>
      <c r="G228" s="260"/>
      <c r="H228" s="321">
        <f ca="1">'т-банк 2 (6 мес)'!H228:L228/'ввод данных'!$B$7</f>
        <v>-181.46708463949844</v>
      </c>
      <c r="I228" s="321"/>
      <c r="J228" s="321"/>
      <c r="K228" s="321"/>
      <c r="L228" s="321"/>
      <c r="M228" s="261"/>
      <c r="N228" s="263">
        <f t="shared" ca="1" si="6"/>
        <v>-181.46708463949844</v>
      </c>
      <c r="O228" s="260"/>
      <c r="P228" s="303" t="str">
        <f ca="1">'т-банк 2 (6 мес)'!P228:Q228</f>
        <v>GAZPROMNEFT AZS 163</v>
      </c>
      <c r="Q228" s="303"/>
      <c r="R228" s="260"/>
      <c r="S228" s="260" t="str">
        <f ca="1">'т-банк 2 (6 мес)'!S228</f>
        <v>*1344</v>
      </c>
    </row>
    <row r="229" spans="1:19" ht="30" customHeight="1">
      <c r="A229" s="259">
        <f ca="1">'т-банк 2 (6 мес)'!A229</f>
        <v>45959.182581018547</v>
      </c>
      <c r="B229" s="260"/>
      <c r="C229" s="306">
        <f t="shared" ca="1" si="7"/>
        <v>45959.182581018547</v>
      </c>
      <c r="D229" s="307"/>
      <c r="E229" s="307"/>
      <c r="F229" s="307"/>
      <c r="G229" s="260"/>
      <c r="H229" s="321">
        <f ca="1">'т-банк 2 (6 мес)'!H229:L229/'ввод данных'!$B$7</f>
        <v>-58.332288401253919</v>
      </c>
      <c r="I229" s="321"/>
      <c r="J229" s="321"/>
      <c r="K229" s="321"/>
      <c r="L229" s="321"/>
      <c r="M229" s="261"/>
      <c r="N229" s="263">
        <f t="shared" ca="1" si="6"/>
        <v>-58.332288401253919</v>
      </c>
      <c r="O229" s="260"/>
      <c r="P229" s="303" t="str">
        <f ca="1">'т-банк 2 (6 мес)'!P229:Q229</f>
        <v>PETROPAVLOVSKII</v>
      </c>
      <c r="Q229" s="303"/>
      <c r="R229" s="260"/>
      <c r="S229" s="260" t="str">
        <f ca="1">'т-банк 2 (6 мес)'!S229</f>
        <v>*1344</v>
      </c>
    </row>
    <row r="230" spans="1:19" ht="30" customHeight="1">
      <c r="A230" s="259">
        <f ca="1">'т-банк 2 (6 мес)'!A230</f>
        <v>45958.628414351879</v>
      </c>
      <c r="B230" s="260"/>
      <c r="C230" s="306">
        <f t="shared" ca="1" si="7"/>
        <v>45958.628414351879</v>
      </c>
      <c r="D230" s="307"/>
      <c r="E230" s="307"/>
      <c r="F230" s="307"/>
      <c r="G230" s="260"/>
      <c r="H230" s="321">
        <f ca="1">'т-банк 2 (6 мес)'!H230:L230/'ввод данных'!$B$7</f>
        <v>-122.52037617554859</v>
      </c>
      <c r="I230" s="321"/>
      <c r="J230" s="321"/>
      <c r="K230" s="321"/>
      <c r="L230" s="321"/>
      <c r="M230" s="261"/>
      <c r="N230" s="263">
        <f t="shared" ca="1" si="6"/>
        <v>-122.52037617554859</v>
      </c>
      <c r="O230" s="260"/>
      <c r="P230" s="303" t="str">
        <f ca="1">'т-банк 2 (6 мес)'!P230:Q230</f>
        <v>AVTOMIR</v>
      </c>
      <c r="Q230" s="303"/>
      <c r="R230" s="260"/>
      <c r="S230" s="260" t="str">
        <f ca="1">'т-банк 2 (6 мес)'!S230</f>
        <v>*1344</v>
      </c>
    </row>
    <row r="231" spans="1:19" ht="30" customHeight="1">
      <c r="A231" s="259">
        <f ca="1">'т-банк 2 (6 мес)'!A231</f>
        <v>45958.241608796321</v>
      </c>
      <c r="B231" s="260"/>
      <c r="C231" s="306">
        <f t="shared" ca="1" si="7"/>
        <v>45958.241608796321</v>
      </c>
      <c r="D231" s="307"/>
      <c r="E231" s="307"/>
      <c r="F231" s="307"/>
      <c r="G231" s="260"/>
      <c r="H231" s="321">
        <f ca="1">'т-банк 2 (6 мес)'!H231:L231/'ввод данных'!$B$7</f>
        <v>-48.225705329153605</v>
      </c>
      <c r="I231" s="321"/>
      <c r="J231" s="321"/>
      <c r="K231" s="321"/>
      <c r="L231" s="321"/>
      <c r="M231" s="261"/>
      <c r="N231" s="263">
        <f t="shared" ca="1" si="6"/>
        <v>-48.225705329153605</v>
      </c>
      <c r="O231" s="260"/>
      <c r="P231" s="303" t="str">
        <f ca="1">'т-банк 2 (6 мес)'!P231:Q231</f>
        <v>TRM 4814 E UL. NOVOKOS</v>
      </c>
      <c r="Q231" s="303"/>
      <c r="R231" s="260"/>
      <c r="S231" s="260" t="str">
        <f ca="1">'т-банк 2 (6 мес)'!S231</f>
        <v>*1344</v>
      </c>
    </row>
    <row r="232" spans="1:19" ht="30" customHeight="1">
      <c r="A232" s="259">
        <f ca="1">'т-банк 2 (6 мес)'!A232</f>
        <v>45957.883275462991</v>
      </c>
      <c r="B232" s="260"/>
      <c r="C232" s="306">
        <f t="shared" ca="1" si="7"/>
        <v>45957.883275462991</v>
      </c>
      <c r="D232" s="307"/>
      <c r="E232" s="307"/>
      <c r="F232" s="307"/>
      <c r="G232" s="260"/>
      <c r="H232" s="321">
        <f ca="1">'т-банк 2 (6 мес)'!H232:L232/'ввод данных'!$B$7</f>
        <v>-155.57366771159874</v>
      </c>
      <c r="I232" s="321"/>
      <c r="J232" s="321"/>
      <c r="K232" s="321"/>
      <c r="L232" s="321"/>
      <c r="M232" s="261"/>
      <c r="N232" s="263">
        <f t="shared" ca="1" si="6"/>
        <v>-155.57366771159874</v>
      </c>
      <c r="O232" s="260"/>
      <c r="P232" s="303" t="str">
        <f ca="1">'т-банк 2 (6 мес)'!P232:Q232</f>
        <v>PIF ALFACAPITAL SHARES</v>
      </c>
      <c r="Q232" s="303"/>
      <c r="R232" s="260"/>
      <c r="S232" s="260" t="str">
        <f ca="1">'т-банк 2 (6 мес)'!S232</f>
        <v>*1344</v>
      </c>
    </row>
    <row r="233" spans="1:19" ht="30" customHeight="1">
      <c r="A233" s="259">
        <f ca="1">'т-банк 2 (6 мес)'!A233</f>
        <v>45957.238136574102</v>
      </c>
      <c r="B233" s="260"/>
      <c r="C233" s="306">
        <f t="shared" ca="1" si="7"/>
        <v>45957.238136574102</v>
      </c>
      <c r="D233" s="307"/>
      <c r="E233" s="307"/>
      <c r="F233" s="307"/>
      <c r="G233" s="260"/>
      <c r="H233" s="321">
        <f ca="1">'т-банк 2 (6 мес)'!H233:L233/'ввод данных'!$B$7</f>
        <v>-99.887147335423194</v>
      </c>
      <c r="I233" s="321"/>
      <c r="J233" s="321"/>
      <c r="K233" s="321"/>
      <c r="L233" s="321"/>
      <c r="M233" s="261"/>
      <c r="N233" s="263">
        <f t="shared" ca="1" si="6"/>
        <v>-99.887147335423194</v>
      </c>
      <c r="O233" s="260"/>
      <c r="P233" s="303" t="str">
        <f ca="1">'т-банк 2 (6 мес)'!P233:Q233</f>
        <v>SKR SKRILL.COM</v>
      </c>
      <c r="Q233" s="303"/>
      <c r="R233" s="260"/>
      <c r="S233" s="260" t="str">
        <f ca="1">'т-банк 2 (6 мес)'!S233</f>
        <v>*1344</v>
      </c>
    </row>
    <row r="234" spans="1:19" ht="30" customHeight="1">
      <c r="A234" s="259">
        <f ca="1">'т-банк 2 (6 мес)'!A234</f>
        <v>45956.597164351879</v>
      </c>
      <c r="B234" s="260"/>
      <c r="C234" s="306">
        <f t="shared" ca="1" si="7"/>
        <v>45956.597164351879</v>
      </c>
      <c r="D234" s="307"/>
      <c r="E234" s="307"/>
      <c r="F234" s="307"/>
      <c r="G234" s="260"/>
      <c r="H234" s="321">
        <f ca="1">'т-банк 2 (6 мес)'!H234:L234/'ввод данных'!$B$7</f>
        <v>-106.0564263322884</v>
      </c>
      <c r="I234" s="321"/>
      <c r="J234" s="321"/>
      <c r="K234" s="321"/>
      <c r="L234" s="321"/>
      <c r="M234" s="261"/>
      <c r="N234" s="263">
        <f t="shared" ca="1" si="6"/>
        <v>-106.0564263322884</v>
      </c>
      <c r="O234" s="260"/>
      <c r="P234" s="303" t="str">
        <f ca="1">'т-банк 2 (6 мес)'!P234:Q234</f>
        <v>ZAIM365.RU</v>
      </c>
      <c r="Q234" s="303"/>
      <c r="R234" s="260"/>
      <c r="S234" s="260" t="str">
        <f ca="1">'т-банк 2 (6 мес)'!S234</f>
        <v>*1344</v>
      </c>
    </row>
    <row r="235" spans="1:19" ht="30" customHeight="1">
      <c r="A235" s="259">
        <f ca="1">'т-банк 2 (6 мес)'!A235</f>
        <v>45956.229803240771</v>
      </c>
      <c r="B235" s="260"/>
      <c r="C235" s="306">
        <f t="shared" ca="1" si="7"/>
        <v>45956.229803240771</v>
      </c>
      <c r="D235" s="307"/>
      <c r="E235" s="307"/>
      <c r="F235" s="307"/>
      <c r="G235" s="260"/>
      <c r="H235" s="321">
        <f ca="1">'т-банк 2 (6 мес)'!H235:L235/'ввод данных'!$B$7</f>
        <v>-34.357366771159874</v>
      </c>
      <c r="I235" s="321"/>
      <c r="J235" s="321"/>
      <c r="K235" s="321"/>
      <c r="L235" s="321"/>
      <c r="M235" s="261"/>
      <c r="N235" s="263">
        <f t="shared" ca="1" si="6"/>
        <v>-34.357366771159874</v>
      </c>
      <c r="O235" s="260"/>
      <c r="P235" s="303" t="str">
        <f ca="1">'т-банк 2 (6 мес)'!P235:Q235</f>
        <v>IQOPTION.COM</v>
      </c>
      <c r="Q235" s="303"/>
      <c r="R235" s="260"/>
      <c r="S235" s="260" t="str">
        <f ca="1">'т-банк 2 (6 мес)'!S235</f>
        <v>*1344</v>
      </c>
    </row>
    <row r="236" spans="1:19" ht="30" customHeight="1">
      <c r="A236" s="259">
        <f ca="1">'т-банк 2 (6 мес)'!A236</f>
        <v>45956.17285879633</v>
      </c>
      <c r="B236" s="260"/>
      <c r="C236" s="306">
        <f t="shared" ca="1" si="7"/>
        <v>45956.17285879633</v>
      </c>
      <c r="D236" s="307"/>
      <c r="E236" s="307"/>
      <c r="F236" s="307"/>
      <c r="G236" s="260"/>
      <c r="H236" s="321">
        <f ca="1">'т-банк 2 (6 мес)'!H236:L236/'ввод данных'!$B$7</f>
        <v>-134.83385579937305</v>
      </c>
      <c r="I236" s="321"/>
      <c r="J236" s="321"/>
      <c r="K236" s="321"/>
      <c r="L236" s="321"/>
      <c r="M236" s="261"/>
      <c r="N236" s="263">
        <f t="shared" ca="1" si="6"/>
        <v>-134.83385579937305</v>
      </c>
      <c r="O236" s="260"/>
      <c r="P236" s="303" t="str">
        <f ca="1">'т-банк 2 (6 мес)'!P236:Q236</f>
        <v>PAYPAL *STCORP</v>
      </c>
      <c r="Q236" s="303"/>
      <c r="R236" s="260"/>
      <c r="S236" s="260" t="str">
        <f ca="1">'т-банк 2 (6 мес)'!S236</f>
        <v>*1344</v>
      </c>
    </row>
    <row r="237" spans="1:19" ht="30" customHeight="1">
      <c r="A237" s="259">
        <f ca="1">'т-банк 2 (6 мес)'!A237</f>
        <v>45955.911053240772</v>
      </c>
      <c r="B237" s="260"/>
      <c r="C237" s="306">
        <f t="shared" ca="1" si="7"/>
        <v>45955.911053240772</v>
      </c>
      <c r="D237" s="307"/>
      <c r="E237" s="307"/>
      <c r="F237" s="307"/>
      <c r="G237" s="260"/>
      <c r="H237" s="321">
        <f ca="1">'т-банк 2 (6 мес)'!H237:L237/'ввод данных'!$B$7</f>
        <v>-72.76489028213166</v>
      </c>
      <c r="I237" s="321"/>
      <c r="J237" s="321"/>
      <c r="K237" s="321"/>
      <c r="L237" s="321"/>
      <c r="M237" s="261"/>
      <c r="N237" s="263">
        <f t="shared" ca="1" si="6"/>
        <v>-72.76489028213166</v>
      </c>
      <c r="O237" s="260"/>
      <c r="P237" s="303" t="str">
        <f ca="1">'т-банк 2 (6 мес)'!P237:Q237</f>
        <v>MAGAZIN DUDNIK</v>
      </c>
      <c r="Q237" s="303"/>
      <c r="R237" s="260"/>
      <c r="S237" s="260" t="str">
        <f ca="1">'т-банк 2 (6 мес)'!S237</f>
        <v>*1344</v>
      </c>
    </row>
    <row r="238" spans="1:19" ht="30" customHeight="1">
      <c r="A238" s="259">
        <f ca="1">'т-банк 2 (6 мес)'!A238</f>
        <v>45955.34091435188</v>
      </c>
      <c r="B238" s="260"/>
      <c r="C238" s="306">
        <f t="shared" ca="1" si="7"/>
        <v>45955.34091435188</v>
      </c>
      <c r="D238" s="307"/>
      <c r="E238" s="307"/>
      <c r="F238" s="307"/>
      <c r="G238" s="260"/>
      <c r="H238" s="321">
        <f ca="1">'т-банк 2 (6 мес)'!H238:L238/'ввод данных'!$B$7</f>
        <v>-179.78683385579939</v>
      </c>
      <c r="I238" s="321"/>
      <c r="J238" s="321"/>
      <c r="K238" s="321"/>
      <c r="L238" s="321"/>
      <c r="M238" s="261"/>
      <c r="N238" s="263">
        <f t="shared" ca="1" si="6"/>
        <v>-179.78683385579939</v>
      </c>
      <c r="O238" s="260"/>
      <c r="P238" s="303" t="str">
        <f ca="1">'т-банк 2 (6 мес)'!P238:Q238</f>
        <v>TOUCH BANK</v>
      </c>
      <c r="Q238" s="303"/>
      <c r="R238" s="260"/>
      <c r="S238" s="260" t="str">
        <f ca="1">'т-банк 2 (6 мес)'!S238</f>
        <v>*1344</v>
      </c>
    </row>
    <row r="239" spans="1:19" ht="30" customHeight="1">
      <c r="A239" s="259">
        <f ca="1">'т-банк 2 (6 мес)'!A239</f>
        <v>45954.828414351883</v>
      </c>
      <c r="B239" s="260"/>
      <c r="C239" s="306">
        <f t="shared" ca="1" si="7"/>
        <v>45954.828414351883</v>
      </c>
      <c r="D239" s="307"/>
      <c r="E239" s="307"/>
      <c r="F239" s="307"/>
      <c r="G239" s="260"/>
      <c r="H239" s="321">
        <f ca="1">'т-банк 2 (6 мес)'!H239:L239/'ввод данных'!$B$7</f>
        <v>-81.25391849529781</v>
      </c>
      <c r="I239" s="321"/>
      <c r="J239" s="321"/>
      <c r="K239" s="321"/>
      <c r="L239" s="321"/>
      <c r="M239" s="261"/>
      <c r="N239" s="263">
        <f t="shared" ca="1" si="6"/>
        <v>-81.25391849529781</v>
      </c>
      <c r="O239" s="260"/>
      <c r="P239" s="303" t="str">
        <f ca="1">'т-банк 2 (6 мес)'!P239:Q239</f>
        <v>PAYMASTER</v>
      </c>
      <c r="Q239" s="303"/>
      <c r="R239" s="260"/>
      <c r="S239" s="260" t="str">
        <f ca="1">'т-банк 2 (6 мес)'!S239</f>
        <v>*1344</v>
      </c>
    </row>
    <row r="240" spans="1:19" ht="30" customHeight="1">
      <c r="A240" s="259">
        <f ca="1">'т-банк 2 (6 мес)'!A240</f>
        <v>45954.742997685215</v>
      </c>
      <c r="B240" s="260"/>
      <c r="C240" s="306">
        <f t="shared" ca="1" si="7"/>
        <v>45954.742997685215</v>
      </c>
      <c r="D240" s="307"/>
      <c r="E240" s="307"/>
      <c r="F240" s="307"/>
      <c r="G240" s="260"/>
      <c r="H240" s="321">
        <f ca="1">'т-банк 2 (6 мес)'!H240:L240/'ввод данных'!$B$7</f>
        <v>-96.514106583072106</v>
      </c>
      <c r="I240" s="321"/>
      <c r="J240" s="321"/>
      <c r="K240" s="321"/>
      <c r="L240" s="321"/>
      <c r="M240" s="261"/>
      <c r="N240" s="263">
        <f t="shared" ca="1" si="6"/>
        <v>-96.514106583072106</v>
      </c>
      <c r="O240" s="260"/>
      <c r="P240" s="303" t="str">
        <f ca="1">'т-банк 2 (6 мес)'!P240:Q240</f>
        <v>SPB COFFEE HOUSE 46</v>
      </c>
      <c r="Q240" s="303"/>
      <c r="R240" s="260"/>
      <c r="S240" s="260" t="str">
        <f ca="1">'т-банк 2 (6 мес)'!S240</f>
        <v>*1344</v>
      </c>
    </row>
    <row r="241" spans="1:19" ht="30" customHeight="1">
      <c r="A241" s="259">
        <f ca="1">'т-банк 2 (6 мес)'!A241</f>
        <v>45954.68466435188</v>
      </c>
      <c r="B241" s="260"/>
      <c r="C241" s="306">
        <f t="shared" ca="1" si="7"/>
        <v>45954.68466435188</v>
      </c>
      <c r="D241" s="307"/>
      <c r="E241" s="307"/>
      <c r="F241" s="307"/>
      <c r="G241" s="260"/>
      <c r="H241" s="321">
        <f ca="1">'т-банк 2 (6 мес)'!H241:L241/'ввод данных'!$B$7</f>
        <v>-68.902821316614421</v>
      </c>
      <c r="I241" s="321"/>
      <c r="J241" s="321"/>
      <c r="K241" s="321"/>
      <c r="L241" s="321"/>
      <c r="M241" s="261"/>
      <c r="N241" s="263">
        <f t="shared" ca="1" si="6"/>
        <v>-68.902821316614421</v>
      </c>
      <c r="O241" s="260"/>
      <c r="P241" s="303" t="str">
        <f ca="1">'т-банк 2 (6 мес)'!P241:Q241</f>
        <v>IP PLANETA SUSHI</v>
      </c>
      <c r="Q241" s="303"/>
      <c r="R241" s="260"/>
      <c r="S241" s="260" t="str">
        <f ca="1">'т-банк 2 (6 мес)'!S241</f>
        <v>*1344</v>
      </c>
    </row>
    <row r="242" spans="1:19" ht="30" customHeight="1">
      <c r="A242" s="259">
        <f ca="1">'т-банк 2 (6 мес)'!A242</f>
        <v>45954.412442129658</v>
      </c>
      <c r="B242" s="260"/>
      <c r="C242" s="306">
        <f t="shared" ca="1" si="7"/>
        <v>45954.412442129658</v>
      </c>
      <c r="D242" s="307"/>
      <c r="E242" s="307"/>
      <c r="F242" s="307"/>
      <c r="G242" s="260"/>
      <c r="H242" s="321">
        <f ca="1">'т-банк 2 (6 мес)'!H242:L242/'ввод данных'!$B$7</f>
        <v>-28.150470219435736</v>
      </c>
      <c r="I242" s="321"/>
      <c r="J242" s="321"/>
      <c r="K242" s="321"/>
      <c r="L242" s="321"/>
      <c r="M242" s="261"/>
      <c r="N242" s="263">
        <f t="shared" ca="1" si="6"/>
        <v>-28.150470219435736</v>
      </c>
      <c r="O242" s="260"/>
      <c r="P242" s="303" t="str">
        <f ca="1">'т-банк 2 (6 мес)'!P242:Q242</f>
        <v>TRAMLINE TRADERS</v>
      </c>
      <c r="Q242" s="303"/>
      <c r="R242" s="260"/>
      <c r="S242" s="260" t="str">
        <f ca="1">'т-банк 2 (6 мес)'!S242</f>
        <v>*1344</v>
      </c>
    </row>
    <row r="243" spans="1:19" ht="30" customHeight="1">
      <c r="A243" s="259">
        <f ca="1">'т-банк 2 (6 мес)'!A243</f>
        <v>45953.676331018549</v>
      </c>
      <c r="B243" s="260"/>
      <c r="C243" s="306">
        <f t="shared" ca="1" si="7"/>
        <v>45953.676331018549</v>
      </c>
      <c r="D243" s="307"/>
      <c r="E243" s="307"/>
      <c r="F243" s="307"/>
      <c r="G243" s="260"/>
      <c r="H243" s="321">
        <f ca="1">'т-банк 2 (6 мес)'!H243:L243/'ввод данных'!$B$7</f>
        <v>-50.420062695924763</v>
      </c>
      <c r="I243" s="321"/>
      <c r="J243" s="321"/>
      <c r="K243" s="321"/>
      <c r="L243" s="321"/>
      <c r="M243" s="261"/>
      <c r="N243" s="263">
        <f t="shared" ca="1" si="6"/>
        <v>-50.420062695924763</v>
      </c>
      <c r="O243" s="260"/>
      <c r="P243" s="303" t="str">
        <f ca="1">'т-банк 2 (6 мес)'!P243:Q243</f>
        <v>VASH COFFEE</v>
      </c>
      <c r="Q243" s="303"/>
      <c r="R243" s="260"/>
      <c r="S243" s="260" t="str">
        <f ca="1">'т-банк 2 (6 мес)'!S243</f>
        <v>*1344</v>
      </c>
    </row>
    <row r="244" spans="1:19" ht="30" customHeight="1">
      <c r="A244" s="259">
        <f ca="1">'т-банк 2 (6 мес)'!A244</f>
        <v>45953.091608796327</v>
      </c>
      <c r="B244" s="260"/>
      <c r="C244" s="306">
        <f t="shared" ca="1" si="7"/>
        <v>45953.091608796327</v>
      </c>
      <c r="D244" s="307"/>
      <c r="E244" s="307"/>
      <c r="F244" s="307"/>
      <c r="G244" s="260"/>
      <c r="H244" s="321">
        <f ca="1">'т-банк 2 (6 мес)'!H244:L244/'ввод данных'!$B$7</f>
        <v>-158.87147335423197</v>
      </c>
      <c r="I244" s="321"/>
      <c r="J244" s="321"/>
      <c r="K244" s="321"/>
      <c r="L244" s="321"/>
      <c r="M244" s="261"/>
      <c r="N244" s="263">
        <f t="shared" ca="1" si="6"/>
        <v>-158.87147335423197</v>
      </c>
      <c r="O244" s="260"/>
      <c r="P244" s="303" t="str">
        <f ca="1">'т-банк 2 (6 мес)'!P244:Q244</f>
        <v>PIF ALFACAPITAL REZERV</v>
      </c>
      <c r="Q244" s="303"/>
      <c r="R244" s="260"/>
      <c r="S244" s="260" t="str">
        <f ca="1">'т-банк 2 (6 мес)'!S244</f>
        <v>*1344</v>
      </c>
    </row>
    <row r="245" spans="1:19" ht="30" customHeight="1">
      <c r="A245" s="259">
        <f ca="1">'т-банк 2 (6 мес)'!A245</f>
        <v>45952.829803240769</v>
      </c>
      <c r="B245" s="260"/>
      <c r="C245" s="306">
        <f t="shared" ca="1" si="7"/>
        <v>45952.829803240769</v>
      </c>
      <c r="D245" s="307"/>
      <c r="E245" s="307"/>
      <c r="F245" s="307"/>
      <c r="G245" s="260"/>
      <c r="H245" s="321">
        <f ca="1">'т-банк 2 (6 мес)'!H245:L245/'ввод данных'!$B$7</f>
        <v>-106.36990595611286</v>
      </c>
      <c r="I245" s="321"/>
      <c r="J245" s="321"/>
      <c r="K245" s="321"/>
      <c r="L245" s="321"/>
      <c r="M245" s="261"/>
      <c r="N245" s="263">
        <f t="shared" ca="1" si="6"/>
        <v>-106.36990595611286</v>
      </c>
      <c r="O245" s="260"/>
      <c r="P245" s="303" t="str">
        <f ca="1">'т-банк 2 (6 мес)'!P245:Q245</f>
        <v>MR. TAKO</v>
      </c>
      <c r="Q245" s="303"/>
      <c r="R245" s="260"/>
      <c r="S245" s="260" t="str">
        <f ca="1">'т-банк 2 (6 мес)'!S245</f>
        <v>*1344</v>
      </c>
    </row>
    <row r="246" spans="1:19" ht="30" customHeight="1">
      <c r="A246" s="259">
        <f ca="1">'т-банк 2 (6 мес)'!A246</f>
        <v>45952.478414351877</v>
      </c>
      <c r="B246" s="260"/>
      <c r="C246" s="306">
        <f t="shared" ca="1" si="7"/>
        <v>45952.478414351877</v>
      </c>
      <c r="D246" s="307"/>
      <c r="E246" s="307"/>
      <c r="F246" s="307"/>
      <c r="G246" s="260"/>
      <c r="H246" s="321">
        <f ca="1">'т-банк 2 (6 мес)'!H246:L246/'ввод данных'!$B$7</f>
        <v>-13.968652037617554</v>
      </c>
      <c r="I246" s="321"/>
      <c r="J246" s="321"/>
      <c r="K246" s="321"/>
      <c r="L246" s="321"/>
      <c r="M246" s="261"/>
      <c r="N246" s="263">
        <f t="shared" ca="1" si="6"/>
        <v>-13.968652037617554</v>
      </c>
      <c r="O246" s="260"/>
      <c r="P246" s="303" t="str">
        <f ca="1">'т-банк 2 (6 мес)'!P246:Q246</f>
        <v>OOO COFFEE SITI</v>
      </c>
      <c r="Q246" s="303"/>
      <c r="R246" s="260"/>
      <c r="S246" s="260" t="str">
        <f ca="1">'т-банк 2 (6 мес)'!S246</f>
        <v>*1344</v>
      </c>
    </row>
    <row r="247" spans="1:19" ht="30" customHeight="1">
      <c r="A247" s="259">
        <f ca="1">'т-банк 2 (6 мес)'!A247</f>
        <v>45951.929108796321</v>
      </c>
      <c r="B247" s="260"/>
      <c r="C247" s="306">
        <f t="shared" ca="1" si="7"/>
        <v>45951.929108796321</v>
      </c>
      <c r="D247" s="307"/>
      <c r="E247" s="307"/>
      <c r="F247" s="307"/>
      <c r="G247" s="260"/>
      <c r="H247" s="321">
        <f ca="1">'т-банк 2 (6 мес)'!H247:L247/'ввод данных'!$B$7</f>
        <v>-171.13479623824452</v>
      </c>
      <c r="I247" s="321"/>
      <c r="J247" s="321"/>
      <c r="K247" s="321"/>
      <c r="L247" s="321"/>
      <c r="M247" s="261"/>
      <c r="N247" s="263">
        <f t="shared" ca="1" si="6"/>
        <v>-171.13479623824452</v>
      </c>
      <c r="O247" s="260"/>
      <c r="P247" s="303" t="str">
        <f ca="1">'т-банк 2 (6 мес)'!P247:Q247</f>
        <v>COFFEE "YUNOST`"</v>
      </c>
      <c r="Q247" s="303"/>
      <c r="R247" s="260"/>
      <c r="S247" s="260" t="str">
        <f ca="1">'т-банк 2 (6 мес)'!S247</f>
        <v>*1344</v>
      </c>
    </row>
    <row r="248" spans="1:19" ht="30" customHeight="1">
      <c r="A248" s="259">
        <f ca="1">'т-банк 2 (6 мес)'!A248</f>
        <v>45951.115914351874</v>
      </c>
      <c r="B248" s="260"/>
      <c r="C248" s="306">
        <f t="shared" ca="1" si="7"/>
        <v>45951.115914351874</v>
      </c>
      <c r="D248" s="307"/>
      <c r="E248" s="307"/>
      <c r="F248" s="307"/>
      <c r="G248" s="260"/>
      <c r="H248" s="321">
        <f ca="1">'т-банк 2 (6 мес)'!H248:L248/'ввод данных'!$B$7</f>
        <v>-108.47648902821317</v>
      </c>
      <c r="I248" s="321"/>
      <c r="J248" s="321"/>
      <c r="K248" s="321"/>
      <c r="L248" s="321"/>
      <c r="M248" s="261"/>
      <c r="N248" s="263">
        <f t="shared" ca="1" si="6"/>
        <v>-108.47648902821317</v>
      </c>
      <c r="O248" s="260"/>
      <c r="P248" s="303" t="str">
        <f ca="1">'т-банк 2 (6 мес)'!P248:Q248</f>
        <v>YM*CENTRZAIMOV</v>
      </c>
      <c r="Q248" s="303"/>
      <c r="R248" s="260"/>
      <c r="S248" s="260" t="str">
        <f ca="1">'т-банк 2 (6 мес)'!S248</f>
        <v>*1344</v>
      </c>
    </row>
    <row r="249" spans="1:19" ht="30" customHeight="1">
      <c r="A249" s="259">
        <f ca="1">'т-банк 2 (6 мес)'!A249</f>
        <v>45950.398553240761</v>
      </c>
      <c r="B249" s="260"/>
      <c r="C249" s="306">
        <f t="shared" ca="1" si="7"/>
        <v>45950.398553240761</v>
      </c>
      <c r="D249" s="307"/>
      <c r="E249" s="307"/>
      <c r="F249" s="307"/>
      <c r="G249" s="260"/>
      <c r="H249" s="321">
        <f ca="1">'т-банк 2 (6 мес)'!H249:L249/'ввод данных'!$B$7</f>
        <v>10532.915360501567</v>
      </c>
      <c r="I249" s="321"/>
      <c r="J249" s="321"/>
      <c r="K249" s="321"/>
      <c r="L249" s="321"/>
      <c r="M249" s="261"/>
      <c r="N249" s="263">
        <f t="shared" ca="1" si="6"/>
        <v>10532.915360501567</v>
      </c>
      <c r="O249" s="260"/>
      <c r="P249" s="303" t="str">
        <f ca="1">'т-банк 2 (6 мес)'!P249:Q249</f>
        <v>Salary transfer from STARLINK LLC</v>
      </c>
      <c r="Q249" s="303"/>
      <c r="R249" s="260"/>
      <c r="S249" s="260" t="str">
        <f ca="1">'т-банк 2 (6 мес)'!S249</f>
        <v>*1344</v>
      </c>
    </row>
    <row r="250" spans="1:19" ht="30" customHeight="1">
      <c r="A250" s="259">
        <f ca="1">'т-банк 2 (6 мес)'!A250</f>
        <v>45949.597858796318</v>
      </c>
      <c r="B250" s="260"/>
      <c r="C250" s="306">
        <f t="shared" ca="1" si="7"/>
        <v>45949.597858796318</v>
      </c>
      <c r="D250" s="307"/>
      <c r="E250" s="307"/>
      <c r="F250" s="307"/>
      <c r="G250" s="260"/>
      <c r="H250" s="321">
        <f ca="1">'т-банк 2 (6 мес)'!H250:L250/'ввод данных'!$B$7</f>
        <v>-96.702194357366764</v>
      </c>
      <c r="I250" s="321"/>
      <c r="J250" s="321"/>
      <c r="K250" s="321"/>
      <c r="L250" s="321"/>
      <c r="M250" s="261"/>
      <c r="N250" s="263">
        <f t="shared" ca="1" si="6"/>
        <v>-96.702194357366764</v>
      </c>
      <c r="O250" s="260"/>
      <c r="P250" s="303" t="str">
        <f ca="1">'т-банк 2 (6 мес)'!P250:Q250</f>
        <v>FINANSOVYE VOZMOZHNOST</v>
      </c>
      <c r="Q250" s="303"/>
      <c r="R250" s="260"/>
      <c r="S250" s="260" t="str">
        <f ca="1">'т-банк 2 (6 мес)'!S250</f>
        <v>*1344</v>
      </c>
    </row>
    <row r="251" spans="1:19" ht="30" customHeight="1">
      <c r="A251" s="259">
        <f ca="1">'т-банк 2 (6 мес)'!A251</f>
        <v>45949.306192129654</v>
      </c>
      <c r="B251" s="260"/>
      <c r="C251" s="306">
        <f t="shared" ca="1" si="7"/>
        <v>45949.306192129654</v>
      </c>
      <c r="D251" s="307"/>
      <c r="E251" s="307"/>
      <c r="F251" s="307"/>
      <c r="G251" s="260"/>
      <c r="H251" s="321">
        <f ca="1">'т-банк 2 (6 мес)'!H251:L251/'ввод данных'!$B$7</f>
        <v>-1.5548589341692789</v>
      </c>
      <c r="I251" s="321"/>
      <c r="J251" s="321"/>
      <c r="K251" s="321"/>
      <c r="L251" s="321"/>
      <c r="M251" s="261"/>
      <c r="N251" s="263">
        <f t="shared" ca="1" si="6"/>
        <v>-1.5548589341692789</v>
      </c>
      <c r="O251" s="260"/>
      <c r="P251" s="303" t="str">
        <f ca="1">'т-банк 2 (6 мес)'!P251:Q251</f>
        <v>INTERNET-BANK ZENIT</v>
      </c>
      <c r="Q251" s="303"/>
      <c r="R251" s="260"/>
      <c r="S251" s="260" t="str">
        <f ca="1">'т-банк 2 (6 мес)'!S251</f>
        <v>*1344</v>
      </c>
    </row>
    <row r="252" spans="1:19" ht="30" customHeight="1">
      <c r="A252" s="259">
        <f ca="1">'т-банк 2 (6 мес)'!A252</f>
        <v>45948.886053240763</v>
      </c>
      <c r="B252" s="260"/>
      <c r="C252" s="306">
        <f t="shared" ca="1" si="7"/>
        <v>45948.886053240763</v>
      </c>
      <c r="D252" s="307"/>
      <c r="E252" s="307"/>
      <c r="F252" s="307"/>
      <c r="G252" s="260"/>
      <c r="H252" s="321">
        <f ca="1">'т-банк 2 (6 мес)'!H252:L252/'ввод данных'!$B$7</f>
        <v>-160.41379310344828</v>
      </c>
      <c r="I252" s="321"/>
      <c r="J252" s="321"/>
      <c r="K252" s="321"/>
      <c r="L252" s="321"/>
      <c r="M252" s="261"/>
      <c r="N252" s="263">
        <f t="shared" ca="1" si="6"/>
        <v>-160.41379310344828</v>
      </c>
      <c r="O252" s="260"/>
      <c r="P252" s="303" t="str">
        <f ca="1">'т-банк 2 (6 мес)'!P252:Q252</f>
        <v>PSCB.RU</v>
      </c>
      <c r="Q252" s="303"/>
      <c r="R252" s="260"/>
      <c r="S252" s="260" t="str">
        <f ca="1">'т-банк 2 (6 мес)'!S252</f>
        <v>*1344</v>
      </c>
    </row>
    <row r="253" spans="1:19" ht="30" customHeight="1">
      <c r="A253" s="259">
        <f ca="1">'т-банк 2 (6 мес)'!A253</f>
        <v>45948.843692129652</v>
      </c>
      <c r="B253" s="260"/>
      <c r="C253" s="306">
        <f t="shared" ca="1" si="7"/>
        <v>45948.843692129652</v>
      </c>
      <c r="D253" s="307"/>
      <c r="E253" s="307"/>
      <c r="F253" s="307"/>
      <c r="G253" s="260"/>
      <c r="H253" s="321">
        <f ca="1">'т-банк 2 (6 мес)'!H253:L253/'ввод данных'!$B$7</f>
        <v>-180.03761755485894</v>
      </c>
      <c r="I253" s="321"/>
      <c r="J253" s="321"/>
      <c r="K253" s="321"/>
      <c r="L253" s="321"/>
      <c r="M253" s="261"/>
      <c r="N253" s="263">
        <f t="shared" ca="1" si="6"/>
        <v>-180.03761755485894</v>
      </c>
      <c r="O253" s="260"/>
      <c r="P253" s="303" t="str">
        <f ca="1">'т-банк 2 (6 мес)'!P253:Q253</f>
        <v>QUICKZAIM-K</v>
      </c>
      <c r="Q253" s="303"/>
      <c r="R253" s="260"/>
      <c r="S253" s="260" t="str">
        <f ca="1">'т-банк 2 (6 мес)'!S253</f>
        <v>*1344</v>
      </c>
    </row>
    <row r="254" spans="1:19" ht="30" customHeight="1">
      <c r="A254" s="259">
        <f ca="1">'т-банк 2 (6 мес)'!A254</f>
        <v>45948.061053240766</v>
      </c>
      <c r="B254" s="260"/>
      <c r="C254" s="306">
        <f t="shared" ca="1" si="7"/>
        <v>45948.061053240766</v>
      </c>
      <c r="D254" s="307"/>
      <c r="E254" s="307"/>
      <c r="F254" s="307"/>
      <c r="G254" s="260"/>
      <c r="H254" s="321">
        <f ca="1">'т-банк 2 (6 мес)'!H254:L254/'ввод данных'!$B$7</f>
        <v>-114.44514106583073</v>
      </c>
      <c r="I254" s="321"/>
      <c r="J254" s="321"/>
      <c r="K254" s="321"/>
      <c r="L254" s="321"/>
      <c r="M254" s="261"/>
      <c r="N254" s="263">
        <f t="shared" ca="1" si="6"/>
        <v>-114.44514106583073</v>
      </c>
      <c r="O254" s="260"/>
      <c r="P254" s="303" t="str">
        <f ca="1">'т-банк 2 (6 мес)'!P254:Q254</f>
        <v>ZAIMMIGOM.RU</v>
      </c>
      <c r="Q254" s="303"/>
      <c r="R254" s="260"/>
      <c r="S254" s="260" t="str">
        <f ca="1">'т-банк 2 (6 мес)'!S254</f>
        <v>*1344</v>
      </c>
    </row>
    <row r="255" spans="1:19" ht="30" customHeight="1">
      <c r="A255" s="259">
        <f ca="1">'т-банк 2 (6 мес)'!A255</f>
        <v>45947.756886574098</v>
      </c>
      <c r="B255" s="260"/>
      <c r="C255" s="306">
        <f t="shared" ca="1" si="7"/>
        <v>45947.756886574098</v>
      </c>
      <c r="D255" s="307"/>
      <c r="E255" s="307"/>
      <c r="F255" s="307"/>
      <c r="G255" s="260"/>
      <c r="H255" s="321">
        <f ca="1">'т-банк 2 (6 мес)'!H255:L255/'ввод данных'!$B$7</f>
        <v>-157.07836990595612</v>
      </c>
      <c r="I255" s="321"/>
      <c r="J255" s="321"/>
      <c r="K255" s="321"/>
      <c r="L255" s="321"/>
      <c r="M255" s="261"/>
      <c r="N255" s="263">
        <f t="shared" ca="1" si="6"/>
        <v>-157.07836990595612</v>
      </c>
      <c r="O255" s="260"/>
      <c r="P255" s="303" t="str">
        <f ca="1">'т-банк 2 (6 мес)'!P255:Q255</f>
        <v>TOPSTEPTRADER LLC</v>
      </c>
      <c r="Q255" s="303"/>
      <c r="R255" s="260"/>
      <c r="S255" s="260" t="str">
        <f ca="1">'т-банк 2 (6 мес)'!S255</f>
        <v>*1344</v>
      </c>
    </row>
    <row r="256" spans="1:19" ht="30" customHeight="1">
      <c r="A256" s="259">
        <f ca="1">'т-банк 2 (6 мес)'!A256</f>
        <v>45946.854803240763</v>
      </c>
      <c r="B256" s="260"/>
      <c r="C256" s="306">
        <f t="shared" ca="1" si="7"/>
        <v>45946.854803240763</v>
      </c>
      <c r="D256" s="307"/>
      <c r="E256" s="307"/>
      <c r="F256" s="307"/>
      <c r="G256" s="260"/>
      <c r="H256" s="321">
        <f ca="1">'т-банк 2 (6 мес)'!H256:L256/'ввод данных'!$B$7</f>
        <v>-139.81191222570533</v>
      </c>
      <c r="I256" s="321"/>
      <c r="J256" s="321"/>
      <c r="K256" s="321"/>
      <c r="L256" s="321"/>
      <c r="M256" s="261"/>
      <c r="N256" s="263">
        <f t="shared" ca="1" si="6"/>
        <v>-139.81191222570533</v>
      </c>
      <c r="O256" s="260"/>
      <c r="P256" s="303" t="str">
        <f ca="1">'т-банк 2 (6 мес)'!P256:Q256</f>
        <v>BLUESNAP</v>
      </c>
      <c r="Q256" s="303"/>
      <c r="R256" s="260"/>
      <c r="S256" s="260" t="str">
        <f ca="1">'т-банк 2 (6 мес)'!S256</f>
        <v>*1344</v>
      </c>
    </row>
    <row r="257" spans="1:19" ht="30" customHeight="1">
      <c r="A257" s="259">
        <f ca="1">'т-банк 2 (6 мес)'!A257</f>
        <v>45946.513136574096</v>
      </c>
      <c r="B257" s="260"/>
      <c r="C257" s="306">
        <f t="shared" ca="1" si="7"/>
        <v>45946.513136574096</v>
      </c>
      <c r="D257" s="307"/>
      <c r="E257" s="307"/>
      <c r="F257" s="307"/>
      <c r="G257" s="260"/>
      <c r="H257" s="321">
        <f ca="1">'т-банк 2 (6 мес)'!H257:L257/'ввод данных'!$B$7</f>
        <v>-82.231974921630098</v>
      </c>
      <c r="I257" s="321"/>
      <c r="J257" s="321"/>
      <c r="K257" s="321"/>
      <c r="L257" s="321"/>
      <c r="M257" s="261"/>
      <c r="N257" s="263">
        <f t="shared" ca="1" si="6"/>
        <v>-82.231974921630098</v>
      </c>
      <c r="O257" s="260"/>
      <c r="P257" s="303" t="str">
        <f ca="1">'т-банк 2 (6 мес)'!P257:Q257</f>
        <v>GULFSTREAM BLUE HALL R</v>
      </c>
      <c r="Q257" s="303"/>
      <c r="R257" s="260"/>
      <c r="S257" s="260" t="str">
        <f ca="1">'т-банк 2 (6 мес)'!S257</f>
        <v>*1344</v>
      </c>
    </row>
    <row r="258" spans="1:19" ht="30" customHeight="1">
      <c r="A258" s="259">
        <f ca="1">'т-банк 2 (6 мес)'!A258</f>
        <v>45946.447164351877</v>
      </c>
      <c r="B258" s="260"/>
      <c r="C258" s="306">
        <f t="shared" ca="1" si="7"/>
        <v>45946.447164351877</v>
      </c>
      <c r="D258" s="307"/>
      <c r="E258" s="307"/>
      <c r="F258" s="307"/>
      <c r="G258" s="260"/>
      <c r="H258" s="321">
        <f ca="1">'т-банк 2 (6 мес)'!H258:L258/'ввод данных'!$B$7</f>
        <v>-45.429467084639498</v>
      </c>
      <c r="I258" s="321"/>
      <c r="J258" s="321"/>
      <c r="K258" s="321"/>
      <c r="L258" s="321"/>
      <c r="M258" s="261"/>
      <c r="N258" s="263">
        <f t="shared" ca="1" si="6"/>
        <v>-45.429467084639498</v>
      </c>
      <c r="O258" s="260"/>
      <c r="P258" s="303" t="str">
        <f ca="1">'т-банк 2 (6 мес)'!P258:Q258</f>
        <v>NETELLER 4063</v>
      </c>
      <c r="Q258" s="303"/>
      <c r="R258" s="260"/>
      <c r="S258" s="260" t="str">
        <f ca="1">'т-банк 2 (6 мес)'!S258</f>
        <v>*1344</v>
      </c>
    </row>
    <row r="259" spans="1:19" ht="30" customHeight="1">
      <c r="A259" s="259">
        <f ca="1">'т-банк 2 (6 мес)'!A259</f>
        <v>45945.981192129657</v>
      </c>
      <c r="B259" s="260"/>
      <c r="C259" s="306">
        <f t="shared" ca="1" si="7"/>
        <v>45945.981192129657</v>
      </c>
      <c r="D259" s="307"/>
      <c r="E259" s="307"/>
      <c r="F259" s="307"/>
      <c r="G259" s="260"/>
      <c r="H259" s="321">
        <f ca="1">'т-банк 2 (6 мес)'!H259:L259/'ввод данных'!$B$7</f>
        <v>-48.087774294670844</v>
      </c>
      <c r="I259" s="321"/>
      <c r="J259" s="321"/>
      <c r="K259" s="321"/>
      <c r="L259" s="321"/>
      <c r="M259" s="261"/>
      <c r="N259" s="263">
        <f t="shared" ca="1" si="6"/>
        <v>-48.087774294670844</v>
      </c>
      <c r="O259" s="260"/>
      <c r="P259" s="303" t="str">
        <f ca="1">'т-банк 2 (6 мес)'!P259:Q259</f>
        <v>DEFT PAYMENTS</v>
      </c>
      <c r="Q259" s="303"/>
      <c r="R259" s="260"/>
      <c r="S259" s="260" t="str">
        <f ca="1">'т-банк 2 (6 мес)'!S259</f>
        <v>*1344</v>
      </c>
    </row>
    <row r="260" spans="1:19" ht="30" customHeight="1">
      <c r="A260" s="259">
        <f ca="1">'т-банк 2 (6 мес)'!A260</f>
        <v>45945.74716435188</v>
      </c>
      <c r="B260" s="260"/>
      <c r="C260" s="306">
        <f t="shared" ca="1" si="7"/>
        <v>45945.74716435188</v>
      </c>
      <c r="D260" s="307"/>
      <c r="E260" s="307"/>
      <c r="F260" s="307"/>
      <c r="G260" s="260"/>
      <c r="H260" s="321">
        <f ca="1">'т-банк 2 (6 мес)'!H260:L260/'ввод данных'!$B$7</f>
        <v>-132.10031347962382</v>
      </c>
      <c r="I260" s="321"/>
      <c r="J260" s="321"/>
      <c r="K260" s="321"/>
      <c r="L260" s="321"/>
      <c r="M260" s="261"/>
      <c r="N260" s="263">
        <f t="shared" ca="1" si="6"/>
        <v>-132.10031347962382</v>
      </c>
      <c r="O260" s="260"/>
      <c r="P260" s="303" t="str">
        <f ca="1">'т-банк 2 (6 мес)'!P260:Q260</f>
        <v>CANTEEN ALCON</v>
      </c>
      <c r="Q260" s="303"/>
      <c r="R260" s="260"/>
      <c r="S260" s="260" t="str">
        <f ca="1">'т-банк 2 (6 мес)'!S260</f>
        <v>*1344</v>
      </c>
    </row>
    <row r="261" spans="1:19" ht="30" customHeight="1">
      <c r="A261" s="259">
        <f ca="1">'т-банк 2 (6 мес)'!A261</f>
        <v>45945.248553240766</v>
      </c>
      <c r="B261" s="260"/>
      <c r="C261" s="306">
        <f t="shared" ca="1" si="7"/>
        <v>45945.248553240766</v>
      </c>
      <c r="D261" s="307"/>
      <c r="E261" s="307"/>
      <c r="F261" s="307"/>
      <c r="G261" s="260"/>
      <c r="H261" s="321">
        <f ca="1">'т-банк 2 (6 мес)'!H261:L261/'ввод данных'!$B$7</f>
        <v>-114.03134796238244</v>
      </c>
      <c r="I261" s="321"/>
      <c r="J261" s="321"/>
      <c r="K261" s="321"/>
      <c r="L261" s="321"/>
      <c r="M261" s="261"/>
      <c r="N261" s="263">
        <f t="shared" ca="1" si="6"/>
        <v>-114.03134796238244</v>
      </c>
      <c r="O261" s="260"/>
      <c r="P261" s="303" t="str">
        <f ca="1">'т-банк 2 (6 мес)'!P261:Q261</f>
        <v>BIG-ZAIM.RU</v>
      </c>
      <c r="Q261" s="303"/>
      <c r="R261" s="260"/>
      <c r="S261" s="260" t="str">
        <f ca="1">'т-банк 2 (6 мес)'!S261</f>
        <v>*1344</v>
      </c>
    </row>
    <row r="262" spans="1:19" ht="30" customHeight="1">
      <c r="A262" s="259">
        <f ca="1">'т-банк 2 (6 мес)'!A262</f>
        <v>45945.131886574098</v>
      </c>
      <c r="B262" s="260"/>
      <c r="C262" s="306">
        <f t="shared" ca="1" si="7"/>
        <v>45945.131886574098</v>
      </c>
      <c r="D262" s="307"/>
      <c r="E262" s="307"/>
      <c r="F262" s="307"/>
      <c r="G262" s="260"/>
      <c r="H262" s="321">
        <f ca="1">'т-банк 2 (6 мес)'!H262:L262/'ввод данных'!$B$7</f>
        <v>-171.61128526645768</v>
      </c>
      <c r="I262" s="321"/>
      <c r="J262" s="321"/>
      <c r="K262" s="321"/>
      <c r="L262" s="321"/>
      <c r="M262" s="261"/>
      <c r="N262" s="263">
        <f t="shared" ca="1" si="6"/>
        <v>-171.61128526645768</v>
      </c>
      <c r="O262" s="260"/>
      <c r="P262" s="303" t="str">
        <f ca="1">'т-банк 2 (6 мес)'!P262:Q262</f>
        <v>IZAIMO-LP</v>
      </c>
      <c r="Q262" s="303"/>
      <c r="R262" s="260"/>
      <c r="S262" s="260" t="str">
        <f ca="1">'т-банк 2 (6 мес)'!S262</f>
        <v>*1344</v>
      </c>
    </row>
    <row r="263" spans="1:19" ht="30" customHeight="1">
      <c r="A263" s="259">
        <f ca="1">'т-банк 2 (6 мес)'!A263</f>
        <v>45945.042303240763</v>
      </c>
      <c r="B263" s="260"/>
      <c r="C263" s="306">
        <f t="shared" ca="1" si="7"/>
        <v>45945.042303240763</v>
      </c>
      <c r="D263" s="307"/>
      <c r="E263" s="307"/>
      <c r="F263" s="307"/>
      <c r="G263" s="260"/>
      <c r="H263" s="321">
        <f ca="1">'т-банк 2 (6 мес)'!H263:L263/'ввод данных'!$B$7</f>
        <v>-185.30407523510971</v>
      </c>
      <c r="I263" s="321"/>
      <c r="J263" s="321"/>
      <c r="K263" s="321"/>
      <c r="L263" s="321"/>
      <c r="M263" s="261"/>
      <c r="N263" s="263">
        <f t="shared" ca="1" si="6"/>
        <v>-185.30407523510971</v>
      </c>
      <c r="O263" s="260"/>
      <c r="P263" s="303" t="str">
        <f ca="1">'т-банк 2 (6 мес)'!P263:Q263</f>
        <v>TINKOFF*SERVICES 10 BL</v>
      </c>
      <c r="Q263" s="303"/>
      <c r="R263" s="260"/>
      <c r="S263" s="260" t="str">
        <f ca="1">'т-банк 2 (6 мес)'!S263</f>
        <v>*1344</v>
      </c>
    </row>
    <row r="264" spans="1:19" ht="30" customHeight="1">
      <c r="A264" s="259">
        <f ca="1">'т-банк 2 (6 мес)'!A264</f>
        <v>45944.753414351871</v>
      </c>
      <c r="B264" s="260"/>
      <c r="C264" s="306">
        <f t="shared" ca="1" si="7"/>
        <v>45944.753414351871</v>
      </c>
      <c r="D264" s="307"/>
      <c r="E264" s="307"/>
      <c r="F264" s="307"/>
      <c r="G264" s="260"/>
      <c r="H264" s="321">
        <f ca="1">'т-банк 2 (6 мес)'!H264:L264/'ввод данных'!$B$7</f>
        <v>-45.103448275862071</v>
      </c>
      <c r="I264" s="321"/>
      <c r="J264" s="321"/>
      <c r="K264" s="321"/>
      <c r="L264" s="321"/>
      <c r="M264" s="261"/>
      <c r="N264" s="263">
        <f t="shared" ca="1" si="6"/>
        <v>-45.103448275862071</v>
      </c>
      <c r="O264" s="260"/>
      <c r="P264" s="303" t="str">
        <f ca="1">'т-банк 2 (6 мес)'!P264:Q264</f>
        <v>YM*ELAMA.RU</v>
      </c>
      <c r="Q264" s="303"/>
      <c r="R264" s="260"/>
      <c r="S264" s="260" t="str">
        <f ca="1">'т-банк 2 (6 мес)'!S264</f>
        <v>*1344</v>
      </c>
    </row>
    <row r="265" spans="1:19" ht="30" customHeight="1">
      <c r="A265" s="259">
        <f ca="1">'т-банк 2 (6 мес)'!A265</f>
        <v>45943.941608796318</v>
      </c>
      <c r="B265" s="260"/>
      <c r="C265" s="306">
        <f t="shared" ca="1" si="7"/>
        <v>45943.941608796318</v>
      </c>
      <c r="D265" s="307"/>
      <c r="E265" s="307"/>
      <c r="F265" s="307"/>
      <c r="G265" s="260"/>
      <c r="H265" s="321">
        <f ca="1">'т-банк 2 (6 мес)'!H265:L265/'ввод данных'!$B$7</f>
        <v>-176.35109717868337</v>
      </c>
      <c r="I265" s="321"/>
      <c r="J265" s="321"/>
      <c r="K265" s="321"/>
      <c r="L265" s="321"/>
      <c r="M265" s="261"/>
      <c r="N265" s="263">
        <f t="shared" ca="1" si="6"/>
        <v>-176.35109717868337</v>
      </c>
      <c r="O265" s="260"/>
      <c r="P265" s="303" t="str">
        <f ca="1">'т-банк 2 (6 мес)'!P265:Q265</f>
        <v>IQOPTION.COM</v>
      </c>
      <c r="Q265" s="303"/>
      <c r="R265" s="260"/>
      <c r="S265" s="260" t="str">
        <f ca="1">'т-банк 2 (6 мес)'!S265</f>
        <v>*1344</v>
      </c>
    </row>
    <row r="266" spans="1:19" ht="30" customHeight="1">
      <c r="A266" s="259">
        <f ca="1">'т-банк 2 (6 мес)'!A266</f>
        <v>45943.406192129652</v>
      </c>
      <c r="B266" s="260"/>
      <c r="C266" s="306">
        <f t="shared" ca="1" si="7"/>
        <v>45943.406192129652</v>
      </c>
      <c r="D266" s="307"/>
      <c r="E266" s="307"/>
      <c r="F266" s="307"/>
      <c r="G266" s="260"/>
      <c r="H266" s="321">
        <f ca="1">'т-банк 2 (6 мес)'!H266:L266/'ввод данных'!$B$7</f>
        <v>-116.50156739811912</v>
      </c>
      <c r="I266" s="321"/>
      <c r="J266" s="321"/>
      <c r="K266" s="321"/>
      <c r="L266" s="321"/>
      <c r="M266" s="261"/>
      <c r="N266" s="263">
        <f t="shared" ca="1" si="6"/>
        <v>-116.50156739811912</v>
      </c>
      <c r="O266" s="260"/>
      <c r="P266" s="303" t="str">
        <f ca="1">'т-банк 2 (6 мес)'!P266:Q266</f>
        <v>YM*YM.FIN</v>
      </c>
      <c r="Q266" s="303"/>
      <c r="R266" s="260"/>
      <c r="S266" s="260" t="str">
        <f ca="1">'т-банк 2 (6 мес)'!S266</f>
        <v>*1344</v>
      </c>
    </row>
    <row r="267" spans="1:19" ht="30" customHeight="1">
      <c r="A267" s="259">
        <f ca="1">'т-банк 2 (6 мес)'!A267</f>
        <v>45942.725636574098</v>
      </c>
      <c r="B267" s="260"/>
      <c r="C267" s="306">
        <f t="shared" ca="1" si="7"/>
        <v>45942.725636574098</v>
      </c>
      <c r="D267" s="307"/>
      <c r="E267" s="307"/>
      <c r="F267" s="307"/>
      <c r="G267" s="260"/>
      <c r="H267" s="321">
        <f ca="1">'т-банк 2 (6 мес)'!H267:L267/'ввод данных'!$B$7</f>
        <v>-41.855799373040753</v>
      </c>
      <c r="I267" s="321"/>
      <c r="J267" s="321"/>
      <c r="K267" s="321"/>
      <c r="L267" s="321"/>
      <c r="M267" s="261"/>
      <c r="N267" s="263">
        <f t="shared" ca="1" si="6"/>
        <v>-41.855799373040753</v>
      </c>
      <c r="O267" s="260"/>
      <c r="P267" s="303" t="str">
        <f ca="1">'т-банк 2 (6 мес)'!P267:Q267</f>
        <v>MCDONALDS 27301</v>
      </c>
      <c r="Q267" s="303"/>
      <c r="R267" s="260"/>
      <c r="S267" s="260" t="str">
        <f ca="1">'т-банк 2 (6 мес)'!S267</f>
        <v>*1344</v>
      </c>
    </row>
    <row r="268" spans="1:19" ht="30" customHeight="1">
      <c r="A268" s="259">
        <f ca="1">'т-банк 2 (6 мес)'!A268</f>
        <v>45941.885358796317</v>
      </c>
      <c r="B268" s="260"/>
      <c r="C268" s="306">
        <f t="shared" ca="1" si="7"/>
        <v>45941.885358796317</v>
      </c>
      <c r="D268" s="307"/>
      <c r="E268" s="307"/>
      <c r="F268" s="307"/>
      <c r="G268" s="260"/>
      <c r="H268" s="321">
        <f ca="1">'т-банк 2 (6 мес)'!H268:L268/'ввод данных'!$B$7</f>
        <v>-172.1755485893417</v>
      </c>
      <c r="I268" s="321"/>
      <c r="J268" s="321"/>
      <c r="K268" s="321"/>
      <c r="L268" s="321"/>
      <c r="M268" s="261"/>
      <c r="N268" s="263">
        <f t="shared" ca="1" si="6"/>
        <v>-172.1755485893417</v>
      </c>
      <c r="O268" s="260"/>
      <c r="P268" s="303" t="str">
        <f ca="1">'т-банк 2 (6 мес)'!P268:Q268</f>
        <v>AGZS 18</v>
      </c>
      <c r="Q268" s="303"/>
      <c r="R268" s="260"/>
      <c r="S268" s="260" t="str">
        <f ca="1">'т-банк 2 (6 мес)'!S268</f>
        <v>*1344</v>
      </c>
    </row>
    <row r="269" spans="1:19" ht="30" customHeight="1">
      <c r="A269" s="259">
        <f ca="1">'т-банк 2 (6 мес)'!A269</f>
        <v>45941.119386574093</v>
      </c>
      <c r="B269" s="260"/>
      <c r="C269" s="306">
        <f t="shared" ca="1" si="7"/>
        <v>45941.119386574093</v>
      </c>
      <c r="D269" s="307"/>
      <c r="E269" s="307"/>
      <c r="F269" s="307"/>
      <c r="G269" s="260"/>
      <c r="H269" s="321">
        <f ca="1">'т-банк 2 (6 мес)'!H269:L269/'ввод данных'!$B$7</f>
        <v>-73.642633228840126</v>
      </c>
      <c r="I269" s="321"/>
      <c r="J269" s="321"/>
      <c r="K269" s="321"/>
      <c r="L269" s="321"/>
      <c r="M269" s="261"/>
      <c r="N269" s="263">
        <f t="shared" ca="1" si="6"/>
        <v>-73.642633228840126</v>
      </c>
      <c r="O269" s="260"/>
      <c r="P269" s="303" t="str">
        <f ca="1">'т-банк 2 (6 мес)'!P269:Q269</f>
        <v>HOT-ZAIM.RU</v>
      </c>
      <c r="Q269" s="303"/>
      <c r="R269" s="260"/>
      <c r="S269" s="260" t="str">
        <f ca="1">'т-банк 2 (6 мес)'!S269</f>
        <v>*1344</v>
      </c>
    </row>
    <row r="270" spans="1:19" ht="30" customHeight="1">
      <c r="A270" s="259">
        <f ca="1">'т-банк 2 (6 мес)'!A270</f>
        <v>45940.872164351873</v>
      </c>
      <c r="B270" s="260"/>
      <c r="C270" s="306">
        <f t="shared" ca="1" si="7"/>
        <v>45940.872164351873</v>
      </c>
      <c r="D270" s="307"/>
      <c r="E270" s="307"/>
      <c r="F270" s="307"/>
      <c r="G270" s="260"/>
      <c r="H270" s="321">
        <f ca="1">'т-банк 2 (6 мес)'!H270:L270/'ввод данных'!$B$7</f>
        <v>-41.843260188087775</v>
      </c>
      <c r="I270" s="321"/>
      <c r="J270" s="321"/>
      <c r="K270" s="321"/>
      <c r="L270" s="321"/>
      <c r="M270" s="261"/>
      <c r="N270" s="263">
        <f t="shared" ca="1" si="6"/>
        <v>-41.843260188087775</v>
      </c>
      <c r="O270" s="260"/>
      <c r="P270" s="303" t="str">
        <f ca="1">'т-банк 2 (6 мес)'!P270:Q270</f>
        <v>TRADING ACADEMY</v>
      </c>
      <c r="Q270" s="303"/>
      <c r="R270" s="260"/>
      <c r="S270" s="260" t="str">
        <f ca="1">'т-банк 2 (6 мес)'!S270</f>
        <v>*1344</v>
      </c>
    </row>
    <row r="271" spans="1:19" ht="30" customHeight="1">
      <c r="A271" s="259">
        <f ca="1">'т-банк 2 (6 мес)'!A271</f>
        <v>45940.869386574093</v>
      </c>
      <c r="B271" s="260"/>
      <c r="C271" s="306">
        <f t="shared" ca="1" si="7"/>
        <v>45940.869386574093</v>
      </c>
      <c r="D271" s="307"/>
      <c r="E271" s="307"/>
      <c r="F271" s="307"/>
      <c r="G271" s="260"/>
      <c r="H271" s="321">
        <f ca="1">'т-банк 2 (6 мес)'!H271:L271/'ввод данных'!$B$7</f>
        <v>-123.41065830721003</v>
      </c>
      <c r="I271" s="321"/>
      <c r="J271" s="321"/>
      <c r="K271" s="321"/>
      <c r="L271" s="321"/>
      <c r="M271" s="261"/>
      <c r="N271" s="263">
        <f t="shared" ca="1" si="6"/>
        <v>-123.41065830721003</v>
      </c>
      <c r="O271" s="260"/>
      <c r="P271" s="303" t="str">
        <f ca="1">'т-банк 2 (6 мес)'!P271:Q271</f>
        <v>YM*CENTRZAIMOV</v>
      </c>
      <c r="Q271" s="303"/>
      <c r="R271" s="260"/>
      <c r="S271" s="260" t="str">
        <f ca="1">'т-банк 2 (6 мес)'!S271</f>
        <v>*1344</v>
      </c>
    </row>
    <row r="272" spans="1:19" ht="30" customHeight="1">
      <c r="A272" s="259">
        <f ca="1">'т-банк 2 (6 мес)'!A272</f>
        <v>45940.736053240762</v>
      </c>
      <c r="B272" s="260"/>
      <c r="C272" s="306">
        <f t="shared" ca="1" si="7"/>
        <v>45940.736053240762</v>
      </c>
      <c r="D272" s="307"/>
      <c r="E272" s="307"/>
      <c r="F272" s="307"/>
      <c r="G272" s="260"/>
      <c r="H272" s="321">
        <f ca="1">'т-банк 2 (6 мес)'!H272:L272/'ввод данных'!$B$7</f>
        <v>-133.45454545454547</v>
      </c>
      <c r="I272" s="321"/>
      <c r="J272" s="321"/>
      <c r="K272" s="321"/>
      <c r="L272" s="321"/>
      <c r="M272" s="261"/>
      <c r="N272" s="263">
        <f t="shared" ca="1" si="6"/>
        <v>-133.45454545454547</v>
      </c>
      <c r="O272" s="260"/>
      <c r="P272" s="303" t="str">
        <f ca="1">'т-банк 2 (6 мес)'!P272:Q272</f>
        <v>LLC ORGANIC COFFEE-2</v>
      </c>
      <c r="Q272" s="303"/>
      <c r="R272" s="260"/>
      <c r="S272" s="260" t="str">
        <f ca="1">'т-банк 2 (6 мес)'!S272</f>
        <v>*1344</v>
      </c>
    </row>
    <row r="273" spans="1:19" ht="30" customHeight="1">
      <c r="A273" s="259">
        <f ca="1">'т-банк 2 (6 мес)'!A273</f>
        <v>45940.274247685207</v>
      </c>
      <c r="B273" s="260"/>
      <c r="C273" s="306">
        <f t="shared" ca="1" si="7"/>
        <v>45940.274247685207</v>
      </c>
      <c r="D273" s="307"/>
      <c r="E273" s="307"/>
      <c r="F273" s="307"/>
      <c r="G273" s="260"/>
      <c r="H273" s="321">
        <f ca="1">'т-банк 2 (6 мес)'!H273:L273/'ввод данных'!$B$7</f>
        <v>-131.89968652037618</v>
      </c>
      <c r="I273" s="321"/>
      <c r="J273" s="321"/>
      <c r="K273" s="321"/>
      <c r="L273" s="321"/>
      <c r="M273" s="261"/>
      <c r="N273" s="263">
        <f t="shared" ca="1" si="6"/>
        <v>-131.89968652037618</v>
      </c>
      <c r="O273" s="260"/>
      <c r="P273" s="303" t="str">
        <f ca="1">'т-банк 2 (6 мес)'!P273:Q273</f>
        <v>UMESTO SUSHI</v>
      </c>
      <c r="Q273" s="303"/>
      <c r="R273" s="260"/>
      <c r="S273" s="260" t="str">
        <f ca="1">'т-банк 2 (6 мес)'!S273</f>
        <v>*1344</v>
      </c>
    </row>
    <row r="274" spans="1:19" ht="30" customHeight="1">
      <c r="A274" s="259">
        <f ca="1">'т-банк 2 (6 мес)'!A274</f>
        <v>45939.897164351874</v>
      </c>
      <c r="B274" s="260"/>
      <c r="C274" s="306">
        <f t="shared" ca="1" si="7"/>
        <v>45939.897164351874</v>
      </c>
      <c r="D274" s="307"/>
      <c r="E274" s="307"/>
      <c r="F274" s="307"/>
      <c r="G274" s="260"/>
      <c r="H274" s="321">
        <f ca="1">'т-банк 2 (6 мес)'!H274:L274/'ввод данных'!$B$7</f>
        <v>-25.454545454545453</v>
      </c>
      <c r="I274" s="321"/>
      <c r="J274" s="321"/>
      <c r="K274" s="321"/>
      <c r="L274" s="321"/>
      <c r="M274" s="261"/>
      <c r="N274" s="263">
        <f t="shared" ca="1" si="6"/>
        <v>-25.454545454545453</v>
      </c>
      <c r="O274" s="260"/>
      <c r="P274" s="303" t="str">
        <f ca="1">'т-банк 2 (6 мес)'!P274:Q274</f>
        <v>JUST2TRADE</v>
      </c>
      <c r="Q274" s="303"/>
      <c r="R274" s="260"/>
      <c r="S274" s="260" t="str">
        <f ca="1">'т-банк 2 (6 мес)'!S274</f>
        <v>*1344</v>
      </c>
    </row>
    <row r="275" spans="1:19" ht="30" customHeight="1">
      <c r="A275" s="259">
        <f ca="1">'т-банк 2 (6 мес)'!A275</f>
        <v>45939.029803240766</v>
      </c>
      <c r="B275" s="260"/>
      <c r="C275" s="306">
        <f t="shared" ca="1" si="7"/>
        <v>45939.029803240766</v>
      </c>
      <c r="D275" s="307"/>
      <c r="E275" s="307"/>
      <c r="F275" s="307"/>
      <c r="G275" s="260"/>
      <c r="H275" s="321">
        <f ca="1">'т-банк 2 (6 мес)'!H275:L275/'ввод данных'!$B$7</f>
        <v>-15.322884012539184</v>
      </c>
      <c r="I275" s="321"/>
      <c r="J275" s="321"/>
      <c r="K275" s="321"/>
      <c r="L275" s="321"/>
      <c r="M275" s="261"/>
      <c r="N275" s="263">
        <f t="shared" ca="1" si="6"/>
        <v>-15.322884012539184</v>
      </c>
      <c r="O275" s="260"/>
      <c r="P275" s="303" t="str">
        <f ca="1">'т-банк 2 (6 мес)'!P275:Q275</f>
        <v>NETELLER 2139</v>
      </c>
      <c r="Q275" s="303"/>
      <c r="R275" s="260"/>
      <c r="S275" s="260" t="str">
        <f ca="1">'т-банк 2 (6 мес)'!S275</f>
        <v>*1344</v>
      </c>
    </row>
    <row r="276" spans="1:19" ht="30" customHeight="1">
      <c r="A276" s="259">
        <f ca="1">'т-банк 2 (6 мес)'!A276</f>
        <v>45938.474942129658</v>
      </c>
      <c r="B276" s="260"/>
      <c r="C276" s="306">
        <f t="shared" ca="1" si="7"/>
        <v>45938.474942129658</v>
      </c>
      <c r="D276" s="307"/>
      <c r="E276" s="307"/>
      <c r="F276" s="307"/>
      <c r="G276" s="260"/>
      <c r="H276" s="321">
        <f ca="1">'т-банк 2 (6 мес)'!H276:L276/'ввод данных'!$B$7</f>
        <v>-54.282131661442008</v>
      </c>
      <c r="I276" s="321"/>
      <c r="J276" s="321"/>
      <c r="K276" s="321"/>
      <c r="L276" s="321"/>
      <c r="M276" s="261"/>
      <c r="N276" s="263">
        <f t="shared" ca="1" si="6"/>
        <v>-54.282131661442008</v>
      </c>
      <c r="O276" s="260"/>
      <c r="P276" s="303" t="str">
        <f ca="1">'т-банк 2 (6 мес)'!P276:Q276</f>
        <v>MR. TAKO</v>
      </c>
      <c r="Q276" s="303"/>
      <c r="R276" s="260"/>
      <c r="S276" s="260" t="str">
        <f ca="1">'т-банк 2 (6 мес)'!S276</f>
        <v>*1344</v>
      </c>
    </row>
    <row r="277" spans="1:19" ht="30" customHeight="1">
      <c r="A277" s="259">
        <f ca="1">'т-банк 2 (6 мес)'!A277</f>
        <v>45938.004108796325</v>
      </c>
      <c r="B277" s="260"/>
      <c r="C277" s="306">
        <f t="shared" ca="1" si="7"/>
        <v>45938.004108796325</v>
      </c>
      <c r="D277" s="307"/>
      <c r="E277" s="307"/>
      <c r="F277" s="307"/>
      <c r="G277" s="260"/>
      <c r="H277" s="321">
        <f ca="1">'т-банк 2 (6 мес)'!H277:L277/'ввод данных'!$B$7</f>
        <v>-128.55172413793105</v>
      </c>
      <c r="I277" s="321"/>
      <c r="J277" s="321"/>
      <c r="K277" s="321"/>
      <c r="L277" s="321"/>
      <c r="M277" s="261"/>
      <c r="N277" s="263">
        <f t="shared" ca="1" si="6"/>
        <v>-128.55172413793105</v>
      </c>
      <c r="O277" s="260"/>
      <c r="P277" s="303" t="str">
        <f ca="1">'т-банк 2 (6 мес)'!P277:Q277</f>
        <v>VANILNOE NEBO</v>
      </c>
      <c r="Q277" s="303"/>
      <c r="R277" s="260"/>
      <c r="S277" s="260" t="str">
        <f ca="1">'т-банк 2 (6 мес)'!S277</f>
        <v>*1344</v>
      </c>
    </row>
    <row r="278" spans="1:19" ht="30" customHeight="1">
      <c r="A278" s="259">
        <f ca="1">'т-банк 2 (6 мес)'!A278</f>
        <v>45937.449247685217</v>
      </c>
      <c r="B278" s="260"/>
      <c r="C278" s="306">
        <f t="shared" ca="1" si="7"/>
        <v>45937.449247685217</v>
      </c>
      <c r="D278" s="307"/>
      <c r="E278" s="307"/>
      <c r="F278" s="307"/>
      <c r="G278" s="260"/>
      <c r="H278" s="321">
        <f ca="1">'т-банк 2 (6 мес)'!H278:L278/'ввод данных'!$B$7</f>
        <v>-8.0626959247648902</v>
      </c>
      <c r="I278" s="321"/>
      <c r="J278" s="321"/>
      <c r="K278" s="321"/>
      <c r="L278" s="321"/>
      <c r="M278" s="261"/>
      <c r="N278" s="263">
        <f t="shared" ca="1" si="6"/>
        <v>-8.0626959247648902</v>
      </c>
      <c r="O278" s="260"/>
      <c r="P278" s="303" t="str">
        <f ca="1">'т-банк 2 (6 мес)'!P278:Q278</f>
        <v>SOTHEBYS ONLINE SALES</v>
      </c>
      <c r="Q278" s="303"/>
      <c r="R278" s="260"/>
      <c r="S278" s="260" t="str">
        <f ca="1">'т-банк 2 (6 мес)'!S278</f>
        <v>*1344</v>
      </c>
    </row>
    <row r="279" spans="1:19" ht="30" customHeight="1">
      <c r="A279" s="259">
        <f ca="1">'т-банк 2 (6 мес)'!A279</f>
        <v>45936.873553240774</v>
      </c>
      <c r="B279" s="260"/>
      <c r="C279" s="306">
        <f t="shared" ca="1" si="7"/>
        <v>45936.873553240774</v>
      </c>
      <c r="D279" s="307"/>
      <c r="E279" s="307"/>
      <c r="F279" s="307"/>
      <c r="G279" s="260"/>
      <c r="H279" s="321">
        <f ca="1">'т-банк 2 (6 мес)'!H279:L279/'ввод данных'!$B$7</f>
        <v>-64.76489028213166</v>
      </c>
      <c r="I279" s="321"/>
      <c r="J279" s="321"/>
      <c r="K279" s="321"/>
      <c r="L279" s="321"/>
      <c r="M279" s="261"/>
      <c r="N279" s="263">
        <f t="shared" ca="1" si="6"/>
        <v>-64.76489028213166</v>
      </c>
      <c r="O279" s="260"/>
      <c r="P279" s="303" t="str">
        <f ca="1">'т-банк 2 (6 мес)'!P279:Q279</f>
        <v>PAYANYWAY</v>
      </c>
      <c r="Q279" s="303"/>
      <c r="R279" s="260"/>
      <c r="S279" s="260" t="str">
        <f ca="1">'т-банк 2 (6 мес)'!S279</f>
        <v>*1344</v>
      </c>
    </row>
    <row r="280" spans="1:19" ht="30" customHeight="1">
      <c r="A280" s="259">
        <f ca="1">'т-банк 2 (6 мес)'!A280</f>
        <v>45936.215914351887</v>
      </c>
      <c r="B280" s="260"/>
      <c r="C280" s="306">
        <f t="shared" ca="1" si="7"/>
        <v>45936.215914351887</v>
      </c>
      <c r="D280" s="307"/>
      <c r="E280" s="307"/>
      <c r="F280" s="307"/>
      <c r="G280" s="260"/>
      <c r="H280" s="321">
        <f ca="1">'т-банк 2 (6 мес)'!H280:L280/'ввод данных'!$B$7</f>
        <v>-53.868338557993731</v>
      </c>
      <c r="I280" s="321"/>
      <c r="J280" s="321"/>
      <c r="K280" s="321"/>
      <c r="L280" s="321"/>
      <c r="M280" s="261"/>
      <c r="N280" s="263">
        <f t="shared" ca="1" si="6"/>
        <v>-53.868338557993731</v>
      </c>
      <c r="O280" s="260"/>
      <c r="P280" s="303" t="str">
        <f ca="1">'т-банк 2 (6 мес)'!P280:Q280</f>
        <v>PARENTPAY E-COM R</v>
      </c>
      <c r="Q280" s="303"/>
      <c r="R280" s="260"/>
      <c r="S280" s="260" t="str">
        <f ca="1">'т-банк 2 (6 мес)'!S280</f>
        <v>*1344</v>
      </c>
    </row>
    <row r="281" spans="1:19" ht="30" customHeight="1">
      <c r="A281" s="259">
        <f ca="1">'т-банк 2 (6 мес)'!A281</f>
        <v>45935.456886574109</v>
      </c>
      <c r="B281" s="260"/>
      <c r="C281" s="306">
        <f t="shared" ca="1" si="7"/>
        <v>45935.456886574109</v>
      </c>
      <c r="D281" s="307"/>
      <c r="E281" s="307"/>
      <c r="F281" s="307"/>
      <c r="G281" s="260"/>
      <c r="H281" s="321">
        <f ca="1">'т-банк 2 (6 мес)'!H281:L281/'ввод данных'!$B$7</f>
        <v>-9.7053291536050157</v>
      </c>
      <c r="I281" s="321"/>
      <c r="J281" s="321"/>
      <c r="K281" s="321"/>
      <c r="L281" s="321"/>
      <c r="M281" s="261"/>
      <c r="N281" s="263">
        <f t="shared" ca="1" si="6"/>
        <v>-9.7053291536050157</v>
      </c>
      <c r="O281" s="260"/>
      <c r="P281" s="303" t="str">
        <f ca="1">'т-банк 2 (6 мес)'!P281:Q281</f>
        <v>LLC KURYER-REGION ST.</v>
      </c>
      <c r="Q281" s="303"/>
      <c r="R281" s="260"/>
      <c r="S281" s="260" t="str">
        <f ca="1">'т-банк 2 (6 мес)'!S281</f>
        <v>*1344</v>
      </c>
    </row>
    <row r="282" spans="1:19" ht="30" customHeight="1">
      <c r="A282" s="259">
        <f ca="1">'т-банк 2 (6 мес)'!A282</f>
        <v>45934.927025462996</v>
      </c>
      <c r="B282" s="260"/>
      <c r="C282" s="306">
        <f t="shared" ca="1" si="7"/>
        <v>45934.927025462996</v>
      </c>
      <c r="D282" s="307"/>
      <c r="E282" s="307"/>
      <c r="F282" s="307"/>
      <c r="G282" s="260"/>
      <c r="H282" s="321">
        <f ca="1">'т-банк 2 (6 мес)'!H282:L282/'ввод данных'!$B$7</f>
        <v>-164.21316614420061</v>
      </c>
      <c r="I282" s="321"/>
      <c r="J282" s="321"/>
      <c r="K282" s="321"/>
      <c r="L282" s="321"/>
      <c r="M282" s="261"/>
      <c r="N282" s="263">
        <f t="shared" ref="N282:N345" ca="1" si="8">H282</f>
        <v>-164.21316614420061</v>
      </c>
      <c r="O282" s="260"/>
      <c r="P282" s="303" t="str">
        <f ca="1">'т-банк 2 (6 мес)'!P282:Q282</f>
        <v>ZEMLYANOY VAL</v>
      </c>
      <c r="Q282" s="303"/>
      <c r="R282" s="260"/>
      <c r="S282" s="260" t="str">
        <f ca="1">'т-банк 2 (6 мес)'!S282</f>
        <v>*1344</v>
      </c>
    </row>
    <row r="283" spans="1:19" ht="30" customHeight="1">
      <c r="A283" s="259">
        <f ca="1">'т-банк 2 (6 мес)'!A283</f>
        <v>45933.952719907436</v>
      </c>
      <c r="B283" s="260"/>
      <c r="C283" s="306">
        <f t="shared" ref="C283:C346" ca="1" si="9">A283</f>
        <v>45933.952719907436</v>
      </c>
      <c r="D283" s="307"/>
      <c r="E283" s="307"/>
      <c r="F283" s="307"/>
      <c r="G283" s="260"/>
      <c r="H283" s="321">
        <f ca="1">'т-банк 2 (6 мес)'!H283:L283/'ввод данных'!$B$7</f>
        <v>-89.454545454545453</v>
      </c>
      <c r="I283" s="321"/>
      <c r="J283" s="321"/>
      <c r="K283" s="321"/>
      <c r="L283" s="321"/>
      <c r="M283" s="261"/>
      <c r="N283" s="263">
        <f t="shared" ca="1" si="8"/>
        <v>-89.454545454545453</v>
      </c>
      <c r="O283" s="260"/>
      <c r="P283" s="303" t="str">
        <f ca="1">'т-банк 2 (6 мес)'!P283:Q283</f>
        <v>ZAIMCO.RU</v>
      </c>
      <c r="Q283" s="303"/>
      <c r="R283" s="260"/>
      <c r="S283" s="260" t="str">
        <f ca="1">'т-банк 2 (6 мес)'!S283</f>
        <v>*1344</v>
      </c>
    </row>
    <row r="284" spans="1:19" ht="30" customHeight="1">
      <c r="A284" s="259">
        <f ca="1">'т-банк 2 (6 мес)'!A284</f>
        <v>45933.570775462991</v>
      </c>
      <c r="B284" s="260"/>
      <c r="C284" s="306">
        <f t="shared" ca="1" si="9"/>
        <v>45933.570775462991</v>
      </c>
      <c r="D284" s="307"/>
      <c r="E284" s="307"/>
      <c r="F284" s="307"/>
      <c r="G284" s="260"/>
      <c r="H284" s="321">
        <f ca="1">'т-банк 2 (6 мес)'!H284:L284/'ввод данных'!$B$7</f>
        <v>-143.56112852664577</v>
      </c>
      <c r="I284" s="321"/>
      <c r="J284" s="321"/>
      <c r="K284" s="321"/>
      <c r="L284" s="321"/>
      <c r="M284" s="261"/>
      <c r="N284" s="263">
        <f t="shared" ca="1" si="8"/>
        <v>-143.56112852664577</v>
      </c>
      <c r="O284" s="260"/>
      <c r="P284" s="303" t="str">
        <f ca="1">'т-банк 2 (6 мес)'!P284:Q284</f>
        <v>YM*RAPIDA.RU</v>
      </c>
      <c r="Q284" s="303"/>
      <c r="R284" s="260"/>
      <c r="S284" s="260" t="str">
        <f ca="1">'т-банк 2 (6 мес)'!S284</f>
        <v>*1344</v>
      </c>
    </row>
    <row r="285" spans="1:19" ht="30" customHeight="1">
      <c r="A285" s="259">
        <f ca="1">'т-банк 2 (6 мес)'!A285</f>
        <v>45933.142997685216</v>
      </c>
      <c r="B285" s="260"/>
      <c r="C285" s="306">
        <f t="shared" ca="1" si="9"/>
        <v>45933.142997685216</v>
      </c>
      <c r="D285" s="307"/>
      <c r="E285" s="307"/>
      <c r="F285" s="307"/>
      <c r="G285" s="260"/>
      <c r="H285" s="321">
        <f ca="1">'т-банк 2 (6 мес)'!H285:L285/'ввод данных'!$B$7</f>
        <v>-169.7680250783699</v>
      </c>
      <c r="I285" s="321"/>
      <c r="J285" s="321"/>
      <c r="K285" s="321"/>
      <c r="L285" s="321"/>
      <c r="M285" s="261"/>
      <c r="N285" s="263">
        <f t="shared" ca="1" si="8"/>
        <v>-169.7680250783699</v>
      </c>
      <c r="O285" s="260"/>
      <c r="P285" s="303" t="str">
        <f ca="1">'т-банк 2 (6 мес)'!P285:Q285</f>
        <v>COFFEE FINANSIST L</v>
      </c>
      <c r="Q285" s="303"/>
      <c r="R285" s="260"/>
      <c r="S285" s="260" t="str">
        <f ca="1">'т-банк 2 (6 мес)'!S285</f>
        <v>*1344</v>
      </c>
    </row>
    <row r="286" spans="1:19" ht="30" customHeight="1">
      <c r="A286" s="259">
        <f ca="1">'т-банк 2 (6 мес)'!A286</f>
        <v>45932.167303240771</v>
      </c>
      <c r="B286" s="260"/>
      <c r="C286" s="306">
        <f t="shared" ca="1" si="9"/>
        <v>45932.167303240771</v>
      </c>
      <c r="D286" s="307"/>
      <c r="E286" s="307"/>
      <c r="F286" s="307"/>
      <c r="G286" s="260"/>
      <c r="H286" s="321">
        <f ca="1">'т-банк 2 (6 мес)'!H286:L286/'ввод данных'!$B$7</f>
        <v>-75.899686520376179</v>
      </c>
      <c r="I286" s="321"/>
      <c r="J286" s="321"/>
      <c r="K286" s="321"/>
      <c r="L286" s="321"/>
      <c r="M286" s="261"/>
      <c r="N286" s="263">
        <f t="shared" ca="1" si="8"/>
        <v>-75.899686520376179</v>
      </c>
      <c r="O286" s="260"/>
      <c r="P286" s="303" t="str">
        <f ca="1">'т-банк 2 (6 мес)'!P286:Q286</f>
        <v>YM*BISTRODENGI</v>
      </c>
      <c r="Q286" s="303"/>
      <c r="R286" s="260"/>
      <c r="S286" s="260" t="str">
        <f ca="1">'т-банк 2 (6 мес)'!S286</f>
        <v>*1344</v>
      </c>
    </row>
    <row r="287" spans="1:19" ht="30" customHeight="1">
      <c r="A287" s="259">
        <f ca="1">'т-банк 2 (6 мес)'!A287</f>
        <v>45931.543692129657</v>
      </c>
      <c r="B287" s="260"/>
      <c r="C287" s="306">
        <f t="shared" ca="1" si="9"/>
        <v>45931.543692129657</v>
      </c>
      <c r="D287" s="307"/>
      <c r="E287" s="307"/>
      <c r="F287" s="307"/>
      <c r="G287" s="260"/>
      <c r="H287" s="321">
        <f ca="1">'т-банк 2 (6 мес)'!H287:L287/'ввод данных'!$B$7</f>
        <v>-180.01253918495297</v>
      </c>
      <c r="I287" s="321"/>
      <c r="J287" s="321"/>
      <c r="K287" s="321"/>
      <c r="L287" s="321"/>
      <c r="M287" s="261"/>
      <c r="N287" s="263">
        <f t="shared" ca="1" si="8"/>
        <v>-180.01253918495297</v>
      </c>
      <c r="O287" s="260"/>
      <c r="P287" s="303" t="str">
        <f ca="1">'т-банк 2 (6 мес)'!P287:Q287</f>
        <v>MAGNIT MM KONSTANTA</v>
      </c>
      <c r="Q287" s="303"/>
      <c r="R287" s="260"/>
      <c r="S287" s="260" t="str">
        <f ca="1">'т-банк 2 (6 мес)'!S287</f>
        <v>*1344</v>
      </c>
    </row>
    <row r="288" spans="1:19" ht="30" customHeight="1">
      <c r="A288" s="259">
        <f ca="1">'т-банк 2 (6 мес)'!A288</f>
        <v>45931.245775462987</v>
      </c>
      <c r="B288" s="260"/>
      <c r="C288" s="306">
        <f t="shared" ca="1" si="9"/>
        <v>45931.245775462987</v>
      </c>
      <c r="D288" s="307"/>
      <c r="E288" s="307"/>
      <c r="F288" s="307"/>
      <c r="G288" s="260"/>
      <c r="H288" s="321">
        <f ca="1">'т-банк 2 (6 мес)'!H288:L288/'ввод данных'!$B$7</f>
        <v>-11.736677115987462</v>
      </c>
      <c r="I288" s="321"/>
      <c r="J288" s="321"/>
      <c r="K288" s="321"/>
      <c r="L288" s="321"/>
      <c r="M288" s="261"/>
      <c r="N288" s="263">
        <f t="shared" ca="1" si="8"/>
        <v>-11.736677115987462</v>
      </c>
      <c r="O288" s="260"/>
      <c r="P288" s="303" t="str">
        <f ca="1">'т-банк 2 (6 мес)'!P288:Q288</f>
        <v>LUKOIL.AZK 17 51S</v>
      </c>
      <c r="Q288" s="303"/>
      <c r="R288" s="260"/>
      <c r="S288" s="260" t="str">
        <f ca="1">'т-банк 2 (6 мес)'!S288</f>
        <v>*1344</v>
      </c>
    </row>
    <row r="289" spans="1:19" ht="30" customHeight="1">
      <c r="A289" s="259">
        <f ca="1">'т-банк 2 (6 мес)'!A289</f>
        <v>45930.649247685207</v>
      </c>
      <c r="B289" s="260"/>
      <c r="C289" s="306">
        <f t="shared" ca="1" si="9"/>
        <v>45930.649247685207</v>
      </c>
      <c r="D289" s="307"/>
      <c r="E289" s="307"/>
      <c r="F289" s="307"/>
      <c r="G289" s="260"/>
      <c r="H289" s="321">
        <f ca="1">'т-банк 2 (6 мес)'!H289:L289/'ввод данных'!$B$7</f>
        <v>-76.062695924764895</v>
      </c>
      <c r="I289" s="321"/>
      <c r="J289" s="321"/>
      <c r="K289" s="321"/>
      <c r="L289" s="321"/>
      <c r="M289" s="261"/>
      <c r="N289" s="263">
        <f t="shared" ca="1" si="8"/>
        <v>-76.062695924764895</v>
      </c>
      <c r="O289" s="260"/>
      <c r="P289" s="303" t="str">
        <f ca="1">'т-банк 2 (6 мес)'!P289:Q289</f>
        <v>CREDITSERVICE</v>
      </c>
      <c r="Q289" s="303"/>
      <c r="R289" s="260"/>
      <c r="S289" s="260" t="str">
        <f ca="1">'т-банк 2 (6 мес)'!S289</f>
        <v>*1344</v>
      </c>
    </row>
    <row r="290" spans="1:19" ht="30" customHeight="1">
      <c r="A290" s="259">
        <f ca="1">'т-банк 2 (6 мес)'!A290</f>
        <v>45930.397164351874</v>
      </c>
      <c r="B290" s="260"/>
      <c r="C290" s="306">
        <f t="shared" ca="1" si="9"/>
        <v>45930.397164351874</v>
      </c>
      <c r="D290" s="307"/>
      <c r="E290" s="307"/>
      <c r="F290" s="307"/>
      <c r="G290" s="260"/>
      <c r="H290" s="321">
        <f ca="1">'т-банк 2 (6 мес)'!H290:L290/'ввод данных'!$B$7</f>
        <v>-73.040752351097183</v>
      </c>
      <c r="I290" s="321"/>
      <c r="J290" s="321"/>
      <c r="K290" s="321"/>
      <c r="L290" s="321"/>
      <c r="M290" s="261"/>
      <c r="N290" s="263">
        <f t="shared" ca="1" si="8"/>
        <v>-73.040752351097183</v>
      </c>
      <c r="O290" s="260"/>
      <c r="P290" s="303" t="str">
        <f ca="1">'т-банк 2 (6 мес)'!P290:Q290</f>
        <v>AUCTIONET.COM</v>
      </c>
      <c r="Q290" s="303"/>
      <c r="R290" s="260"/>
      <c r="S290" s="260" t="str">
        <f ca="1">'т-банк 2 (6 мес)'!S290</f>
        <v>*1344</v>
      </c>
    </row>
    <row r="291" spans="1:19" ht="30" customHeight="1">
      <c r="A291" s="259">
        <f ca="1">'т-банк 2 (6 мес)'!A291</f>
        <v>45930.206192129655</v>
      </c>
      <c r="B291" s="260"/>
      <c r="C291" s="306">
        <f t="shared" ca="1" si="9"/>
        <v>45930.206192129655</v>
      </c>
      <c r="D291" s="307"/>
      <c r="E291" s="307"/>
      <c r="F291" s="307"/>
      <c r="G291" s="260"/>
      <c r="H291" s="321">
        <f ca="1">'т-банк 2 (6 мес)'!H291:L291/'ввод данных'!$B$7</f>
        <v>-69.642633228840126</v>
      </c>
      <c r="I291" s="321"/>
      <c r="J291" s="321"/>
      <c r="K291" s="321"/>
      <c r="L291" s="321"/>
      <c r="M291" s="261"/>
      <c r="N291" s="263">
        <f t="shared" ca="1" si="8"/>
        <v>-69.642633228840126</v>
      </c>
      <c r="O291" s="260"/>
      <c r="P291" s="303" t="str">
        <f ca="1">'т-банк 2 (6 мес)'!P291:Q291</f>
        <v>TRADINGVIEW TRADINGVIEW</v>
      </c>
      <c r="Q291" s="303"/>
      <c r="R291" s="260"/>
      <c r="S291" s="260" t="str">
        <f ca="1">'т-банк 2 (6 мес)'!S291</f>
        <v>*1344</v>
      </c>
    </row>
    <row r="292" spans="1:19" ht="30" customHeight="1">
      <c r="A292" s="259">
        <f ca="1">'т-банк 2 (6 мес)'!A292</f>
        <v>45929.979108796324</v>
      </c>
      <c r="B292" s="260"/>
      <c r="C292" s="306">
        <f t="shared" ca="1" si="9"/>
        <v>45929.979108796324</v>
      </c>
      <c r="D292" s="307"/>
      <c r="E292" s="307"/>
      <c r="F292" s="307"/>
      <c r="G292" s="260"/>
      <c r="H292" s="321">
        <f ca="1">'т-банк 2 (6 мес)'!H292:L292/'ввод данных'!$B$7</f>
        <v>-15.385579937304076</v>
      </c>
      <c r="I292" s="321"/>
      <c r="J292" s="321"/>
      <c r="K292" s="321"/>
      <c r="L292" s="321"/>
      <c r="M292" s="261"/>
      <c r="N292" s="263">
        <f t="shared" ca="1" si="8"/>
        <v>-15.385579937304076</v>
      </c>
      <c r="O292" s="260"/>
      <c r="P292" s="303" t="str">
        <f ca="1">'т-банк 2 (6 мес)'!P292:Q292</f>
        <v>YM*BETTPRO</v>
      </c>
      <c r="Q292" s="303"/>
      <c r="R292" s="260"/>
      <c r="S292" s="260" t="str">
        <f ca="1">'т-банк 2 (6 мес)'!S292</f>
        <v>*1344</v>
      </c>
    </row>
    <row r="293" spans="1:19" ht="30" customHeight="1">
      <c r="A293" s="259">
        <f ca="1">'т-банк 2 (6 мес)'!A293</f>
        <v>45929.833275462988</v>
      </c>
      <c r="B293" s="260"/>
      <c r="C293" s="306">
        <f t="shared" ca="1" si="9"/>
        <v>45929.833275462988</v>
      </c>
      <c r="D293" s="307"/>
      <c r="E293" s="307"/>
      <c r="F293" s="307"/>
      <c r="G293" s="260"/>
      <c r="H293" s="321">
        <f ca="1">'т-банк 2 (6 мес)'!H293:L293/'ввод данных'!$B$7</f>
        <v>-14.570532915360502</v>
      </c>
      <c r="I293" s="321"/>
      <c r="J293" s="321"/>
      <c r="K293" s="321"/>
      <c r="L293" s="321"/>
      <c r="M293" s="261"/>
      <c r="N293" s="263">
        <f t="shared" ca="1" si="8"/>
        <v>-14.570532915360502</v>
      </c>
      <c r="O293" s="260"/>
      <c r="P293" s="303" t="str">
        <f ca="1">'т-банк 2 (6 мес)'!P293:Q293</f>
        <v>IZAIMO.RU</v>
      </c>
      <c r="Q293" s="303"/>
      <c r="R293" s="260"/>
      <c r="S293" s="260" t="str">
        <f ca="1">'т-банк 2 (6 мес)'!S293</f>
        <v>*1344</v>
      </c>
    </row>
    <row r="294" spans="1:19" ht="30" customHeight="1">
      <c r="A294" s="259">
        <f ca="1">'т-банк 2 (6 мес)'!A294</f>
        <v>45929.739525462988</v>
      </c>
      <c r="B294" s="260"/>
      <c r="C294" s="306">
        <f t="shared" ca="1" si="9"/>
        <v>45929.739525462988</v>
      </c>
      <c r="D294" s="307"/>
      <c r="E294" s="307"/>
      <c r="F294" s="307"/>
      <c r="G294" s="260"/>
      <c r="H294" s="321">
        <f ca="1">'т-банк 2 (6 мес)'!H294:L294/'ввод данных'!$B$7</f>
        <v>-156.1630094043887</v>
      </c>
      <c r="I294" s="321"/>
      <c r="J294" s="321"/>
      <c r="K294" s="321"/>
      <c r="L294" s="321"/>
      <c r="M294" s="261"/>
      <c r="N294" s="263">
        <f t="shared" ca="1" si="8"/>
        <v>-156.1630094043887</v>
      </c>
      <c r="O294" s="260"/>
      <c r="P294" s="303" t="str">
        <f ca="1">'т-банк 2 (6 мес)'!P294:Q294</f>
        <v>LUKOIL.AZK 17 51S</v>
      </c>
      <c r="Q294" s="303"/>
      <c r="R294" s="260"/>
      <c r="S294" s="260" t="str">
        <f ca="1">'т-банк 2 (6 мес)'!S294</f>
        <v>*1344</v>
      </c>
    </row>
    <row r="295" spans="1:19" ht="30" customHeight="1">
      <c r="A295" s="259">
        <f ca="1">'т-банк 2 (6 мес)'!A295</f>
        <v>45929.439525462985</v>
      </c>
      <c r="B295" s="260"/>
      <c r="C295" s="306">
        <f t="shared" ca="1" si="9"/>
        <v>45929.439525462985</v>
      </c>
      <c r="D295" s="307"/>
      <c r="E295" s="307"/>
      <c r="F295" s="307"/>
      <c r="G295" s="260"/>
      <c r="H295" s="321">
        <f ca="1">'т-банк 2 (6 мес)'!H295:L295/'ввод данных'!$B$7</f>
        <v>-37.028213166144198</v>
      </c>
      <c r="I295" s="321"/>
      <c r="J295" s="321"/>
      <c r="K295" s="321"/>
      <c r="L295" s="321"/>
      <c r="M295" s="261"/>
      <c r="N295" s="263">
        <f t="shared" ca="1" si="8"/>
        <v>-37.028213166144198</v>
      </c>
      <c r="O295" s="260"/>
      <c r="P295" s="303" t="str">
        <f ca="1">'т-банк 2 (6 мес)'!P295:Q295</f>
        <v>WU</v>
      </c>
      <c r="Q295" s="303"/>
      <c r="R295" s="260"/>
      <c r="S295" s="260" t="str">
        <f ca="1">'т-банк 2 (6 мес)'!S295</f>
        <v>*1344</v>
      </c>
    </row>
    <row r="296" spans="1:19" ht="30" customHeight="1">
      <c r="A296" s="259">
        <f ca="1">'т-банк 2 (6 мес)'!A296</f>
        <v>45929.18258101854</v>
      </c>
      <c r="B296" s="260"/>
      <c r="C296" s="306">
        <f t="shared" ca="1" si="9"/>
        <v>45929.18258101854</v>
      </c>
      <c r="D296" s="307"/>
      <c r="E296" s="307"/>
      <c r="F296" s="307"/>
      <c r="G296" s="260"/>
      <c r="H296" s="321">
        <f ca="1">'т-банк 2 (6 мес)'!H296:L296/'ввод данных'!$B$7</f>
        <v>-34.532915360501569</v>
      </c>
      <c r="I296" s="321"/>
      <c r="J296" s="321"/>
      <c r="K296" s="321"/>
      <c r="L296" s="321"/>
      <c r="M296" s="261"/>
      <c r="N296" s="263">
        <f t="shared" ca="1" si="8"/>
        <v>-34.532915360501569</v>
      </c>
      <c r="O296" s="260"/>
      <c r="P296" s="303" t="str">
        <f ca="1">'т-банк 2 (6 мес)'!P296:Q296</f>
        <v>ZAIMSRAZU.RU</v>
      </c>
      <c r="Q296" s="303"/>
      <c r="R296" s="260"/>
      <c r="S296" s="260" t="str">
        <f ca="1">'т-банк 2 (6 мес)'!S296</f>
        <v>*1344</v>
      </c>
    </row>
    <row r="297" spans="1:19" ht="30" customHeight="1">
      <c r="A297" s="259">
        <f ca="1">'т-банк 2 (6 мес)'!A297</f>
        <v>45928.263136574096</v>
      </c>
      <c r="B297" s="260"/>
      <c r="C297" s="306">
        <f t="shared" ca="1" si="9"/>
        <v>45928.263136574096</v>
      </c>
      <c r="D297" s="307"/>
      <c r="E297" s="307"/>
      <c r="F297" s="307"/>
      <c r="G297" s="260"/>
      <c r="H297" s="321">
        <f ca="1">'т-банк 2 (6 мес)'!H297:L297/'ввод данных'!$B$7</f>
        <v>-35.109717868338556</v>
      </c>
      <c r="I297" s="321"/>
      <c r="J297" s="321"/>
      <c r="K297" s="321"/>
      <c r="L297" s="321"/>
      <c r="M297" s="261"/>
      <c r="N297" s="263">
        <f t="shared" ca="1" si="8"/>
        <v>-35.109717868338556</v>
      </c>
      <c r="O297" s="260"/>
      <c r="P297" s="303" t="str">
        <f ca="1">'т-банк 2 (6 мес)'!P297:Q297</f>
        <v>KOMFORT+</v>
      </c>
      <c r="Q297" s="303"/>
      <c r="R297" s="260"/>
      <c r="S297" s="260" t="str">
        <f ca="1">'т-банк 2 (6 мес)'!S297</f>
        <v>*1344</v>
      </c>
    </row>
    <row r="298" spans="1:19" ht="30" customHeight="1">
      <c r="A298" s="259">
        <f ca="1">'т-банк 2 (6 мес)'!A298</f>
        <v>45927.894386574095</v>
      </c>
      <c r="B298" s="260"/>
      <c r="C298" s="306">
        <f t="shared" ca="1" si="9"/>
        <v>45927.894386574095</v>
      </c>
      <c r="D298" s="307"/>
      <c r="E298" s="307"/>
      <c r="F298" s="307"/>
      <c r="G298" s="260"/>
      <c r="H298" s="321">
        <f ca="1">'т-банк 2 (6 мес)'!H298:L298/'ввод данных'!$B$7</f>
        <v>-49.567398119122259</v>
      </c>
      <c r="I298" s="321"/>
      <c r="J298" s="321"/>
      <c r="K298" s="321"/>
      <c r="L298" s="321"/>
      <c r="M298" s="261"/>
      <c r="N298" s="263">
        <f t="shared" ca="1" si="8"/>
        <v>-49.567398119122259</v>
      </c>
      <c r="O298" s="260"/>
      <c r="P298" s="303" t="str">
        <f ca="1">'т-банк 2 (6 мес)'!P298:Q298</f>
        <v>ZAIM365.RU</v>
      </c>
      <c r="Q298" s="303"/>
      <c r="R298" s="260"/>
      <c r="S298" s="260" t="str">
        <f ca="1">'т-банк 2 (6 мес)'!S298</f>
        <v>*1344</v>
      </c>
    </row>
    <row r="299" spans="1:19" ht="30" customHeight="1">
      <c r="A299" s="259">
        <f ca="1">'т-банк 2 (6 мес)'!A299</f>
        <v>45927.301331018542</v>
      </c>
      <c r="B299" s="260"/>
      <c r="C299" s="306">
        <f t="shared" ca="1" si="9"/>
        <v>45927.301331018542</v>
      </c>
      <c r="D299" s="307"/>
      <c r="E299" s="307"/>
      <c r="F299" s="307"/>
      <c r="G299" s="260"/>
      <c r="H299" s="321">
        <f ca="1">'т-банк 2 (6 мес)'!H299:L299/'ввод данных'!$B$7</f>
        <v>-90.608150470219442</v>
      </c>
      <c r="I299" s="321"/>
      <c r="J299" s="321"/>
      <c r="K299" s="321"/>
      <c r="L299" s="321"/>
      <c r="M299" s="261"/>
      <c r="N299" s="263">
        <f t="shared" ca="1" si="8"/>
        <v>-90.608150470219442</v>
      </c>
      <c r="O299" s="260"/>
      <c r="P299" s="303" t="str">
        <f ca="1">'т-банк 2 (6 мес)'!P299:Q299</f>
        <v>STATUS CLUB</v>
      </c>
      <c r="Q299" s="303"/>
      <c r="R299" s="260"/>
      <c r="S299" s="260" t="str">
        <f ca="1">'т-банк 2 (6 мес)'!S299</f>
        <v>*1344</v>
      </c>
    </row>
    <row r="300" spans="1:19" ht="30" customHeight="1">
      <c r="A300" s="259">
        <f ca="1">'т-банк 2 (6 мес)'!A300</f>
        <v>45926.840914351873</v>
      </c>
      <c r="B300" s="260"/>
      <c r="C300" s="306">
        <f t="shared" ca="1" si="9"/>
        <v>45926.840914351873</v>
      </c>
      <c r="D300" s="307"/>
      <c r="E300" s="307"/>
      <c r="F300" s="307"/>
      <c r="G300" s="260"/>
      <c r="H300" s="321">
        <f ca="1">'т-банк 2 (6 мес)'!H300:L300/'ввод данных'!$B$7</f>
        <v>-73.178683385579944</v>
      </c>
      <c r="I300" s="321"/>
      <c r="J300" s="321"/>
      <c r="K300" s="321"/>
      <c r="L300" s="321"/>
      <c r="M300" s="261"/>
      <c r="N300" s="263">
        <f t="shared" ca="1" si="8"/>
        <v>-73.178683385579944</v>
      </c>
      <c r="O300" s="260"/>
      <c r="P300" s="303" t="str">
        <f ca="1">'т-банк 2 (6 мес)'!P300:Q300</f>
        <v>DOMIKS</v>
      </c>
      <c r="Q300" s="303"/>
      <c r="R300" s="260"/>
      <c r="S300" s="260" t="str">
        <f ca="1">'т-банк 2 (6 мес)'!S300</f>
        <v>*1344</v>
      </c>
    </row>
    <row r="301" spans="1:19" ht="30" customHeight="1">
      <c r="A301" s="259">
        <f ca="1">'т-банк 2 (6 мес)'!A301</f>
        <v>45926.818692129651</v>
      </c>
      <c r="B301" s="260"/>
      <c r="C301" s="306">
        <f t="shared" ca="1" si="9"/>
        <v>45926.818692129651</v>
      </c>
      <c r="D301" s="307"/>
      <c r="E301" s="307"/>
      <c r="F301" s="307"/>
      <c r="G301" s="260"/>
      <c r="H301" s="321">
        <f ca="1">'т-банк 2 (6 мес)'!H301:L301/'ввод данных'!$B$7</f>
        <v>-14.996865203761756</v>
      </c>
      <c r="I301" s="321"/>
      <c r="J301" s="321"/>
      <c r="K301" s="321"/>
      <c r="L301" s="321"/>
      <c r="M301" s="261"/>
      <c r="N301" s="263">
        <f t="shared" ca="1" si="8"/>
        <v>-14.996865203761756</v>
      </c>
      <c r="O301" s="260"/>
      <c r="P301" s="303" t="str">
        <f ca="1">'т-банк 2 (6 мес)'!P301:Q301</f>
        <v>RAZLIVNIE NAPITKI</v>
      </c>
      <c r="Q301" s="303"/>
      <c r="R301" s="260"/>
      <c r="S301" s="260" t="str">
        <f ca="1">'т-банк 2 (6 мес)'!S301</f>
        <v>*1344</v>
      </c>
    </row>
    <row r="302" spans="1:19" ht="30" customHeight="1">
      <c r="A302" s="259">
        <f ca="1">'т-банк 2 (6 мес)'!A302</f>
        <v>45925.983969907429</v>
      </c>
      <c r="B302" s="260"/>
      <c r="C302" s="306">
        <f t="shared" ca="1" si="9"/>
        <v>45925.983969907429</v>
      </c>
      <c r="D302" s="307"/>
      <c r="E302" s="307"/>
      <c r="F302" s="307"/>
      <c r="G302" s="260"/>
      <c r="H302" s="321">
        <f ca="1">'т-банк 2 (6 мес)'!H302:L302/'ввод данных'!$B$7</f>
        <v>-45.479623824451409</v>
      </c>
      <c r="I302" s="321"/>
      <c r="J302" s="321"/>
      <c r="K302" s="321"/>
      <c r="L302" s="321"/>
      <c r="M302" s="261"/>
      <c r="N302" s="263">
        <f t="shared" ca="1" si="8"/>
        <v>-45.479623824451409</v>
      </c>
      <c r="O302" s="260"/>
      <c r="P302" s="303" t="str">
        <f ca="1">'т-банк 2 (6 мес)'!P302:Q302</f>
        <v>LUKOIL.AZK 17 51S</v>
      </c>
      <c r="Q302" s="303"/>
      <c r="R302" s="260"/>
      <c r="S302" s="260" t="str">
        <f ca="1">'т-банк 2 (6 мес)'!S302</f>
        <v>*1344</v>
      </c>
    </row>
    <row r="303" spans="1:19" ht="30" customHeight="1">
      <c r="A303" s="259">
        <f ca="1">'т-банк 2 (6 мес)'!A303</f>
        <v>45925.149247685207</v>
      </c>
      <c r="B303" s="260"/>
      <c r="C303" s="306">
        <f t="shared" ca="1" si="9"/>
        <v>45925.149247685207</v>
      </c>
      <c r="D303" s="307"/>
      <c r="E303" s="307"/>
      <c r="F303" s="307"/>
      <c r="G303" s="260"/>
      <c r="H303" s="321">
        <f ca="1">'т-банк 2 (6 мес)'!H303:L303/'ввод данных'!$B$7</f>
        <v>-172.91536050156739</v>
      </c>
      <c r="I303" s="321"/>
      <c r="J303" s="321"/>
      <c r="K303" s="321"/>
      <c r="L303" s="321"/>
      <c r="M303" s="261"/>
      <c r="N303" s="263">
        <f t="shared" ca="1" si="8"/>
        <v>-172.91536050156739</v>
      </c>
      <c r="O303" s="260"/>
      <c r="P303" s="303" t="str">
        <f ca="1">'т-банк 2 (6 мес)'!P303:Q303</f>
        <v>BRUDERSHAFT SV.51A</v>
      </c>
      <c r="Q303" s="303"/>
      <c r="R303" s="260"/>
      <c r="S303" s="260" t="str">
        <f ca="1">'т-банк 2 (6 мес)'!S303</f>
        <v>*1344</v>
      </c>
    </row>
    <row r="304" spans="1:19" ht="30" customHeight="1">
      <c r="A304" s="259">
        <f ca="1">'т-банк 2 (6 мес)'!A304</f>
        <v>45924.724247685204</v>
      </c>
      <c r="B304" s="260"/>
      <c r="C304" s="306">
        <f t="shared" ca="1" si="9"/>
        <v>45924.724247685204</v>
      </c>
      <c r="D304" s="307"/>
      <c r="E304" s="307"/>
      <c r="F304" s="307"/>
      <c r="G304" s="260"/>
      <c r="H304" s="321">
        <f ca="1">'т-банк 2 (6 мес)'!H304:L304/'ввод данных'!$B$7</f>
        <v>-124.45141065830721</v>
      </c>
      <c r="I304" s="321"/>
      <c r="J304" s="321"/>
      <c r="K304" s="321"/>
      <c r="L304" s="321"/>
      <c r="M304" s="261"/>
      <c r="N304" s="263">
        <f t="shared" ca="1" si="8"/>
        <v>-124.45141065830721</v>
      </c>
      <c r="O304" s="260"/>
      <c r="P304" s="303" t="str">
        <f ca="1">'т-банк 2 (6 мес)'!P304:Q304</f>
        <v>EZAIMO.RU</v>
      </c>
      <c r="Q304" s="303"/>
      <c r="R304" s="260"/>
      <c r="S304" s="260" t="str">
        <f ca="1">'т-банк 2 (6 мес)'!S304</f>
        <v>*1344</v>
      </c>
    </row>
    <row r="305" spans="1:19" ht="30" customHeight="1">
      <c r="A305" s="259">
        <f ca="1">'т-банк 2 (6 мес)'!A305</f>
        <v>45924.58883101854</v>
      </c>
      <c r="B305" s="260"/>
      <c r="C305" s="306">
        <f t="shared" ca="1" si="9"/>
        <v>45924.58883101854</v>
      </c>
      <c r="D305" s="307"/>
      <c r="E305" s="307"/>
      <c r="F305" s="307"/>
      <c r="G305" s="260"/>
      <c r="H305" s="321">
        <f ca="1">'т-банк 2 (6 мес)'!H305:L305/'ввод данных'!$B$7</f>
        <v>-23.134796238244515</v>
      </c>
      <c r="I305" s="321"/>
      <c r="J305" s="321"/>
      <c r="K305" s="321"/>
      <c r="L305" s="321"/>
      <c r="M305" s="261"/>
      <c r="N305" s="263">
        <f t="shared" ca="1" si="8"/>
        <v>-23.134796238244515</v>
      </c>
      <c r="O305" s="260"/>
      <c r="P305" s="303" t="str">
        <f ca="1">'т-банк 2 (6 мес)'!P305:Q305</f>
        <v>PAW*NEWAUCTION</v>
      </c>
      <c r="Q305" s="303"/>
      <c r="R305" s="260"/>
      <c r="S305" s="260" t="str">
        <f ca="1">'т-банк 2 (6 мес)'!S305</f>
        <v>*1344</v>
      </c>
    </row>
    <row r="306" spans="1:19" ht="30" customHeight="1">
      <c r="A306" s="259">
        <f ca="1">'т-банк 2 (6 мес)'!A306</f>
        <v>45924.198553240763</v>
      </c>
      <c r="B306" s="260"/>
      <c r="C306" s="306">
        <f t="shared" ca="1" si="9"/>
        <v>45924.198553240763</v>
      </c>
      <c r="D306" s="307"/>
      <c r="E306" s="307"/>
      <c r="F306" s="307"/>
      <c r="G306" s="260"/>
      <c r="H306" s="321">
        <f ca="1">'т-банк 2 (6 мес)'!H306:L306/'ввод данных'!$B$7</f>
        <v>-105.99373040752351</v>
      </c>
      <c r="I306" s="321"/>
      <c r="J306" s="321"/>
      <c r="K306" s="321"/>
      <c r="L306" s="321"/>
      <c r="M306" s="261"/>
      <c r="N306" s="263">
        <f t="shared" ca="1" si="8"/>
        <v>-105.99373040752351</v>
      </c>
      <c r="O306" s="260"/>
      <c r="P306" s="303" t="str">
        <f ca="1">'т-банк 2 (6 мес)'!P306:Q306</f>
        <v>MAGAZIN DUDNIK</v>
      </c>
      <c r="Q306" s="303"/>
      <c r="R306" s="260"/>
      <c r="S306" s="260" t="str">
        <f ca="1">'т-банк 2 (6 мес)'!S306</f>
        <v>*1344</v>
      </c>
    </row>
    <row r="307" spans="1:19" ht="30" customHeight="1">
      <c r="A307" s="259">
        <f ca="1">'т-банк 2 (6 мес)'!A307</f>
        <v>45923.854803240763</v>
      </c>
      <c r="B307" s="260"/>
      <c r="C307" s="306">
        <f t="shared" ca="1" si="9"/>
        <v>45923.854803240763</v>
      </c>
      <c r="D307" s="307"/>
      <c r="E307" s="307"/>
      <c r="F307" s="307"/>
      <c r="G307" s="260"/>
      <c r="H307" s="321">
        <f ca="1">'т-банк 2 (6 мес)'!H307:L307/'ввод данных'!$B$7</f>
        <v>-110.21943573667711</v>
      </c>
      <c r="I307" s="321"/>
      <c r="J307" s="321"/>
      <c r="K307" s="321"/>
      <c r="L307" s="321"/>
      <c r="M307" s="261"/>
      <c r="N307" s="263">
        <f t="shared" ca="1" si="8"/>
        <v>-110.21943573667711</v>
      </c>
      <c r="O307" s="260"/>
      <c r="P307" s="303" t="str">
        <f ca="1">'т-банк 2 (6 мес)'!P307:Q307</f>
        <v>IKEA DOM 10 BISTRO</v>
      </c>
      <c r="Q307" s="303"/>
      <c r="R307" s="260"/>
      <c r="S307" s="260" t="str">
        <f ca="1">'т-банк 2 (6 мес)'!S307</f>
        <v>*1344</v>
      </c>
    </row>
    <row r="308" spans="1:19" ht="30" customHeight="1">
      <c r="A308" s="259">
        <f ca="1">'т-банк 2 (6 мес)'!A308</f>
        <v>45922.913831018544</v>
      </c>
      <c r="B308" s="260"/>
      <c r="C308" s="306">
        <f t="shared" ca="1" si="9"/>
        <v>45922.913831018544</v>
      </c>
      <c r="D308" s="307"/>
      <c r="E308" s="307"/>
      <c r="F308" s="307"/>
      <c r="G308" s="260"/>
      <c r="H308" s="321">
        <f ca="1">'т-банк 2 (6 мес)'!H308:L308/'ввод данных'!$B$7</f>
        <v>-31.67398119122257</v>
      </c>
      <c r="I308" s="321"/>
      <c r="J308" s="321"/>
      <c r="K308" s="321"/>
      <c r="L308" s="321"/>
      <c r="M308" s="261"/>
      <c r="N308" s="263">
        <f t="shared" ca="1" si="8"/>
        <v>-31.67398119122257</v>
      </c>
      <c r="O308" s="260"/>
      <c r="P308" s="303" t="str">
        <f ca="1">'т-банк 2 (6 мес)'!P308:Q308</f>
        <v>PETROPAVLOVSKII</v>
      </c>
      <c r="Q308" s="303"/>
      <c r="R308" s="260"/>
      <c r="S308" s="260" t="str">
        <f ca="1">'т-банк 2 (6 мес)'!S308</f>
        <v>*1344</v>
      </c>
    </row>
    <row r="309" spans="1:19" ht="30" customHeight="1">
      <c r="A309" s="259">
        <f ca="1">'т-банк 2 (6 мес)'!A309</f>
        <v>45922.845081018546</v>
      </c>
      <c r="B309" s="260"/>
      <c r="C309" s="306">
        <f t="shared" ca="1" si="9"/>
        <v>45922.845081018546</v>
      </c>
      <c r="D309" s="307"/>
      <c r="E309" s="307"/>
      <c r="F309" s="307"/>
      <c r="G309" s="260"/>
      <c r="H309" s="321">
        <f ca="1">'т-банк 2 (6 мес)'!H309:L309/'ввод данных'!$B$7</f>
        <v>-27.498432601880879</v>
      </c>
      <c r="I309" s="321"/>
      <c r="J309" s="321"/>
      <c r="K309" s="321"/>
      <c r="L309" s="321"/>
      <c r="M309" s="261"/>
      <c r="N309" s="263">
        <f t="shared" ca="1" si="8"/>
        <v>-27.498432601880879</v>
      </c>
      <c r="O309" s="260"/>
      <c r="P309" s="303" t="str">
        <f ca="1">'т-банк 2 (6 мес)'!P309:Q309</f>
        <v>NETELLER 1592</v>
      </c>
      <c r="Q309" s="303"/>
      <c r="R309" s="260"/>
      <c r="S309" s="260" t="str">
        <f ca="1">'т-банк 2 (6 мес)'!S309</f>
        <v>*1344</v>
      </c>
    </row>
    <row r="310" spans="1:19" ht="30" customHeight="1">
      <c r="A310" s="259">
        <f ca="1">'т-банк 2 (6 мес)'!A310</f>
        <v>45922.683969907433</v>
      </c>
      <c r="B310" s="260"/>
      <c r="C310" s="306">
        <f t="shared" ca="1" si="9"/>
        <v>45922.683969907433</v>
      </c>
      <c r="D310" s="307"/>
      <c r="E310" s="307"/>
      <c r="F310" s="307"/>
      <c r="G310" s="260"/>
      <c r="H310" s="321">
        <f ca="1">'т-банк 2 (6 мес)'!H310:L310/'ввод данных'!$B$7</f>
        <v>-131.5360501567398</v>
      </c>
      <c r="I310" s="321"/>
      <c r="J310" s="321"/>
      <c r="K310" s="321"/>
      <c r="L310" s="321"/>
      <c r="M310" s="261"/>
      <c r="N310" s="263">
        <f t="shared" ca="1" si="8"/>
        <v>-131.5360501567398</v>
      </c>
      <c r="O310" s="260"/>
      <c r="P310" s="303" t="str">
        <f ca="1">'т-банк 2 (6 мес)'!P310:Q310</f>
        <v>OOO RESTOGRUPPLUS ENGE</v>
      </c>
      <c r="Q310" s="303"/>
      <c r="R310" s="260"/>
      <c r="S310" s="260" t="str">
        <f ca="1">'т-банк 2 (6 мес)'!S310</f>
        <v>*1344</v>
      </c>
    </row>
    <row r="311" spans="1:19" ht="30" customHeight="1">
      <c r="A311" s="259">
        <f ca="1">'т-банк 2 (6 мес)'!A311</f>
        <v>45922.438831018546</v>
      </c>
      <c r="B311" s="260"/>
      <c r="C311" s="306">
        <f t="shared" ca="1" si="9"/>
        <v>45922.438831018546</v>
      </c>
      <c r="D311" s="307"/>
      <c r="E311" s="307"/>
      <c r="F311" s="307"/>
      <c r="G311" s="260"/>
      <c r="H311" s="321">
        <f ca="1">'т-банк 2 (6 мес)'!H311:L311/'ввод данных'!$B$7</f>
        <v>-162.62068965517241</v>
      </c>
      <c r="I311" s="321"/>
      <c r="J311" s="321"/>
      <c r="K311" s="321"/>
      <c r="L311" s="321"/>
      <c r="M311" s="261"/>
      <c r="N311" s="263">
        <f t="shared" ca="1" si="8"/>
        <v>-162.62068965517241</v>
      </c>
      <c r="O311" s="260"/>
      <c r="P311" s="303" t="str">
        <f ca="1">'т-банк 2 (6 мес)'!P311:Q311</f>
        <v>LUKOIL.AZS 74415 74U</v>
      </c>
      <c r="Q311" s="303"/>
      <c r="R311" s="260"/>
      <c r="S311" s="260" t="str">
        <f ca="1">'т-банк 2 (6 мес)'!S311</f>
        <v>*1344</v>
      </c>
    </row>
    <row r="312" spans="1:19" ht="30" customHeight="1">
      <c r="A312" s="259">
        <f ca="1">'т-банк 2 (6 мес)'!A312</f>
        <v>45922.382581018544</v>
      </c>
      <c r="B312" s="260"/>
      <c r="C312" s="306">
        <f t="shared" ca="1" si="9"/>
        <v>45922.382581018544</v>
      </c>
      <c r="D312" s="307"/>
      <c r="E312" s="307"/>
      <c r="F312" s="307"/>
      <c r="G312" s="260"/>
      <c r="H312" s="321">
        <f ca="1">'т-банк 2 (6 мес)'!H312:L312/'ввод данных'!$B$7</f>
        <v>-133.45454545454547</v>
      </c>
      <c r="I312" s="321"/>
      <c r="J312" s="321"/>
      <c r="K312" s="321"/>
      <c r="L312" s="321"/>
      <c r="M312" s="261"/>
      <c r="N312" s="263">
        <f t="shared" ca="1" si="8"/>
        <v>-133.45454545454547</v>
      </c>
      <c r="O312" s="260"/>
      <c r="P312" s="303" t="str">
        <f ca="1">'т-банк 2 (6 мес)'!P312:Q312</f>
        <v>SKR*SKRILL.COM</v>
      </c>
      <c r="Q312" s="303"/>
      <c r="R312" s="260"/>
      <c r="S312" s="260" t="str">
        <f ca="1">'т-банк 2 (6 мес)'!S312</f>
        <v>*1344</v>
      </c>
    </row>
    <row r="313" spans="1:19" ht="30" customHeight="1">
      <c r="A313" s="259">
        <f ca="1">'т-банк 2 (6 мес)'!A313</f>
        <v>45921.642997685209</v>
      </c>
      <c r="B313" s="260"/>
      <c r="C313" s="306">
        <f t="shared" ca="1" si="9"/>
        <v>45921.642997685209</v>
      </c>
      <c r="D313" s="307"/>
      <c r="E313" s="307"/>
      <c r="F313" s="307"/>
      <c r="G313" s="260"/>
      <c r="H313" s="321">
        <f ca="1">'т-банк 2 (6 мес)'!H313:L313/'ввод данных'!$B$7</f>
        <v>-21.554858934169278</v>
      </c>
      <c r="I313" s="321"/>
      <c r="J313" s="321"/>
      <c r="K313" s="321"/>
      <c r="L313" s="321"/>
      <c r="M313" s="261"/>
      <c r="N313" s="263">
        <f t="shared" ca="1" si="8"/>
        <v>-21.554858934169278</v>
      </c>
      <c r="O313" s="260"/>
      <c r="P313" s="303" t="str">
        <f ca="1">'т-банк 2 (6 мес)'!P313:Q313</f>
        <v>LUKOIL.AZS 74092 74U</v>
      </c>
      <c r="Q313" s="303"/>
      <c r="R313" s="260"/>
      <c r="S313" s="260" t="str">
        <f ca="1">'т-банк 2 (6 мес)'!S313</f>
        <v>*1344</v>
      </c>
    </row>
    <row r="314" spans="1:19" ht="30" customHeight="1">
      <c r="A314" s="259">
        <f ca="1">'т-банк 2 (6 мес)'!A314</f>
        <v>45921.583275462988</v>
      </c>
      <c r="B314" s="260"/>
      <c r="C314" s="306">
        <f t="shared" ca="1" si="9"/>
        <v>45921.583275462988</v>
      </c>
      <c r="D314" s="307"/>
      <c r="E314" s="307"/>
      <c r="F314" s="307"/>
      <c r="G314" s="260"/>
      <c r="H314" s="321">
        <f ca="1">'т-банк 2 (6 мес)'!H314:L314/'ввод данных'!$B$7</f>
        <v>-11.711598746081505</v>
      </c>
      <c r="I314" s="321"/>
      <c r="J314" s="321"/>
      <c r="K314" s="321"/>
      <c r="L314" s="321"/>
      <c r="M314" s="261"/>
      <c r="N314" s="263">
        <f t="shared" ca="1" si="8"/>
        <v>-11.711598746081505</v>
      </c>
      <c r="O314" s="260"/>
      <c r="P314" s="303" t="str">
        <f ca="1">'т-банк 2 (6 мес)'!P314:Q314</f>
        <v>TRADINGVIEW</v>
      </c>
      <c r="Q314" s="303"/>
      <c r="R314" s="260"/>
      <c r="S314" s="260" t="str">
        <f ca="1">'т-банк 2 (6 мес)'!S314</f>
        <v>*1344</v>
      </c>
    </row>
    <row r="315" spans="1:19" ht="30" customHeight="1">
      <c r="A315" s="259">
        <f ca="1">'т-банк 2 (6 мес)'!A315</f>
        <v>45920.858969907429</v>
      </c>
      <c r="B315" s="260"/>
      <c r="C315" s="306">
        <f t="shared" ca="1" si="9"/>
        <v>45920.858969907429</v>
      </c>
      <c r="D315" s="307"/>
      <c r="E315" s="307"/>
      <c r="F315" s="307"/>
      <c r="G315" s="260"/>
      <c r="H315" s="321">
        <f ca="1">'т-банк 2 (6 мес)'!H315:L315/'ввод данных'!$B$7</f>
        <v>10532.915360501567</v>
      </c>
      <c r="I315" s="321"/>
      <c r="J315" s="321"/>
      <c r="K315" s="321"/>
      <c r="L315" s="321"/>
      <c r="M315" s="261"/>
      <c r="N315" s="263">
        <f t="shared" ca="1" si="8"/>
        <v>10532.915360501567</v>
      </c>
      <c r="O315" s="260"/>
      <c r="P315" s="303" t="str">
        <f ca="1">'т-банк 2 (6 мес)'!P315:Q315</f>
        <v>Salary transfer from STARLINK LLC</v>
      </c>
      <c r="Q315" s="303"/>
      <c r="R315" s="260"/>
      <c r="S315" s="260" t="str">
        <f ca="1">'т-банк 2 (6 мес)'!S315</f>
        <v>*1344</v>
      </c>
    </row>
    <row r="316" spans="1:19" ht="30" customHeight="1">
      <c r="A316" s="259">
        <f ca="1">'т-банк 2 (6 мес)'!A316</f>
        <v>45920.181886574093</v>
      </c>
      <c r="B316" s="260"/>
      <c r="C316" s="306">
        <f t="shared" ca="1" si="9"/>
        <v>45920.181886574093</v>
      </c>
      <c r="D316" s="307"/>
      <c r="E316" s="307"/>
      <c r="F316" s="307"/>
      <c r="G316" s="260"/>
      <c r="H316" s="321">
        <f ca="1">'т-банк 2 (6 мес)'!H316:L316/'ввод данных'!$B$7</f>
        <v>-90.257053291536053</v>
      </c>
      <c r="I316" s="321"/>
      <c r="J316" s="321"/>
      <c r="K316" s="321"/>
      <c r="L316" s="321"/>
      <c r="M316" s="261"/>
      <c r="N316" s="263">
        <f t="shared" ca="1" si="8"/>
        <v>-90.257053291536053</v>
      </c>
      <c r="O316" s="260"/>
      <c r="P316" s="303" t="str">
        <f ca="1">'т-банк 2 (6 мес)'!P316:Q316</f>
        <v>VIRTUALCARD NETELLERUK</v>
      </c>
      <c r="Q316" s="303"/>
      <c r="R316" s="260"/>
      <c r="S316" s="260" t="str">
        <f ca="1">'т-банк 2 (6 мес)'!S316</f>
        <v>*1344</v>
      </c>
    </row>
    <row r="317" spans="1:19" ht="30" customHeight="1">
      <c r="A317" s="259">
        <f ca="1">'т-банк 2 (6 мес)'!A317</f>
        <v>45919.827025462982</v>
      </c>
      <c r="B317" s="260"/>
      <c r="C317" s="306">
        <f t="shared" ca="1" si="9"/>
        <v>45919.827025462982</v>
      </c>
      <c r="D317" s="307"/>
      <c r="E317" s="307"/>
      <c r="F317" s="307"/>
      <c r="G317" s="260"/>
      <c r="H317" s="321">
        <f ca="1">'т-банк 2 (6 мес)'!H317:L317/'ввод данных'!$B$7</f>
        <v>-29.015673981191224</v>
      </c>
      <c r="I317" s="321"/>
      <c r="J317" s="321"/>
      <c r="K317" s="321"/>
      <c r="L317" s="321"/>
      <c r="M317" s="261"/>
      <c r="N317" s="263">
        <f t="shared" ca="1" si="8"/>
        <v>-29.015673981191224</v>
      </c>
      <c r="O317" s="260"/>
      <c r="P317" s="303" t="str">
        <f ca="1">'т-банк 2 (6 мес)'!P317:Q317</f>
        <v>YANDEX.MONEY YANDEX.MO</v>
      </c>
      <c r="Q317" s="303"/>
      <c r="R317" s="260"/>
      <c r="S317" s="260" t="str">
        <f ca="1">'т-банк 2 (6 мес)'!S317</f>
        <v>*1344</v>
      </c>
    </row>
    <row r="318" spans="1:19" ht="30" customHeight="1">
      <c r="A318" s="259">
        <f ca="1">'т-банк 2 (6 мес)'!A318</f>
        <v>45918.958969907428</v>
      </c>
      <c r="B318" s="260"/>
      <c r="C318" s="306">
        <f t="shared" ca="1" si="9"/>
        <v>45918.958969907428</v>
      </c>
      <c r="D318" s="307"/>
      <c r="E318" s="307"/>
      <c r="F318" s="307"/>
      <c r="G318" s="260"/>
      <c r="H318" s="321">
        <f ca="1">'т-банк 2 (6 мес)'!H318:L318/'ввод данных'!$B$7</f>
        <v>-62.18181818181818</v>
      </c>
      <c r="I318" s="321"/>
      <c r="J318" s="321"/>
      <c r="K318" s="321"/>
      <c r="L318" s="321"/>
      <c r="M318" s="261"/>
      <c r="N318" s="263">
        <f t="shared" ca="1" si="8"/>
        <v>-62.18181818181818</v>
      </c>
      <c r="O318" s="260"/>
      <c r="P318" s="303" t="str">
        <f ca="1">'т-банк 2 (6 мес)'!P318:Q318</f>
        <v>IQOPTION.COM</v>
      </c>
      <c r="Q318" s="303"/>
      <c r="R318" s="260"/>
      <c r="S318" s="260" t="str">
        <f ca="1">'т-банк 2 (6 мес)'!S318</f>
        <v>*1344</v>
      </c>
    </row>
    <row r="319" spans="1:19" ht="30" customHeight="1">
      <c r="A319" s="259">
        <f ca="1">'т-банк 2 (6 мес)'!A319</f>
        <v>45918.169386574096</v>
      </c>
      <c r="B319" s="260"/>
      <c r="C319" s="306">
        <f t="shared" ca="1" si="9"/>
        <v>45918.169386574096</v>
      </c>
      <c r="D319" s="307"/>
      <c r="E319" s="307"/>
      <c r="F319" s="307"/>
      <c r="G319" s="260"/>
      <c r="H319" s="321">
        <f ca="1">'т-банк 2 (6 мес)'!H319:L319/'ввод данных'!$B$7</f>
        <v>-50.282131661442008</v>
      </c>
      <c r="I319" s="321"/>
      <c r="J319" s="321"/>
      <c r="K319" s="321"/>
      <c r="L319" s="321"/>
      <c r="M319" s="261"/>
      <c r="N319" s="263">
        <f t="shared" ca="1" si="8"/>
        <v>-50.282131661442008</v>
      </c>
      <c r="O319" s="260"/>
      <c r="P319" s="303" t="str">
        <f ca="1">'т-банк 2 (6 мес)'!P319:Q319</f>
        <v>EKONOM COFFEE</v>
      </c>
      <c r="Q319" s="303"/>
      <c r="R319" s="260"/>
      <c r="S319" s="260" t="str">
        <f ca="1">'т-банк 2 (6 мес)'!S319</f>
        <v>*1344</v>
      </c>
    </row>
    <row r="320" spans="1:19" ht="30" customHeight="1">
      <c r="A320" s="259">
        <f ca="1">'т-банк 2 (6 мес)'!A320</f>
        <v>45917.588136574093</v>
      </c>
      <c r="B320" s="260"/>
      <c r="C320" s="306">
        <f t="shared" ca="1" si="9"/>
        <v>45917.588136574093</v>
      </c>
      <c r="D320" s="307"/>
      <c r="E320" s="307"/>
      <c r="F320" s="307"/>
      <c r="G320" s="260"/>
      <c r="H320" s="321">
        <f ca="1">'т-банк 2 (6 мес)'!H320:L320/'ввод данных'!$B$7</f>
        <v>-150.29467084639498</v>
      </c>
      <c r="I320" s="321"/>
      <c r="J320" s="321"/>
      <c r="K320" s="321"/>
      <c r="L320" s="321"/>
      <c r="M320" s="261"/>
      <c r="N320" s="263">
        <f t="shared" ca="1" si="8"/>
        <v>-150.29467084639498</v>
      </c>
      <c r="O320" s="260"/>
      <c r="P320" s="303" t="str">
        <f ca="1">'т-банк 2 (6 мес)'!P320:Q320</f>
        <v>SVOI DA NASHI AVRORA</v>
      </c>
      <c r="Q320" s="303"/>
      <c r="R320" s="260"/>
      <c r="S320" s="260" t="str">
        <f ca="1">'т-банк 2 (6 мес)'!S320</f>
        <v>*1344</v>
      </c>
    </row>
    <row r="321" spans="1:19" ht="30" customHeight="1">
      <c r="A321" s="259">
        <f ca="1">'т-банк 2 (6 мес)'!A321</f>
        <v>45916.761053240763</v>
      </c>
      <c r="B321" s="260"/>
      <c r="C321" s="306">
        <f t="shared" ca="1" si="9"/>
        <v>45916.761053240763</v>
      </c>
      <c r="D321" s="307"/>
      <c r="E321" s="307"/>
      <c r="F321" s="307"/>
      <c r="G321" s="260"/>
      <c r="H321" s="321">
        <f ca="1">'т-банк 2 (6 мес)'!H321:L321/'ввод данных'!$B$7</f>
        <v>-107.52351097178683</v>
      </c>
      <c r="I321" s="321"/>
      <c r="J321" s="321"/>
      <c r="K321" s="321"/>
      <c r="L321" s="321"/>
      <c r="M321" s="261"/>
      <c r="N321" s="263">
        <f t="shared" ca="1" si="8"/>
        <v>-107.52351097178683</v>
      </c>
      <c r="O321" s="260"/>
      <c r="P321" s="303" t="str">
        <f ca="1">'т-банк 2 (6 мес)'!P321:Q321</f>
        <v>VZAEMO.RU</v>
      </c>
      <c r="Q321" s="303"/>
      <c r="R321" s="260"/>
      <c r="S321" s="260" t="str">
        <f ca="1">'т-банк 2 (6 мес)'!S321</f>
        <v>*1344</v>
      </c>
    </row>
    <row r="322" spans="1:19" ht="30" customHeight="1">
      <c r="A322" s="259">
        <f ca="1">'т-банк 2 (6 мес)'!A322</f>
        <v>45915.943692129651</v>
      </c>
      <c r="B322" s="260"/>
      <c r="C322" s="306">
        <f t="shared" ca="1" si="9"/>
        <v>45915.943692129651</v>
      </c>
      <c r="D322" s="307"/>
      <c r="E322" s="307"/>
      <c r="F322" s="307"/>
      <c r="G322" s="260"/>
      <c r="H322" s="321">
        <f ca="1">'т-банк 2 (6 мес)'!H322:L322/'ввод данных'!$B$7</f>
        <v>-152.13793103448276</v>
      </c>
      <c r="I322" s="321"/>
      <c r="J322" s="321"/>
      <c r="K322" s="321"/>
      <c r="L322" s="321"/>
      <c r="M322" s="261"/>
      <c r="N322" s="263">
        <f t="shared" ca="1" si="8"/>
        <v>-152.13793103448276</v>
      </c>
      <c r="O322" s="260"/>
      <c r="P322" s="303" t="str">
        <f ca="1">'т-банк 2 (6 мес)'!P322:Q322</f>
        <v>TRANSIT</v>
      </c>
      <c r="Q322" s="303"/>
      <c r="R322" s="260"/>
      <c r="S322" s="260" t="str">
        <f ca="1">'т-банк 2 (6 мес)'!S322</f>
        <v>*1344</v>
      </c>
    </row>
    <row r="323" spans="1:19" ht="30" customHeight="1">
      <c r="A323" s="259">
        <f ca="1">'т-банк 2 (6 мес)'!A323</f>
        <v>45915.690219907432</v>
      </c>
      <c r="B323" s="260"/>
      <c r="C323" s="306">
        <f t="shared" ca="1" si="9"/>
        <v>45915.690219907432</v>
      </c>
      <c r="D323" s="307"/>
      <c r="E323" s="307"/>
      <c r="F323" s="307"/>
      <c r="G323" s="260"/>
      <c r="H323" s="321">
        <f ca="1">'т-банк 2 (6 мес)'!H323:L323/'ввод данных'!$B$7</f>
        <v>-128.47648902821317</v>
      </c>
      <c r="I323" s="321"/>
      <c r="J323" s="321"/>
      <c r="K323" s="321"/>
      <c r="L323" s="321"/>
      <c r="M323" s="261"/>
      <c r="N323" s="263">
        <f t="shared" ca="1" si="8"/>
        <v>-128.47648902821317</v>
      </c>
      <c r="O323" s="260"/>
      <c r="P323" s="303" t="str">
        <f ca="1">'т-банк 2 (6 мес)'!P323:Q323</f>
        <v>UNIVERSAM</v>
      </c>
      <c r="Q323" s="303"/>
      <c r="R323" s="260"/>
      <c r="S323" s="260" t="str">
        <f ca="1">'т-банк 2 (6 мес)'!S323</f>
        <v>*1344</v>
      </c>
    </row>
    <row r="324" spans="1:19" ht="30" customHeight="1">
      <c r="A324" s="259">
        <f ca="1">'т-банк 2 (6 мес)'!A324</f>
        <v>45915.199942129657</v>
      </c>
      <c r="B324" s="260"/>
      <c r="C324" s="306">
        <f t="shared" ca="1" si="9"/>
        <v>45915.199942129657</v>
      </c>
      <c r="D324" s="307"/>
      <c r="E324" s="307"/>
      <c r="F324" s="307"/>
      <c r="G324" s="260"/>
      <c r="H324" s="321">
        <f ca="1">'т-банк 2 (6 мес)'!H324:L324/'ввод данных'!$B$7</f>
        <v>-60.739811912225704</v>
      </c>
      <c r="I324" s="321"/>
      <c r="J324" s="321"/>
      <c r="K324" s="321"/>
      <c r="L324" s="321"/>
      <c r="M324" s="261"/>
      <c r="N324" s="263">
        <f t="shared" ca="1" si="8"/>
        <v>-60.739811912225704</v>
      </c>
      <c r="O324" s="260"/>
      <c r="P324" s="303" t="str">
        <f ca="1">'т-банк 2 (6 мес)'!P324:Q324</f>
        <v>PAYMASTER</v>
      </c>
      <c r="Q324" s="303"/>
      <c r="R324" s="260"/>
      <c r="S324" s="260" t="str">
        <f ca="1">'т-банк 2 (6 мес)'!S324</f>
        <v>*1344</v>
      </c>
    </row>
    <row r="325" spans="1:19" ht="30" customHeight="1">
      <c r="A325" s="259">
        <f ca="1">'т-банк 2 (6 мес)'!A325</f>
        <v>45914.85827546299</v>
      </c>
      <c r="B325" s="260"/>
      <c r="C325" s="306">
        <f t="shared" ca="1" si="9"/>
        <v>45914.85827546299</v>
      </c>
      <c r="D325" s="307"/>
      <c r="E325" s="307"/>
      <c r="F325" s="307"/>
      <c r="G325" s="260"/>
      <c r="H325" s="321">
        <f ca="1">'т-банк 2 (6 мес)'!H325:L325/'ввод данных'!$B$7</f>
        <v>-28.489028213166144</v>
      </c>
      <c r="I325" s="321"/>
      <c r="J325" s="321"/>
      <c r="K325" s="321"/>
      <c r="L325" s="321"/>
      <c r="M325" s="261"/>
      <c r="N325" s="263">
        <f t="shared" ca="1" si="8"/>
        <v>-28.489028213166144</v>
      </c>
      <c r="O325" s="260"/>
      <c r="P325" s="303" t="str">
        <f ca="1">'т-банк 2 (6 мес)'!P325:Q325</f>
        <v>MOBI.DENGI..*UNITPAY</v>
      </c>
      <c r="Q325" s="303"/>
      <c r="R325" s="260"/>
      <c r="S325" s="260" t="str">
        <f ca="1">'т-банк 2 (6 мес)'!S325</f>
        <v>*1344</v>
      </c>
    </row>
    <row r="326" spans="1:19" ht="30" customHeight="1">
      <c r="A326" s="259">
        <f ca="1">'т-банк 2 (6 мес)'!A326</f>
        <v>45913.862442129655</v>
      </c>
      <c r="B326" s="260"/>
      <c r="C326" s="306">
        <f t="shared" ca="1" si="9"/>
        <v>45913.862442129655</v>
      </c>
      <c r="D326" s="307"/>
      <c r="E326" s="307"/>
      <c r="F326" s="307"/>
      <c r="G326" s="260"/>
      <c r="H326" s="321">
        <f ca="1">'т-банк 2 (6 мес)'!H326:L326/'ввод данных'!$B$7</f>
        <v>-183.49843260188086</v>
      </c>
      <c r="I326" s="321"/>
      <c r="J326" s="321"/>
      <c r="K326" s="321"/>
      <c r="L326" s="321"/>
      <c r="M326" s="261"/>
      <c r="N326" s="263">
        <f t="shared" ca="1" si="8"/>
        <v>-183.49843260188086</v>
      </c>
      <c r="O326" s="260"/>
      <c r="P326" s="303" t="str">
        <f ca="1">'т-банк 2 (6 мес)'!P326:Q326</f>
        <v>ZAIMMIGOM.RU</v>
      </c>
      <c r="Q326" s="303"/>
      <c r="R326" s="260"/>
      <c r="S326" s="260" t="str">
        <f ca="1">'т-банк 2 (6 мес)'!S326</f>
        <v>*1344</v>
      </c>
    </row>
    <row r="327" spans="1:19" ht="30" customHeight="1">
      <c r="A327" s="259">
        <f ca="1">'т-банк 2 (6 мес)'!A327</f>
        <v>45913.370081018547</v>
      </c>
      <c r="B327" s="260"/>
      <c r="C327" s="306">
        <f t="shared" ca="1" si="9"/>
        <v>45913.370081018547</v>
      </c>
      <c r="D327" s="307"/>
      <c r="E327" s="307"/>
      <c r="F327" s="307"/>
      <c r="G327" s="260"/>
      <c r="H327" s="321">
        <f ca="1">'т-банк 2 (6 мес)'!H327:L327/'ввод данных'!$B$7</f>
        <v>-91.536050156739819</v>
      </c>
      <c r="I327" s="321"/>
      <c r="J327" s="321"/>
      <c r="K327" s="321"/>
      <c r="L327" s="321"/>
      <c r="M327" s="261"/>
      <c r="N327" s="263">
        <f t="shared" ca="1" si="8"/>
        <v>-91.536050156739819</v>
      </c>
      <c r="O327" s="260"/>
      <c r="P327" s="303" t="str">
        <f ca="1">'т-банк 2 (6 мес)'!P327:Q327</f>
        <v>PAYPAL *STCORP</v>
      </c>
      <c r="Q327" s="303"/>
      <c r="R327" s="260"/>
      <c r="S327" s="260" t="str">
        <f ca="1">'т-банк 2 (6 мес)'!S327</f>
        <v>*1344</v>
      </c>
    </row>
    <row r="328" spans="1:19" ht="30" customHeight="1">
      <c r="A328" s="259">
        <f ca="1">'т-банк 2 (6 мес)'!A328</f>
        <v>45912.46869212966</v>
      </c>
      <c r="B328" s="260"/>
      <c r="C328" s="306">
        <f t="shared" ca="1" si="9"/>
        <v>45912.46869212966</v>
      </c>
      <c r="D328" s="307"/>
      <c r="E328" s="307"/>
      <c r="F328" s="307"/>
      <c r="G328" s="260"/>
      <c r="H328" s="321">
        <f ca="1">'т-банк 2 (6 мес)'!H328:L328/'ввод данных'!$B$7</f>
        <v>-133.80564263322884</v>
      </c>
      <c r="I328" s="321"/>
      <c r="J328" s="321"/>
      <c r="K328" s="321"/>
      <c r="L328" s="321"/>
      <c r="M328" s="261"/>
      <c r="N328" s="263">
        <f t="shared" ca="1" si="8"/>
        <v>-133.80564263322884</v>
      </c>
      <c r="O328" s="260"/>
      <c r="P328" s="303" t="str">
        <f ca="1">'т-банк 2 (6 мес)'!P328:Q328</f>
        <v>VIVA UPIRESIES PLIROMO</v>
      </c>
      <c r="Q328" s="303"/>
      <c r="R328" s="260"/>
      <c r="S328" s="260" t="str">
        <f ca="1">'т-банк 2 (6 мес)'!S328</f>
        <v>*1344</v>
      </c>
    </row>
    <row r="329" spans="1:19" ht="30" customHeight="1">
      <c r="A329" s="259">
        <f ca="1">'т-банк 2 (6 мес)'!A329</f>
        <v>45912.070775462991</v>
      </c>
      <c r="B329" s="260"/>
      <c r="C329" s="306">
        <f t="shared" ca="1" si="9"/>
        <v>45912.070775462991</v>
      </c>
      <c r="D329" s="307"/>
      <c r="E329" s="307"/>
      <c r="F329" s="307"/>
      <c r="G329" s="260"/>
      <c r="H329" s="321">
        <f ca="1">'т-банк 2 (6 мес)'!H329:L329/'ввод данных'!$B$7</f>
        <v>-26.106583072100314</v>
      </c>
      <c r="I329" s="321"/>
      <c r="J329" s="321"/>
      <c r="K329" s="321"/>
      <c r="L329" s="321"/>
      <c r="M329" s="261"/>
      <c r="N329" s="263">
        <f t="shared" ca="1" si="8"/>
        <v>-26.106583072100314</v>
      </c>
      <c r="O329" s="260"/>
      <c r="P329" s="303" t="str">
        <f ca="1">'т-банк 2 (6 мес)'!P329:Q329</f>
        <v>ECP*ECOMMPAY*BETFAQ</v>
      </c>
      <c r="Q329" s="303"/>
      <c r="R329" s="260"/>
      <c r="S329" s="260" t="str">
        <f ca="1">'т-банк 2 (6 мес)'!S329</f>
        <v>*1344</v>
      </c>
    </row>
    <row r="330" spans="1:19" ht="30" customHeight="1">
      <c r="A330" s="259">
        <f ca="1">'т-банк 2 (6 мес)'!A330</f>
        <v>45911.455497685216</v>
      </c>
      <c r="B330" s="260"/>
      <c r="C330" s="306">
        <f t="shared" ca="1" si="9"/>
        <v>45911.455497685216</v>
      </c>
      <c r="D330" s="307"/>
      <c r="E330" s="307"/>
      <c r="F330" s="307"/>
      <c r="G330" s="260"/>
      <c r="H330" s="321">
        <f ca="1">'т-банк 2 (6 мес)'!H330:L330/'ввод данных'!$B$7</f>
        <v>-73.517241379310349</v>
      </c>
      <c r="I330" s="321"/>
      <c r="J330" s="321"/>
      <c r="K330" s="321"/>
      <c r="L330" s="321"/>
      <c r="M330" s="261"/>
      <c r="N330" s="263">
        <f t="shared" ca="1" si="8"/>
        <v>-73.517241379310349</v>
      </c>
      <c r="O330" s="260"/>
      <c r="P330" s="303" t="str">
        <f ca="1">'т-банк 2 (6 мес)'!P330:Q330</f>
        <v>QIWI</v>
      </c>
      <c r="Q330" s="303"/>
      <c r="R330" s="260"/>
      <c r="S330" s="260" t="str">
        <f ca="1">'т-банк 2 (6 мес)'!S330</f>
        <v>*1344</v>
      </c>
    </row>
    <row r="331" spans="1:19" ht="30" customHeight="1">
      <c r="A331" s="259">
        <f ca="1">'т-банк 2 (6 мес)'!A331</f>
        <v>45911.111747685216</v>
      </c>
      <c r="B331" s="260"/>
      <c r="C331" s="306">
        <f t="shared" ca="1" si="9"/>
        <v>45911.111747685216</v>
      </c>
      <c r="D331" s="307"/>
      <c r="E331" s="307"/>
      <c r="F331" s="307"/>
      <c r="G331" s="260"/>
      <c r="H331" s="321">
        <f ca="1">'т-банк 2 (6 мес)'!H331:L331/'ввод данных'!$B$7</f>
        <v>-8.2758620689655178</v>
      </c>
      <c r="I331" s="321"/>
      <c r="J331" s="321"/>
      <c r="K331" s="321"/>
      <c r="L331" s="321"/>
      <c r="M331" s="261"/>
      <c r="N331" s="263">
        <f t="shared" ca="1" si="8"/>
        <v>-8.2758620689655178</v>
      </c>
      <c r="O331" s="260"/>
      <c r="P331" s="303" t="str">
        <f ca="1">'т-банк 2 (6 мес)'!P331:Q331</f>
        <v>PETROPAVLOVSKII</v>
      </c>
      <c r="Q331" s="303"/>
      <c r="R331" s="260"/>
      <c r="S331" s="260" t="str">
        <f ca="1">'т-банк 2 (6 мес)'!S331</f>
        <v>*1344</v>
      </c>
    </row>
    <row r="332" spans="1:19" ht="30" customHeight="1">
      <c r="A332" s="259">
        <f ca="1">'т-банк 2 (6 мес)'!A332</f>
        <v>45911.101331018552</v>
      </c>
      <c r="B332" s="260"/>
      <c r="C332" s="306">
        <f t="shared" ca="1" si="9"/>
        <v>45911.101331018552</v>
      </c>
      <c r="D332" s="307"/>
      <c r="E332" s="307"/>
      <c r="F332" s="307"/>
      <c r="G332" s="260"/>
      <c r="H332" s="321">
        <f ca="1">'т-банк 2 (6 мес)'!H332:L332/'ввод данных'!$B$7</f>
        <v>-132.31347962382446</v>
      </c>
      <c r="I332" s="321"/>
      <c r="J332" s="321"/>
      <c r="K332" s="321"/>
      <c r="L332" s="321"/>
      <c r="M332" s="261"/>
      <c r="N332" s="263">
        <f t="shared" ca="1" si="8"/>
        <v>-132.31347962382446</v>
      </c>
      <c r="O332" s="260"/>
      <c r="P332" s="303" t="str">
        <f ca="1">'т-банк 2 (6 мес)'!P332:Q332</f>
        <v>PSCB.RU</v>
      </c>
      <c r="Q332" s="303"/>
      <c r="R332" s="260"/>
      <c r="S332" s="260" t="str">
        <f ca="1">'т-банк 2 (6 мес)'!S332</f>
        <v>*1344</v>
      </c>
    </row>
    <row r="333" spans="1:19" ht="30" customHeight="1">
      <c r="A333" s="259">
        <f ca="1">'т-банк 2 (6 мес)'!A333</f>
        <v>45911.067997685219</v>
      </c>
      <c r="B333" s="260"/>
      <c r="C333" s="306">
        <f t="shared" ca="1" si="9"/>
        <v>45911.067997685219</v>
      </c>
      <c r="D333" s="307"/>
      <c r="E333" s="307"/>
      <c r="F333" s="307"/>
      <c r="G333" s="260"/>
      <c r="H333" s="321">
        <f ca="1">'т-банк 2 (6 мес)'!H333:L333/'ввод данных'!$B$7</f>
        <v>-136.11285266457679</v>
      </c>
      <c r="I333" s="321"/>
      <c r="J333" s="321"/>
      <c r="K333" s="321"/>
      <c r="L333" s="321"/>
      <c r="M333" s="261"/>
      <c r="N333" s="263">
        <f t="shared" ca="1" si="8"/>
        <v>-136.11285266457679</v>
      </c>
      <c r="O333" s="260"/>
      <c r="P333" s="303" t="str">
        <f ca="1">'т-банк 2 (6 мес)'!P333:Q333</f>
        <v>HASHFLARE</v>
      </c>
      <c r="Q333" s="303"/>
      <c r="R333" s="260"/>
      <c r="S333" s="260" t="str">
        <f ca="1">'т-банк 2 (6 мес)'!S333</f>
        <v>*1344</v>
      </c>
    </row>
    <row r="334" spans="1:19" ht="30" customHeight="1">
      <c r="A334" s="259">
        <f ca="1">'т-банк 2 (6 мес)'!A334</f>
        <v>45910.404803240774</v>
      </c>
      <c r="B334" s="260"/>
      <c r="C334" s="306">
        <f t="shared" ca="1" si="9"/>
        <v>45910.404803240774</v>
      </c>
      <c r="D334" s="307"/>
      <c r="E334" s="307"/>
      <c r="F334" s="307"/>
      <c r="G334" s="260"/>
      <c r="H334" s="321">
        <f ca="1">'т-банк 2 (6 мес)'!H334:L334/'ввод данных'!$B$7</f>
        <v>-66.144200626959247</v>
      </c>
      <c r="I334" s="321"/>
      <c r="J334" s="321"/>
      <c r="K334" s="321"/>
      <c r="L334" s="321"/>
      <c r="M334" s="261"/>
      <c r="N334" s="263">
        <f t="shared" ca="1" si="8"/>
        <v>-66.144200626959247</v>
      </c>
      <c r="O334" s="260"/>
      <c r="P334" s="303" t="str">
        <f ca="1">'т-банк 2 (6 мес)'!P334:Q334</f>
        <v>COFFEE NARODNYY</v>
      </c>
      <c r="Q334" s="303"/>
      <c r="R334" s="260"/>
      <c r="S334" s="260" t="str">
        <f ca="1">'т-банк 2 (6 мес)'!S334</f>
        <v>*1344</v>
      </c>
    </row>
    <row r="335" spans="1:19" ht="30" customHeight="1">
      <c r="A335" s="259">
        <f ca="1">'т-банк 2 (6 мес)'!A335</f>
        <v>45910.401331018555</v>
      </c>
      <c r="B335" s="260"/>
      <c r="C335" s="306">
        <f t="shared" ca="1" si="9"/>
        <v>45910.401331018555</v>
      </c>
      <c r="D335" s="307"/>
      <c r="E335" s="307"/>
      <c r="F335" s="307"/>
      <c r="G335" s="260"/>
      <c r="H335" s="321">
        <f ca="1">'т-банк 2 (6 мес)'!H335:L335/'ввод данных'!$B$7</f>
        <v>-153.95611285266457</v>
      </c>
      <c r="I335" s="321"/>
      <c r="J335" s="321"/>
      <c r="K335" s="321"/>
      <c r="L335" s="321"/>
      <c r="M335" s="261"/>
      <c r="N335" s="263">
        <f t="shared" ca="1" si="8"/>
        <v>-153.95611285266457</v>
      </c>
      <c r="O335" s="260"/>
      <c r="P335" s="303" t="str">
        <f ca="1">'т-банк 2 (6 мес)'!P335:Q335</f>
        <v>RAZLIVNIE NAPITKI</v>
      </c>
      <c r="Q335" s="303"/>
      <c r="R335" s="260"/>
      <c r="S335" s="260" t="str">
        <f ca="1">'т-банк 2 (6 мес)'!S335</f>
        <v>*1344</v>
      </c>
    </row>
    <row r="336" spans="1:19" ht="30" customHeight="1">
      <c r="A336" s="259">
        <f ca="1">'т-банк 2 (6 мес)'!A336</f>
        <v>45909.906886574114</v>
      </c>
      <c r="B336" s="260"/>
      <c r="C336" s="306">
        <f t="shared" ca="1" si="9"/>
        <v>45909.906886574114</v>
      </c>
      <c r="D336" s="307"/>
      <c r="E336" s="307"/>
      <c r="F336" s="307"/>
      <c r="G336" s="260"/>
      <c r="H336" s="321">
        <f ca="1">'т-банк 2 (6 мес)'!H336:L336/'ввод данных'!$B$7</f>
        <v>-99.18495297805643</v>
      </c>
      <c r="I336" s="321"/>
      <c r="J336" s="321"/>
      <c r="K336" s="321"/>
      <c r="L336" s="321"/>
      <c r="M336" s="261"/>
      <c r="N336" s="263">
        <f t="shared" ca="1" si="8"/>
        <v>-99.18495297805643</v>
      </c>
      <c r="O336" s="260"/>
      <c r="P336" s="303" t="str">
        <f ca="1">'т-банк 2 (6 мес)'!P336:Q336</f>
        <v>HAMPEL-AUCTIONS.COM</v>
      </c>
      <c r="Q336" s="303"/>
      <c r="R336" s="260"/>
      <c r="S336" s="260" t="str">
        <f ca="1">'т-банк 2 (6 мес)'!S336</f>
        <v>*1344</v>
      </c>
    </row>
    <row r="337" spans="1:19" ht="30" customHeight="1">
      <c r="A337" s="259">
        <f ca="1">'т-банк 2 (6 мес)'!A337</f>
        <v>45909.367303240782</v>
      </c>
      <c r="B337" s="260"/>
      <c r="C337" s="306">
        <f t="shared" ca="1" si="9"/>
        <v>45909.367303240782</v>
      </c>
      <c r="D337" s="307"/>
      <c r="E337" s="307"/>
      <c r="F337" s="307"/>
      <c r="G337" s="260"/>
      <c r="H337" s="321">
        <f ca="1">'т-банк 2 (6 мес)'!H337:L337/'ввод данных'!$B$7</f>
        <v>-157.70532915360502</v>
      </c>
      <c r="I337" s="321"/>
      <c r="J337" s="321"/>
      <c r="K337" s="321"/>
      <c r="L337" s="321"/>
      <c r="M337" s="261"/>
      <c r="N337" s="263">
        <f t="shared" ca="1" si="8"/>
        <v>-157.70532915360502</v>
      </c>
      <c r="O337" s="260"/>
      <c r="P337" s="303" t="str">
        <f ca="1">'т-банк 2 (6 мес)'!P337:Q337</f>
        <v>ONEZAIM.RU</v>
      </c>
      <c r="Q337" s="303"/>
      <c r="R337" s="260"/>
      <c r="S337" s="260" t="str">
        <f ca="1">'т-банк 2 (6 мес)'!S337</f>
        <v>*1344</v>
      </c>
    </row>
    <row r="338" spans="1:19" ht="30" customHeight="1">
      <c r="A338" s="259">
        <f ca="1">'т-банк 2 (6 мес)'!A338</f>
        <v>45908.498553240781</v>
      </c>
      <c r="B338" s="260"/>
      <c r="C338" s="306">
        <f t="shared" ca="1" si="9"/>
        <v>45908.498553240781</v>
      </c>
      <c r="D338" s="307"/>
      <c r="E338" s="307"/>
      <c r="F338" s="307"/>
      <c r="G338" s="260"/>
      <c r="H338" s="321">
        <f ca="1">'т-банк 2 (6 мес)'!H338:L338/'ввод данных'!$B$7</f>
        <v>-120.61442006269593</v>
      </c>
      <c r="I338" s="321"/>
      <c r="J338" s="321"/>
      <c r="K338" s="321"/>
      <c r="L338" s="321"/>
      <c r="M338" s="261"/>
      <c r="N338" s="263">
        <f t="shared" ca="1" si="8"/>
        <v>-120.61442006269593</v>
      </c>
      <c r="O338" s="260"/>
      <c r="P338" s="303" t="str">
        <f ca="1">'т-банк 2 (6 мес)'!P338:Q338</f>
        <v>VANILNOE NEBO</v>
      </c>
      <c r="Q338" s="303"/>
      <c r="R338" s="260"/>
      <c r="S338" s="260" t="str">
        <f ca="1">'т-банк 2 (6 мес)'!S338</f>
        <v>*1344</v>
      </c>
    </row>
    <row r="339" spans="1:19" ht="30" customHeight="1">
      <c r="A339" s="259">
        <f ca="1">'т-банк 2 (6 мес)'!A339</f>
        <v>45907.772164351889</v>
      </c>
      <c r="B339" s="260"/>
      <c r="C339" s="306">
        <f t="shared" ca="1" si="9"/>
        <v>45907.772164351889</v>
      </c>
      <c r="D339" s="307"/>
      <c r="E339" s="307"/>
      <c r="F339" s="307"/>
      <c r="G339" s="260"/>
      <c r="H339" s="321">
        <f ca="1">'т-банк 2 (6 мес)'!H339:L339/'ввод данных'!$B$7</f>
        <v>-134.59561128526647</v>
      </c>
      <c r="I339" s="321"/>
      <c r="J339" s="321"/>
      <c r="K339" s="321"/>
      <c r="L339" s="321"/>
      <c r="M339" s="261"/>
      <c r="N339" s="263">
        <f t="shared" ca="1" si="8"/>
        <v>-134.59561128526647</v>
      </c>
      <c r="O339" s="260"/>
      <c r="P339" s="303" t="str">
        <f ca="1">'т-банк 2 (6 мес)'!P339:Q339</f>
        <v>BARKLAYS CAFE</v>
      </c>
      <c r="Q339" s="303"/>
      <c r="R339" s="260"/>
      <c r="S339" s="260" t="str">
        <f ca="1">'т-банк 2 (6 мес)'!S339</f>
        <v>*1344</v>
      </c>
    </row>
    <row r="340" spans="1:19" ht="30" customHeight="1">
      <c r="A340" s="259">
        <f ca="1">'т-банк 2 (6 мес)'!A340</f>
        <v>45907.080497685223</v>
      </c>
      <c r="B340" s="260"/>
      <c r="C340" s="306">
        <f t="shared" ca="1" si="9"/>
        <v>45907.080497685223</v>
      </c>
      <c r="D340" s="307"/>
      <c r="E340" s="307"/>
      <c r="F340" s="307"/>
      <c r="G340" s="260"/>
      <c r="H340" s="321">
        <f ca="1">'т-банк 2 (6 мес)'!H340:L340/'ввод данных'!$B$7</f>
        <v>-180.30094043887146</v>
      </c>
      <c r="I340" s="321"/>
      <c r="J340" s="321"/>
      <c r="K340" s="321"/>
      <c r="L340" s="321"/>
      <c r="M340" s="261"/>
      <c r="N340" s="263">
        <f t="shared" ca="1" si="8"/>
        <v>-180.30094043887146</v>
      </c>
      <c r="O340" s="260"/>
      <c r="P340" s="303" t="str">
        <f ca="1">'т-банк 2 (6 мес)'!P340:Q340</f>
        <v>WWW.MVIDEO.RU</v>
      </c>
      <c r="Q340" s="303"/>
      <c r="R340" s="260"/>
      <c r="S340" s="260" t="str">
        <f ca="1">'т-банк 2 (6 мес)'!S340</f>
        <v>*1344</v>
      </c>
    </row>
    <row r="341" spans="1:19" ht="30" customHeight="1">
      <c r="A341" s="259">
        <f ca="1">'т-банк 2 (6 мес)'!A341</f>
        <v>45906.110358796337</v>
      </c>
      <c r="B341" s="260"/>
      <c r="C341" s="306">
        <f t="shared" ca="1" si="9"/>
        <v>45906.110358796337</v>
      </c>
      <c r="D341" s="307"/>
      <c r="E341" s="307"/>
      <c r="F341" s="307"/>
      <c r="G341" s="260"/>
      <c r="H341" s="321">
        <f ca="1">'т-банк 2 (6 мес)'!H341:L341/'ввод данных'!$B$7</f>
        <v>-160.61442006269593</v>
      </c>
      <c r="I341" s="321"/>
      <c r="J341" s="321"/>
      <c r="K341" s="321"/>
      <c r="L341" s="321"/>
      <c r="M341" s="261"/>
      <c r="N341" s="263">
        <f t="shared" ca="1" si="8"/>
        <v>-160.61442006269593</v>
      </c>
      <c r="O341" s="260"/>
      <c r="P341" s="303" t="str">
        <f ca="1">'т-банк 2 (6 мес)'!P341:Q341</f>
        <v>KOMFORT+</v>
      </c>
      <c r="Q341" s="303"/>
      <c r="R341" s="260"/>
      <c r="S341" s="260" t="str">
        <f ca="1">'т-банк 2 (6 мес)'!S341</f>
        <v>*1344</v>
      </c>
    </row>
    <row r="342" spans="1:19" ht="30" customHeight="1">
      <c r="A342" s="259">
        <f ca="1">'т-банк 2 (6 мес)'!A342</f>
        <v>45905.533969907447</v>
      </c>
      <c r="B342" s="260"/>
      <c r="C342" s="306">
        <f t="shared" ca="1" si="9"/>
        <v>45905.533969907447</v>
      </c>
      <c r="D342" s="307"/>
      <c r="E342" s="307"/>
      <c r="F342" s="307"/>
      <c r="G342" s="260"/>
      <c r="H342" s="321">
        <f ca="1">'т-банк 2 (6 мес)'!H342:L342/'ввод данных'!$B$7</f>
        <v>-23.047021943573668</v>
      </c>
      <c r="I342" s="321"/>
      <c r="J342" s="321"/>
      <c r="K342" s="321"/>
      <c r="L342" s="321"/>
      <c r="M342" s="261"/>
      <c r="N342" s="263">
        <f t="shared" ca="1" si="8"/>
        <v>-23.047021943573668</v>
      </c>
      <c r="O342" s="260"/>
      <c r="P342" s="303" t="str">
        <f ca="1">'т-банк 2 (6 мес)'!P342:Q342</f>
        <v>PIF ALFACAPITAL BALANS</v>
      </c>
      <c r="Q342" s="303"/>
      <c r="R342" s="260"/>
      <c r="S342" s="260" t="str">
        <f ca="1">'т-банк 2 (6 мес)'!S342</f>
        <v>*1344</v>
      </c>
    </row>
    <row r="343" spans="1:19" ht="30" customHeight="1">
      <c r="A343" s="259">
        <f ca="1">'т-банк 2 (6 мес)'!A343</f>
        <v>45904.682581018555</v>
      </c>
      <c r="B343" s="260"/>
      <c r="C343" s="306">
        <f t="shared" ca="1" si="9"/>
        <v>45904.682581018555</v>
      </c>
      <c r="D343" s="307"/>
      <c r="E343" s="307"/>
      <c r="F343" s="307"/>
      <c r="G343" s="260"/>
      <c r="H343" s="321">
        <f ca="1">'т-банк 2 (6 мес)'!H343:L343/'ввод данных'!$B$7</f>
        <v>-46.721003134796241</v>
      </c>
      <c r="I343" s="321"/>
      <c r="J343" s="321"/>
      <c r="K343" s="321"/>
      <c r="L343" s="321"/>
      <c r="M343" s="261"/>
      <c r="N343" s="263">
        <f t="shared" ca="1" si="8"/>
        <v>-46.721003134796241</v>
      </c>
      <c r="O343" s="260"/>
      <c r="P343" s="303" t="str">
        <f ca="1">'т-банк 2 (6 мес)'!P343:Q343</f>
        <v>ZANIMALO.RU</v>
      </c>
      <c r="Q343" s="303"/>
      <c r="R343" s="260"/>
      <c r="S343" s="260" t="str">
        <f ca="1">'т-банк 2 (6 мес)'!S343</f>
        <v>*1344</v>
      </c>
    </row>
    <row r="344" spans="1:19" ht="30" customHeight="1">
      <c r="A344" s="259">
        <f ca="1">'т-банк 2 (6 мес)'!A344</f>
        <v>45904.611747685223</v>
      </c>
      <c r="B344" s="260"/>
      <c r="C344" s="306">
        <f t="shared" ca="1" si="9"/>
        <v>45904.611747685223</v>
      </c>
      <c r="D344" s="307"/>
      <c r="E344" s="307"/>
      <c r="F344" s="307"/>
      <c r="G344" s="260"/>
      <c r="H344" s="321">
        <f ca="1">'т-банк 2 (6 мес)'!H344:L344/'ввод данных'!$B$7</f>
        <v>-163.76175548589342</v>
      </c>
      <c r="I344" s="321"/>
      <c r="J344" s="321"/>
      <c r="K344" s="321"/>
      <c r="L344" s="321"/>
      <c r="M344" s="261"/>
      <c r="N344" s="263">
        <f t="shared" ca="1" si="8"/>
        <v>-163.76175548589342</v>
      </c>
      <c r="O344" s="260"/>
      <c r="P344" s="303" t="str">
        <f ca="1">'т-банк 2 (6 мес)'!P344:Q344</f>
        <v>YM*YANDEX.MONEY</v>
      </c>
      <c r="Q344" s="303"/>
      <c r="R344" s="260"/>
      <c r="S344" s="260" t="str">
        <f ca="1">'т-банк 2 (6 мес)'!S344</f>
        <v>*1344</v>
      </c>
    </row>
    <row r="345" spans="1:19" ht="30" customHeight="1">
      <c r="A345" s="259">
        <f ca="1">'т-банк 2 (6 мес)'!A345</f>
        <v>45903.866608796336</v>
      </c>
      <c r="B345" s="260"/>
      <c r="C345" s="306">
        <f t="shared" ca="1" si="9"/>
        <v>45903.866608796336</v>
      </c>
      <c r="D345" s="307"/>
      <c r="E345" s="307"/>
      <c r="F345" s="307"/>
      <c r="G345" s="260"/>
      <c r="H345" s="321">
        <f ca="1">'т-банк 2 (6 мес)'!H345:L345/'ввод данных'!$B$7</f>
        <v>-116.38871473354232</v>
      </c>
      <c r="I345" s="321"/>
      <c r="J345" s="321"/>
      <c r="K345" s="321"/>
      <c r="L345" s="321"/>
      <c r="M345" s="261"/>
      <c r="N345" s="263">
        <f t="shared" ca="1" si="8"/>
        <v>-116.38871473354232</v>
      </c>
      <c r="O345" s="260"/>
      <c r="P345" s="303" t="str">
        <f ca="1">'т-банк 2 (6 мес)'!P345:Q345</f>
        <v>YM*XELIUS</v>
      </c>
      <c r="Q345" s="303"/>
      <c r="R345" s="260"/>
      <c r="S345" s="260" t="str">
        <f ca="1">'т-банк 2 (6 мес)'!S345</f>
        <v>*1344</v>
      </c>
    </row>
    <row r="346" spans="1:19" ht="30" customHeight="1">
      <c r="A346" s="259">
        <f ca="1">'т-банк 2 (6 мес)'!A346</f>
        <v>45903.495775463001</v>
      </c>
      <c r="B346" s="260"/>
      <c r="C346" s="306">
        <f t="shared" ca="1" si="9"/>
        <v>45903.495775463001</v>
      </c>
      <c r="D346" s="307"/>
      <c r="E346" s="307"/>
      <c r="F346" s="307"/>
      <c r="G346" s="260"/>
      <c r="H346" s="321">
        <f ca="1">'т-банк 2 (6 мес)'!H346:L346/'ввод данных'!$B$7</f>
        <v>-75.623824451410655</v>
      </c>
      <c r="I346" s="321"/>
      <c r="J346" s="321"/>
      <c r="K346" s="321"/>
      <c r="L346" s="321"/>
      <c r="M346" s="261"/>
      <c r="N346" s="263">
        <f t="shared" ref="N346:N361" ca="1" si="10">H346</f>
        <v>-75.623824451410655</v>
      </c>
      <c r="O346" s="260"/>
      <c r="P346" s="303" t="str">
        <f ca="1">'т-банк 2 (6 мес)'!P346:Q346</f>
        <v>B2P*RN-BANK.RU SEREBRY</v>
      </c>
      <c r="Q346" s="303"/>
      <c r="R346" s="260"/>
      <c r="S346" s="260" t="str">
        <f ca="1">'т-банк 2 (6 мес)'!S346</f>
        <v>*1344</v>
      </c>
    </row>
    <row r="347" spans="1:19" ht="30" customHeight="1">
      <c r="A347" s="259">
        <f ca="1">'т-банк 2 (6 мес)'!A347</f>
        <v>45902.773553240782</v>
      </c>
      <c r="B347" s="260"/>
      <c r="C347" s="306">
        <f t="shared" ref="C347:C362" ca="1" si="11">A347</f>
        <v>45902.773553240782</v>
      </c>
      <c r="D347" s="307"/>
      <c r="E347" s="307"/>
      <c r="F347" s="307"/>
      <c r="G347" s="260"/>
      <c r="H347" s="321">
        <f ca="1">'т-банк 2 (6 мес)'!H347:L347/'ввод данных'!$B$7</f>
        <v>-124.27586206896552</v>
      </c>
      <c r="I347" s="321"/>
      <c r="J347" s="321"/>
      <c r="K347" s="321"/>
      <c r="L347" s="321"/>
      <c r="M347" s="261"/>
      <c r="N347" s="263">
        <f t="shared" ca="1" si="10"/>
        <v>-124.27586206896552</v>
      </c>
      <c r="O347" s="260"/>
      <c r="P347" s="303" t="str">
        <f ca="1">'т-банк 2 (6 мес)'!P347:Q347</f>
        <v>POLAR CHIKEN</v>
      </c>
      <c r="Q347" s="303"/>
      <c r="R347" s="260"/>
      <c r="S347" s="260" t="str">
        <f ca="1">'т-банк 2 (6 мес)'!S347</f>
        <v>*1344</v>
      </c>
    </row>
    <row r="348" spans="1:19" ht="30" customHeight="1">
      <c r="A348" s="259">
        <f ca="1">'т-банк 2 (6 мес)'!A348</f>
        <v>45902.371469907448</v>
      </c>
      <c r="B348" s="260"/>
      <c r="C348" s="306">
        <f t="shared" ca="1" si="11"/>
        <v>45902.371469907448</v>
      </c>
      <c r="D348" s="307"/>
      <c r="E348" s="307"/>
      <c r="F348" s="307"/>
      <c r="G348" s="260"/>
      <c r="H348" s="321">
        <f ca="1">'т-банк 2 (6 мес)'!H348:L348/'ввод данных'!$B$7</f>
        <v>-115.52351097178683</v>
      </c>
      <c r="I348" s="321"/>
      <c r="J348" s="321"/>
      <c r="K348" s="321"/>
      <c r="L348" s="321"/>
      <c r="M348" s="261"/>
      <c r="N348" s="263">
        <f t="shared" ca="1" si="10"/>
        <v>-115.52351097178683</v>
      </c>
      <c r="O348" s="260"/>
      <c r="P348" s="303" t="str">
        <f ca="1">'т-банк 2 (6 мес)'!P348:Q348</f>
        <v>TRADING EDUCATORS INC.</v>
      </c>
      <c r="Q348" s="303"/>
      <c r="R348" s="260"/>
      <c r="S348" s="260" t="str">
        <f ca="1">'т-банк 2 (6 мес)'!S348</f>
        <v>*1344</v>
      </c>
    </row>
    <row r="349" spans="1:19" ht="30" customHeight="1">
      <c r="A349" s="259">
        <f ca="1">'т-банк 2 (6 мес)'!A349</f>
        <v>45902.147858796336</v>
      </c>
      <c r="B349" s="260"/>
      <c r="C349" s="306">
        <f t="shared" ca="1" si="11"/>
        <v>45902.147858796336</v>
      </c>
      <c r="D349" s="307"/>
      <c r="E349" s="307"/>
      <c r="F349" s="307"/>
      <c r="G349" s="260"/>
      <c r="H349" s="321">
        <f ca="1">'т-банк 2 (6 мес)'!H349:L349/'ввод данных'!$B$7</f>
        <v>-115.17241379310344</v>
      </c>
      <c r="I349" s="321"/>
      <c r="J349" s="321"/>
      <c r="K349" s="321"/>
      <c r="L349" s="321"/>
      <c r="M349" s="261"/>
      <c r="N349" s="263">
        <f t="shared" ca="1" si="10"/>
        <v>-115.17241379310344</v>
      </c>
      <c r="O349" s="260"/>
      <c r="P349" s="303" t="str">
        <f ca="1">'т-банк 2 (6 мес)'!P349:Q349</f>
        <v>YM*BETSBC</v>
      </c>
      <c r="Q349" s="303"/>
      <c r="R349" s="260"/>
      <c r="S349" s="260" t="str">
        <f ca="1">'т-банк 2 (6 мес)'!S349</f>
        <v>*1344</v>
      </c>
    </row>
    <row r="350" spans="1:19" ht="30" customHeight="1">
      <c r="A350" s="259">
        <f ca="1">'т-банк 2 (6 мес)'!A350</f>
        <v>45901.900636574115</v>
      </c>
      <c r="B350" s="260"/>
      <c r="C350" s="306">
        <f t="shared" ca="1" si="11"/>
        <v>45901.900636574115</v>
      </c>
      <c r="D350" s="307"/>
      <c r="E350" s="307"/>
      <c r="F350" s="307"/>
      <c r="G350" s="260"/>
      <c r="H350" s="321">
        <f ca="1">'т-банк 2 (6 мес)'!H350:L350/'ввод данных'!$B$7</f>
        <v>-27.172413793103448</v>
      </c>
      <c r="I350" s="321"/>
      <c r="J350" s="321"/>
      <c r="K350" s="321"/>
      <c r="L350" s="321"/>
      <c r="M350" s="261"/>
      <c r="N350" s="263">
        <f t="shared" ca="1" si="10"/>
        <v>-27.172413793103448</v>
      </c>
      <c r="O350" s="260"/>
      <c r="P350" s="303" t="str">
        <f ca="1">'т-банк 2 (6 мес)'!P350:Q350</f>
        <v>ZEMLYANOY VAL</v>
      </c>
      <c r="Q350" s="303"/>
      <c r="R350" s="260"/>
      <c r="S350" s="260" t="str">
        <f ca="1">'т-банк 2 (6 мес)'!S350</f>
        <v>*1344</v>
      </c>
    </row>
    <row r="351" spans="1:19" ht="30" customHeight="1">
      <c r="A351" s="259">
        <f ca="1">'т-банк 2 (6 мес)'!A351</f>
        <v>45901.190914351893</v>
      </c>
      <c r="B351" s="260"/>
      <c r="C351" s="306">
        <f t="shared" ca="1" si="11"/>
        <v>45901.190914351893</v>
      </c>
      <c r="D351" s="307"/>
      <c r="E351" s="307"/>
      <c r="F351" s="307"/>
      <c r="G351" s="260"/>
      <c r="H351" s="321">
        <f ca="1">'т-банк 2 (6 мес)'!H351:L351/'ввод данных'!$B$7</f>
        <v>-1.4420062695924765</v>
      </c>
      <c r="I351" s="321"/>
      <c r="J351" s="321"/>
      <c r="K351" s="321"/>
      <c r="L351" s="321"/>
      <c r="M351" s="261"/>
      <c r="N351" s="263">
        <f t="shared" ca="1" si="10"/>
        <v>-1.4420062695924765</v>
      </c>
      <c r="O351" s="260"/>
      <c r="P351" s="303" t="str">
        <f ca="1">'т-банк 2 (6 мес)'!P351:Q351</f>
        <v>BANK SPB IB</v>
      </c>
      <c r="Q351" s="303"/>
      <c r="R351" s="260"/>
      <c r="S351" s="260" t="str">
        <f ca="1">'т-банк 2 (6 мес)'!S351</f>
        <v>*1344</v>
      </c>
    </row>
    <row r="352" spans="1:19" ht="30" customHeight="1">
      <c r="A352" s="259">
        <f ca="1">'т-банк 2 (6 мес)'!A352</f>
        <v>45901.087442129668</v>
      </c>
      <c r="B352" s="260"/>
      <c r="C352" s="306">
        <f t="shared" ca="1" si="11"/>
        <v>45901.087442129668</v>
      </c>
      <c r="D352" s="307"/>
      <c r="E352" s="307"/>
      <c r="F352" s="307"/>
      <c r="G352" s="260"/>
      <c r="H352" s="321">
        <f ca="1">'т-банк 2 (6 мес)'!H352:L352/'ввод данных'!$B$7</f>
        <v>-46.344827586206897</v>
      </c>
      <c r="I352" s="321"/>
      <c r="J352" s="321"/>
      <c r="K352" s="321"/>
      <c r="L352" s="321"/>
      <c r="M352" s="261"/>
      <c r="N352" s="263">
        <f t="shared" ca="1" si="10"/>
        <v>-46.344827586206897</v>
      </c>
      <c r="O352" s="260"/>
      <c r="P352" s="303" t="str">
        <f ca="1">'т-банк 2 (6 мес)'!P352:Q352</f>
        <v>OOO RESTOGRUPPLUS ENGE</v>
      </c>
      <c r="Q352" s="303"/>
      <c r="R352" s="260"/>
      <c r="S352" s="260" t="str">
        <f ca="1">'т-банк 2 (6 мес)'!S352</f>
        <v>*1344</v>
      </c>
    </row>
    <row r="353" spans="1:19" ht="30" customHeight="1">
      <c r="A353" s="259">
        <f ca="1">'т-банк 2 (6 мес)'!A353</f>
        <v>45900.145775463003</v>
      </c>
      <c r="B353" s="260"/>
      <c r="C353" s="306">
        <f t="shared" ca="1" si="11"/>
        <v>45900.145775463003</v>
      </c>
      <c r="D353" s="307"/>
      <c r="E353" s="307"/>
      <c r="F353" s="307"/>
      <c r="G353" s="260"/>
      <c r="H353" s="321">
        <f ca="1">'т-банк 2 (6 мес)'!H353:L353/'ввод данных'!$B$7</f>
        <v>-11.084639498432601</v>
      </c>
      <c r="I353" s="321"/>
      <c r="J353" s="321"/>
      <c r="K353" s="321"/>
      <c r="L353" s="321"/>
      <c r="M353" s="261"/>
      <c r="N353" s="263">
        <f t="shared" ca="1" si="10"/>
        <v>-11.084639498432601</v>
      </c>
      <c r="O353" s="260"/>
      <c r="P353" s="303" t="str">
        <f ca="1">'т-банк 2 (6 мес)'!P353:Q353</f>
        <v>GRIN MARKET 2</v>
      </c>
      <c r="Q353" s="303"/>
      <c r="R353" s="260"/>
      <c r="S353" s="260" t="str">
        <f ca="1">'т-банк 2 (6 мес)'!S353</f>
        <v>*1344</v>
      </c>
    </row>
    <row r="354" spans="1:19" ht="30" customHeight="1">
      <c r="A354" s="259">
        <f ca="1">'т-банк 2 (6 мес)'!A354</f>
        <v>45900.072858796339</v>
      </c>
      <c r="B354" s="260"/>
      <c r="C354" s="306">
        <f t="shared" ca="1" si="11"/>
        <v>45900.072858796339</v>
      </c>
      <c r="D354" s="307"/>
      <c r="E354" s="307"/>
      <c r="F354" s="307"/>
      <c r="G354" s="260"/>
      <c r="H354" s="321">
        <f ca="1">'т-банк 2 (6 мес)'!H354:L354/'ввод данных'!$B$7</f>
        <v>-20.351097178683386</v>
      </c>
      <c r="I354" s="321"/>
      <c r="J354" s="321"/>
      <c r="K354" s="321"/>
      <c r="L354" s="321"/>
      <c r="M354" s="261"/>
      <c r="N354" s="263">
        <f t="shared" ca="1" si="10"/>
        <v>-20.351097178683386</v>
      </c>
      <c r="O354" s="260"/>
      <c r="P354" s="303" t="str">
        <f ca="1">'т-банк 2 (6 мес)'!P354:Q354</f>
        <v>NETELLER 1714</v>
      </c>
      <c r="Q354" s="303"/>
      <c r="R354" s="260"/>
      <c r="S354" s="260" t="str">
        <f ca="1">'т-банк 2 (6 мес)'!S354</f>
        <v>*1344</v>
      </c>
    </row>
    <row r="355" spans="1:19" ht="30" customHeight="1">
      <c r="A355" s="259">
        <f ca="1">'т-банк 2 (6 мес)'!A355</f>
        <v>45899.870081018562</v>
      </c>
      <c r="B355" s="260"/>
      <c r="C355" s="306">
        <f t="shared" ca="1" si="11"/>
        <v>45899.870081018562</v>
      </c>
      <c r="D355" s="307"/>
      <c r="E355" s="307"/>
      <c r="F355" s="307"/>
      <c r="G355" s="260"/>
      <c r="H355" s="321">
        <f ca="1">'т-банк 2 (6 мес)'!H355:L355/'ввод данных'!$B$7</f>
        <v>-75.836990595611283</v>
      </c>
      <c r="I355" s="321"/>
      <c r="J355" s="321"/>
      <c r="K355" s="321"/>
      <c r="L355" s="321"/>
      <c r="M355" s="261"/>
      <c r="N355" s="263">
        <f t="shared" ca="1" si="10"/>
        <v>-75.836990595611283</v>
      </c>
      <c r="O355" s="260"/>
      <c r="P355" s="303" t="str">
        <f ca="1">'т-банк 2 (6 мес)'!P355:Q355</f>
        <v>NETELLER 1592</v>
      </c>
      <c r="Q355" s="303"/>
      <c r="R355" s="260"/>
      <c r="S355" s="260" t="str">
        <f ca="1">'т-банк 2 (6 мес)'!S355</f>
        <v>*1344</v>
      </c>
    </row>
    <row r="356" spans="1:19" ht="30" customHeight="1">
      <c r="A356" s="259">
        <f ca="1">'т-банк 2 (6 мес)'!A356</f>
        <v>45899.752719907454</v>
      </c>
      <c r="B356" s="260"/>
      <c r="C356" s="306">
        <f t="shared" ca="1" si="11"/>
        <v>45899.752719907454</v>
      </c>
      <c r="D356" s="307"/>
      <c r="E356" s="307"/>
      <c r="F356" s="307"/>
      <c r="G356" s="260"/>
      <c r="H356" s="321">
        <f ca="1">'т-банк 2 (6 мес)'!H356:L356/'ввод данных'!$B$7</f>
        <v>-41.41692789968652</v>
      </c>
      <c r="I356" s="321"/>
      <c r="J356" s="321"/>
      <c r="K356" s="321"/>
      <c r="L356" s="321"/>
      <c r="M356" s="261"/>
      <c r="N356" s="263">
        <f t="shared" ca="1" si="10"/>
        <v>-41.41692789968652</v>
      </c>
      <c r="O356" s="260"/>
      <c r="P356" s="303" t="str">
        <f ca="1">'т-банк 2 (6 мес)'!P356:Q356</f>
        <v>YM*DENGI-CLICK.RU</v>
      </c>
      <c r="Q356" s="303"/>
      <c r="R356" s="260"/>
      <c r="S356" s="260" t="str">
        <f ca="1">'т-банк 2 (6 мес)'!S356</f>
        <v>*1344</v>
      </c>
    </row>
    <row r="357" spans="1:19" ht="30" customHeight="1">
      <c r="A357" s="259">
        <f ca="1">'т-банк 2 (6 мес)'!A357</f>
        <v>45899.439525463007</v>
      </c>
      <c r="B357" s="260"/>
      <c r="C357" s="306">
        <f t="shared" ca="1" si="11"/>
        <v>45899.439525463007</v>
      </c>
      <c r="D357" s="307"/>
      <c r="E357" s="307"/>
      <c r="F357" s="307"/>
      <c r="G357" s="260"/>
      <c r="H357" s="321">
        <f ca="1">'т-банк 2 (6 мес)'!H357:L357/'ввод данных'!$B$7</f>
        <v>-46.269592476489031</v>
      </c>
      <c r="I357" s="321"/>
      <c r="J357" s="321"/>
      <c r="K357" s="321"/>
      <c r="L357" s="321"/>
      <c r="M357" s="261"/>
      <c r="N357" s="263">
        <f t="shared" ca="1" si="10"/>
        <v>-46.269592476489031</v>
      </c>
      <c r="O357" s="260"/>
      <c r="P357" s="303" t="str">
        <f ca="1">'т-банк 2 (6 мес)'!P357:Q357</f>
        <v>NPFB</v>
      </c>
      <c r="Q357" s="303"/>
      <c r="R357" s="260"/>
      <c r="S357" s="260" t="str">
        <f ca="1">'т-банк 2 (6 мес)'!S357</f>
        <v>*1344</v>
      </c>
    </row>
    <row r="358" spans="1:19" ht="30" customHeight="1">
      <c r="A358" s="259">
        <f ca="1">'т-банк 2 (6 мес)'!A358</f>
        <v>45898.533275463007</v>
      </c>
      <c r="B358" s="260"/>
      <c r="C358" s="306">
        <f t="shared" ca="1" si="11"/>
        <v>45898.533275463007</v>
      </c>
      <c r="D358" s="307"/>
      <c r="E358" s="307"/>
      <c r="F358" s="307"/>
      <c r="G358" s="260"/>
      <c r="H358" s="321">
        <f ca="1">'т-банк 2 (6 мес)'!H358:L358/'ввод данных'!$B$7</f>
        <v>-183.0219435736677</v>
      </c>
      <c r="I358" s="321"/>
      <c r="J358" s="321"/>
      <c r="K358" s="321"/>
      <c r="L358" s="321"/>
      <c r="M358" s="261"/>
      <c r="N358" s="263">
        <f t="shared" ca="1" si="10"/>
        <v>-183.0219435736677</v>
      </c>
      <c r="O358" s="260"/>
      <c r="P358" s="303" t="str">
        <f ca="1">'т-банк 2 (6 мес)'!P358:Q358</f>
        <v>YM*YANDEX.MONEY</v>
      </c>
      <c r="Q358" s="303"/>
      <c r="R358" s="260"/>
      <c r="S358" s="260" t="str">
        <f ca="1">'т-банк 2 (6 мес)'!S358</f>
        <v>*1344</v>
      </c>
    </row>
    <row r="359" spans="1:19" ht="30" customHeight="1">
      <c r="A359" s="259">
        <f ca="1">'т-банк 2 (6 мес)'!A359</f>
        <v>45898.11452546301</v>
      </c>
      <c r="B359" s="260"/>
      <c r="C359" s="306">
        <f t="shared" ca="1" si="11"/>
        <v>45898.11452546301</v>
      </c>
      <c r="D359" s="307"/>
      <c r="E359" s="307"/>
      <c r="F359" s="307"/>
      <c r="G359" s="260"/>
      <c r="H359" s="321">
        <f ca="1">'т-банк 2 (6 мес)'!H359:L359/'ввод данных'!$B$7</f>
        <v>-76.639498432601883</v>
      </c>
      <c r="I359" s="321"/>
      <c r="J359" s="321"/>
      <c r="K359" s="321"/>
      <c r="L359" s="321"/>
      <c r="M359" s="261"/>
      <c r="N359" s="263">
        <f t="shared" ca="1" si="10"/>
        <v>-76.639498432601883</v>
      </c>
      <c r="O359" s="260"/>
      <c r="P359" s="303" t="str">
        <f ca="1">'т-банк 2 (6 мес)'!P359:Q359</f>
        <v>ROBOKASSA</v>
      </c>
      <c r="Q359" s="303"/>
      <c r="R359" s="260"/>
      <c r="S359" s="260" t="str">
        <f ca="1">'т-банк 2 (6 мес)'!S359</f>
        <v>*1344</v>
      </c>
    </row>
    <row r="360" spans="1:19" ht="30" customHeight="1">
      <c r="A360" s="259">
        <f ca="1">'т-банк 2 (6 мес)'!A360</f>
        <v>45897.908275463007</v>
      </c>
      <c r="B360" s="260"/>
      <c r="C360" s="306">
        <f t="shared" ca="1" si="11"/>
        <v>45897.908275463007</v>
      </c>
      <c r="D360" s="307"/>
      <c r="E360" s="307"/>
      <c r="F360" s="307"/>
      <c r="G360" s="260"/>
      <c r="H360" s="321">
        <f ca="1">'т-банк 2 (6 мес)'!H360:L360/'ввод данных'!$B$7</f>
        <v>-165.02821316614421</v>
      </c>
      <c r="I360" s="321"/>
      <c r="J360" s="321"/>
      <c r="K360" s="321"/>
      <c r="L360" s="321"/>
      <c r="M360" s="261"/>
      <c r="N360" s="263">
        <f t="shared" ca="1" si="10"/>
        <v>-165.02821316614421</v>
      </c>
      <c r="O360" s="260"/>
      <c r="P360" s="303" t="str">
        <f ca="1">'т-банк 2 (6 мес)'!P360:Q360</f>
        <v>YANDEX.MONEY YANDEX.MO</v>
      </c>
      <c r="Q360" s="303"/>
      <c r="R360" s="260"/>
      <c r="S360" s="260" t="str">
        <f ca="1">'т-банк 2 (6 мес)'!S360</f>
        <v>*1344</v>
      </c>
    </row>
    <row r="361" spans="1:19" ht="30" customHeight="1" thickBot="1">
      <c r="A361" s="267">
        <f ca="1">'т-банк 2 (6 мес)'!A361</f>
        <v>45897.245081018562</v>
      </c>
      <c r="B361" s="258"/>
      <c r="C361" s="326">
        <f t="shared" ca="1" si="11"/>
        <v>45897.245081018562</v>
      </c>
      <c r="D361" s="314"/>
      <c r="E361" s="314"/>
      <c r="F361" s="314"/>
      <c r="G361" s="258"/>
      <c r="H361" s="327">
        <f ca="1">'т-банк 2 (6 мес)'!H361:L361/'ввод данных'!$B$7</f>
        <v>-97.241379310344826</v>
      </c>
      <c r="I361" s="327"/>
      <c r="J361" s="327"/>
      <c r="K361" s="327"/>
      <c r="L361" s="327"/>
      <c r="M361" s="232"/>
      <c r="N361" s="268">
        <f t="shared" ca="1" si="10"/>
        <v>-97.241379310344826</v>
      </c>
      <c r="O361" s="258"/>
      <c r="P361" s="312" t="str">
        <f ca="1">'т-банк 2 (6 мес)'!P361:Q361</f>
        <v>NETELLER 2139</v>
      </c>
      <c r="Q361" s="312"/>
      <c r="R361" s="258"/>
      <c r="S361" s="258" t="str">
        <f ca="1">'т-банк 2 (6 мес)'!S361</f>
        <v>*1344</v>
      </c>
    </row>
    <row r="362" spans="1:19">
      <c r="A362" s="157"/>
    </row>
    <row r="363" spans="1:19">
      <c r="A363" s="157"/>
    </row>
    <row r="364" spans="1:19">
      <c r="A364" s="152" t="s">
        <v>4987</v>
      </c>
      <c r="B364" s="152"/>
      <c r="C364" s="152"/>
      <c r="D364" s="320">
        <f ca="1">SUMIF(H25:L361,"&gt;0")</f>
        <v>52664.576802507836</v>
      </c>
      <c r="E364" s="320"/>
      <c r="F364" s="320"/>
      <c r="G364" s="320"/>
      <c r="H364" s="320"/>
      <c r="I364" s="320"/>
      <c r="J364" s="320"/>
      <c r="K364" s="320"/>
    </row>
    <row r="365" spans="1:19">
      <c r="A365" s="157"/>
      <c r="B365" s="152"/>
      <c r="C365" s="152"/>
      <c r="D365" s="152"/>
      <c r="E365" s="152"/>
      <c r="F365" s="152"/>
      <c r="G365" s="152"/>
      <c r="H365" s="152"/>
      <c r="I365" s="152"/>
      <c r="J365" s="152"/>
      <c r="K365" s="152"/>
    </row>
    <row r="366" spans="1:19">
      <c r="A366" s="152" t="s">
        <v>4988</v>
      </c>
      <c r="B366" s="152"/>
      <c r="C366" s="152"/>
      <c r="D366" s="320">
        <f ca="1">SUMIF(H25:L361,"&lt;0")</f>
        <v>-29557.24137931037</v>
      </c>
      <c r="E366" s="320"/>
      <c r="F366" s="320"/>
      <c r="G366" s="320"/>
      <c r="H366" s="320"/>
      <c r="I366" s="320"/>
      <c r="J366" s="320"/>
      <c r="K366" s="320"/>
    </row>
    <row r="367" spans="1:19">
      <c r="A367" s="157"/>
    </row>
    <row r="368" spans="1:19">
      <c r="A368" s="157"/>
    </row>
    <row r="369" spans="1:19">
      <c r="A369" s="157"/>
    </row>
    <row r="370" spans="1:19">
      <c r="A370" s="157" t="s">
        <v>4989</v>
      </c>
    </row>
    <row r="371" spans="1:19">
      <c r="A371" s="157"/>
    </row>
    <row r="372" spans="1:19" ht="13.8" customHeight="1">
      <c r="A372" s="157" t="s">
        <v>4990</v>
      </c>
      <c r="N372" s="297" t="s">
        <v>4994</v>
      </c>
      <c r="O372" s="297"/>
      <c r="P372" s="297"/>
      <c r="Q372" s="297"/>
      <c r="R372" s="297"/>
      <c r="S372" s="297"/>
    </row>
    <row r="373" spans="1:19">
      <c r="A373" s="157"/>
    </row>
    <row r="374" spans="1:19">
      <c r="A374" s="157"/>
    </row>
    <row r="375" spans="1:19">
      <c r="A375" s="157"/>
    </row>
    <row r="376" spans="1:19">
      <c r="A376" s="157"/>
    </row>
    <row r="377" spans="1:19">
      <c r="A377" s="157"/>
    </row>
    <row r="378" spans="1:19">
      <c r="A378" s="157"/>
    </row>
    <row r="379" spans="1:19">
      <c r="A379" s="157"/>
    </row>
    <row r="380" spans="1:19">
      <c r="A380" s="157"/>
    </row>
    <row r="381" spans="1:19">
      <c r="A381" s="157"/>
    </row>
    <row r="382" spans="1:19">
      <c r="A382" s="157"/>
    </row>
    <row r="383" spans="1:19">
      <c r="A383" s="157"/>
    </row>
    <row r="384" spans="1:19">
      <c r="A384" s="157"/>
    </row>
    <row r="385" spans="1:1">
      <c r="A385" s="157"/>
    </row>
    <row r="386" spans="1:1">
      <c r="A386" s="157"/>
    </row>
    <row r="387" spans="1:1">
      <c r="A387" s="157"/>
    </row>
    <row r="388" spans="1:1">
      <c r="A388" s="157"/>
    </row>
  </sheetData>
  <mergeCells count="1021">
    <mergeCell ref="N372:S372"/>
    <mergeCell ref="C361:F361"/>
    <mergeCell ref="H361:L361"/>
    <mergeCell ref="P361:Q361"/>
    <mergeCell ref="D364:K364"/>
    <mergeCell ref="D366:K366"/>
    <mergeCell ref="C359:F359"/>
    <mergeCell ref="H359:L359"/>
    <mergeCell ref="P359:Q359"/>
    <mergeCell ref="C360:F360"/>
    <mergeCell ref="H360:L360"/>
    <mergeCell ref="P360:Q360"/>
    <mergeCell ref="C357:F357"/>
    <mergeCell ref="H357:L357"/>
    <mergeCell ref="P357:Q357"/>
    <mergeCell ref="C358:F358"/>
    <mergeCell ref="H358:L358"/>
    <mergeCell ref="P358:Q358"/>
    <mergeCell ref="C355:F355"/>
    <mergeCell ref="H355:L355"/>
    <mergeCell ref="P355:Q355"/>
    <mergeCell ref="C356:F356"/>
    <mergeCell ref="H356:L356"/>
    <mergeCell ref="P356:Q356"/>
    <mergeCell ref="C353:F353"/>
    <mergeCell ref="H353:L353"/>
    <mergeCell ref="P353:Q353"/>
    <mergeCell ref="C354:F354"/>
    <mergeCell ref="H354:L354"/>
    <mergeCell ref="P354:Q354"/>
    <mergeCell ref="C351:F351"/>
    <mergeCell ref="H351:L351"/>
    <mergeCell ref="P351:Q351"/>
    <mergeCell ref="C352:F352"/>
    <mergeCell ref="H352:L352"/>
    <mergeCell ref="P352:Q352"/>
    <mergeCell ref="C349:F349"/>
    <mergeCell ref="H349:L349"/>
    <mergeCell ref="P349:Q349"/>
    <mergeCell ref="C350:F350"/>
    <mergeCell ref="H350:L350"/>
    <mergeCell ref="P350:Q350"/>
    <mergeCell ref="C347:F347"/>
    <mergeCell ref="H347:L347"/>
    <mergeCell ref="P347:Q347"/>
    <mergeCell ref="C348:F348"/>
    <mergeCell ref="H348:L348"/>
    <mergeCell ref="P348:Q348"/>
    <mergeCell ref="C345:F345"/>
    <mergeCell ref="H345:L345"/>
    <mergeCell ref="P345:Q345"/>
    <mergeCell ref="C346:F346"/>
    <mergeCell ref="H346:L346"/>
    <mergeCell ref="P346:Q346"/>
    <mergeCell ref="C343:F343"/>
    <mergeCell ref="H343:L343"/>
    <mergeCell ref="P343:Q343"/>
    <mergeCell ref="C344:F344"/>
    <mergeCell ref="H344:L344"/>
    <mergeCell ref="P344:Q344"/>
    <mergeCell ref="C341:F341"/>
    <mergeCell ref="H341:L341"/>
    <mergeCell ref="P341:Q341"/>
    <mergeCell ref="C342:F342"/>
    <mergeCell ref="H342:L342"/>
    <mergeCell ref="P342:Q342"/>
    <mergeCell ref="C339:F339"/>
    <mergeCell ref="H339:L339"/>
    <mergeCell ref="P339:Q339"/>
    <mergeCell ref="C340:F340"/>
    <mergeCell ref="H340:L340"/>
    <mergeCell ref="P340:Q340"/>
    <mergeCell ref="C337:F337"/>
    <mergeCell ref="H337:L337"/>
    <mergeCell ref="P337:Q337"/>
    <mergeCell ref="C338:F338"/>
    <mergeCell ref="H338:L338"/>
    <mergeCell ref="P338:Q338"/>
    <mergeCell ref="C335:F335"/>
    <mergeCell ref="H335:L335"/>
    <mergeCell ref="P335:Q335"/>
    <mergeCell ref="C336:F336"/>
    <mergeCell ref="H336:L336"/>
    <mergeCell ref="P336:Q336"/>
    <mergeCell ref="C333:F333"/>
    <mergeCell ref="H333:L333"/>
    <mergeCell ref="P333:Q333"/>
    <mergeCell ref="C334:F334"/>
    <mergeCell ref="H334:L334"/>
    <mergeCell ref="P334:Q334"/>
    <mergeCell ref="C331:F331"/>
    <mergeCell ref="H331:L331"/>
    <mergeCell ref="P331:Q331"/>
    <mergeCell ref="C332:F332"/>
    <mergeCell ref="H332:L332"/>
    <mergeCell ref="P332:Q332"/>
    <mergeCell ref="C329:F329"/>
    <mergeCell ref="H329:L329"/>
    <mergeCell ref="P329:Q329"/>
    <mergeCell ref="C330:F330"/>
    <mergeCell ref="H330:L330"/>
    <mergeCell ref="P330:Q330"/>
    <mergeCell ref="C327:F327"/>
    <mergeCell ref="H327:L327"/>
    <mergeCell ref="P327:Q327"/>
    <mergeCell ref="C328:F328"/>
    <mergeCell ref="H328:L328"/>
    <mergeCell ref="P328:Q328"/>
    <mergeCell ref="C325:F325"/>
    <mergeCell ref="H325:L325"/>
    <mergeCell ref="P325:Q325"/>
    <mergeCell ref="C326:F326"/>
    <mergeCell ref="H326:L326"/>
    <mergeCell ref="P326:Q326"/>
    <mergeCell ref="C323:F323"/>
    <mergeCell ref="H323:L323"/>
    <mergeCell ref="P323:Q323"/>
    <mergeCell ref="C324:F324"/>
    <mergeCell ref="H324:L324"/>
    <mergeCell ref="P324:Q324"/>
    <mergeCell ref="C321:F321"/>
    <mergeCell ref="H321:L321"/>
    <mergeCell ref="P321:Q321"/>
    <mergeCell ref="C322:F322"/>
    <mergeCell ref="H322:L322"/>
    <mergeCell ref="P322:Q322"/>
    <mergeCell ref="C319:F319"/>
    <mergeCell ref="H319:L319"/>
    <mergeCell ref="P319:Q319"/>
    <mergeCell ref="C320:F320"/>
    <mergeCell ref="H320:L320"/>
    <mergeCell ref="P320:Q320"/>
    <mergeCell ref="C317:F317"/>
    <mergeCell ref="H317:L317"/>
    <mergeCell ref="P317:Q317"/>
    <mergeCell ref="C318:F318"/>
    <mergeCell ref="H318:L318"/>
    <mergeCell ref="P318:Q318"/>
    <mergeCell ref="C315:F315"/>
    <mergeCell ref="H315:L315"/>
    <mergeCell ref="P315:Q315"/>
    <mergeCell ref="C316:F316"/>
    <mergeCell ref="H316:L316"/>
    <mergeCell ref="P316:Q316"/>
    <mergeCell ref="C313:F313"/>
    <mergeCell ref="H313:L313"/>
    <mergeCell ref="P313:Q313"/>
    <mergeCell ref="C314:F314"/>
    <mergeCell ref="H314:L314"/>
    <mergeCell ref="P314:Q314"/>
    <mergeCell ref="C311:F311"/>
    <mergeCell ref="H311:L311"/>
    <mergeCell ref="P311:Q311"/>
    <mergeCell ref="C312:F312"/>
    <mergeCell ref="H312:L312"/>
    <mergeCell ref="P312:Q312"/>
    <mergeCell ref="C309:F309"/>
    <mergeCell ref="H309:L309"/>
    <mergeCell ref="P309:Q309"/>
    <mergeCell ref="C310:F310"/>
    <mergeCell ref="H310:L310"/>
    <mergeCell ref="P310:Q310"/>
    <mergeCell ref="C307:F307"/>
    <mergeCell ref="H307:L307"/>
    <mergeCell ref="P307:Q307"/>
    <mergeCell ref="C308:F308"/>
    <mergeCell ref="H308:L308"/>
    <mergeCell ref="P308:Q308"/>
    <mergeCell ref="C305:F305"/>
    <mergeCell ref="H305:L305"/>
    <mergeCell ref="P305:Q305"/>
    <mergeCell ref="C306:F306"/>
    <mergeCell ref="H306:L306"/>
    <mergeCell ref="P306:Q306"/>
    <mergeCell ref="C303:F303"/>
    <mergeCell ref="H303:L303"/>
    <mergeCell ref="P303:Q303"/>
    <mergeCell ref="C304:F304"/>
    <mergeCell ref="H304:L304"/>
    <mergeCell ref="P304:Q304"/>
    <mergeCell ref="C301:F301"/>
    <mergeCell ref="H301:L301"/>
    <mergeCell ref="P301:Q301"/>
    <mergeCell ref="C302:F302"/>
    <mergeCell ref="H302:L302"/>
    <mergeCell ref="P302:Q302"/>
    <mergeCell ref="C299:F299"/>
    <mergeCell ref="H299:L299"/>
    <mergeCell ref="P299:Q299"/>
    <mergeCell ref="C300:F300"/>
    <mergeCell ref="H300:L300"/>
    <mergeCell ref="P300:Q300"/>
    <mergeCell ref="C297:F297"/>
    <mergeCell ref="H297:L297"/>
    <mergeCell ref="P297:Q297"/>
    <mergeCell ref="C298:F298"/>
    <mergeCell ref="H298:L298"/>
    <mergeCell ref="P298:Q298"/>
    <mergeCell ref="C295:F295"/>
    <mergeCell ref="H295:L295"/>
    <mergeCell ref="P295:Q295"/>
    <mergeCell ref="C296:F296"/>
    <mergeCell ref="H296:L296"/>
    <mergeCell ref="P296:Q296"/>
    <mergeCell ref="C293:F293"/>
    <mergeCell ref="H293:L293"/>
    <mergeCell ref="P293:Q293"/>
    <mergeCell ref="C294:F294"/>
    <mergeCell ref="H294:L294"/>
    <mergeCell ref="P294:Q294"/>
    <mergeCell ref="C291:F291"/>
    <mergeCell ref="H291:L291"/>
    <mergeCell ref="P291:Q291"/>
    <mergeCell ref="C292:F292"/>
    <mergeCell ref="H292:L292"/>
    <mergeCell ref="P292:Q292"/>
    <mergeCell ref="C289:F289"/>
    <mergeCell ref="H289:L289"/>
    <mergeCell ref="P289:Q289"/>
    <mergeCell ref="C290:F290"/>
    <mergeCell ref="H290:L290"/>
    <mergeCell ref="P290:Q290"/>
    <mergeCell ref="C287:F287"/>
    <mergeCell ref="H287:L287"/>
    <mergeCell ref="P287:Q287"/>
    <mergeCell ref="C288:F288"/>
    <mergeCell ref="H288:L288"/>
    <mergeCell ref="P288:Q288"/>
    <mergeCell ref="C285:F285"/>
    <mergeCell ref="H285:L285"/>
    <mergeCell ref="P285:Q285"/>
    <mergeCell ref="C286:F286"/>
    <mergeCell ref="H286:L286"/>
    <mergeCell ref="P286:Q286"/>
    <mergeCell ref="C283:F283"/>
    <mergeCell ref="H283:L283"/>
    <mergeCell ref="P283:Q283"/>
    <mergeCell ref="C284:F284"/>
    <mergeCell ref="H284:L284"/>
    <mergeCell ref="P284:Q284"/>
    <mergeCell ref="C281:F281"/>
    <mergeCell ref="H281:L281"/>
    <mergeCell ref="P281:Q281"/>
    <mergeCell ref="C282:F282"/>
    <mergeCell ref="H282:L282"/>
    <mergeCell ref="P282:Q282"/>
    <mergeCell ref="C279:F279"/>
    <mergeCell ref="H279:L279"/>
    <mergeCell ref="P279:Q279"/>
    <mergeCell ref="C280:F280"/>
    <mergeCell ref="H280:L280"/>
    <mergeCell ref="P280:Q280"/>
    <mergeCell ref="C277:F277"/>
    <mergeCell ref="H277:L277"/>
    <mergeCell ref="P277:Q277"/>
    <mergeCell ref="C278:F278"/>
    <mergeCell ref="H278:L278"/>
    <mergeCell ref="P278:Q278"/>
    <mergeCell ref="C275:F275"/>
    <mergeCell ref="H275:L275"/>
    <mergeCell ref="P275:Q275"/>
    <mergeCell ref="C276:F276"/>
    <mergeCell ref="H276:L276"/>
    <mergeCell ref="P276:Q276"/>
    <mergeCell ref="C273:F273"/>
    <mergeCell ref="H273:L273"/>
    <mergeCell ref="P273:Q273"/>
    <mergeCell ref="C274:F274"/>
    <mergeCell ref="H274:L274"/>
    <mergeCell ref="P274:Q274"/>
    <mergeCell ref="C271:F271"/>
    <mergeCell ref="H271:L271"/>
    <mergeCell ref="P271:Q271"/>
    <mergeCell ref="C272:F272"/>
    <mergeCell ref="H272:L272"/>
    <mergeCell ref="P272:Q272"/>
    <mergeCell ref="C269:F269"/>
    <mergeCell ref="H269:L269"/>
    <mergeCell ref="P269:Q269"/>
    <mergeCell ref="C270:F270"/>
    <mergeCell ref="H270:L270"/>
    <mergeCell ref="P270:Q270"/>
    <mergeCell ref="C267:F267"/>
    <mergeCell ref="H267:L267"/>
    <mergeCell ref="P267:Q267"/>
    <mergeCell ref="C268:F268"/>
    <mergeCell ref="H268:L268"/>
    <mergeCell ref="P268:Q268"/>
    <mergeCell ref="C265:F265"/>
    <mergeCell ref="H265:L265"/>
    <mergeCell ref="P265:Q265"/>
    <mergeCell ref="C266:F266"/>
    <mergeCell ref="H266:L266"/>
    <mergeCell ref="P266:Q266"/>
    <mergeCell ref="C263:F263"/>
    <mergeCell ref="H263:L263"/>
    <mergeCell ref="P263:Q263"/>
    <mergeCell ref="C264:F264"/>
    <mergeCell ref="H264:L264"/>
    <mergeCell ref="P264:Q264"/>
    <mergeCell ref="C261:F261"/>
    <mergeCell ref="H261:L261"/>
    <mergeCell ref="P261:Q261"/>
    <mergeCell ref="C262:F262"/>
    <mergeCell ref="H262:L262"/>
    <mergeCell ref="P262:Q262"/>
    <mergeCell ref="C259:F259"/>
    <mergeCell ref="H259:L259"/>
    <mergeCell ref="P259:Q259"/>
    <mergeCell ref="C260:F260"/>
    <mergeCell ref="H260:L260"/>
    <mergeCell ref="P260:Q260"/>
    <mergeCell ref="C257:F257"/>
    <mergeCell ref="H257:L257"/>
    <mergeCell ref="P257:Q257"/>
    <mergeCell ref="C258:F258"/>
    <mergeCell ref="H258:L258"/>
    <mergeCell ref="P258:Q258"/>
    <mergeCell ref="C255:F255"/>
    <mergeCell ref="H255:L255"/>
    <mergeCell ref="P255:Q255"/>
    <mergeCell ref="C256:F256"/>
    <mergeCell ref="H256:L256"/>
    <mergeCell ref="P256:Q256"/>
    <mergeCell ref="C253:F253"/>
    <mergeCell ref="H253:L253"/>
    <mergeCell ref="P253:Q253"/>
    <mergeCell ref="C254:F254"/>
    <mergeCell ref="H254:L254"/>
    <mergeCell ref="P254:Q254"/>
    <mergeCell ref="C251:F251"/>
    <mergeCell ref="H251:L251"/>
    <mergeCell ref="P251:Q251"/>
    <mergeCell ref="C252:F252"/>
    <mergeCell ref="H252:L252"/>
    <mergeCell ref="P252:Q252"/>
    <mergeCell ref="C249:F249"/>
    <mergeCell ref="H249:L249"/>
    <mergeCell ref="P249:Q249"/>
    <mergeCell ref="C250:F250"/>
    <mergeCell ref="H250:L250"/>
    <mergeCell ref="P250:Q250"/>
    <mergeCell ref="C247:F247"/>
    <mergeCell ref="H247:L247"/>
    <mergeCell ref="P247:Q247"/>
    <mergeCell ref="C248:F248"/>
    <mergeCell ref="H248:L248"/>
    <mergeCell ref="P248:Q248"/>
    <mergeCell ref="C245:F245"/>
    <mergeCell ref="H245:L245"/>
    <mergeCell ref="P245:Q245"/>
    <mergeCell ref="C246:F246"/>
    <mergeCell ref="H246:L246"/>
    <mergeCell ref="P246:Q246"/>
    <mergeCell ref="C243:F243"/>
    <mergeCell ref="H243:L243"/>
    <mergeCell ref="P243:Q243"/>
    <mergeCell ref="C244:F244"/>
    <mergeCell ref="H244:L244"/>
    <mergeCell ref="P244:Q244"/>
    <mergeCell ref="C241:F241"/>
    <mergeCell ref="H241:L241"/>
    <mergeCell ref="P241:Q241"/>
    <mergeCell ref="C242:F242"/>
    <mergeCell ref="H242:L242"/>
    <mergeCell ref="P242:Q242"/>
    <mergeCell ref="C239:F239"/>
    <mergeCell ref="H239:L239"/>
    <mergeCell ref="P239:Q239"/>
    <mergeCell ref="C240:F240"/>
    <mergeCell ref="H240:L240"/>
    <mergeCell ref="P240:Q240"/>
    <mergeCell ref="C237:F237"/>
    <mergeCell ref="H237:L237"/>
    <mergeCell ref="P237:Q237"/>
    <mergeCell ref="C238:F238"/>
    <mergeCell ref="H238:L238"/>
    <mergeCell ref="P238:Q238"/>
    <mergeCell ref="C235:F235"/>
    <mergeCell ref="H235:L235"/>
    <mergeCell ref="P235:Q235"/>
    <mergeCell ref="C236:F236"/>
    <mergeCell ref="H236:L236"/>
    <mergeCell ref="P236:Q236"/>
    <mergeCell ref="C233:F233"/>
    <mergeCell ref="H233:L233"/>
    <mergeCell ref="P233:Q233"/>
    <mergeCell ref="C234:F234"/>
    <mergeCell ref="H234:L234"/>
    <mergeCell ref="P234:Q234"/>
    <mergeCell ref="C231:F231"/>
    <mergeCell ref="H231:L231"/>
    <mergeCell ref="P231:Q231"/>
    <mergeCell ref="C232:F232"/>
    <mergeCell ref="H232:L232"/>
    <mergeCell ref="P232:Q232"/>
    <mergeCell ref="C229:F229"/>
    <mergeCell ref="H229:L229"/>
    <mergeCell ref="P229:Q229"/>
    <mergeCell ref="C230:F230"/>
    <mergeCell ref="H230:L230"/>
    <mergeCell ref="P230:Q230"/>
    <mergeCell ref="C227:F227"/>
    <mergeCell ref="H227:L227"/>
    <mergeCell ref="P227:Q227"/>
    <mergeCell ref="C228:F228"/>
    <mergeCell ref="H228:L228"/>
    <mergeCell ref="P228:Q228"/>
    <mergeCell ref="C225:F225"/>
    <mergeCell ref="H225:L225"/>
    <mergeCell ref="P225:Q225"/>
    <mergeCell ref="C226:F226"/>
    <mergeCell ref="H226:L226"/>
    <mergeCell ref="P226:Q226"/>
    <mergeCell ref="C223:F223"/>
    <mergeCell ref="H223:L223"/>
    <mergeCell ref="P223:Q223"/>
    <mergeCell ref="C224:F224"/>
    <mergeCell ref="H224:L224"/>
    <mergeCell ref="P224:Q224"/>
    <mergeCell ref="C221:F221"/>
    <mergeCell ref="H221:L221"/>
    <mergeCell ref="P221:Q221"/>
    <mergeCell ref="C222:F222"/>
    <mergeCell ref="H222:L222"/>
    <mergeCell ref="P222:Q222"/>
    <mergeCell ref="C219:F219"/>
    <mergeCell ref="H219:L219"/>
    <mergeCell ref="P219:Q219"/>
    <mergeCell ref="C220:F220"/>
    <mergeCell ref="H220:L220"/>
    <mergeCell ref="P220:Q220"/>
    <mergeCell ref="C217:F217"/>
    <mergeCell ref="H217:L217"/>
    <mergeCell ref="P217:Q217"/>
    <mergeCell ref="C218:F218"/>
    <mergeCell ref="H218:L218"/>
    <mergeCell ref="P218:Q218"/>
    <mergeCell ref="C215:F215"/>
    <mergeCell ref="H215:L215"/>
    <mergeCell ref="P215:Q215"/>
    <mergeCell ref="C216:F216"/>
    <mergeCell ref="H216:L216"/>
    <mergeCell ref="P216:Q216"/>
    <mergeCell ref="C213:F213"/>
    <mergeCell ref="H213:L213"/>
    <mergeCell ref="P213:Q213"/>
    <mergeCell ref="C214:F214"/>
    <mergeCell ref="H214:L214"/>
    <mergeCell ref="P214:Q214"/>
    <mergeCell ref="C211:F211"/>
    <mergeCell ref="H211:L211"/>
    <mergeCell ref="P211:Q211"/>
    <mergeCell ref="C212:F212"/>
    <mergeCell ref="H212:L212"/>
    <mergeCell ref="P212:Q212"/>
    <mergeCell ref="C209:F209"/>
    <mergeCell ref="H209:L209"/>
    <mergeCell ref="P209:Q209"/>
    <mergeCell ref="C210:F210"/>
    <mergeCell ref="H210:L210"/>
    <mergeCell ref="P210:Q210"/>
    <mergeCell ref="C207:F207"/>
    <mergeCell ref="H207:L207"/>
    <mergeCell ref="P207:Q207"/>
    <mergeCell ref="C208:F208"/>
    <mergeCell ref="H208:L208"/>
    <mergeCell ref="P208:Q208"/>
    <mergeCell ref="C205:F205"/>
    <mergeCell ref="H205:L205"/>
    <mergeCell ref="P205:Q205"/>
    <mergeCell ref="C206:F206"/>
    <mergeCell ref="H206:L206"/>
    <mergeCell ref="P206:Q206"/>
    <mergeCell ref="C203:F203"/>
    <mergeCell ref="H203:L203"/>
    <mergeCell ref="P203:Q203"/>
    <mergeCell ref="C204:F204"/>
    <mergeCell ref="H204:L204"/>
    <mergeCell ref="P204:Q204"/>
    <mergeCell ref="C201:F201"/>
    <mergeCell ref="H201:L201"/>
    <mergeCell ref="P201:Q201"/>
    <mergeCell ref="C202:F202"/>
    <mergeCell ref="H202:L202"/>
    <mergeCell ref="P202:Q202"/>
    <mergeCell ref="C199:F199"/>
    <mergeCell ref="H199:L199"/>
    <mergeCell ref="P199:Q199"/>
    <mergeCell ref="C200:F200"/>
    <mergeCell ref="H200:L200"/>
    <mergeCell ref="P200:Q200"/>
    <mergeCell ref="C197:F197"/>
    <mergeCell ref="H197:L197"/>
    <mergeCell ref="P197:Q197"/>
    <mergeCell ref="C198:F198"/>
    <mergeCell ref="H198:L198"/>
    <mergeCell ref="P198:Q198"/>
    <mergeCell ref="C195:F195"/>
    <mergeCell ref="H195:L195"/>
    <mergeCell ref="P195:Q195"/>
    <mergeCell ref="C196:F196"/>
    <mergeCell ref="H196:L196"/>
    <mergeCell ref="P196:Q196"/>
    <mergeCell ref="C193:F193"/>
    <mergeCell ref="H193:L193"/>
    <mergeCell ref="P193:Q193"/>
    <mergeCell ref="C194:F194"/>
    <mergeCell ref="H194:L194"/>
    <mergeCell ref="P194:Q194"/>
    <mergeCell ref="C191:F191"/>
    <mergeCell ref="H191:L191"/>
    <mergeCell ref="P191:Q191"/>
    <mergeCell ref="C192:F192"/>
    <mergeCell ref="H192:L192"/>
    <mergeCell ref="P192:Q192"/>
    <mergeCell ref="C189:F189"/>
    <mergeCell ref="H189:L189"/>
    <mergeCell ref="P189:Q189"/>
    <mergeCell ref="C190:F190"/>
    <mergeCell ref="H190:L190"/>
    <mergeCell ref="P190:Q190"/>
    <mergeCell ref="C187:F187"/>
    <mergeCell ref="H187:L187"/>
    <mergeCell ref="P187:Q187"/>
    <mergeCell ref="C188:F188"/>
    <mergeCell ref="H188:L188"/>
    <mergeCell ref="P188:Q188"/>
    <mergeCell ref="C185:F185"/>
    <mergeCell ref="H185:L185"/>
    <mergeCell ref="P185:Q185"/>
    <mergeCell ref="C186:F186"/>
    <mergeCell ref="H186:L186"/>
    <mergeCell ref="P186:Q186"/>
    <mergeCell ref="C183:F183"/>
    <mergeCell ref="H183:L183"/>
    <mergeCell ref="P183:Q183"/>
    <mergeCell ref="C184:F184"/>
    <mergeCell ref="H184:L184"/>
    <mergeCell ref="P184:Q184"/>
    <mergeCell ref="C181:F181"/>
    <mergeCell ref="H181:L181"/>
    <mergeCell ref="P181:Q181"/>
    <mergeCell ref="C182:F182"/>
    <mergeCell ref="H182:L182"/>
    <mergeCell ref="P182:Q182"/>
    <mergeCell ref="C179:F179"/>
    <mergeCell ref="H179:L179"/>
    <mergeCell ref="P179:Q179"/>
    <mergeCell ref="C180:F180"/>
    <mergeCell ref="H180:L180"/>
    <mergeCell ref="P180:Q180"/>
    <mergeCell ref="C177:F177"/>
    <mergeCell ref="H177:L177"/>
    <mergeCell ref="P177:Q177"/>
    <mergeCell ref="C178:F178"/>
    <mergeCell ref="H178:L178"/>
    <mergeCell ref="P178:Q178"/>
    <mergeCell ref="C175:F175"/>
    <mergeCell ref="H175:L175"/>
    <mergeCell ref="P175:Q175"/>
    <mergeCell ref="C176:F176"/>
    <mergeCell ref="H176:L176"/>
    <mergeCell ref="P176:Q176"/>
    <mergeCell ref="C173:F173"/>
    <mergeCell ref="H173:L173"/>
    <mergeCell ref="P173:Q173"/>
    <mergeCell ref="C174:F174"/>
    <mergeCell ref="H174:L174"/>
    <mergeCell ref="P174:Q174"/>
    <mergeCell ref="C171:F171"/>
    <mergeCell ref="H171:L171"/>
    <mergeCell ref="P171:Q171"/>
    <mergeCell ref="C172:F172"/>
    <mergeCell ref="H172:L172"/>
    <mergeCell ref="P172:Q172"/>
    <mergeCell ref="C169:F169"/>
    <mergeCell ref="H169:L169"/>
    <mergeCell ref="P169:Q169"/>
    <mergeCell ref="C170:F170"/>
    <mergeCell ref="H170:L170"/>
    <mergeCell ref="P170:Q170"/>
    <mergeCell ref="C167:F167"/>
    <mergeCell ref="H167:L167"/>
    <mergeCell ref="P167:Q167"/>
    <mergeCell ref="C168:F168"/>
    <mergeCell ref="H168:L168"/>
    <mergeCell ref="P168:Q168"/>
    <mergeCell ref="C165:F165"/>
    <mergeCell ref="H165:L165"/>
    <mergeCell ref="P165:Q165"/>
    <mergeCell ref="C166:F166"/>
    <mergeCell ref="H166:L166"/>
    <mergeCell ref="P166:Q166"/>
    <mergeCell ref="C163:F163"/>
    <mergeCell ref="H163:L163"/>
    <mergeCell ref="P163:Q163"/>
    <mergeCell ref="C164:F164"/>
    <mergeCell ref="H164:L164"/>
    <mergeCell ref="P164:Q164"/>
    <mergeCell ref="C161:F161"/>
    <mergeCell ref="H161:L161"/>
    <mergeCell ref="P161:Q161"/>
    <mergeCell ref="C162:F162"/>
    <mergeCell ref="H162:L162"/>
    <mergeCell ref="P162:Q162"/>
    <mergeCell ref="C159:F159"/>
    <mergeCell ref="H159:L159"/>
    <mergeCell ref="P159:Q159"/>
    <mergeCell ref="C160:F160"/>
    <mergeCell ref="H160:L160"/>
    <mergeCell ref="P160:Q160"/>
    <mergeCell ref="C157:F157"/>
    <mergeCell ref="H157:L157"/>
    <mergeCell ref="P157:Q157"/>
    <mergeCell ref="C158:F158"/>
    <mergeCell ref="H158:L158"/>
    <mergeCell ref="P158:Q158"/>
    <mergeCell ref="C155:F155"/>
    <mergeCell ref="H155:L155"/>
    <mergeCell ref="P155:Q155"/>
    <mergeCell ref="C156:F156"/>
    <mergeCell ref="H156:L156"/>
    <mergeCell ref="P156:Q156"/>
    <mergeCell ref="C153:F153"/>
    <mergeCell ref="H153:L153"/>
    <mergeCell ref="P153:Q153"/>
    <mergeCell ref="C154:F154"/>
    <mergeCell ref="H154:L154"/>
    <mergeCell ref="P154:Q154"/>
    <mergeCell ref="C151:F151"/>
    <mergeCell ref="H151:L151"/>
    <mergeCell ref="P151:Q151"/>
    <mergeCell ref="C152:F152"/>
    <mergeCell ref="H152:L152"/>
    <mergeCell ref="P152:Q152"/>
    <mergeCell ref="C149:F149"/>
    <mergeCell ref="H149:L149"/>
    <mergeCell ref="P149:Q149"/>
    <mergeCell ref="C150:F150"/>
    <mergeCell ref="H150:L150"/>
    <mergeCell ref="P150:Q150"/>
    <mergeCell ref="C147:F147"/>
    <mergeCell ref="H147:L147"/>
    <mergeCell ref="P147:Q147"/>
    <mergeCell ref="C148:F148"/>
    <mergeCell ref="H148:L148"/>
    <mergeCell ref="P148:Q148"/>
    <mergeCell ref="C145:F145"/>
    <mergeCell ref="H145:L145"/>
    <mergeCell ref="P145:Q145"/>
    <mergeCell ref="C146:F146"/>
    <mergeCell ref="H146:L146"/>
    <mergeCell ref="P146:Q146"/>
    <mergeCell ref="C143:F143"/>
    <mergeCell ref="H143:L143"/>
    <mergeCell ref="P143:Q143"/>
    <mergeCell ref="C144:F144"/>
    <mergeCell ref="H144:L144"/>
    <mergeCell ref="P144:Q144"/>
    <mergeCell ref="C141:F141"/>
    <mergeCell ref="H141:L141"/>
    <mergeCell ref="P141:Q141"/>
    <mergeCell ref="C142:F142"/>
    <mergeCell ref="H142:L142"/>
    <mergeCell ref="P142:Q142"/>
    <mergeCell ref="C139:F139"/>
    <mergeCell ref="H139:L139"/>
    <mergeCell ref="P139:Q139"/>
    <mergeCell ref="C140:F140"/>
    <mergeCell ref="H140:L140"/>
    <mergeCell ref="P140:Q140"/>
    <mergeCell ref="C137:F137"/>
    <mergeCell ref="H137:L137"/>
    <mergeCell ref="P137:Q137"/>
    <mergeCell ref="C138:F138"/>
    <mergeCell ref="H138:L138"/>
    <mergeCell ref="P138:Q138"/>
    <mergeCell ref="C135:F135"/>
    <mergeCell ref="H135:L135"/>
    <mergeCell ref="P135:Q135"/>
    <mergeCell ref="C136:F136"/>
    <mergeCell ref="H136:L136"/>
    <mergeCell ref="P136:Q136"/>
    <mergeCell ref="C133:F133"/>
    <mergeCell ref="H133:L133"/>
    <mergeCell ref="P133:Q133"/>
    <mergeCell ref="C134:F134"/>
    <mergeCell ref="H134:L134"/>
    <mergeCell ref="P134:Q134"/>
    <mergeCell ref="C131:F131"/>
    <mergeCell ref="H131:L131"/>
    <mergeCell ref="P131:Q131"/>
    <mergeCell ref="C132:F132"/>
    <mergeCell ref="H132:L132"/>
    <mergeCell ref="P132:Q132"/>
    <mergeCell ref="C129:F129"/>
    <mergeCell ref="H129:L129"/>
    <mergeCell ref="P129:Q129"/>
    <mergeCell ref="C130:F130"/>
    <mergeCell ref="H130:L130"/>
    <mergeCell ref="P130:Q130"/>
    <mergeCell ref="C127:F127"/>
    <mergeCell ref="H127:L127"/>
    <mergeCell ref="P127:Q127"/>
    <mergeCell ref="C128:F128"/>
    <mergeCell ref="H128:L128"/>
    <mergeCell ref="P128:Q128"/>
    <mergeCell ref="C125:F125"/>
    <mergeCell ref="H125:L125"/>
    <mergeCell ref="P125:Q125"/>
    <mergeCell ref="C126:F126"/>
    <mergeCell ref="H126:L126"/>
    <mergeCell ref="P126:Q126"/>
    <mergeCell ref="C123:F123"/>
    <mergeCell ref="H123:L123"/>
    <mergeCell ref="P123:Q123"/>
    <mergeCell ref="C124:F124"/>
    <mergeCell ref="H124:L124"/>
    <mergeCell ref="P124:Q124"/>
    <mergeCell ref="C121:F121"/>
    <mergeCell ref="H121:L121"/>
    <mergeCell ref="P121:Q121"/>
    <mergeCell ref="C122:F122"/>
    <mergeCell ref="H122:L122"/>
    <mergeCell ref="P122:Q122"/>
    <mergeCell ref="C119:F119"/>
    <mergeCell ref="H119:L119"/>
    <mergeCell ref="P119:Q119"/>
    <mergeCell ref="C120:F120"/>
    <mergeCell ref="H120:L120"/>
    <mergeCell ref="P120:Q120"/>
    <mergeCell ref="C117:F117"/>
    <mergeCell ref="H117:L117"/>
    <mergeCell ref="P117:Q117"/>
    <mergeCell ref="C118:F118"/>
    <mergeCell ref="H118:L118"/>
    <mergeCell ref="P118:Q118"/>
    <mergeCell ref="C115:F115"/>
    <mergeCell ref="H115:L115"/>
    <mergeCell ref="P115:Q115"/>
    <mergeCell ref="C116:F116"/>
    <mergeCell ref="H116:L116"/>
    <mergeCell ref="P116:Q116"/>
    <mergeCell ref="C113:F113"/>
    <mergeCell ref="H113:L113"/>
    <mergeCell ref="P113:Q113"/>
    <mergeCell ref="C114:F114"/>
    <mergeCell ref="H114:L114"/>
    <mergeCell ref="P114:Q114"/>
    <mergeCell ref="C111:F111"/>
    <mergeCell ref="H111:L111"/>
    <mergeCell ref="P111:Q111"/>
    <mergeCell ref="C112:F112"/>
    <mergeCell ref="H112:L112"/>
    <mergeCell ref="P112:Q112"/>
    <mergeCell ref="C109:F109"/>
    <mergeCell ref="H109:L109"/>
    <mergeCell ref="P109:Q109"/>
    <mergeCell ref="C110:F110"/>
    <mergeCell ref="H110:L110"/>
    <mergeCell ref="P110:Q110"/>
    <mergeCell ref="C107:F107"/>
    <mergeCell ref="H107:L107"/>
    <mergeCell ref="P107:Q107"/>
    <mergeCell ref="C108:F108"/>
    <mergeCell ref="H108:L108"/>
    <mergeCell ref="P108:Q108"/>
    <mergeCell ref="C105:F105"/>
    <mergeCell ref="H105:L105"/>
    <mergeCell ref="P105:Q105"/>
    <mergeCell ref="C106:F106"/>
    <mergeCell ref="H106:L106"/>
    <mergeCell ref="P106:Q106"/>
    <mergeCell ref="C103:F103"/>
    <mergeCell ref="H103:L103"/>
    <mergeCell ref="P103:Q103"/>
    <mergeCell ref="C104:F104"/>
    <mergeCell ref="H104:L104"/>
    <mergeCell ref="P104:Q104"/>
    <mergeCell ref="C101:F101"/>
    <mergeCell ref="H101:L101"/>
    <mergeCell ref="P101:Q101"/>
    <mergeCell ref="C102:F102"/>
    <mergeCell ref="H102:L102"/>
    <mergeCell ref="P102:Q102"/>
    <mergeCell ref="C99:F99"/>
    <mergeCell ref="H99:L99"/>
    <mergeCell ref="P99:Q99"/>
    <mergeCell ref="C100:F100"/>
    <mergeCell ref="H100:L100"/>
    <mergeCell ref="P100:Q100"/>
    <mergeCell ref="C97:F97"/>
    <mergeCell ref="H97:L97"/>
    <mergeCell ref="P97:Q97"/>
    <mergeCell ref="C98:F98"/>
    <mergeCell ref="H98:L98"/>
    <mergeCell ref="P98:Q98"/>
    <mergeCell ref="C95:F95"/>
    <mergeCell ref="H95:L95"/>
    <mergeCell ref="P95:Q95"/>
    <mergeCell ref="C96:F96"/>
    <mergeCell ref="H96:L96"/>
    <mergeCell ref="P96:Q96"/>
    <mergeCell ref="C93:F93"/>
    <mergeCell ref="H93:L93"/>
    <mergeCell ref="P93:Q93"/>
    <mergeCell ref="C94:F94"/>
    <mergeCell ref="H94:L94"/>
    <mergeCell ref="P94:Q94"/>
    <mergeCell ref="C91:F91"/>
    <mergeCell ref="H91:L91"/>
    <mergeCell ref="P91:Q91"/>
    <mergeCell ref="C92:F92"/>
    <mergeCell ref="H92:L92"/>
    <mergeCell ref="P92:Q92"/>
    <mergeCell ref="C89:F89"/>
    <mergeCell ref="H89:L89"/>
    <mergeCell ref="P89:Q89"/>
    <mergeCell ref="C90:F90"/>
    <mergeCell ref="H90:L90"/>
    <mergeCell ref="P90:Q90"/>
    <mergeCell ref="C87:F87"/>
    <mergeCell ref="H87:L87"/>
    <mergeCell ref="P87:Q87"/>
    <mergeCell ref="C88:F88"/>
    <mergeCell ref="H88:L88"/>
    <mergeCell ref="P88:Q88"/>
    <mergeCell ref="C85:F85"/>
    <mergeCell ref="H85:L85"/>
    <mergeCell ref="P85:Q85"/>
    <mergeCell ref="C86:F86"/>
    <mergeCell ref="H86:L86"/>
    <mergeCell ref="P86:Q86"/>
    <mergeCell ref="C83:F83"/>
    <mergeCell ref="H83:L83"/>
    <mergeCell ref="P83:Q83"/>
    <mergeCell ref="C84:F84"/>
    <mergeCell ref="H84:L84"/>
    <mergeCell ref="P84:Q84"/>
    <mergeCell ref="C81:F81"/>
    <mergeCell ref="H81:L81"/>
    <mergeCell ref="P81:Q81"/>
    <mergeCell ref="C82:F82"/>
    <mergeCell ref="H82:L82"/>
    <mergeCell ref="P82:Q82"/>
    <mergeCell ref="C79:F79"/>
    <mergeCell ref="H79:L79"/>
    <mergeCell ref="P79:Q79"/>
    <mergeCell ref="C80:F80"/>
    <mergeCell ref="H80:L80"/>
    <mergeCell ref="P80:Q80"/>
    <mergeCell ref="C77:F77"/>
    <mergeCell ref="H77:L77"/>
    <mergeCell ref="P77:Q77"/>
    <mergeCell ref="C78:F78"/>
    <mergeCell ref="H78:L78"/>
    <mergeCell ref="P78:Q78"/>
    <mergeCell ref="C75:F75"/>
    <mergeCell ref="H75:L75"/>
    <mergeCell ref="P75:Q75"/>
    <mergeCell ref="C76:F76"/>
    <mergeCell ref="H76:L76"/>
    <mergeCell ref="P76:Q76"/>
    <mergeCell ref="C73:F73"/>
    <mergeCell ref="H73:L73"/>
    <mergeCell ref="P73:Q73"/>
    <mergeCell ref="C74:F74"/>
    <mergeCell ref="H74:L74"/>
    <mergeCell ref="P74:Q74"/>
    <mergeCell ref="C71:F71"/>
    <mergeCell ref="H71:L71"/>
    <mergeCell ref="P71:Q71"/>
    <mergeCell ref="C72:F72"/>
    <mergeCell ref="H72:L72"/>
    <mergeCell ref="P72:Q72"/>
    <mergeCell ref="C69:F69"/>
    <mergeCell ref="H69:L69"/>
    <mergeCell ref="P69:Q69"/>
    <mergeCell ref="C70:F70"/>
    <mergeCell ref="H70:L70"/>
    <mergeCell ref="P70:Q70"/>
    <mergeCell ref="C67:F67"/>
    <mergeCell ref="H67:L67"/>
    <mergeCell ref="P67:Q67"/>
    <mergeCell ref="C68:F68"/>
    <mergeCell ref="H68:L68"/>
    <mergeCell ref="P68:Q68"/>
    <mergeCell ref="C65:F65"/>
    <mergeCell ref="H65:L65"/>
    <mergeCell ref="P65:Q65"/>
    <mergeCell ref="C66:F66"/>
    <mergeCell ref="H66:L66"/>
    <mergeCell ref="P66:Q66"/>
    <mergeCell ref="C63:F63"/>
    <mergeCell ref="H63:L63"/>
    <mergeCell ref="P63:Q63"/>
    <mergeCell ref="C64:F64"/>
    <mergeCell ref="H64:L64"/>
    <mergeCell ref="P64:Q64"/>
    <mergeCell ref="C61:F61"/>
    <mergeCell ref="H61:L61"/>
    <mergeCell ref="P61:Q61"/>
    <mergeCell ref="C62:F62"/>
    <mergeCell ref="H62:L62"/>
    <mergeCell ref="P62:Q62"/>
    <mergeCell ref="C59:F59"/>
    <mergeCell ref="H59:L59"/>
    <mergeCell ref="P59:Q59"/>
    <mergeCell ref="C60:F60"/>
    <mergeCell ref="H60:L60"/>
    <mergeCell ref="P60:Q60"/>
    <mergeCell ref="C57:F57"/>
    <mergeCell ref="H57:L57"/>
    <mergeCell ref="P57:Q57"/>
    <mergeCell ref="C58:F58"/>
    <mergeCell ref="H58:L58"/>
    <mergeCell ref="P58:Q58"/>
    <mergeCell ref="C55:F55"/>
    <mergeCell ref="H55:L55"/>
    <mergeCell ref="P55:Q55"/>
    <mergeCell ref="C56:F56"/>
    <mergeCell ref="H56:L56"/>
    <mergeCell ref="P56:Q56"/>
    <mergeCell ref="C53:F53"/>
    <mergeCell ref="H53:L53"/>
    <mergeCell ref="P53:Q53"/>
    <mergeCell ref="C54:F54"/>
    <mergeCell ref="H54:L54"/>
    <mergeCell ref="P54:Q54"/>
    <mergeCell ref="C51:F51"/>
    <mergeCell ref="H51:L51"/>
    <mergeCell ref="P51:Q51"/>
    <mergeCell ref="C52:F52"/>
    <mergeCell ref="H52:L52"/>
    <mergeCell ref="P52:Q52"/>
    <mergeCell ref="C49:F49"/>
    <mergeCell ref="H49:L49"/>
    <mergeCell ref="P49:Q49"/>
    <mergeCell ref="C50:F50"/>
    <mergeCell ref="H50:L50"/>
    <mergeCell ref="P50:Q50"/>
    <mergeCell ref="C47:F47"/>
    <mergeCell ref="H47:L47"/>
    <mergeCell ref="P47:Q47"/>
    <mergeCell ref="C48:F48"/>
    <mergeCell ref="H48:L48"/>
    <mergeCell ref="P48:Q48"/>
    <mergeCell ref="C45:F45"/>
    <mergeCell ref="H45:L45"/>
    <mergeCell ref="P45:Q45"/>
    <mergeCell ref="C46:F46"/>
    <mergeCell ref="H46:L46"/>
    <mergeCell ref="P46:Q46"/>
    <mergeCell ref="C43:F43"/>
    <mergeCell ref="H43:L43"/>
    <mergeCell ref="P43:Q43"/>
    <mergeCell ref="C44:F44"/>
    <mergeCell ref="H44:L44"/>
    <mergeCell ref="P44:Q44"/>
    <mergeCell ref="C41:F41"/>
    <mergeCell ref="H41:L41"/>
    <mergeCell ref="P41:Q41"/>
    <mergeCell ref="C42:F42"/>
    <mergeCell ref="H42:L42"/>
    <mergeCell ref="P42:Q42"/>
    <mergeCell ref="C39:F39"/>
    <mergeCell ref="H39:L39"/>
    <mergeCell ref="P39:Q39"/>
    <mergeCell ref="C40:F40"/>
    <mergeCell ref="H40:L40"/>
    <mergeCell ref="P40:Q40"/>
    <mergeCell ref="C37:F37"/>
    <mergeCell ref="H37:L37"/>
    <mergeCell ref="P37:Q37"/>
    <mergeCell ref="C38:F38"/>
    <mergeCell ref="H38:L38"/>
    <mergeCell ref="P38:Q38"/>
    <mergeCell ref="C35:F35"/>
    <mergeCell ref="H35:L35"/>
    <mergeCell ref="P35:Q35"/>
    <mergeCell ref="C36:F36"/>
    <mergeCell ref="H36:L36"/>
    <mergeCell ref="P36:Q36"/>
    <mergeCell ref="C33:F33"/>
    <mergeCell ref="H33:L33"/>
    <mergeCell ref="P33:Q33"/>
    <mergeCell ref="C34:F34"/>
    <mergeCell ref="H34:L34"/>
    <mergeCell ref="P34:Q34"/>
    <mergeCell ref="C31:F31"/>
    <mergeCell ref="H31:L31"/>
    <mergeCell ref="P31:Q31"/>
    <mergeCell ref="C32:F32"/>
    <mergeCell ref="H32:L32"/>
    <mergeCell ref="P32:Q32"/>
    <mergeCell ref="C29:F29"/>
    <mergeCell ref="H29:L29"/>
    <mergeCell ref="P29:Q29"/>
    <mergeCell ref="C30:F30"/>
    <mergeCell ref="H30:L30"/>
    <mergeCell ref="P30:Q30"/>
    <mergeCell ref="C27:F27"/>
    <mergeCell ref="H27:L27"/>
    <mergeCell ref="P27:Q27"/>
    <mergeCell ref="C28:F28"/>
    <mergeCell ref="H28:L28"/>
    <mergeCell ref="P28:Q28"/>
    <mergeCell ref="C25:F25"/>
    <mergeCell ref="H25:L25"/>
    <mergeCell ref="P25:Q25"/>
    <mergeCell ref="C26:F26"/>
    <mergeCell ref="H26:L26"/>
    <mergeCell ref="P26:Q26"/>
    <mergeCell ref="K1:S3"/>
    <mergeCell ref="Q8:S8"/>
    <mergeCell ref="L16:N16"/>
    <mergeCell ref="E18:J18"/>
    <mergeCell ref="C24:F24"/>
    <mergeCell ref="H24:L24"/>
    <mergeCell ref="P24:Q24"/>
  </mergeCells>
  <pageMargins left="0.23622047244094491" right="0.23622047244094491" top="0.74803149606299213" bottom="0.74803149606299213" header="0.31496062992125984" footer="0.31496062992125984"/>
  <pageSetup paperSize="9" orientation="portrait" r:id="rId1"/>
  <headerFooter>
    <oddFooter>&amp;C&amp;"Arial,обычный"&amp;7&amp;K00-024«TBank» universal license of Bank of Russia No 2673 c/a 30101810145250000974 Main Department Bank of Russia in the Central Federal District
BIC 044525974 TIC 7710140679 CRR 771301001&amp;R&amp;"Arial,обычный"&amp;8&amp;K00-024&amp;P</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S388"/>
  <sheetViews>
    <sheetView zoomScale="115" zoomScaleNormal="115" workbookViewId="0">
      <selection activeCell="P27" sqref="P27:Q27"/>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148" customWidth="1"/>
    <col min="15" max="15" width="2" style="148" customWidth="1"/>
    <col min="16" max="16" width="11" style="148" bestFit="1" customWidth="1"/>
    <col min="17" max="17" width="7.6640625" style="148" customWidth="1"/>
    <col min="18" max="18" width="2.33203125" style="148" customWidth="1"/>
    <col min="19" max="19" width="8.88671875" style="150"/>
    <col min="20" max="16384" width="8.88671875" style="148"/>
  </cols>
  <sheetData>
    <row r="1" spans="1:19" ht="13.8" customHeight="1">
      <c r="K1" s="311" t="s">
        <v>4993</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4985199</v>
      </c>
      <c r="Q8" s="313">
        <f ca="1">TODAY()-4</f>
        <v>46059</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159"/>
      <c r="O10" s="159"/>
      <c r="P10" s="159"/>
      <c r="Q10" s="159"/>
      <c r="R10" s="159"/>
      <c r="S10" s="166"/>
    </row>
    <row r="11" spans="1:19" ht="7.2" customHeight="1">
      <c r="A11" s="153"/>
      <c r="B11" s="153"/>
      <c r="C11" s="153"/>
      <c r="D11" s="153"/>
      <c r="E11" s="153"/>
      <c r="F11" s="153"/>
      <c r="G11" s="153"/>
      <c r="H11" s="153"/>
      <c r="I11" s="153"/>
      <c r="J11" s="153"/>
      <c r="K11" s="153"/>
      <c r="L11" s="153"/>
      <c r="M11" s="153"/>
      <c r="N11" s="153"/>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159"/>
      <c r="O12" s="159"/>
      <c r="P12" s="159"/>
      <c r="Q12" s="159"/>
      <c r="R12" s="159"/>
      <c r="S12" s="166"/>
    </row>
    <row r="13" spans="1:19" ht="14.4" customHeight="1"/>
    <row r="14" spans="1:19" ht="20.399999999999999">
      <c r="A14" s="151" t="s">
        <v>4977</v>
      </c>
    </row>
    <row r="15" spans="1:19" ht="11.4" customHeight="1"/>
    <row r="16" spans="1:19">
      <c r="A16" s="164" t="s">
        <v>4978</v>
      </c>
      <c r="B16" s="159"/>
      <c r="C16" s="159"/>
      <c r="D16" s="159"/>
      <c r="E16" s="159"/>
      <c r="F16" s="159"/>
      <c r="G16" s="159"/>
      <c r="H16" s="159"/>
      <c r="I16" s="159"/>
      <c r="J16" s="159"/>
      <c r="K16" s="159"/>
      <c r="L16" s="167" t="str">
        <f ca="1">TEXT(Q8-RANDBETWEEN(660,3652),"ДД.ММ.ГГГ")</f>
        <v>26.10.2022</v>
      </c>
      <c r="M16" s="159"/>
      <c r="N16" s="159"/>
      <c r="O16" s="159"/>
      <c r="P16" s="159"/>
      <c r="Q16" s="159"/>
      <c r="R16" s="159"/>
      <c r="S16" s="166"/>
    </row>
    <row r="17" spans="1:19" ht="8.4" customHeight="1"/>
    <row r="18" spans="1:19" ht="15" customHeight="1">
      <c r="A18" s="164" t="s">
        <v>4979</v>
      </c>
      <c r="B18" s="159"/>
      <c r="C18" s="159"/>
      <c r="D18" s="159"/>
      <c r="E18" s="310">
        <f ca="1">RANDBETWEEN(1111111,9999999)</f>
        <v>2807116</v>
      </c>
      <c r="F18" s="310"/>
      <c r="G18" s="310"/>
      <c r="H18" s="310"/>
      <c r="I18" s="310"/>
      <c r="J18" s="310"/>
      <c r="K18" s="159"/>
      <c r="L18" s="159"/>
      <c r="M18" s="159"/>
      <c r="N18" s="159"/>
      <c r="O18" s="159"/>
      <c r="P18" s="159"/>
      <c r="Q18" s="159"/>
      <c r="R18" s="159"/>
      <c r="S18" s="166"/>
    </row>
    <row r="19" spans="1:19" ht="6" customHeight="1"/>
    <row r="20" spans="1:19">
      <c r="A20" s="164" t="s">
        <v>4986</v>
      </c>
      <c r="B20" s="159"/>
      <c r="C20" s="159"/>
      <c r="D20" s="159"/>
      <c r="E20" s="159"/>
      <c r="F20" s="159"/>
      <c r="G20" s="159"/>
      <c r="H20" s="159"/>
      <c r="I20" s="159"/>
      <c r="J20" s="165"/>
      <c r="K20" s="159"/>
      <c r="L20" s="159"/>
      <c r="M20" s="159"/>
      <c r="N20" s="159"/>
      <c r="O20" s="159"/>
      <c r="P20" s="159"/>
      <c r="Q20" s="159"/>
      <c r="R20" s="159"/>
      <c r="S20" s="166"/>
    </row>
    <row r="22" spans="1:19">
      <c r="A22" s="148" t="str">
        <f ca="1">"Movement of funds for the period from "&amp;TEXT(A361,"ДД.ММ.ГГГ")&amp;" till "&amp;TEXT(A25,"ДД.ММ.ГГГ")</f>
        <v>Movement of funds for the period from 29.08.2025 till 06.02.2026</v>
      </c>
    </row>
    <row r="24" spans="1:19" ht="22.8" customHeight="1" thickBot="1">
      <c r="A24" s="155" t="s">
        <v>4992</v>
      </c>
      <c r="B24" s="174"/>
      <c r="C24" s="312" t="s">
        <v>4981</v>
      </c>
      <c r="D24" s="312"/>
      <c r="E24" s="312"/>
      <c r="F24" s="312"/>
      <c r="G24" s="155"/>
      <c r="H24" s="312" t="s">
        <v>4982</v>
      </c>
      <c r="I24" s="312"/>
      <c r="J24" s="312"/>
      <c r="K24" s="312"/>
      <c r="L24" s="312"/>
      <c r="M24" s="174"/>
      <c r="N24" s="155" t="s">
        <v>4983</v>
      </c>
      <c r="O24" s="156"/>
      <c r="P24" s="314" t="s">
        <v>4984</v>
      </c>
      <c r="Q24" s="314"/>
      <c r="R24" s="156"/>
      <c r="S24" s="155" t="s">
        <v>4985</v>
      </c>
    </row>
    <row r="25" spans="1:19" ht="29.4" customHeight="1">
      <c r="A25" s="158">
        <f ca="1">Q8+RANDBETWEEN(0,86400)/86400</f>
        <v>46059.176226851851</v>
      </c>
      <c r="B25" s="168"/>
      <c r="C25" s="308">
        <f ca="1">A25</f>
        <v>46059.176226851851</v>
      </c>
      <c r="D25" s="309"/>
      <c r="E25" s="309"/>
      <c r="F25" s="309"/>
      <c r="G25" s="168"/>
      <c r="H25" s="302">
        <f ca="1">IF(DAY(A25)=20,('ввод данных'!$B$15),RANDBETWEEN(-14999,-51))</f>
        <v>-3774</v>
      </c>
      <c r="I25" s="302"/>
      <c r="J25" s="302"/>
      <c r="K25" s="302"/>
      <c r="L25" s="302"/>
      <c r="M25" s="169"/>
      <c r="N25" s="169">
        <f t="shared" ref="N25:N89" ca="1" si="0">H25</f>
        <v>-3774</v>
      </c>
      <c r="O25" s="168"/>
      <c r="P25" s="329" t="str">
        <f ca="1">IF(DAY(A25)=20,"Salary transfer from " &amp;'ввод данных'!$B$11,INDEX(Лист4!$A$1:$A$388,RANDBETWEEN(1,ROWS(Лист4!$A$1:$A$388))))</f>
        <v>AGZS 18</v>
      </c>
      <c r="Q25" s="329"/>
      <c r="R25" s="168"/>
      <c r="S25" s="168" t="str">
        <f ca="1">"*"&amp;RANDBETWEEN(1111,9999)</f>
        <v>*4992</v>
      </c>
    </row>
    <row r="26" spans="1:19" ht="30" customHeight="1">
      <c r="A26" s="160">
        <f ca="1">A25-RANDBETWEEN(1,1440)/1440</f>
        <v>46058.993587962963</v>
      </c>
      <c r="B26" s="170"/>
      <c r="C26" s="306">
        <f t="shared" ref="C26:C89" ca="1" si="1">A26</f>
        <v>46058.993587962963</v>
      </c>
      <c r="D26" s="307"/>
      <c r="E26" s="307"/>
      <c r="F26" s="307"/>
      <c r="G26" s="170"/>
      <c r="H26" s="300">
        <f ca="1">IF(AND(DAY(A26)=20,COUNTIFS($H$25:H25,"&gt;0",$A$25:A25,"&gt;="&amp;DATE(YEAR(A26),MONTH(A26),1),$A$25:A25,"&lt;"&amp;DATE(YEAR(A26),MONTH(A26)+1,1))=0),'ввод данных'!$B$15,-RANDBETWEEN(51,14999))</f>
        <v>-370</v>
      </c>
      <c r="I26" s="300"/>
      <c r="J26" s="300"/>
      <c r="K26" s="300"/>
      <c r="L26" s="300"/>
      <c r="M26" s="171"/>
      <c r="N26" s="171">
        <f t="shared" ca="1" si="0"/>
        <v>-370</v>
      </c>
      <c r="O26" s="171"/>
      <c r="P26" s="303" t="str">
        <f ca="1">IF(DAY(A26)=20,"Salary transfer from " &amp;'ввод данных'!$B$11,INDEX(Лист4!$A$1:$A$388,RANDBETWEEN(1,ROWS(Лист4!$A$1:$A$388))))</f>
        <v>LEROY MERLIN KRASNOGOR</v>
      </c>
      <c r="Q26" s="303"/>
      <c r="R26" s="171"/>
      <c r="S26" s="171" t="str">
        <f ca="1">$S$25</f>
        <v>*4992</v>
      </c>
    </row>
    <row r="27" spans="1:19" ht="30" customHeight="1">
      <c r="A27" s="161">
        <f t="shared" ref="A27:A90" ca="1" si="2">A26-RANDBETWEEN(1,1440)/1440</f>
        <v>46058.409560185188</v>
      </c>
      <c r="B27" s="170"/>
      <c r="C27" s="306">
        <f t="shared" ca="1" si="1"/>
        <v>46058.409560185188</v>
      </c>
      <c r="D27" s="307"/>
      <c r="E27" s="307"/>
      <c r="F27" s="307"/>
      <c r="G27" s="170"/>
      <c r="H27" s="300">
        <f ca="1">IF(AND(DAY(A27)=20,COUNTIFS($H$25:H26,"&gt;0",$A$25:A26,"&gt;="&amp;DATE(YEAR(A27),MONTH(A27),1),$A$25:A26,"&lt;"&amp;DATE(YEAR(A27),MONTH(A27)+1,1))=0),'ввод данных'!$B$15,-RANDBETWEEN(51,14999))</f>
        <v>-2495</v>
      </c>
      <c r="I27" s="300"/>
      <c r="J27" s="300"/>
      <c r="K27" s="300"/>
      <c r="L27" s="300"/>
      <c r="M27" s="171"/>
      <c r="N27" s="171">
        <f t="shared" ca="1" si="0"/>
        <v>-2495</v>
      </c>
      <c r="O27" s="170"/>
      <c r="P27" s="303" t="str">
        <f ca="1">IF(DAY(A27)=20,"Salary transfer from " &amp;'ввод данных'!$B$11,INDEX(Лист4!$A$1:$A$388,RANDBETWEEN(1,ROWS(Лист4!$A$1:$A$388))))</f>
        <v>IMONEYNEW.RU</v>
      </c>
      <c r="Q27" s="303"/>
      <c r="R27" s="170"/>
      <c r="S27" s="171" t="str">
        <f t="shared" ref="S27:S90" ca="1" si="3">$S$25</f>
        <v>*4992</v>
      </c>
    </row>
    <row r="28" spans="1:19" ht="30" customHeight="1">
      <c r="A28" s="160">
        <f t="shared" ca="1" si="2"/>
        <v>46057.967893518522</v>
      </c>
      <c r="B28" s="170"/>
      <c r="C28" s="306">
        <f t="shared" ca="1" si="1"/>
        <v>46057.967893518522</v>
      </c>
      <c r="D28" s="307"/>
      <c r="E28" s="307"/>
      <c r="F28" s="307"/>
      <c r="G28" s="170"/>
      <c r="H28" s="300">
        <f ca="1">IF(AND(DAY(A28)=20,COUNTIFS($H$25:H27,"&gt;0",$A$25:A27,"&gt;="&amp;DATE(YEAR(A28),MONTH(A28),1),$A$25:A27,"&lt;"&amp;DATE(YEAR(A28),MONTH(A28)+1,1))=0),'ввод данных'!$B$15,-RANDBETWEEN(51,14999))</f>
        <v>-485</v>
      </c>
      <c r="I28" s="300"/>
      <c r="J28" s="300"/>
      <c r="K28" s="300"/>
      <c r="L28" s="300"/>
      <c r="M28" s="171"/>
      <c r="N28" s="171">
        <f t="shared" ca="1" si="0"/>
        <v>-485</v>
      </c>
      <c r="O28" s="170"/>
      <c r="P28" s="303" t="str">
        <f ca="1">IF(H28='ввод данных'!$B$15,"Salary transfer from "&amp;'ввод данных'!$B$11,INDEX(Лист4!$A$1:$A$388,RANDBETWEEN(1,ROWS(Лист4!$A$1:$A$388))))</f>
        <v>PIF AC TECHNOLOGIES</v>
      </c>
      <c r="Q28" s="303"/>
      <c r="R28" s="170"/>
      <c r="S28" s="171" t="str">
        <f t="shared" ca="1" si="3"/>
        <v>*4992</v>
      </c>
    </row>
    <row r="29" spans="1:19" ht="30" customHeight="1">
      <c r="A29" s="160">
        <f t="shared" ca="1" si="2"/>
        <v>46057.189421296302</v>
      </c>
      <c r="B29" s="170"/>
      <c r="C29" s="306">
        <f t="shared" ca="1" si="1"/>
        <v>46057.189421296302</v>
      </c>
      <c r="D29" s="307"/>
      <c r="E29" s="307"/>
      <c r="F29" s="307"/>
      <c r="G29" s="170"/>
      <c r="H29" s="300">
        <f ca="1">IF(AND(DAY(A29)=20,COUNTIFS($H$25:H28,"&gt;0",$A$25:A28,"&gt;="&amp;DATE(YEAR(A29),MONTH(A29),1),$A$25:A28,"&lt;"&amp;DATE(YEAR(A29),MONTH(A29)+1,1))=0),'ввод данных'!$B$15,-RANDBETWEEN(51,14999))</f>
        <v>-1271</v>
      </c>
      <c r="I29" s="300"/>
      <c r="J29" s="300"/>
      <c r="K29" s="300"/>
      <c r="L29" s="300"/>
      <c r="M29" s="171"/>
      <c r="N29" s="171">
        <f t="shared" ca="1" si="0"/>
        <v>-1271</v>
      </c>
      <c r="O29" s="170"/>
      <c r="P29" s="303" t="str">
        <f ca="1">IF(H29='ввод данных'!$B$15,"Salary transfer from "&amp;'ввод данных'!$B$11,INDEX(Лист4!$A$1:$A$388,RANDBETWEEN(1,ROWS(Лист4!$A$1:$A$388))))</f>
        <v>YM*TURBOZAIM</v>
      </c>
      <c r="Q29" s="303"/>
      <c r="R29" s="170"/>
      <c r="S29" s="171" t="str">
        <f t="shared" ca="1" si="3"/>
        <v>*4992</v>
      </c>
    </row>
    <row r="30" spans="1:19" ht="30" customHeight="1">
      <c r="A30" s="160">
        <f t="shared" ca="1" si="2"/>
        <v>46057.097060185188</v>
      </c>
      <c r="B30" s="170"/>
      <c r="C30" s="306">
        <f t="shared" ca="1" si="1"/>
        <v>46057.097060185188</v>
      </c>
      <c r="D30" s="307"/>
      <c r="E30" s="307"/>
      <c r="F30" s="307"/>
      <c r="G30" s="170"/>
      <c r="H30" s="300">
        <f ca="1">IF(AND(DAY(A30)=20,COUNTIFS($H$25:H29,"&gt;0",$A$25:A29,"&gt;="&amp;DATE(YEAR(A30),MONTH(A30),1),$A$25:A29,"&lt;"&amp;DATE(YEAR(A30),MONTH(A30)+1,1))=0),'ввод данных'!$B$15,-RANDBETWEEN(51,14999))</f>
        <v>-12900</v>
      </c>
      <c r="I30" s="300"/>
      <c r="J30" s="300"/>
      <c r="K30" s="300"/>
      <c r="L30" s="300"/>
      <c r="M30" s="171"/>
      <c r="N30" s="171">
        <f t="shared" ca="1" si="0"/>
        <v>-12900</v>
      </c>
      <c r="O30" s="170"/>
      <c r="P30" s="303" t="str">
        <f ca="1">IF(H30='ввод данных'!$B$15,"Salary transfer from "&amp;'ввод данных'!$B$11,INDEX(Лист4!$A$1:$A$388,RANDBETWEEN(1,ROWS(Лист4!$A$1:$A$388))))</f>
        <v>ONLINEPAY</v>
      </c>
      <c r="Q30" s="303"/>
      <c r="R30" s="170"/>
      <c r="S30" s="171" t="str">
        <f t="shared" ca="1" si="3"/>
        <v>*4992</v>
      </c>
    </row>
    <row r="31" spans="1:19" ht="30" customHeight="1">
      <c r="A31" s="160">
        <f ca="1">A30-RANDBETWEEN(1,1440)/1440</f>
        <v>46056.407476851855</v>
      </c>
      <c r="B31" s="170"/>
      <c r="C31" s="306">
        <f t="shared" ca="1" si="1"/>
        <v>46056.407476851855</v>
      </c>
      <c r="D31" s="307"/>
      <c r="E31" s="307"/>
      <c r="F31" s="307"/>
      <c r="G31" s="170"/>
      <c r="H31" s="300">
        <f ca="1">IF(AND(DAY(A31)=20,COUNTIFS($H$25:H30,"&gt;0",$A$25:A30,"&gt;="&amp;DATE(YEAR(A31),MONTH(A31),1),$A$25:A30,"&lt;"&amp;DATE(YEAR(A31),MONTH(A31)+1,1))=0),'ввод данных'!$B$15,-RANDBETWEEN(51,14999))</f>
        <v>-4597</v>
      </c>
      <c r="I31" s="300"/>
      <c r="J31" s="300"/>
      <c r="K31" s="300"/>
      <c r="L31" s="300"/>
      <c r="M31" s="171"/>
      <c r="N31" s="171">
        <f t="shared" ca="1" si="0"/>
        <v>-4597</v>
      </c>
      <c r="O31" s="170"/>
      <c r="P31" s="303" t="str">
        <f ca="1">IF(H31='ввод данных'!$B$15,"Salary transfer from "&amp;'ввод данных'!$B$11,INDEX(Лист4!$A$1:$A$388,RANDBETWEEN(1,ROWS(Лист4!$A$1:$A$388))))</f>
        <v>ANTRESOL</v>
      </c>
      <c r="Q31" s="303"/>
      <c r="R31" s="170"/>
      <c r="S31" s="171" t="str">
        <f t="shared" ca="1" si="3"/>
        <v>*4992</v>
      </c>
    </row>
    <row r="32" spans="1:19" ht="30" customHeight="1">
      <c r="A32" s="160">
        <f t="shared" ca="1" si="2"/>
        <v>46056.1019212963</v>
      </c>
      <c r="B32" s="170"/>
      <c r="C32" s="306">
        <f t="shared" ca="1" si="1"/>
        <v>46056.1019212963</v>
      </c>
      <c r="D32" s="307"/>
      <c r="E32" s="307"/>
      <c r="F32" s="307"/>
      <c r="G32" s="170"/>
      <c r="H32" s="300">
        <f ca="1">IF(AND(DAY(A32)=20,COUNTIFS($H$25:H31,"&gt;0",$A$25:A31,"&gt;="&amp;DATE(YEAR(A32),MONTH(A32),1),$A$25:A31,"&lt;"&amp;DATE(YEAR(A32),MONTH(A32)+1,1))=0),'ввод данных'!$B$15,-RANDBETWEEN(51,14999))</f>
        <v>-1602</v>
      </c>
      <c r="I32" s="300"/>
      <c r="J32" s="300"/>
      <c r="K32" s="300"/>
      <c r="L32" s="300"/>
      <c r="M32" s="171"/>
      <c r="N32" s="171">
        <f t="shared" ca="1" si="0"/>
        <v>-1602</v>
      </c>
      <c r="O32" s="170"/>
      <c r="P32" s="303" t="str">
        <f ca="1">IF(H32='ввод данных'!$B$15,"Salary transfer from "&amp;'ввод данных'!$B$11,INDEX(Лист4!$A$1:$A$388,RANDBETWEEN(1,ROWS(Лист4!$A$1:$A$388))))</f>
        <v>KOMFORT+</v>
      </c>
      <c r="Q32" s="303"/>
      <c r="R32" s="170"/>
      <c r="S32" s="171" t="str">
        <f t="shared" ca="1" si="3"/>
        <v>*4992</v>
      </c>
    </row>
    <row r="33" spans="1:19" ht="30" customHeight="1">
      <c r="A33" s="160">
        <f t="shared" ca="1" si="2"/>
        <v>46055.975532407414</v>
      </c>
      <c r="B33" s="170"/>
      <c r="C33" s="306">
        <f t="shared" ca="1" si="1"/>
        <v>46055.975532407414</v>
      </c>
      <c r="D33" s="307"/>
      <c r="E33" s="307"/>
      <c r="F33" s="307"/>
      <c r="G33" s="170"/>
      <c r="H33" s="300">
        <f ca="1">IF(AND(DAY(A33)=20,COUNTIFS($H$25:H32,"&gt;0",$A$25:A32,"&gt;="&amp;DATE(YEAR(A33),MONTH(A33),1),$A$25:A32,"&lt;"&amp;DATE(YEAR(A33),MONTH(A33)+1,1))=0),'ввод данных'!$B$15,-RANDBETWEEN(51,14999))</f>
        <v>-1540</v>
      </c>
      <c r="I33" s="300"/>
      <c r="J33" s="300"/>
      <c r="K33" s="300"/>
      <c r="L33" s="300"/>
      <c r="M33" s="171"/>
      <c r="N33" s="171">
        <f t="shared" ca="1" si="0"/>
        <v>-1540</v>
      </c>
      <c r="O33" s="170"/>
      <c r="P33" s="303" t="str">
        <f ca="1">IF(H33='ввод данных'!$B$15,"Salary transfer from "&amp;'ввод данных'!$B$11,INDEX(Лист4!$A$1:$A$388,RANDBETWEEN(1,ROWS(Лист4!$A$1:$A$388))))</f>
        <v>WALLET ONE*CIFRA1</v>
      </c>
      <c r="Q33" s="303"/>
      <c r="R33" s="170"/>
      <c r="S33" s="171" t="str">
        <f t="shared" ca="1" si="3"/>
        <v>*4992</v>
      </c>
    </row>
    <row r="34" spans="1:19" ht="30" customHeight="1">
      <c r="A34" s="160">
        <f t="shared" ca="1" si="2"/>
        <v>46055.406782407415</v>
      </c>
      <c r="B34" s="170"/>
      <c r="C34" s="306">
        <f t="shared" ca="1" si="1"/>
        <v>46055.406782407415</v>
      </c>
      <c r="D34" s="307"/>
      <c r="E34" s="307"/>
      <c r="F34" s="307"/>
      <c r="G34" s="170"/>
      <c r="H34" s="300">
        <f ca="1">IF(AND(DAY(A34)=20,COUNTIFS($H$25:H33,"&gt;0",$A$25:A33,"&gt;="&amp;DATE(YEAR(A34),MONTH(A34),1),$A$25:A33,"&lt;"&amp;DATE(YEAR(A34),MONTH(A34)+1,1))=0),'ввод данных'!$B$15,-RANDBETWEEN(51,14999))</f>
        <v>-10098</v>
      </c>
      <c r="I34" s="300"/>
      <c r="J34" s="300"/>
      <c r="K34" s="300"/>
      <c r="L34" s="300"/>
      <c r="M34" s="171"/>
      <c r="N34" s="171">
        <f t="shared" ca="1" si="0"/>
        <v>-10098</v>
      </c>
      <c r="O34" s="170"/>
      <c r="P34" s="303" t="str">
        <f ca="1">IF(H34='ввод данных'!$B$15,"Salary transfer from "&amp;'ввод данных'!$B$11,INDEX(Лист4!$A$1:$A$388,RANDBETWEEN(1,ROWS(Лист4!$A$1:$A$388))))</f>
        <v>AUCTIONET.COM</v>
      </c>
      <c r="Q34" s="303"/>
      <c r="R34" s="170"/>
      <c r="S34" s="171" t="str">
        <f t="shared" ca="1" si="3"/>
        <v>*4992</v>
      </c>
    </row>
    <row r="35" spans="1:19" ht="30" customHeight="1">
      <c r="A35" s="160">
        <f t="shared" ca="1" si="2"/>
        <v>46054.963032407417</v>
      </c>
      <c r="B35" s="170"/>
      <c r="C35" s="306">
        <f t="shared" ca="1" si="1"/>
        <v>46054.963032407417</v>
      </c>
      <c r="D35" s="307"/>
      <c r="E35" s="307"/>
      <c r="F35" s="307"/>
      <c r="G35" s="170"/>
      <c r="H35" s="300">
        <f ca="1">IF(AND(DAY(A35)=20,COUNTIFS($H$25:H34,"&gt;0",$A$25:A34,"&gt;="&amp;DATE(YEAR(A35),MONTH(A35),1),$A$25:A34,"&lt;"&amp;DATE(YEAR(A35),MONTH(A35)+1,1))=0),'ввод данных'!$B$15,-RANDBETWEEN(51,14999))</f>
        <v>-3162</v>
      </c>
      <c r="I35" s="300"/>
      <c r="J35" s="300"/>
      <c r="K35" s="300"/>
      <c r="L35" s="300"/>
      <c r="M35" s="171"/>
      <c r="N35" s="171">
        <f t="shared" ca="1" si="0"/>
        <v>-3162</v>
      </c>
      <c r="O35" s="170"/>
      <c r="P35" s="303" t="str">
        <f ca="1">IF(H35='ввод данных'!$B$15,"Salary transfer from "&amp;'ввод данных'!$B$11,INDEX(Лист4!$A$1:$A$388,RANDBETWEEN(1,ROWS(Лист4!$A$1:$A$388))))</f>
        <v>RBK*CREDITEXPRESS</v>
      </c>
      <c r="Q35" s="303"/>
      <c r="R35" s="170"/>
      <c r="S35" s="171" t="str">
        <f t="shared" ca="1" si="3"/>
        <v>*4992</v>
      </c>
    </row>
    <row r="36" spans="1:19" ht="30" customHeight="1">
      <c r="A36" s="160">
        <f t="shared" ca="1" si="2"/>
        <v>46054.602615740747</v>
      </c>
      <c r="B36" s="170"/>
      <c r="C36" s="306">
        <f t="shared" ca="1" si="1"/>
        <v>46054.602615740747</v>
      </c>
      <c r="D36" s="307"/>
      <c r="E36" s="307"/>
      <c r="F36" s="307"/>
      <c r="G36" s="170"/>
      <c r="H36" s="300">
        <f ca="1">IF(AND(DAY(A36)=20,COUNTIFS($H$25:H35,"&gt;0",$A$25:A35,"&gt;="&amp;DATE(YEAR(A36),MONTH(A36),1),$A$25:A35,"&lt;"&amp;DATE(YEAR(A36),MONTH(A36)+1,1))=0),'ввод данных'!$B$15,-RANDBETWEEN(51,14999))</f>
        <v>-10133</v>
      </c>
      <c r="I36" s="300"/>
      <c r="J36" s="300"/>
      <c r="K36" s="300"/>
      <c r="L36" s="300"/>
      <c r="M36" s="171"/>
      <c r="N36" s="171">
        <f t="shared" ca="1" si="0"/>
        <v>-10133</v>
      </c>
      <c r="O36" s="170"/>
      <c r="P36" s="303" t="str">
        <f ca="1">IF(H36='ввод данных'!$B$15,"Salary transfer from "&amp;'ввод данных'!$B$11,INDEX(Лист4!$A$1:$A$388,RANDBETWEEN(1,ROWS(Лист4!$A$1:$A$388))))</f>
        <v>PAYPAL *VIPDENGI</v>
      </c>
      <c r="Q36" s="303"/>
      <c r="R36" s="170"/>
      <c r="S36" s="171" t="str">
        <f t="shared" ca="1" si="3"/>
        <v>*4992</v>
      </c>
    </row>
    <row r="37" spans="1:19" ht="30" customHeight="1">
      <c r="A37" s="160">
        <f t="shared" ca="1" si="2"/>
        <v>46053.627615740748</v>
      </c>
      <c r="B37" s="170"/>
      <c r="C37" s="306">
        <f t="shared" ca="1" si="1"/>
        <v>46053.627615740748</v>
      </c>
      <c r="D37" s="307"/>
      <c r="E37" s="307"/>
      <c r="F37" s="307"/>
      <c r="G37" s="170"/>
      <c r="H37" s="300">
        <f ca="1">IF(AND(DAY(A37)=20,COUNTIFS($H$25:H36,"&gt;0",$A$25:A36,"&gt;="&amp;DATE(YEAR(A37),MONTH(A37),1),$A$25:A36,"&lt;"&amp;DATE(YEAR(A37),MONTH(A37)+1,1))=0),'ввод данных'!$B$15,-RANDBETWEEN(51,14999))</f>
        <v>-676</v>
      </c>
      <c r="I37" s="300"/>
      <c r="J37" s="300"/>
      <c r="K37" s="300"/>
      <c r="L37" s="300"/>
      <c r="M37" s="171"/>
      <c r="N37" s="171">
        <f t="shared" ca="1" si="0"/>
        <v>-676</v>
      </c>
      <c r="O37" s="170"/>
      <c r="P37" s="303" t="str">
        <f ca="1">IF(H37='ввод данных'!$B$15,"Salary transfer from "&amp;'ввод данных'!$B$11,INDEX(Лист4!$A$1:$A$388,RANDBETWEEN(1,ROWS(Лист4!$A$1:$A$388))))</f>
        <v>BURGER KING</v>
      </c>
      <c r="Q37" s="303"/>
      <c r="R37" s="170"/>
      <c r="S37" s="171" t="str">
        <f t="shared" ca="1" si="3"/>
        <v>*4992</v>
      </c>
    </row>
    <row r="38" spans="1:19" ht="30" customHeight="1">
      <c r="A38" s="160">
        <f t="shared" ca="1" si="2"/>
        <v>46052.735254629639</v>
      </c>
      <c r="B38" s="170"/>
      <c r="C38" s="306">
        <f t="shared" ca="1" si="1"/>
        <v>46052.735254629639</v>
      </c>
      <c r="D38" s="307"/>
      <c r="E38" s="307"/>
      <c r="F38" s="307"/>
      <c r="G38" s="170"/>
      <c r="H38" s="300">
        <f ca="1">IF(AND(DAY(A38)=20,COUNTIFS($H$25:H37,"&gt;0",$A$25:A37,"&gt;="&amp;DATE(YEAR(A38),MONTH(A38),1),$A$25:A37,"&lt;"&amp;DATE(YEAR(A38),MONTH(A38)+1,1))=0),'ввод данных'!$B$15,-RANDBETWEEN(51,14999))</f>
        <v>-4257</v>
      </c>
      <c r="I38" s="300"/>
      <c r="J38" s="300"/>
      <c r="K38" s="300"/>
      <c r="L38" s="300"/>
      <c r="M38" s="171"/>
      <c r="N38" s="171">
        <f t="shared" ca="1" si="0"/>
        <v>-4257</v>
      </c>
      <c r="O38" s="170"/>
      <c r="P38" s="303" t="str">
        <f ca="1">IF(H38='ввод данных'!$B$15,"Salary transfer from "&amp;'ввод данных'!$B$11,INDEX(Лист4!$A$1:$A$388,RANDBETWEEN(1,ROWS(Лист4!$A$1:$A$388))))</f>
        <v>TRADINGVIEW TRADINGVIEW</v>
      </c>
      <c r="Q38" s="303"/>
      <c r="R38" s="170"/>
      <c r="S38" s="171" t="str">
        <f t="shared" ca="1" si="3"/>
        <v>*4992</v>
      </c>
    </row>
    <row r="39" spans="1:19" ht="30" customHeight="1">
      <c r="A39" s="160">
        <f t="shared" ca="1" si="2"/>
        <v>46052.644282407418</v>
      </c>
      <c r="B39" s="170"/>
      <c r="C39" s="306">
        <f t="shared" ca="1" si="1"/>
        <v>46052.644282407418</v>
      </c>
      <c r="D39" s="307"/>
      <c r="E39" s="307"/>
      <c r="F39" s="307"/>
      <c r="G39" s="170"/>
      <c r="H39" s="300">
        <f ca="1">IF(AND(DAY(A39)=20,COUNTIFS($H$25:H38,"&gt;0",$A$25:A38,"&gt;="&amp;DATE(YEAR(A39),MONTH(A39),1),$A$25:A38,"&lt;"&amp;DATE(YEAR(A39),MONTH(A39)+1,1))=0),'ввод данных'!$B$15,-RANDBETWEEN(51,14999))</f>
        <v>-10618</v>
      </c>
      <c r="I39" s="300"/>
      <c r="J39" s="300"/>
      <c r="K39" s="300"/>
      <c r="L39" s="300"/>
      <c r="M39" s="171"/>
      <c r="N39" s="171">
        <f t="shared" ca="1" si="0"/>
        <v>-10618</v>
      </c>
      <c r="O39" s="170"/>
      <c r="P39" s="303" t="str">
        <f ca="1">IF(H39='ввод данных'!$B$15,"Salary transfer from "&amp;'ввод данных'!$B$11,INDEX(Лист4!$A$1:$A$388,RANDBETWEEN(1,ROWS(Лист4!$A$1:$A$388))))</f>
        <v>YM*BLOCKCHAIN</v>
      </c>
      <c r="Q39" s="303"/>
      <c r="R39" s="170"/>
      <c r="S39" s="171" t="str">
        <f t="shared" ca="1" si="3"/>
        <v>*4992</v>
      </c>
    </row>
    <row r="40" spans="1:19" ht="30" customHeight="1">
      <c r="A40" s="160">
        <f t="shared" ca="1" si="2"/>
        <v>46052.529004629643</v>
      </c>
      <c r="B40" s="170"/>
      <c r="C40" s="306">
        <f t="shared" ca="1" si="1"/>
        <v>46052.529004629643</v>
      </c>
      <c r="D40" s="307"/>
      <c r="E40" s="307"/>
      <c r="F40" s="307"/>
      <c r="G40" s="170"/>
      <c r="H40" s="300">
        <f ca="1">IF(AND(DAY(A40)=20,COUNTIFS($H$25:H39,"&gt;0",$A$25:A39,"&gt;="&amp;DATE(YEAR(A40),MONTH(A40),1),$A$25:A39,"&lt;"&amp;DATE(YEAR(A40),MONTH(A40)+1,1))=0),'ввод данных'!$B$15,-RANDBETWEEN(51,14999))</f>
        <v>-14795</v>
      </c>
      <c r="I40" s="300"/>
      <c r="J40" s="300"/>
      <c r="K40" s="300"/>
      <c r="L40" s="300"/>
      <c r="M40" s="171"/>
      <c r="N40" s="171">
        <f t="shared" ca="1" si="0"/>
        <v>-14795</v>
      </c>
      <c r="O40" s="170"/>
      <c r="P40" s="303" t="str">
        <f ca="1">IF(H40='ввод данных'!$B$15,"Salary transfer from "&amp;'ввод данных'!$B$11,INDEX(Лист4!$A$1:$A$388,RANDBETWEEN(1,ROWS(Лист4!$A$1:$A$388))))</f>
        <v>QUICKZAIM-K</v>
      </c>
      <c r="Q40" s="303"/>
      <c r="R40" s="170"/>
      <c r="S40" s="171" t="str">
        <f t="shared" ca="1" si="3"/>
        <v>*4992</v>
      </c>
    </row>
    <row r="41" spans="1:19" ht="30" customHeight="1">
      <c r="A41" s="160">
        <f t="shared" ca="1" si="2"/>
        <v>46051.783865740756</v>
      </c>
      <c r="B41" s="170"/>
      <c r="C41" s="306">
        <f t="shared" ca="1" si="1"/>
        <v>46051.783865740756</v>
      </c>
      <c r="D41" s="307"/>
      <c r="E41" s="307"/>
      <c r="F41" s="307"/>
      <c r="G41" s="170"/>
      <c r="H41" s="300">
        <f ca="1">IF(AND(DAY(A41)=20,COUNTIFS($H$25:H40,"&gt;0",$A$25:A40,"&gt;="&amp;DATE(YEAR(A41),MONTH(A41),1),$A$25:A40,"&lt;"&amp;DATE(YEAR(A41),MONTH(A41)+1,1))=0),'ввод данных'!$B$15,-RANDBETWEEN(51,14999))</f>
        <v>-12005</v>
      </c>
      <c r="I41" s="300"/>
      <c r="J41" s="300"/>
      <c r="K41" s="300"/>
      <c r="L41" s="300"/>
      <c r="M41" s="171"/>
      <c r="N41" s="171">
        <f t="shared" ca="1" si="0"/>
        <v>-12005</v>
      </c>
      <c r="O41" s="170"/>
      <c r="P41" s="303" t="str">
        <f ca="1">IF(H41='ввод данных'!$B$15,"Salary transfer from "&amp;'ввод данных'!$B$11,INDEX(Лист4!$A$1:$A$388,RANDBETWEEN(1,ROWS(Лист4!$A$1:$A$388))))</f>
        <v>COFFEE FINANSIST L</v>
      </c>
      <c r="Q41" s="303"/>
      <c r="R41" s="170"/>
      <c r="S41" s="171" t="str">
        <f t="shared" ca="1" si="3"/>
        <v>*4992</v>
      </c>
    </row>
    <row r="42" spans="1:19" ht="30" customHeight="1">
      <c r="A42" s="160">
        <f t="shared" ca="1" si="2"/>
        <v>46051.230393518534</v>
      </c>
      <c r="B42" s="170"/>
      <c r="C42" s="306">
        <f t="shared" ca="1" si="1"/>
        <v>46051.230393518534</v>
      </c>
      <c r="D42" s="307"/>
      <c r="E42" s="307"/>
      <c r="F42" s="307"/>
      <c r="G42" s="170"/>
      <c r="H42" s="300">
        <f ca="1">IF(AND(DAY(A42)=20,COUNTIFS($H$25:H41,"&gt;0",$A$25:A41,"&gt;="&amp;DATE(YEAR(A42),MONTH(A42),1),$A$25:A41,"&lt;"&amp;DATE(YEAR(A42),MONTH(A42)+1,1))=0),'ввод данных'!$B$15,-RANDBETWEEN(51,14999))</f>
        <v>-4429</v>
      </c>
      <c r="I42" s="300"/>
      <c r="J42" s="300"/>
      <c r="K42" s="300"/>
      <c r="L42" s="300"/>
      <c r="M42" s="171"/>
      <c r="N42" s="171">
        <f t="shared" ca="1" si="0"/>
        <v>-4429</v>
      </c>
      <c r="O42" s="170"/>
      <c r="P42" s="303" t="str">
        <f ca="1">IF(H42='ввод данных'!$B$15,"Salary transfer from "&amp;'ввод данных'!$B$11,INDEX(Лист4!$A$1:$A$388,RANDBETWEEN(1,ROWS(Лист4!$A$1:$A$388))))</f>
        <v>POLAR CHIKEN</v>
      </c>
      <c r="Q42" s="303"/>
      <c r="R42" s="170"/>
      <c r="S42" s="171" t="str">
        <f t="shared" ca="1" si="3"/>
        <v>*4992</v>
      </c>
    </row>
    <row r="43" spans="1:19" ht="30" customHeight="1">
      <c r="A43" s="160">
        <f t="shared" ca="1" si="2"/>
        <v>46050.651226851864</v>
      </c>
      <c r="B43" s="170"/>
      <c r="C43" s="306">
        <f t="shared" ca="1" si="1"/>
        <v>46050.651226851864</v>
      </c>
      <c r="D43" s="307"/>
      <c r="E43" s="307"/>
      <c r="F43" s="307"/>
      <c r="G43" s="170"/>
      <c r="H43" s="300">
        <f ca="1">IF(AND(DAY(A43)=20,COUNTIFS($H$25:H42,"&gt;0",$A$25:A42,"&gt;="&amp;DATE(YEAR(A43),MONTH(A43),1),$A$25:A42,"&lt;"&amp;DATE(YEAR(A43),MONTH(A43)+1,1))=0),'ввод данных'!$B$15,-RANDBETWEEN(51,14999))</f>
        <v>-2809</v>
      </c>
      <c r="I43" s="300"/>
      <c r="J43" s="300"/>
      <c r="K43" s="300"/>
      <c r="L43" s="300"/>
      <c r="M43" s="171"/>
      <c r="N43" s="171">
        <f t="shared" ca="1" si="0"/>
        <v>-2809</v>
      </c>
      <c r="O43" s="170"/>
      <c r="P43" s="303" t="str">
        <f ca="1">IF(H43='ввод данных'!$B$15,"Salary transfer from "&amp;'ввод данных'!$B$11,INDEX(Лист4!$A$1:$A$388,RANDBETWEEN(1,ROWS(Лист4!$A$1:$A$388))))</f>
        <v>NETELLER 4063</v>
      </c>
      <c r="Q43" s="303"/>
      <c r="R43" s="170"/>
      <c r="S43" s="171" t="str">
        <f t="shared" ca="1" si="3"/>
        <v>*4992</v>
      </c>
    </row>
    <row r="44" spans="1:19" ht="30" customHeight="1">
      <c r="A44" s="160">
        <f t="shared" ca="1" si="2"/>
        <v>46050.554004629645</v>
      </c>
      <c r="B44" s="170"/>
      <c r="C44" s="306">
        <f t="shared" ca="1" si="1"/>
        <v>46050.554004629645</v>
      </c>
      <c r="D44" s="307"/>
      <c r="E44" s="307"/>
      <c r="F44" s="307"/>
      <c r="G44" s="170"/>
      <c r="H44" s="300">
        <f ca="1">IF(AND(DAY(A44)=20,COUNTIFS($H$25:H43,"&gt;0",$A$25:A43,"&gt;="&amp;DATE(YEAR(A44),MONTH(A44),1),$A$25:A43,"&lt;"&amp;DATE(YEAR(A44),MONTH(A44)+1,1))=0),'ввод данных'!$B$15,-RANDBETWEEN(51,14999))</f>
        <v>-2479</v>
      </c>
      <c r="I44" s="300"/>
      <c r="J44" s="300"/>
      <c r="K44" s="300"/>
      <c r="L44" s="300"/>
      <c r="M44" s="171"/>
      <c r="N44" s="171">
        <f t="shared" ca="1" si="0"/>
        <v>-2479</v>
      </c>
      <c r="O44" s="170"/>
      <c r="P44" s="303" t="str">
        <f ca="1">IF(H44='ввод данных'!$B$15,"Salary transfer from "&amp;'ввод данных'!$B$11,INDEX(Лист4!$A$1:$A$388,RANDBETWEEN(1,ROWS(Лист4!$A$1:$A$388))))</f>
        <v>IQOPTION.COM</v>
      </c>
      <c r="Q44" s="303"/>
      <c r="R44" s="170"/>
      <c r="S44" s="171" t="str">
        <f t="shared" ca="1" si="3"/>
        <v>*4992</v>
      </c>
    </row>
    <row r="45" spans="1:19" ht="30" customHeight="1">
      <c r="A45" s="160">
        <f t="shared" ca="1" si="2"/>
        <v>46049.989421296312</v>
      </c>
      <c r="B45" s="170"/>
      <c r="C45" s="306">
        <f t="shared" ca="1" si="1"/>
        <v>46049.989421296312</v>
      </c>
      <c r="D45" s="307"/>
      <c r="E45" s="307"/>
      <c r="F45" s="307"/>
      <c r="G45" s="170"/>
      <c r="H45" s="300">
        <f ca="1">IF(AND(DAY(A45)=20,COUNTIFS($H$25:H44,"&gt;0",$A$25:A44,"&gt;="&amp;DATE(YEAR(A45),MONTH(A45),1),$A$25:A44,"&lt;"&amp;DATE(YEAR(A45),MONTH(A45)+1,1))=0),'ввод данных'!$B$15,-RANDBETWEEN(51,14999))</f>
        <v>-3110</v>
      </c>
      <c r="I45" s="300"/>
      <c r="J45" s="300"/>
      <c r="K45" s="300"/>
      <c r="L45" s="300"/>
      <c r="M45" s="171"/>
      <c r="N45" s="171">
        <f t="shared" ca="1" si="0"/>
        <v>-3110</v>
      </c>
      <c r="O45" s="170"/>
      <c r="P45" s="303" t="str">
        <f ca="1">IF(H45='ввод данных'!$B$15,"Salary transfer from "&amp;'ввод данных'!$B$11,INDEX(Лист4!$A$1:$A$388,RANDBETWEEN(1,ROWS(Лист4!$A$1:$A$388))))</f>
        <v>ALFA_SMS</v>
      </c>
      <c r="Q45" s="303"/>
      <c r="R45" s="170"/>
      <c r="S45" s="171" t="str">
        <f t="shared" ca="1" si="3"/>
        <v>*4992</v>
      </c>
    </row>
    <row r="46" spans="1:19" ht="30" customHeight="1">
      <c r="A46" s="160">
        <f t="shared" ca="1" si="2"/>
        <v>46049.007476851868</v>
      </c>
      <c r="B46" s="170"/>
      <c r="C46" s="306">
        <f t="shared" ca="1" si="1"/>
        <v>46049.007476851868</v>
      </c>
      <c r="D46" s="307"/>
      <c r="E46" s="307"/>
      <c r="F46" s="307"/>
      <c r="G46" s="170"/>
      <c r="H46" s="300">
        <f ca="1">IF(AND(DAY(A46)=20,COUNTIFS($H$25:H45,"&gt;0",$A$25:A45,"&gt;="&amp;DATE(YEAR(A46),MONTH(A46),1),$A$25:A45,"&lt;"&amp;DATE(YEAR(A46),MONTH(A46)+1,1))=0),'ввод данных'!$B$15,-RANDBETWEEN(51,14999))</f>
        <v>-8344</v>
      </c>
      <c r="I46" s="300"/>
      <c r="J46" s="300"/>
      <c r="K46" s="300"/>
      <c r="L46" s="300"/>
      <c r="M46" s="171"/>
      <c r="N46" s="171">
        <f t="shared" ca="1" si="0"/>
        <v>-8344</v>
      </c>
      <c r="O46" s="170"/>
      <c r="P46" s="303" t="str">
        <f ca="1">IF(H46='ввод данных'!$B$15,"Salary transfer from "&amp;'ввод данных'!$B$11,INDEX(Лист4!$A$1:$A$388,RANDBETWEEN(1,ROWS(Лист4!$A$1:$A$388))))</f>
        <v>PAYU</v>
      </c>
      <c r="Q46" s="303"/>
      <c r="R46" s="170"/>
      <c r="S46" s="171" t="str">
        <f t="shared" ca="1" si="3"/>
        <v>*4992</v>
      </c>
    </row>
    <row r="47" spans="1:19" ht="30" customHeight="1">
      <c r="A47" s="160">
        <f t="shared" ca="1" si="2"/>
        <v>46048.696365740754</v>
      </c>
      <c r="B47" s="170"/>
      <c r="C47" s="306">
        <f t="shared" ca="1" si="1"/>
        <v>46048.696365740754</v>
      </c>
      <c r="D47" s="307"/>
      <c r="E47" s="307"/>
      <c r="F47" s="307"/>
      <c r="G47" s="170"/>
      <c r="H47" s="300">
        <f ca="1">IF(AND(DAY(A47)=20,COUNTIFS($H$25:H46,"&gt;0",$A$25:A46,"&gt;="&amp;DATE(YEAR(A47),MONTH(A47),1),$A$25:A46,"&lt;"&amp;DATE(YEAR(A47),MONTH(A47)+1,1))=0),'ввод данных'!$B$15,-RANDBETWEEN(51,14999))</f>
        <v>-4571</v>
      </c>
      <c r="I47" s="300"/>
      <c r="J47" s="300"/>
      <c r="K47" s="300"/>
      <c r="L47" s="300"/>
      <c r="M47" s="171"/>
      <c r="N47" s="171">
        <f t="shared" ca="1" si="0"/>
        <v>-4571</v>
      </c>
      <c r="O47" s="170"/>
      <c r="P47" s="303" t="str">
        <f ca="1">IF(H47='ввод данных'!$B$15,"Salary transfer from "&amp;'ввод данных'!$B$11,INDEX(Лист4!$A$1:$A$388,RANDBETWEEN(1,ROWS(Лист4!$A$1:$A$388))))</f>
        <v>PIF ALFACAPITAL GOLD</v>
      </c>
      <c r="Q47" s="303"/>
      <c r="R47" s="170"/>
      <c r="S47" s="171" t="str">
        <f t="shared" ca="1" si="3"/>
        <v>*4992</v>
      </c>
    </row>
    <row r="48" spans="1:19" ht="30" customHeight="1">
      <c r="A48" s="160">
        <f t="shared" ca="1" si="2"/>
        <v>46048.053310185198</v>
      </c>
      <c r="B48" s="170"/>
      <c r="C48" s="306">
        <f t="shared" ca="1" si="1"/>
        <v>46048.053310185198</v>
      </c>
      <c r="D48" s="307"/>
      <c r="E48" s="307"/>
      <c r="F48" s="307"/>
      <c r="G48" s="170"/>
      <c r="H48" s="300">
        <f ca="1">IF(AND(DAY(A48)=20,COUNTIFS($H$25:H47,"&gt;0",$A$25:A47,"&gt;="&amp;DATE(YEAR(A48),MONTH(A48),1),$A$25:A47,"&lt;"&amp;DATE(YEAR(A48),MONTH(A48)+1,1))=0),'ввод данных'!$B$15,-RANDBETWEEN(51,14999))</f>
        <v>-12299</v>
      </c>
      <c r="I48" s="300"/>
      <c r="J48" s="300"/>
      <c r="K48" s="300"/>
      <c r="L48" s="300"/>
      <c r="M48" s="171"/>
      <c r="N48" s="171">
        <f t="shared" ca="1" si="0"/>
        <v>-12299</v>
      </c>
      <c r="O48" s="170"/>
      <c r="P48" s="303" t="str">
        <f ca="1">IF(H48='ввод данных'!$B$15,"Salary transfer from "&amp;'ввод данных'!$B$11,INDEX(Лист4!$A$1:$A$388,RANDBETWEEN(1,ROWS(Лист4!$A$1:$A$388))))</f>
        <v>WWW.ALFAFOREX.COM</v>
      </c>
      <c r="Q48" s="303"/>
      <c r="R48" s="170"/>
      <c r="S48" s="171" t="str">
        <f t="shared" ca="1" si="3"/>
        <v>*4992</v>
      </c>
    </row>
    <row r="49" spans="1:19" ht="30" customHeight="1">
      <c r="A49" s="160">
        <f t="shared" ca="1" si="2"/>
        <v>46047.722060185195</v>
      </c>
      <c r="B49" s="170"/>
      <c r="C49" s="306">
        <f t="shared" ca="1" si="1"/>
        <v>46047.722060185195</v>
      </c>
      <c r="D49" s="307"/>
      <c r="E49" s="307"/>
      <c r="F49" s="307"/>
      <c r="G49" s="170"/>
      <c r="H49" s="300">
        <f ca="1">IF(AND(DAY(A49)=20,COUNTIFS($H$25:H48,"&gt;0",$A$25:A48,"&gt;="&amp;DATE(YEAR(A49),MONTH(A49),1),$A$25:A48,"&lt;"&amp;DATE(YEAR(A49),MONTH(A49)+1,1))=0),'ввод данных'!$B$15,-RANDBETWEEN(51,14999))</f>
        <v>-7596</v>
      </c>
      <c r="I49" s="300"/>
      <c r="J49" s="300"/>
      <c r="K49" s="300"/>
      <c r="L49" s="300"/>
      <c r="M49" s="171"/>
      <c r="N49" s="171">
        <f t="shared" ca="1" si="0"/>
        <v>-7596</v>
      </c>
      <c r="O49" s="170"/>
      <c r="P49" s="303" t="str">
        <f ca="1">IF(H49='ввод данных'!$B$15,"Salary transfer from "&amp;'ввод данных'!$B$11,INDEX(Лист4!$A$1:$A$388,RANDBETWEEN(1,ROWS(Лист4!$A$1:$A$388))))</f>
        <v>POMIDOR 1</v>
      </c>
      <c r="Q49" s="303"/>
      <c r="R49" s="170"/>
      <c r="S49" s="171" t="str">
        <f t="shared" ca="1" si="3"/>
        <v>*4992</v>
      </c>
    </row>
    <row r="50" spans="1:19" ht="30" customHeight="1">
      <c r="A50" s="160">
        <f t="shared" ca="1" si="2"/>
        <v>46047.421365740753</v>
      </c>
      <c r="B50" s="170"/>
      <c r="C50" s="306">
        <f t="shared" ca="1" si="1"/>
        <v>46047.421365740753</v>
      </c>
      <c r="D50" s="307"/>
      <c r="E50" s="307"/>
      <c r="F50" s="307"/>
      <c r="G50" s="170"/>
      <c r="H50" s="300">
        <f ca="1">IF(AND(DAY(A50)=20,COUNTIFS($H$25:H49,"&gt;0",$A$25:A49,"&gt;="&amp;DATE(YEAR(A50),MONTH(A50),1),$A$25:A49,"&lt;"&amp;DATE(YEAR(A50),MONTH(A50)+1,1))=0),'ввод данных'!$B$15,-RANDBETWEEN(51,14999))</f>
        <v>-1624</v>
      </c>
      <c r="I50" s="300"/>
      <c r="J50" s="300"/>
      <c r="K50" s="300"/>
      <c r="L50" s="300"/>
      <c r="M50" s="171"/>
      <c r="N50" s="171">
        <f t="shared" ca="1" si="0"/>
        <v>-1624</v>
      </c>
      <c r="O50" s="170"/>
      <c r="P50" s="303" t="str">
        <f ca="1">IF(H50='ввод данных'!$B$15,"Salary transfer from "&amp;'ввод данных'!$B$11,INDEX(Лист4!$A$1:$A$388,RANDBETWEEN(1,ROWS(Лист4!$A$1:$A$388))))</f>
        <v>FXCLUB.ORG</v>
      </c>
      <c r="Q50" s="303"/>
      <c r="R50" s="170"/>
      <c r="S50" s="171" t="str">
        <f t="shared" ca="1" si="3"/>
        <v>*4992</v>
      </c>
    </row>
    <row r="51" spans="1:19" ht="30" customHeight="1">
      <c r="A51" s="160">
        <f t="shared" ca="1" si="2"/>
        <v>46046.660949074088</v>
      </c>
      <c r="B51" s="170"/>
      <c r="C51" s="306">
        <f t="shared" ca="1" si="1"/>
        <v>46046.660949074088</v>
      </c>
      <c r="D51" s="307"/>
      <c r="E51" s="307"/>
      <c r="F51" s="307"/>
      <c r="G51" s="170"/>
      <c r="H51" s="300">
        <f ca="1">IF(AND(DAY(A51)=20,COUNTIFS($H$25:H50,"&gt;0",$A$25:A50,"&gt;="&amp;DATE(YEAR(A51),MONTH(A51),1),$A$25:A50,"&lt;"&amp;DATE(YEAR(A51),MONTH(A51)+1,1))=0),'ввод данных'!$B$15,-RANDBETWEEN(51,14999))</f>
        <v>-13479</v>
      </c>
      <c r="I51" s="300"/>
      <c r="J51" s="300"/>
      <c r="K51" s="300"/>
      <c r="L51" s="300"/>
      <c r="M51" s="171"/>
      <c r="N51" s="171">
        <f t="shared" ca="1" si="0"/>
        <v>-13479</v>
      </c>
      <c r="O51" s="170"/>
      <c r="P51" s="303" t="str">
        <f ca="1">IF(H51='ввод данных'!$B$15,"Salary transfer from "&amp;'ввод данных'!$B$11,INDEX(Лист4!$A$1:$A$388,RANDBETWEEN(1,ROWS(Лист4!$A$1:$A$388))))</f>
        <v>Y.M*ZUCOFFEE</v>
      </c>
      <c r="Q51" s="303"/>
      <c r="R51" s="170"/>
      <c r="S51" s="171" t="str">
        <f t="shared" ca="1" si="3"/>
        <v>*4992</v>
      </c>
    </row>
    <row r="52" spans="1:19" ht="30" customHeight="1">
      <c r="A52" s="160">
        <f t="shared" ca="1" si="2"/>
        <v>46046.100532407421</v>
      </c>
      <c r="B52" s="170"/>
      <c r="C52" s="306">
        <f t="shared" ca="1" si="1"/>
        <v>46046.100532407421</v>
      </c>
      <c r="D52" s="307"/>
      <c r="E52" s="307"/>
      <c r="F52" s="307"/>
      <c r="G52" s="170"/>
      <c r="H52" s="300">
        <f ca="1">IF(AND(DAY(A52)=20,COUNTIFS($H$25:H51,"&gt;0",$A$25:A51,"&gt;="&amp;DATE(YEAR(A52),MONTH(A52),1),$A$25:A51,"&lt;"&amp;DATE(YEAR(A52),MONTH(A52)+1,1))=0),'ввод данных'!$B$15,-RANDBETWEEN(51,14999))</f>
        <v>-2275</v>
      </c>
      <c r="I52" s="300"/>
      <c r="J52" s="300"/>
      <c r="K52" s="300"/>
      <c r="L52" s="300"/>
      <c r="M52" s="171"/>
      <c r="N52" s="171">
        <f t="shared" ca="1" si="0"/>
        <v>-2275</v>
      </c>
      <c r="O52" s="170"/>
      <c r="P52" s="303" t="str">
        <f ca="1">IF(H52='ввод данных'!$B$15,"Salary transfer from "&amp;'ввод данных'!$B$11,INDEX(Лист4!$A$1:$A$388,RANDBETWEEN(1,ROWS(Лист4!$A$1:$A$388))))</f>
        <v>BANKKURGANPAO</v>
      </c>
      <c r="Q52" s="303"/>
      <c r="R52" s="170"/>
      <c r="S52" s="171" t="str">
        <f t="shared" ca="1" si="3"/>
        <v>*4992</v>
      </c>
    </row>
    <row r="53" spans="1:19" ht="30" customHeight="1">
      <c r="A53" s="160">
        <f t="shared" ca="1" si="2"/>
        <v>46045.204004629646</v>
      </c>
      <c r="B53" s="170"/>
      <c r="C53" s="306">
        <f t="shared" ca="1" si="1"/>
        <v>46045.204004629646</v>
      </c>
      <c r="D53" s="307"/>
      <c r="E53" s="307"/>
      <c r="F53" s="307"/>
      <c r="G53" s="170"/>
      <c r="H53" s="300">
        <f ca="1">IF(AND(DAY(A53)=20,COUNTIFS($H$25:H52,"&gt;0",$A$25:A52,"&gt;="&amp;DATE(YEAR(A53),MONTH(A53),1),$A$25:A52,"&lt;"&amp;DATE(YEAR(A53),MONTH(A53)+1,1))=0),'ввод данных'!$B$15,-RANDBETWEEN(51,14999))</f>
        <v>-1085</v>
      </c>
      <c r="I53" s="300"/>
      <c r="J53" s="300"/>
      <c r="K53" s="300"/>
      <c r="L53" s="300"/>
      <c r="M53" s="171"/>
      <c r="N53" s="171">
        <f t="shared" ca="1" si="0"/>
        <v>-1085</v>
      </c>
      <c r="O53" s="170"/>
      <c r="P53" s="303" t="str">
        <f ca="1">IF(H53='ввод данных'!$B$15,"Salary transfer from "&amp;'ввод данных'!$B$11,INDEX(Лист4!$A$1:$A$388,RANDBETWEEN(1,ROWS(Лист4!$A$1:$A$388))))</f>
        <v>COFFEE</v>
      </c>
      <c r="Q53" s="303"/>
      <c r="R53" s="170"/>
      <c r="S53" s="171" t="str">
        <f t="shared" ca="1" si="3"/>
        <v>*4992</v>
      </c>
    </row>
    <row r="54" spans="1:19" ht="30" customHeight="1">
      <c r="A54" s="160">
        <f t="shared" ca="1" si="2"/>
        <v>46044.856782407427</v>
      </c>
      <c r="B54" s="170"/>
      <c r="C54" s="306">
        <f t="shared" ca="1" si="1"/>
        <v>46044.856782407427</v>
      </c>
      <c r="D54" s="307"/>
      <c r="E54" s="307"/>
      <c r="F54" s="307"/>
      <c r="G54" s="170"/>
      <c r="H54" s="300">
        <f ca="1">IF(AND(DAY(A54)=20,COUNTIFS($H$25:H53,"&gt;0",$A$25:A53,"&gt;="&amp;DATE(YEAR(A54),MONTH(A54),1),$A$25:A53,"&lt;"&amp;DATE(YEAR(A54),MONTH(A54)+1,1))=0),'ввод данных'!$B$15,-RANDBETWEEN(51,14999))</f>
        <v>-6094</v>
      </c>
      <c r="I54" s="300"/>
      <c r="J54" s="300"/>
      <c r="K54" s="300"/>
      <c r="L54" s="300"/>
      <c r="M54" s="171"/>
      <c r="N54" s="171">
        <f t="shared" ca="1" si="0"/>
        <v>-6094</v>
      </c>
      <c r="O54" s="170"/>
      <c r="P54" s="303" t="str">
        <f ca="1">IF(H54='ввод данных'!$B$15,"Salary transfer from "&amp;'ввод данных'!$B$11,INDEX(Лист4!$A$1:$A$388,RANDBETWEEN(1,ROWS(Лист4!$A$1:$A$388))))</f>
        <v>VRB*QIWI</v>
      </c>
      <c r="Q54" s="303"/>
      <c r="R54" s="170"/>
      <c r="S54" s="171" t="str">
        <f t="shared" ca="1" si="3"/>
        <v>*4992</v>
      </c>
    </row>
    <row r="55" spans="1:19" ht="30" customHeight="1">
      <c r="A55" s="160">
        <f t="shared" ca="1" si="2"/>
        <v>46044.156087962983</v>
      </c>
      <c r="B55" s="170"/>
      <c r="C55" s="306">
        <f t="shared" ca="1" si="1"/>
        <v>46044.156087962983</v>
      </c>
      <c r="D55" s="307"/>
      <c r="E55" s="307"/>
      <c r="F55" s="307"/>
      <c r="G55" s="170"/>
      <c r="H55" s="300">
        <f ca="1">IF(AND(DAY(A55)=20,COUNTIFS($H$25:H54,"&gt;0",$A$25:A54,"&gt;="&amp;DATE(YEAR(A55),MONTH(A55),1),$A$25:A54,"&lt;"&amp;DATE(YEAR(A55),MONTH(A55)+1,1))=0),'ввод данных'!$B$15,-RANDBETWEEN(51,14999))</f>
        <v>-5927</v>
      </c>
      <c r="I55" s="300"/>
      <c r="J55" s="300"/>
      <c r="K55" s="300"/>
      <c r="L55" s="300"/>
      <c r="M55" s="171"/>
      <c r="N55" s="171">
        <f t="shared" ca="1" si="0"/>
        <v>-5927</v>
      </c>
      <c r="O55" s="170"/>
      <c r="P55" s="303" t="str">
        <f ca="1">IF(H55='ввод данных'!$B$15,"Salary transfer from "&amp;'ввод данных'!$B$11,INDEX(Лист4!$A$1:$A$388,RANDBETWEEN(1,ROWS(Лист4!$A$1:$A$388))))</f>
        <v>QUICKZAIM.COM</v>
      </c>
      <c r="Q55" s="303"/>
      <c r="R55" s="170"/>
      <c r="S55" s="171" t="str">
        <f t="shared" ca="1" si="3"/>
        <v>*4992</v>
      </c>
    </row>
    <row r="56" spans="1:19" ht="30" customHeight="1">
      <c r="A56" s="160">
        <f t="shared" ca="1" si="2"/>
        <v>46043.207476851872</v>
      </c>
      <c r="B56" s="170"/>
      <c r="C56" s="306">
        <f t="shared" ca="1" si="1"/>
        <v>46043.207476851872</v>
      </c>
      <c r="D56" s="307"/>
      <c r="E56" s="307"/>
      <c r="F56" s="307"/>
      <c r="G56" s="170"/>
      <c r="H56" s="300">
        <f ca="1">IF(AND(DAY(A56)=20,COUNTIFS($H$25:H55,"&gt;0",$A$25:A55,"&gt;="&amp;DATE(YEAR(A56),MONTH(A56),1),$A$25:A55,"&lt;"&amp;DATE(YEAR(A56),MONTH(A56)+1,1))=0),'ввод данных'!$B$15,-RANDBETWEEN(51,14999))</f>
        <v>-12261</v>
      </c>
      <c r="I56" s="300"/>
      <c r="J56" s="300"/>
      <c r="K56" s="300"/>
      <c r="L56" s="300"/>
      <c r="M56" s="171"/>
      <c r="N56" s="171">
        <f t="shared" ca="1" si="0"/>
        <v>-12261</v>
      </c>
      <c r="O56" s="170"/>
      <c r="P56" s="303" t="str">
        <f ca="1">IF(H56='ввод данных'!$B$15,"Salary transfer from "&amp;'ввод данных'!$B$11,INDEX(Лист4!$A$1:$A$388,RANDBETWEEN(1,ROWS(Лист4!$A$1:$A$388))))</f>
        <v>CLOUD*CREDITSCORESE</v>
      </c>
      <c r="Q56" s="303"/>
      <c r="R56" s="170"/>
      <c r="S56" s="171" t="str">
        <f t="shared" ca="1" si="3"/>
        <v>*4992</v>
      </c>
    </row>
    <row r="57" spans="1:19" ht="30" customHeight="1">
      <c r="A57" s="160">
        <f t="shared" ca="1" si="2"/>
        <v>46042.214421296318</v>
      </c>
      <c r="B57" s="170"/>
      <c r="C57" s="306">
        <f t="shared" ca="1" si="1"/>
        <v>46042.214421296318</v>
      </c>
      <c r="D57" s="307"/>
      <c r="E57" s="307"/>
      <c r="F57" s="307"/>
      <c r="G57" s="170"/>
      <c r="H57" s="300">
        <f ca="1">IF(AND(DAY(A57)=20,COUNTIFS($H$25:H56,"&gt;0",$A$25:A56,"&gt;="&amp;DATE(YEAR(A57),MONTH(A57),1),$A$25:A56,"&lt;"&amp;DATE(YEAR(A57),MONTH(A57)+1,1))=0),'ввод данных'!$B$15,-RANDBETWEEN(51,14999))</f>
        <v>840000</v>
      </c>
      <c r="I57" s="300"/>
      <c r="J57" s="300"/>
      <c r="K57" s="300"/>
      <c r="L57" s="300"/>
      <c r="M57" s="171"/>
      <c r="N57" s="171">
        <f t="shared" ca="1" si="0"/>
        <v>840000</v>
      </c>
      <c r="O57" s="170"/>
      <c r="P57" s="303" t="str">
        <f ca="1">IF(H57='ввод данных'!$B$15,"Salary transfer from "&amp;'ввод данных'!$B$11,INDEX(Лист4!$A$1:$A$388,RANDBETWEEN(1,ROWS(Лист4!$A$1:$A$388))))</f>
        <v>Salary transfer from STARLINK LLC</v>
      </c>
      <c r="Q57" s="303"/>
      <c r="R57" s="170"/>
      <c r="S57" s="171" t="str">
        <f t="shared" ca="1" si="3"/>
        <v>*4992</v>
      </c>
    </row>
    <row r="58" spans="1:19" ht="30" customHeight="1">
      <c r="A58" s="160">
        <f t="shared" ca="1" si="2"/>
        <v>46041.513032407427</v>
      </c>
      <c r="B58" s="170"/>
      <c r="C58" s="306">
        <f t="shared" ca="1" si="1"/>
        <v>46041.513032407427</v>
      </c>
      <c r="D58" s="307"/>
      <c r="E58" s="307"/>
      <c r="F58" s="307"/>
      <c r="G58" s="170"/>
      <c r="H58" s="300">
        <f ca="1">IF(AND(DAY(A58)=20,COUNTIFS($H$25:H57,"&gt;0",$A$25:A57,"&gt;="&amp;DATE(YEAR(A58),MONTH(A58),1),$A$25:A57,"&lt;"&amp;DATE(YEAR(A58),MONTH(A58)+1,1))=0),'ввод данных'!$B$15,-RANDBETWEEN(51,14999))</f>
        <v>-5236</v>
      </c>
      <c r="I58" s="300"/>
      <c r="J58" s="300"/>
      <c r="K58" s="300"/>
      <c r="L58" s="300"/>
      <c r="M58" s="171"/>
      <c r="N58" s="171">
        <f t="shared" ca="1" si="0"/>
        <v>-5236</v>
      </c>
      <c r="O58" s="170"/>
      <c r="P58" s="303" t="str">
        <f ca="1">IF(H58='ввод данных'!$B$15,"Salary transfer from "&amp;'ввод данных'!$B$11,INDEX(Лист4!$A$1:$A$388,RANDBETWEEN(1,ROWS(Лист4!$A$1:$A$388))))</f>
        <v>AZS TATNEFT 182</v>
      </c>
      <c r="Q58" s="303"/>
      <c r="R58" s="170"/>
      <c r="S58" s="171" t="str">
        <f t="shared" ca="1" si="3"/>
        <v>*4992</v>
      </c>
    </row>
    <row r="59" spans="1:19" ht="30" customHeight="1">
      <c r="A59" s="160">
        <f t="shared" ca="1" si="2"/>
        <v>46041.054699074091</v>
      </c>
      <c r="B59" s="170"/>
      <c r="C59" s="306">
        <f t="shared" ca="1" si="1"/>
        <v>46041.054699074091</v>
      </c>
      <c r="D59" s="307"/>
      <c r="E59" s="307"/>
      <c r="F59" s="307"/>
      <c r="G59" s="170"/>
      <c r="H59" s="300">
        <f ca="1">IF(AND(DAY(A59)=20,COUNTIFS($H$25:H58,"&gt;0",$A$25:A58,"&gt;="&amp;DATE(YEAR(A59),MONTH(A59),1),$A$25:A58,"&lt;"&amp;DATE(YEAR(A59),MONTH(A59)+1,1))=0),'ввод данных'!$B$15,-RANDBETWEEN(51,14999))</f>
        <v>-2056</v>
      </c>
      <c r="I59" s="300"/>
      <c r="J59" s="300"/>
      <c r="K59" s="300"/>
      <c r="L59" s="300"/>
      <c r="M59" s="171"/>
      <c r="N59" s="171">
        <f t="shared" ca="1" si="0"/>
        <v>-2056</v>
      </c>
      <c r="O59" s="170"/>
      <c r="P59" s="303" t="str">
        <f ca="1">IF(H59='ввод данных'!$B$15,"Salary transfer from "&amp;'ввод данных'!$B$11,INDEX(Лист4!$A$1:$A$388,RANDBETWEEN(1,ROWS(Лист4!$A$1:$A$388))))</f>
        <v>ANTRESOL</v>
      </c>
      <c r="Q59" s="303"/>
      <c r="R59" s="170"/>
      <c r="S59" s="171" t="str">
        <f t="shared" ca="1" si="3"/>
        <v>*4992</v>
      </c>
    </row>
    <row r="60" spans="1:19" ht="30" customHeight="1">
      <c r="A60" s="160">
        <f t="shared" ca="1" si="2"/>
        <v>46040.694282407421</v>
      </c>
      <c r="B60" s="170"/>
      <c r="C60" s="306">
        <f t="shared" ca="1" si="1"/>
        <v>46040.694282407421</v>
      </c>
      <c r="D60" s="307"/>
      <c r="E60" s="307"/>
      <c r="F60" s="307"/>
      <c r="G60" s="170"/>
      <c r="H60" s="300">
        <f ca="1">IF(AND(DAY(A60)=20,COUNTIFS($H$25:H59,"&gt;0",$A$25:A59,"&gt;="&amp;DATE(YEAR(A60),MONTH(A60),1),$A$25:A59,"&lt;"&amp;DATE(YEAR(A60),MONTH(A60)+1,1))=0),'ввод данных'!$B$15,-RANDBETWEEN(51,14999))</f>
        <v>-6047</v>
      </c>
      <c r="I60" s="300"/>
      <c r="J60" s="300"/>
      <c r="K60" s="300"/>
      <c r="L60" s="300"/>
      <c r="M60" s="171"/>
      <c r="N60" s="171">
        <f t="shared" ca="1" si="0"/>
        <v>-6047</v>
      </c>
      <c r="O60" s="170"/>
      <c r="P60" s="303" t="str">
        <f ca="1">IF(H60='ввод данных'!$B$15,"Salary transfer from "&amp;'ввод данных'!$B$11,INDEX(Лист4!$A$1:$A$388,RANDBETWEEN(1,ROWS(Лист4!$A$1:$A$388))))</f>
        <v>B2P*OTPBANK LENINGRADS</v>
      </c>
      <c r="Q60" s="303"/>
      <c r="R60" s="170"/>
      <c r="S60" s="171" t="str">
        <f t="shared" ca="1" si="3"/>
        <v>*4992</v>
      </c>
    </row>
    <row r="61" spans="1:19" ht="30" customHeight="1">
      <c r="A61" s="160">
        <f t="shared" ca="1" si="2"/>
        <v>46039.897754629645</v>
      </c>
      <c r="B61" s="170"/>
      <c r="C61" s="306">
        <f t="shared" ca="1" si="1"/>
        <v>46039.897754629645</v>
      </c>
      <c r="D61" s="307"/>
      <c r="E61" s="307"/>
      <c r="F61" s="307"/>
      <c r="G61" s="170"/>
      <c r="H61" s="300">
        <f ca="1">IF(AND(DAY(A61)=20,COUNTIFS($H$25:H60,"&gt;0",$A$25:A60,"&gt;="&amp;DATE(YEAR(A61),MONTH(A61),1),$A$25:A60,"&lt;"&amp;DATE(YEAR(A61),MONTH(A61)+1,1))=0),'ввод данных'!$B$15,-RANDBETWEEN(51,14999))</f>
        <v>-8225</v>
      </c>
      <c r="I61" s="300"/>
      <c r="J61" s="300"/>
      <c r="K61" s="300"/>
      <c r="L61" s="300"/>
      <c r="M61" s="171"/>
      <c r="N61" s="171">
        <f t="shared" ca="1" si="0"/>
        <v>-8225</v>
      </c>
      <c r="O61" s="170"/>
      <c r="P61" s="303" t="str">
        <f ca="1">IF(H61='ввод данных'!$B$15,"Salary transfer from "&amp;'ввод данных'!$B$11,INDEX(Лист4!$A$1:$A$388,RANDBETWEEN(1,ROWS(Лист4!$A$1:$A$388))))</f>
        <v>OOO MAGNOLIYA</v>
      </c>
      <c r="Q61" s="303"/>
      <c r="R61" s="170"/>
      <c r="S61" s="171" t="str">
        <f t="shared" ca="1" si="3"/>
        <v>*4992</v>
      </c>
    </row>
    <row r="62" spans="1:19" ht="30" customHeight="1">
      <c r="A62" s="160">
        <f t="shared" ca="1" si="2"/>
        <v>46039.866504629645</v>
      </c>
      <c r="B62" s="170"/>
      <c r="C62" s="306">
        <f t="shared" ca="1" si="1"/>
        <v>46039.866504629645</v>
      </c>
      <c r="D62" s="307"/>
      <c r="E62" s="307"/>
      <c r="F62" s="307"/>
      <c r="G62" s="170"/>
      <c r="H62" s="300">
        <f ca="1">IF(AND(DAY(A62)=20,COUNTIFS($H$25:H61,"&gt;0",$A$25:A61,"&gt;="&amp;DATE(YEAR(A62),MONTH(A62),1),$A$25:A61,"&lt;"&amp;DATE(YEAR(A62),MONTH(A62)+1,1))=0),'ввод данных'!$B$15,-RANDBETWEEN(51,14999))</f>
        <v>-6211</v>
      </c>
      <c r="I62" s="300"/>
      <c r="J62" s="300"/>
      <c r="K62" s="300"/>
      <c r="L62" s="300"/>
      <c r="M62" s="171"/>
      <c r="N62" s="171">
        <f t="shared" ca="1" si="0"/>
        <v>-6211</v>
      </c>
      <c r="O62" s="170"/>
      <c r="P62" s="303" t="str">
        <f ca="1">IF(H62='ввод данных'!$B$15,"Salary transfer from "&amp;'ввод данных'!$B$11,INDEX(Лист4!$A$1:$A$388,RANDBETWEEN(1,ROWS(Лист4!$A$1:$A$388))))</f>
        <v>SPB COFFEE HOUSE 46</v>
      </c>
      <c r="Q62" s="303"/>
      <c r="R62" s="170"/>
      <c r="S62" s="171" t="str">
        <f t="shared" ca="1" si="3"/>
        <v>*4992</v>
      </c>
    </row>
    <row r="63" spans="1:19" ht="30" customHeight="1">
      <c r="A63" s="160">
        <f t="shared" ca="1" si="2"/>
        <v>46038.994282407424</v>
      </c>
      <c r="B63" s="170"/>
      <c r="C63" s="306">
        <f t="shared" ca="1" si="1"/>
        <v>46038.994282407424</v>
      </c>
      <c r="D63" s="307"/>
      <c r="E63" s="307"/>
      <c r="F63" s="307"/>
      <c r="G63" s="170"/>
      <c r="H63" s="300">
        <f ca="1">IF(AND(DAY(A63)=20,COUNTIFS($H$25:H62,"&gt;0",$A$25:A62,"&gt;="&amp;DATE(YEAR(A63),MONTH(A63),1),$A$25:A62,"&lt;"&amp;DATE(YEAR(A63),MONTH(A63)+1,1))=0),'ввод данных'!$B$15,-RANDBETWEEN(51,14999))</f>
        <v>-13654</v>
      </c>
      <c r="I63" s="300"/>
      <c r="J63" s="300"/>
      <c r="K63" s="300"/>
      <c r="L63" s="300"/>
      <c r="M63" s="171"/>
      <c r="N63" s="171">
        <f t="shared" ca="1" si="0"/>
        <v>-13654</v>
      </c>
      <c r="O63" s="170"/>
      <c r="P63" s="303" t="str">
        <f ca="1">IF(H63='ввод данных'!$B$15,"Salary transfer from "&amp;'ввод данных'!$B$11,INDEX(Лист4!$A$1:$A$388,RANDBETWEEN(1,ROWS(Лист4!$A$1:$A$388))))</f>
        <v>GAZPROMNEFT AZS 106</v>
      </c>
      <c r="Q63" s="303"/>
      <c r="R63" s="170"/>
      <c r="S63" s="171" t="str">
        <f t="shared" ca="1" si="3"/>
        <v>*4992</v>
      </c>
    </row>
    <row r="64" spans="1:19" ht="30" customHeight="1">
      <c r="A64" s="160">
        <f t="shared" ca="1" si="2"/>
        <v>46038.485949074093</v>
      </c>
      <c r="B64" s="170"/>
      <c r="C64" s="306">
        <f t="shared" ca="1" si="1"/>
        <v>46038.485949074093</v>
      </c>
      <c r="D64" s="307"/>
      <c r="E64" s="307"/>
      <c r="F64" s="307"/>
      <c r="G64" s="170"/>
      <c r="H64" s="300">
        <f ca="1">IF(AND(DAY(A64)=20,COUNTIFS($H$25:H63,"&gt;0",$A$25:A63,"&gt;="&amp;DATE(YEAR(A64),MONTH(A64),1),$A$25:A63,"&lt;"&amp;DATE(YEAR(A64),MONTH(A64)+1,1))=0),'ввод данных'!$B$15,-RANDBETWEEN(51,14999))</f>
        <v>-11192</v>
      </c>
      <c r="I64" s="300"/>
      <c r="J64" s="300"/>
      <c r="K64" s="300"/>
      <c r="L64" s="300"/>
      <c r="M64" s="171"/>
      <c r="N64" s="171">
        <f t="shared" ca="1" si="0"/>
        <v>-11192</v>
      </c>
      <c r="O64" s="170"/>
      <c r="P64" s="303" t="str">
        <f ca="1">IF(H64='ввод данных'!$B$15,"Salary transfer from "&amp;'ввод данных'!$B$11,INDEX(Лист4!$A$1:$A$388,RANDBETWEEN(1,ROWS(Лист4!$A$1:$A$388))))</f>
        <v>MIRAZH SINEMA</v>
      </c>
      <c r="Q64" s="303"/>
      <c r="R64" s="170"/>
      <c r="S64" s="171" t="str">
        <f t="shared" ca="1" si="3"/>
        <v>*4992</v>
      </c>
    </row>
    <row r="65" spans="1:19" ht="30" customHeight="1">
      <c r="A65" s="160">
        <f t="shared" ca="1" si="2"/>
        <v>46037.750532407423</v>
      </c>
      <c r="B65" s="170"/>
      <c r="C65" s="306">
        <f t="shared" ca="1" si="1"/>
        <v>46037.750532407423</v>
      </c>
      <c r="D65" s="307"/>
      <c r="E65" s="307"/>
      <c r="F65" s="307"/>
      <c r="G65" s="170"/>
      <c r="H65" s="300">
        <f ca="1">IF(AND(DAY(A65)=20,COUNTIFS($H$25:H64,"&gt;0",$A$25:A64,"&gt;="&amp;DATE(YEAR(A65),MONTH(A65),1),$A$25:A64,"&lt;"&amp;DATE(YEAR(A65),MONTH(A65)+1,1))=0),'ввод данных'!$B$15,-RANDBETWEEN(51,14999))</f>
        <v>-7921</v>
      </c>
      <c r="I65" s="300"/>
      <c r="J65" s="300"/>
      <c r="K65" s="300"/>
      <c r="L65" s="300"/>
      <c r="M65" s="171"/>
      <c r="N65" s="171">
        <f t="shared" ca="1" si="0"/>
        <v>-7921</v>
      </c>
      <c r="O65" s="170"/>
      <c r="P65" s="303" t="str">
        <f ca="1">IF(H65='ввод данных'!$B$15,"Salary transfer from "&amp;'ввод данных'!$B$11,INDEX(Лист4!$A$1:$A$388,RANDBETWEEN(1,ROWS(Лист4!$A$1:$A$388))))</f>
        <v>PAYANYWAY</v>
      </c>
      <c r="Q65" s="303"/>
      <c r="R65" s="170"/>
      <c r="S65" s="171" t="str">
        <f t="shared" ca="1" si="3"/>
        <v>*4992</v>
      </c>
    </row>
    <row r="66" spans="1:19" ht="30" customHeight="1">
      <c r="A66" s="160">
        <f t="shared" ca="1" si="2"/>
        <v>46037.108171296313</v>
      </c>
      <c r="B66" s="170"/>
      <c r="C66" s="306">
        <f t="shared" ca="1" si="1"/>
        <v>46037.108171296313</v>
      </c>
      <c r="D66" s="307"/>
      <c r="E66" s="307"/>
      <c r="F66" s="307"/>
      <c r="G66" s="170"/>
      <c r="H66" s="300">
        <f ca="1">IF(AND(DAY(A66)=20,COUNTIFS($H$25:H65,"&gt;0",$A$25:A65,"&gt;="&amp;DATE(YEAR(A66),MONTH(A66),1),$A$25:A65,"&lt;"&amp;DATE(YEAR(A66),MONTH(A66)+1,1))=0),'ввод данных'!$B$15,-RANDBETWEEN(51,14999))</f>
        <v>-3293</v>
      </c>
      <c r="I66" s="300"/>
      <c r="J66" s="300"/>
      <c r="K66" s="300"/>
      <c r="L66" s="300"/>
      <c r="M66" s="171"/>
      <c r="N66" s="171">
        <f t="shared" ca="1" si="0"/>
        <v>-3293</v>
      </c>
      <c r="O66" s="170"/>
      <c r="P66" s="303" t="str">
        <f ca="1">IF(H66='ввод данных'!$B$15,"Salary transfer from "&amp;'ввод данных'!$B$11,INDEX(Лист4!$A$1:$A$388,RANDBETWEEN(1,ROWS(Лист4!$A$1:$A$388))))</f>
        <v>COFFEE FINANSIST L</v>
      </c>
      <c r="Q66" s="303"/>
      <c r="R66" s="170"/>
      <c r="S66" s="171" t="str">
        <f t="shared" ca="1" si="3"/>
        <v>*4992</v>
      </c>
    </row>
    <row r="67" spans="1:19" ht="30" customHeight="1">
      <c r="A67" s="160">
        <f t="shared" ca="1" si="2"/>
        <v>46036.176226851872</v>
      </c>
      <c r="B67" s="170"/>
      <c r="C67" s="306">
        <f t="shared" ca="1" si="1"/>
        <v>46036.176226851872</v>
      </c>
      <c r="D67" s="307"/>
      <c r="E67" s="307"/>
      <c r="F67" s="307"/>
      <c r="G67" s="170"/>
      <c r="H67" s="300">
        <f ca="1">IF(AND(DAY(A67)=20,COUNTIFS($H$25:H66,"&gt;0",$A$25:A66,"&gt;="&amp;DATE(YEAR(A67),MONTH(A67),1),$A$25:A66,"&lt;"&amp;DATE(YEAR(A67),MONTH(A67)+1,1))=0),'ввод данных'!$B$15,-RANDBETWEEN(51,14999))</f>
        <v>-10847</v>
      </c>
      <c r="I67" s="300"/>
      <c r="J67" s="300"/>
      <c r="K67" s="300"/>
      <c r="L67" s="300"/>
      <c r="M67" s="171"/>
      <c r="N67" s="171">
        <f t="shared" ca="1" si="0"/>
        <v>-10847</v>
      </c>
      <c r="O67" s="170"/>
      <c r="P67" s="303" t="str">
        <f ca="1">IF(H67='ввод данных'!$B$15,"Salary transfer from "&amp;'ввод данных'!$B$11,INDEX(Лист4!$A$1:$A$388,RANDBETWEEN(1,ROWS(Лист4!$A$1:$A$388))))</f>
        <v>PSCB.RU</v>
      </c>
      <c r="Q67" s="303"/>
      <c r="R67" s="170"/>
      <c r="S67" s="171" t="str">
        <f t="shared" ca="1" si="3"/>
        <v>*4992</v>
      </c>
    </row>
    <row r="68" spans="1:19" ht="30" customHeight="1">
      <c r="A68" s="160">
        <f t="shared" ca="1" si="2"/>
        <v>46035.56303240743</v>
      </c>
      <c r="B68" s="170"/>
      <c r="C68" s="306">
        <f t="shared" ca="1" si="1"/>
        <v>46035.56303240743</v>
      </c>
      <c r="D68" s="307"/>
      <c r="E68" s="307"/>
      <c r="F68" s="307"/>
      <c r="G68" s="170"/>
      <c r="H68" s="300">
        <f ca="1">IF(AND(DAY(A68)=20,COUNTIFS($H$25:H67,"&gt;0",$A$25:A67,"&gt;="&amp;DATE(YEAR(A68),MONTH(A68),1),$A$25:A67,"&lt;"&amp;DATE(YEAR(A68),MONTH(A68)+1,1))=0),'ввод данных'!$B$15,-RANDBETWEEN(51,14999))</f>
        <v>-12229</v>
      </c>
      <c r="I68" s="300"/>
      <c r="J68" s="300"/>
      <c r="K68" s="300"/>
      <c r="L68" s="300"/>
      <c r="M68" s="171"/>
      <c r="N68" s="171">
        <f t="shared" ca="1" si="0"/>
        <v>-12229</v>
      </c>
      <c r="O68" s="170"/>
      <c r="P68" s="303" t="str">
        <f ca="1">IF(H68='ввод данных'!$B$15,"Salary transfer from "&amp;'ввод данных'!$B$11,INDEX(Лист4!$A$1:$A$388,RANDBETWEEN(1,ROWS(Лист4!$A$1:$A$388))))</f>
        <v>ZURZUM *PLATIUS</v>
      </c>
      <c r="Q68" s="303"/>
      <c r="R68" s="170"/>
      <c r="S68" s="171" t="str">
        <f t="shared" ca="1" si="3"/>
        <v>*4992</v>
      </c>
    </row>
    <row r="69" spans="1:19" ht="30" customHeight="1">
      <c r="A69" s="160">
        <f t="shared" ca="1" si="2"/>
        <v>46034.629004629649</v>
      </c>
      <c r="B69" s="170"/>
      <c r="C69" s="306">
        <f t="shared" ca="1" si="1"/>
        <v>46034.629004629649</v>
      </c>
      <c r="D69" s="307"/>
      <c r="E69" s="307"/>
      <c r="F69" s="307"/>
      <c r="G69" s="170"/>
      <c r="H69" s="300">
        <f ca="1">IF(AND(DAY(A69)=20,COUNTIFS($H$25:H68,"&gt;0",$A$25:A68,"&gt;="&amp;DATE(YEAR(A69),MONTH(A69),1),$A$25:A68,"&lt;"&amp;DATE(YEAR(A69),MONTH(A69)+1,1))=0),'ввод данных'!$B$15,-RANDBETWEEN(51,14999))</f>
        <v>-3484</v>
      </c>
      <c r="I69" s="300"/>
      <c r="J69" s="300"/>
      <c r="K69" s="300"/>
      <c r="L69" s="300"/>
      <c r="M69" s="171"/>
      <c r="N69" s="171">
        <f t="shared" ca="1" si="0"/>
        <v>-3484</v>
      </c>
      <c r="O69" s="170"/>
      <c r="P69" s="303" t="str">
        <f ca="1">IF(H69='ввод данных'!$B$15,"Salary transfer from "&amp;'ввод данных'!$B$11,INDEX(Лист4!$A$1:$A$388,RANDBETWEEN(1,ROWS(Лист4!$A$1:$A$388))))</f>
        <v>RBK*7MONEY</v>
      </c>
      <c r="Q69" s="303"/>
      <c r="R69" s="170"/>
      <c r="S69" s="171" t="str">
        <f t="shared" ca="1" si="3"/>
        <v>*4992</v>
      </c>
    </row>
    <row r="70" spans="1:19" ht="30" customHeight="1">
      <c r="A70" s="160">
        <f t="shared" ca="1" si="2"/>
        <v>46034.548449074093</v>
      </c>
      <c r="B70" s="170"/>
      <c r="C70" s="306">
        <f t="shared" ca="1" si="1"/>
        <v>46034.548449074093</v>
      </c>
      <c r="D70" s="307"/>
      <c r="E70" s="307"/>
      <c r="F70" s="307"/>
      <c r="G70" s="170"/>
      <c r="H70" s="300">
        <f ca="1">IF(AND(DAY(A70)=20,COUNTIFS($H$25:H69,"&gt;0",$A$25:A69,"&gt;="&amp;DATE(YEAR(A70),MONTH(A70),1),$A$25:A69,"&lt;"&amp;DATE(YEAR(A70),MONTH(A70)+1,1))=0),'ввод данных'!$B$15,-RANDBETWEEN(51,14999))</f>
        <v>-4768</v>
      </c>
      <c r="I70" s="300"/>
      <c r="J70" s="300"/>
      <c r="K70" s="300"/>
      <c r="L70" s="300"/>
      <c r="M70" s="171"/>
      <c r="N70" s="171">
        <f t="shared" ca="1" si="0"/>
        <v>-4768</v>
      </c>
      <c r="O70" s="170"/>
      <c r="P70" s="303" t="str">
        <f ca="1">IF(H70='ввод данных'!$B$15,"Salary transfer from "&amp;'ввод данных'!$B$11,INDEX(Лист4!$A$1:$A$388,RANDBETWEEN(1,ROWS(Лист4!$A$1:$A$388))))</f>
        <v>NETELLER 1592</v>
      </c>
      <c r="Q70" s="303"/>
      <c r="R70" s="170"/>
      <c r="S70" s="171" t="str">
        <f t="shared" ca="1" si="3"/>
        <v>*4992</v>
      </c>
    </row>
    <row r="71" spans="1:19" ht="30" customHeight="1">
      <c r="A71" s="160">
        <f t="shared" ca="1" si="2"/>
        <v>46033.776921296318</v>
      </c>
      <c r="B71" s="170"/>
      <c r="C71" s="306">
        <f t="shared" ca="1" si="1"/>
        <v>46033.776921296318</v>
      </c>
      <c r="D71" s="307"/>
      <c r="E71" s="307"/>
      <c r="F71" s="307"/>
      <c r="G71" s="170"/>
      <c r="H71" s="300">
        <f ca="1">IF(AND(DAY(A71)=20,COUNTIFS($H$25:H70,"&gt;0",$A$25:A70,"&gt;="&amp;DATE(YEAR(A71),MONTH(A71),1),$A$25:A70,"&lt;"&amp;DATE(YEAR(A71),MONTH(A71)+1,1))=0),'ввод данных'!$B$15,-RANDBETWEEN(51,14999))</f>
        <v>-14329</v>
      </c>
      <c r="I71" s="300"/>
      <c r="J71" s="300"/>
      <c r="K71" s="300"/>
      <c r="L71" s="300"/>
      <c r="M71" s="171"/>
      <c r="N71" s="171">
        <f t="shared" ca="1" si="0"/>
        <v>-14329</v>
      </c>
      <c r="O71" s="170"/>
      <c r="P71" s="303" t="str">
        <f ca="1">IF(H71='ввод данных'!$B$15,"Salary transfer from "&amp;'ввод данных'!$B$11,INDEX(Лист4!$A$1:$A$388,RANDBETWEEN(1,ROWS(Лист4!$A$1:$A$388))))</f>
        <v>PAYANYWAY</v>
      </c>
      <c r="Q71" s="303"/>
      <c r="R71" s="170"/>
      <c r="S71" s="171" t="str">
        <f t="shared" ca="1" si="3"/>
        <v>*4992</v>
      </c>
    </row>
    <row r="72" spans="1:19" ht="30" customHeight="1">
      <c r="A72" s="160">
        <f t="shared" ca="1" si="2"/>
        <v>46033.371365740764</v>
      </c>
      <c r="B72" s="170"/>
      <c r="C72" s="306">
        <f t="shared" ca="1" si="1"/>
        <v>46033.371365740764</v>
      </c>
      <c r="D72" s="307"/>
      <c r="E72" s="307"/>
      <c r="F72" s="307"/>
      <c r="G72" s="170"/>
      <c r="H72" s="300">
        <f ca="1">IF(AND(DAY(A72)=20,COUNTIFS($H$25:H71,"&gt;0",$A$25:A71,"&gt;="&amp;DATE(YEAR(A72),MONTH(A72),1),$A$25:A71,"&lt;"&amp;DATE(YEAR(A72),MONTH(A72)+1,1))=0),'ввод данных'!$B$15,-RANDBETWEEN(51,14999))</f>
        <v>-1286</v>
      </c>
      <c r="I72" s="300"/>
      <c r="J72" s="300"/>
      <c r="K72" s="300"/>
      <c r="L72" s="300"/>
      <c r="M72" s="171"/>
      <c r="N72" s="171">
        <f t="shared" ca="1" si="0"/>
        <v>-1286</v>
      </c>
      <c r="O72" s="170"/>
      <c r="P72" s="303" t="str">
        <f ca="1">IF(H72='ввод данных'!$B$15,"Salary transfer from "&amp;'ввод данных'!$B$11,INDEX(Лист4!$A$1:$A$388,RANDBETWEEN(1,ROWS(Лист4!$A$1:$A$388))))</f>
        <v>OOO TD VESTERN</v>
      </c>
      <c r="Q72" s="303"/>
      <c r="R72" s="170"/>
      <c r="S72" s="171" t="str">
        <f t="shared" ca="1" si="3"/>
        <v>*4992</v>
      </c>
    </row>
    <row r="73" spans="1:19" ht="30" customHeight="1">
      <c r="A73" s="160">
        <f t="shared" ca="1" si="2"/>
        <v>46033.088032407431</v>
      </c>
      <c r="B73" s="170"/>
      <c r="C73" s="306">
        <f t="shared" ca="1" si="1"/>
        <v>46033.088032407431</v>
      </c>
      <c r="D73" s="307"/>
      <c r="E73" s="307"/>
      <c r="F73" s="307"/>
      <c r="G73" s="170"/>
      <c r="H73" s="300">
        <f ca="1">IF(AND(DAY(A73)=20,COUNTIFS($H$25:H72,"&gt;0",$A$25:A72,"&gt;="&amp;DATE(YEAR(A73),MONTH(A73),1),$A$25:A72,"&lt;"&amp;DATE(YEAR(A73),MONTH(A73)+1,1))=0),'ввод данных'!$B$15,-RANDBETWEEN(51,14999))</f>
        <v>-11227</v>
      </c>
      <c r="I73" s="300"/>
      <c r="J73" s="300"/>
      <c r="K73" s="300"/>
      <c r="L73" s="300"/>
      <c r="M73" s="171"/>
      <c r="N73" s="171">
        <f t="shared" ca="1" si="0"/>
        <v>-11227</v>
      </c>
      <c r="O73" s="170"/>
      <c r="P73" s="303" t="str">
        <f ca="1">IF(H73='ввод данных'!$B$15,"Salary transfer from "&amp;'ввод данных'!$B$11,INDEX(Лист4!$A$1:$A$388,RANDBETWEEN(1,ROWS(Лист4!$A$1:$A$388))))</f>
        <v>COFFEE FINANSIST L</v>
      </c>
      <c r="Q73" s="303"/>
      <c r="R73" s="170"/>
      <c r="S73" s="171" t="str">
        <f t="shared" ca="1" si="3"/>
        <v>*4992</v>
      </c>
    </row>
    <row r="74" spans="1:19" ht="30" customHeight="1">
      <c r="A74" s="160">
        <f t="shared" ca="1" si="2"/>
        <v>46032.260949074102</v>
      </c>
      <c r="B74" s="170"/>
      <c r="C74" s="306">
        <f t="shared" ca="1" si="1"/>
        <v>46032.260949074102</v>
      </c>
      <c r="D74" s="307"/>
      <c r="E74" s="307"/>
      <c r="F74" s="307"/>
      <c r="G74" s="170"/>
      <c r="H74" s="300">
        <f ca="1">IF(AND(DAY(A74)=20,COUNTIFS($H$25:H73,"&gt;0",$A$25:A73,"&gt;="&amp;DATE(YEAR(A74),MONTH(A74),1),$A$25:A73,"&lt;"&amp;DATE(YEAR(A74),MONTH(A74)+1,1))=0),'ввод данных'!$B$15,-RANDBETWEEN(51,14999))</f>
        <v>-13088</v>
      </c>
      <c r="I74" s="300"/>
      <c r="J74" s="300"/>
      <c r="K74" s="300"/>
      <c r="L74" s="300"/>
      <c r="M74" s="171"/>
      <c r="N74" s="171">
        <f t="shared" ca="1" si="0"/>
        <v>-13088</v>
      </c>
      <c r="O74" s="170"/>
      <c r="P74" s="303" t="str">
        <f ca="1">IF(H74='ввод данных'!$B$15,"Salary transfer from "&amp;'ввод данных'!$B$11,INDEX(Лист4!$A$1:$A$388,RANDBETWEEN(1,ROWS(Лист4!$A$1:$A$388))))</f>
        <v>PAW*NEWAUCTION</v>
      </c>
      <c r="Q74" s="303"/>
      <c r="R74" s="170"/>
      <c r="S74" s="171" t="str">
        <f t="shared" ca="1" si="3"/>
        <v>*4992</v>
      </c>
    </row>
    <row r="75" spans="1:19" ht="30" customHeight="1">
      <c r="A75" s="160">
        <f t="shared" ca="1" si="2"/>
        <v>46031.644282407433</v>
      </c>
      <c r="B75" s="170"/>
      <c r="C75" s="306">
        <f t="shared" ca="1" si="1"/>
        <v>46031.644282407433</v>
      </c>
      <c r="D75" s="307"/>
      <c r="E75" s="307"/>
      <c r="F75" s="307"/>
      <c r="G75" s="170"/>
      <c r="H75" s="300">
        <f ca="1">IF(AND(DAY(A75)=20,COUNTIFS($H$25:H74,"&gt;0",$A$25:A74,"&gt;="&amp;DATE(YEAR(A75),MONTH(A75),1),$A$25:A74,"&lt;"&amp;DATE(YEAR(A75),MONTH(A75)+1,1))=0),'ввод данных'!$B$15,-RANDBETWEEN(51,14999))</f>
        <v>-6637</v>
      </c>
      <c r="I75" s="300"/>
      <c r="J75" s="300"/>
      <c r="K75" s="300"/>
      <c r="L75" s="300"/>
      <c r="M75" s="171"/>
      <c r="N75" s="171">
        <f t="shared" ca="1" si="0"/>
        <v>-6637</v>
      </c>
      <c r="O75" s="170"/>
      <c r="P75" s="303" t="str">
        <f ca="1">IF(H75='ввод данных'!$B$15,"Salary transfer from "&amp;'ввод данных'!$B$11,INDEX(Лист4!$A$1:$A$388,RANDBETWEEN(1,ROWS(Лист4!$A$1:$A$388))))</f>
        <v>INTERNET-BANK ZENIT</v>
      </c>
      <c r="Q75" s="303"/>
      <c r="R75" s="170"/>
      <c r="S75" s="171" t="str">
        <f t="shared" ca="1" si="3"/>
        <v>*4992</v>
      </c>
    </row>
    <row r="76" spans="1:19" ht="30" customHeight="1">
      <c r="A76" s="160">
        <f t="shared" ca="1" si="2"/>
        <v>46031.075532407434</v>
      </c>
      <c r="B76" s="170"/>
      <c r="C76" s="306">
        <f t="shared" ca="1" si="1"/>
        <v>46031.075532407434</v>
      </c>
      <c r="D76" s="307"/>
      <c r="E76" s="307"/>
      <c r="F76" s="307"/>
      <c r="G76" s="170"/>
      <c r="H76" s="300">
        <f ca="1">IF(AND(DAY(A76)=20,COUNTIFS($H$25:H75,"&gt;0",$A$25:A75,"&gt;="&amp;DATE(YEAR(A76),MONTH(A76),1),$A$25:A75,"&lt;"&amp;DATE(YEAR(A76),MONTH(A76)+1,1))=0),'ввод данных'!$B$15,-RANDBETWEEN(51,14999))</f>
        <v>-10389</v>
      </c>
      <c r="I76" s="300"/>
      <c r="J76" s="300"/>
      <c r="K76" s="300"/>
      <c r="L76" s="300"/>
      <c r="M76" s="171"/>
      <c r="N76" s="171">
        <f t="shared" ca="1" si="0"/>
        <v>-10389</v>
      </c>
      <c r="O76" s="170"/>
      <c r="P76" s="303" t="str">
        <f ca="1">IF(H76='ввод данных'!$B$15,"Salary transfer from "&amp;'ввод данных'!$B$11,INDEX(Лист4!$A$1:$A$388,RANDBETWEEN(1,ROWS(Лист4!$A$1:$A$388))))</f>
        <v>GETZAIM.SU</v>
      </c>
      <c r="Q76" s="303"/>
      <c r="R76" s="170"/>
      <c r="S76" s="171" t="str">
        <f t="shared" ca="1" si="3"/>
        <v>*4992</v>
      </c>
    </row>
    <row r="77" spans="1:19" ht="30" customHeight="1">
      <c r="A77" s="160">
        <f t="shared" ca="1" si="2"/>
        <v>46030.997060185211</v>
      </c>
      <c r="B77" s="170"/>
      <c r="C77" s="306">
        <f t="shared" ca="1" si="1"/>
        <v>46030.997060185211</v>
      </c>
      <c r="D77" s="307"/>
      <c r="E77" s="307"/>
      <c r="F77" s="307"/>
      <c r="G77" s="170"/>
      <c r="H77" s="300">
        <f ca="1">IF(AND(DAY(A77)=20,COUNTIFS($H$25:H76,"&gt;0",$A$25:A76,"&gt;="&amp;DATE(YEAR(A77),MONTH(A77),1),$A$25:A76,"&lt;"&amp;DATE(YEAR(A77),MONTH(A77)+1,1))=0),'ввод данных'!$B$15,-RANDBETWEEN(51,14999))</f>
        <v>-2347</v>
      </c>
      <c r="I77" s="300"/>
      <c r="J77" s="300"/>
      <c r="K77" s="300"/>
      <c r="L77" s="300"/>
      <c r="M77" s="171"/>
      <c r="N77" s="171">
        <f t="shared" ca="1" si="0"/>
        <v>-2347</v>
      </c>
      <c r="O77" s="170"/>
      <c r="P77" s="303" t="str">
        <f ca="1">IF(H77='ввод данных'!$B$15,"Salary transfer from "&amp;'ввод данных'!$B$11,INDEX(Лист4!$A$1:$A$388,RANDBETWEEN(1,ROWS(Лист4!$A$1:$A$388))))</f>
        <v>AVTOMIR</v>
      </c>
      <c r="Q77" s="303"/>
      <c r="R77" s="170"/>
      <c r="S77" s="171" t="str">
        <f t="shared" ca="1" si="3"/>
        <v>*4992</v>
      </c>
    </row>
    <row r="78" spans="1:19" ht="30" customHeight="1">
      <c r="A78" s="160">
        <f t="shared" ca="1" si="2"/>
        <v>46030.464421296325</v>
      </c>
      <c r="B78" s="170"/>
      <c r="C78" s="306">
        <f t="shared" ca="1" si="1"/>
        <v>46030.464421296325</v>
      </c>
      <c r="D78" s="307"/>
      <c r="E78" s="307"/>
      <c r="F78" s="307"/>
      <c r="G78" s="170"/>
      <c r="H78" s="300">
        <f ca="1">IF(AND(DAY(A78)=20,COUNTIFS($H$25:H77,"&gt;0",$A$25:A77,"&gt;="&amp;DATE(YEAR(A78),MONTH(A78),1),$A$25:A77,"&lt;"&amp;DATE(YEAR(A78),MONTH(A78)+1,1))=0),'ввод данных'!$B$15,-RANDBETWEEN(51,14999))</f>
        <v>-9090</v>
      </c>
      <c r="I78" s="300"/>
      <c r="J78" s="300"/>
      <c r="K78" s="300"/>
      <c r="L78" s="300"/>
      <c r="M78" s="171"/>
      <c r="N78" s="171">
        <f t="shared" ca="1" si="0"/>
        <v>-9090</v>
      </c>
      <c r="O78" s="170"/>
      <c r="P78" s="303" t="str">
        <f ca="1">IF(H78='ввод данных'!$B$15,"Salary transfer from "&amp;'ввод данных'!$B$11,INDEX(Лист4!$A$1:$A$388,RANDBETWEEN(1,ROWS(Лист4!$A$1:$A$388))))</f>
        <v>YM*COFFEE</v>
      </c>
      <c r="Q78" s="303"/>
      <c r="R78" s="170"/>
      <c r="S78" s="171" t="str">
        <f t="shared" ca="1" si="3"/>
        <v>*4992</v>
      </c>
    </row>
    <row r="79" spans="1:19" ht="30" customHeight="1">
      <c r="A79" s="160">
        <f t="shared" ca="1" si="2"/>
        <v>46030.142893518547</v>
      </c>
      <c r="B79" s="170"/>
      <c r="C79" s="306">
        <f t="shared" ca="1" si="1"/>
        <v>46030.142893518547</v>
      </c>
      <c r="D79" s="307"/>
      <c r="E79" s="307"/>
      <c r="F79" s="307"/>
      <c r="G79" s="170"/>
      <c r="H79" s="300">
        <f ca="1">IF(AND(DAY(A79)=20,COUNTIFS($H$25:H78,"&gt;0",$A$25:A78,"&gt;="&amp;DATE(YEAR(A79),MONTH(A79),1),$A$25:A78,"&lt;"&amp;DATE(YEAR(A79),MONTH(A79)+1,1))=0),'ввод данных'!$B$15,-RANDBETWEEN(51,14999))</f>
        <v>-2599</v>
      </c>
      <c r="I79" s="300"/>
      <c r="J79" s="300"/>
      <c r="K79" s="300"/>
      <c r="L79" s="300"/>
      <c r="M79" s="171"/>
      <c r="N79" s="171">
        <f t="shared" ca="1" si="0"/>
        <v>-2599</v>
      </c>
      <c r="O79" s="170"/>
      <c r="P79" s="303" t="str">
        <f ca="1">IF(H79='ввод данных'!$B$15,"Salary transfer from "&amp;'ввод данных'!$B$11,INDEX(Лист4!$A$1:$A$388,RANDBETWEEN(1,ROWS(Лист4!$A$1:$A$388))))</f>
        <v>YM*YM.FIN</v>
      </c>
      <c r="Q79" s="303"/>
      <c r="R79" s="170"/>
      <c r="S79" s="171" t="str">
        <f t="shared" ca="1" si="3"/>
        <v>*4992</v>
      </c>
    </row>
    <row r="80" spans="1:19" ht="30" customHeight="1">
      <c r="A80" s="160">
        <f t="shared" ca="1" si="2"/>
        <v>46029.59914351855</v>
      </c>
      <c r="B80" s="170"/>
      <c r="C80" s="306">
        <f t="shared" ca="1" si="1"/>
        <v>46029.59914351855</v>
      </c>
      <c r="D80" s="307"/>
      <c r="E80" s="307"/>
      <c r="F80" s="307"/>
      <c r="G80" s="170"/>
      <c r="H80" s="300">
        <f ca="1">IF(AND(DAY(A80)=20,COUNTIFS($H$25:H79,"&gt;0",$A$25:A79,"&gt;="&amp;DATE(YEAR(A80),MONTH(A80),1),$A$25:A79,"&lt;"&amp;DATE(YEAR(A80),MONTH(A80)+1,1))=0),'ввод данных'!$B$15,-RANDBETWEEN(51,14999))</f>
        <v>-9902</v>
      </c>
      <c r="I80" s="300"/>
      <c r="J80" s="300"/>
      <c r="K80" s="300"/>
      <c r="L80" s="300"/>
      <c r="M80" s="171"/>
      <c r="N80" s="171">
        <f t="shared" ca="1" si="0"/>
        <v>-9902</v>
      </c>
      <c r="O80" s="170"/>
      <c r="P80" s="303" t="str">
        <f ca="1">IF(H80='ввод данных'!$B$15,"Salary transfer from "&amp;'ввод данных'!$B$11,INDEX(Лист4!$A$1:$A$388,RANDBETWEEN(1,ROWS(Лист4!$A$1:$A$388))))</f>
        <v>SOTHEBYS ONLINE SALES</v>
      </c>
      <c r="Q80" s="303"/>
      <c r="R80" s="170"/>
      <c r="S80" s="171" t="str">
        <f t="shared" ca="1" si="3"/>
        <v>*4992</v>
      </c>
    </row>
    <row r="81" spans="1:19" ht="30" customHeight="1">
      <c r="A81" s="160">
        <f t="shared" ca="1" si="2"/>
        <v>46029.50539351855</v>
      </c>
      <c r="B81" s="170"/>
      <c r="C81" s="306">
        <f t="shared" ca="1" si="1"/>
        <v>46029.50539351855</v>
      </c>
      <c r="D81" s="307"/>
      <c r="E81" s="307"/>
      <c r="F81" s="307"/>
      <c r="G81" s="170"/>
      <c r="H81" s="300">
        <f ca="1">IF(AND(DAY(A81)=20,COUNTIFS($H$25:H80,"&gt;0",$A$25:A80,"&gt;="&amp;DATE(YEAR(A81),MONTH(A81),1),$A$25:A80,"&lt;"&amp;DATE(YEAR(A81),MONTH(A81)+1,1))=0),'ввод данных'!$B$15,-RANDBETWEEN(51,14999))</f>
        <v>-4301</v>
      </c>
      <c r="I81" s="300"/>
      <c r="J81" s="300"/>
      <c r="K81" s="300"/>
      <c r="L81" s="300"/>
      <c r="M81" s="171"/>
      <c r="N81" s="171">
        <f t="shared" ca="1" si="0"/>
        <v>-4301</v>
      </c>
      <c r="O81" s="170"/>
      <c r="P81" s="303" t="str">
        <f ca="1">IF(H81='ввод данных'!$B$15,"Salary transfer from "&amp;'ввод данных'!$B$11,INDEX(Лист4!$A$1:$A$388,RANDBETWEEN(1,ROWS(Лист4!$A$1:$A$388))))</f>
        <v>LEUPAY.EU  CODE 2924</v>
      </c>
      <c r="Q81" s="303"/>
      <c r="R81" s="170"/>
      <c r="S81" s="171" t="str">
        <f t="shared" ca="1" si="3"/>
        <v>*4992</v>
      </c>
    </row>
    <row r="82" spans="1:19" ht="30" customHeight="1">
      <c r="A82" s="160">
        <f t="shared" ca="1" si="2"/>
        <v>46028.592199074104</v>
      </c>
      <c r="B82" s="170"/>
      <c r="C82" s="306">
        <f t="shared" ca="1" si="1"/>
        <v>46028.592199074104</v>
      </c>
      <c r="D82" s="307"/>
      <c r="E82" s="307"/>
      <c r="F82" s="307"/>
      <c r="G82" s="170"/>
      <c r="H82" s="300">
        <f ca="1">IF(AND(DAY(A82)=20,COUNTIFS($H$25:H81,"&gt;0",$A$25:A81,"&gt;="&amp;DATE(YEAR(A82),MONTH(A82),1),$A$25:A81,"&lt;"&amp;DATE(YEAR(A82),MONTH(A82)+1,1))=0),'ввод данных'!$B$15,-RANDBETWEEN(51,14999))</f>
        <v>-4657</v>
      </c>
      <c r="I82" s="300"/>
      <c r="J82" s="300"/>
      <c r="K82" s="300"/>
      <c r="L82" s="300"/>
      <c r="M82" s="171"/>
      <c r="N82" s="171">
        <f t="shared" ca="1" si="0"/>
        <v>-4657</v>
      </c>
      <c r="O82" s="170"/>
      <c r="P82" s="303" t="str">
        <f ca="1">IF(H82='ввод данных'!$B$15,"Salary transfer from "&amp;'ввод данных'!$B$11,INDEX(Лист4!$A$1:$A$388,RANDBETWEEN(1,ROWS(Лист4!$A$1:$A$388))))</f>
        <v>CLOUD*CREDITSCORESE</v>
      </c>
      <c r="Q82" s="303"/>
      <c r="R82" s="170"/>
      <c r="S82" s="171" t="str">
        <f t="shared" ca="1" si="3"/>
        <v>*4992</v>
      </c>
    </row>
    <row r="83" spans="1:19" ht="30" customHeight="1">
      <c r="A83" s="160">
        <f t="shared" ca="1" si="2"/>
        <v>46027.711643518545</v>
      </c>
      <c r="B83" s="170"/>
      <c r="C83" s="306">
        <f t="shared" ca="1" si="1"/>
        <v>46027.711643518545</v>
      </c>
      <c r="D83" s="307"/>
      <c r="E83" s="307"/>
      <c r="F83" s="307"/>
      <c r="G83" s="170"/>
      <c r="H83" s="300">
        <f ca="1">IF(AND(DAY(A83)=20,COUNTIFS($H$25:H82,"&gt;0",$A$25:A82,"&gt;="&amp;DATE(YEAR(A83),MONTH(A83),1),$A$25:A82,"&lt;"&amp;DATE(YEAR(A83),MONTH(A83)+1,1))=0),'ввод данных'!$B$15,-RANDBETWEEN(51,14999))</f>
        <v>-9335</v>
      </c>
      <c r="I83" s="300"/>
      <c r="J83" s="300"/>
      <c r="K83" s="300"/>
      <c r="L83" s="300"/>
      <c r="M83" s="171"/>
      <c r="N83" s="171">
        <f t="shared" ca="1" si="0"/>
        <v>-9335</v>
      </c>
      <c r="O83" s="170"/>
      <c r="P83" s="303" t="str">
        <f ca="1">IF(H83='ввод данных'!$B$15,"Salary transfer from "&amp;'ввод данных'!$B$11,INDEX(Лист4!$A$1:$A$388,RANDBETWEEN(1,ROWS(Лист4!$A$1:$A$388))))</f>
        <v>PIF ALFACAPITAL SHARES</v>
      </c>
      <c r="Q83" s="303"/>
      <c r="R83" s="170"/>
      <c r="S83" s="171" t="str">
        <f t="shared" ca="1" si="3"/>
        <v>*4992</v>
      </c>
    </row>
    <row r="84" spans="1:19" ht="30" customHeight="1">
      <c r="A84" s="160">
        <f t="shared" ca="1" si="2"/>
        <v>46027.242893518545</v>
      </c>
      <c r="B84" s="170"/>
      <c r="C84" s="306">
        <f t="shared" ca="1" si="1"/>
        <v>46027.242893518545</v>
      </c>
      <c r="D84" s="307"/>
      <c r="E84" s="307"/>
      <c r="F84" s="307"/>
      <c r="G84" s="170"/>
      <c r="H84" s="300">
        <f ca="1">IF(AND(DAY(A84)=20,COUNTIFS($H$25:H83,"&gt;0",$A$25:A83,"&gt;="&amp;DATE(YEAR(A84),MONTH(A84),1),$A$25:A83,"&lt;"&amp;DATE(YEAR(A84),MONTH(A84)+1,1))=0),'ввод данных'!$B$15,-RANDBETWEEN(51,14999))</f>
        <v>-12139</v>
      </c>
      <c r="I84" s="300"/>
      <c r="J84" s="300"/>
      <c r="K84" s="300"/>
      <c r="L84" s="300"/>
      <c r="M84" s="171"/>
      <c r="N84" s="171">
        <f t="shared" ca="1" si="0"/>
        <v>-12139</v>
      </c>
      <c r="O84" s="170"/>
      <c r="P84" s="303" t="str">
        <f ca="1">IF(H84='ввод данных'!$B$15,"Salary transfer from "&amp;'ввод данных'!$B$11,INDEX(Лист4!$A$1:$A$388,RANDBETWEEN(1,ROWS(Лист4!$A$1:$A$388))))</f>
        <v>INTERNET-BANK ZENIT</v>
      </c>
      <c r="Q84" s="303"/>
      <c r="R84" s="170"/>
      <c r="S84" s="171" t="str">
        <f t="shared" ca="1" si="3"/>
        <v>*4992</v>
      </c>
    </row>
    <row r="85" spans="1:19" ht="30" customHeight="1">
      <c r="A85" s="160">
        <f t="shared" ca="1" si="2"/>
        <v>46026.937337962991</v>
      </c>
      <c r="B85" s="170"/>
      <c r="C85" s="306">
        <f t="shared" ca="1" si="1"/>
        <v>46026.937337962991</v>
      </c>
      <c r="D85" s="307"/>
      <c r="E85" s="307"/>
      <c r="F85" s="307"/>
      <c r="G85" s="170"/>
      <c r="H85" s="300">
        <f ca="1">IF(AND(DAY(A85)=20,COUNTIFS($H$25:H84,"&gt;0",$A$25:A84,"&gt;="&amp;DATE(YEAR(A85),MONTH(A85),1),$A$25:A84,"&lt;"&amp;DATE(YEAR(A85),MONTH(A85)+1,1))=0),'ввод данных'!$B$15,-RANDBETWEEN(51,14999))</f>
        <v>-10670</v>
      </c>
      <c r="I85" s="300"/>
      <c r="J85" s="300"/>
      <c r="K85" s="300"/>
      <c r="L85" s="300"/>
      <c r="M85" s="171"/>
      <c r="N85" s="171">
        <f t="shared" ca="1" si="0"/>
        <v>-10670</v>
      </c>
      <c r="O85" s="170"/>
      <c r="P85" s="303" t="str">
        <f ca="1">IF(H85='ввод данных'!$B$15,"Salary transfer from "&amp;'ввод данных'!$B$11,INDEX(Лист4!$A$1:$A$388,RANDBETWEEN(1,ROWS(Лист4!$A$1:$A$388))))</f>
        <v>NASTOYASHCHAYA PEKARNY</v>
      </c>
      <c r="Q85" s="303"/>
      <c r="R85" s="170"/>
      <c r="S85" s="171" t="str">
        <f t="shared" ca="1" si="3"/>
        <v>*4992</v>
      </c>
    </row>
    <row r="86" spans="1:19" ht="30" customHeight="1">
      <c r="A86" s="160">
        <f t="shared" ca="1" si="2"/>
        <v>46026.771365740766</v>
      </c>
      <c r="B86" s="170"/>
      <c r="C86" s="306">
        <f t="shared" ca="1" si="1"/>
        <v>46026.771365740766</v>
      </c>
      <c r="D86" s="307"/>
      <c r="E86" s="307"/>
      <c r="F86" s="307"/>
      <c r="G86" s="170"/>
      <c r="H86" s="300">
        <f ca="1">IF(AND(DAY(A86)=20,COUNTIFS($H$25:H85,"&gt;0",$A$25:A85,"&gt;="&amp;DATE(YEAR(A86),MONTH(A86),1),$A$25:A85,"&lt;"&amp;DATE(YEAR(A86),MONTH(A86)+1,1))=0),'ввод данных'!$B$15,-RANDBETWEEN(51,14999))</f>
        <v>-1409</v>
      </c>
      <c r="I86" s="300"/>
      <c r="J86" s="300"/>
      <c r="K86" s="300"/>
      <c r="L86" s="300"/>
      <c r="M86" s="171"/>
      <c r="N86" s="171">
        <f t="shared" ca="1" si="0"/>
        <v>-1409</v>
      </c>
      <c r="O86" s="170"/>
      <c r="P86" s="303" t="str">
        <f ca="1">IF(H86='ввод данных'!$B$15,"Salary transfer from "&amp;'ввод данных'!$B$11,INDEX(Лист4!$A$1:$A$388,RANDBETWEEN(1,ROWS(Лист4!$A$1:$A$388))))</f>
        <v>OOO TD VESTERN</v>
      </c>
      <c r="Q86" s="303"/>
      <c r="R86" s="170"/>
      <c r="S86" s="171" t="str">
        <f t="shared" ca="1" si="3"/>
        <v>*4992</v>
      </c>
    </row>
    <row r="87" spans="1:19" ht="30" customHeight="1">
      <c r="A87" s="160">
        <f t="shared" ca="1" si="2"/>
        <v>46026.0796990741</v>
      </c>
      <c r="B87" s="170"/>
      <c r="C87" s="306">
        <f t="shared" ca="1" si="1"/>
        <v>46026.0796990741</v>
      </c>
      <c r="D87" s="307"/>
      <c r="E87" s="307"/>
      <c r="F87" s="307"/>
      <c r="G87" s="170"/>
      <c r="H87" s="300">
        <f ca="1">IF(AND(DAY(A87)=20,COUNTIFS($H$25:H86,"&gt;0",$A$25:A86,"&gt;="&amp;DATE(YEAR(A87),MONTH(A87),1),$A$25:A86,"&lt;"&amp;DATE(YEAR(A87),MONTH(A87)+1,1))=0),'ввод данных'!$B$15,-RANDBETWEEN(51,14999))</f>
        <v>-7560</v>
      </c>
      <c r="I87" s="300"/>
      <c r="J87" s="300"/>
      <c r="K87" s="300"/>
      <c r="L87" s="300"/>
      <c r="M87" s="171"/>
      <c r="N87" s="171">
        <f t="shared" ca="1" si="0"/>
        <v>-7560</v>
      </c>
      <c r="O87" s="170"/>
      <c r="P87" s="303" t="str">
        <f ca="1">IF(H87='ввод данных'!$B$15,"Salary transfer from "&amp;'ввод данных'!$B$11,INDEX(Лист4!$A$1:$A$388,RANDBETWEEN(1,ROWS(Лист4!$A$1:$A$388))))</f>
        <v>KOMFORT+</v>
      </c>
      <c r="Q87" s="303"/>
      <c r="R87" s="170"/>
      <c r="S87" s="171" t="str">
        <f t="shared" ca="1" si="3"/>
        <v>*4992</v>
      </c>
    </row>
    <row r="88" spans="1:19" ht="30" customHeight="1">
      <c r="A88" s="160">
        <f t="shared" ca="1" si="2"/>
        <v>46025.698449074102</v>
      </c>
      <c r="B88" s="170"/>
      <c r="C88" s="306">
        <f t="shared" ca="1" si="1"/>
        <v>46025.698449074102</v>
      </c>
      <c r="D88" s="307"/>
      <c r="E88" s="307"/>
      <c r="F88" s="307"/>
      <c r="G88" s="170"/>
      <c r="H88" s="300">
        <f ca="1">IF(AND(DAY(A88)=20,COUNTIFS($H$25:H87,"&gt;0",$A$25:A87,"&gt;="&amp;DATE(YEAR(A88),MONTH(A88),1),$A$25:A87,"&lt;"&amp;DATE(YEAR(A88),MONTH(A88)+1,1))=0),'ввод данных'!$B$15,-RANDBETWEEN(51,14999))</f>
        <v>-4557</v>
      </c>
      <c r="I88" s="300"/>
      <c r="J88" s="300"/>
      <c r="K88" s="300"/>
      <c r="L88" s="300"/>
      <c r="M88" s="171"/>
      <c r="N88" s="171">
        <f t="shared" ca="1" si="0"/>
        <v>-4557</v>
      </c>
      <c r="O88" s="170"/>
      <c r="P88" s="303" t="str">
        <f ca="1">IF(H88='ввод данных'!$B$15,"Salary transfer from "&amp;'ввод данных'!$B$11,INDEX(Лист4!$A$1:$A$388,RANDBETWEEN(1,ROWS(Лист4!$A$1:$A$388))))</f>
        <v>NETELLER 1592</v>
      </c>
      <c r="Q88" s="303"/>
      <c r="R88" s="170"/>
      <c r="S88" s="171" t="str">
        <f t="shared" ca="1" si="3"/>
        <v>*4992</v>
      </c>
    </row>
    <row r="89" spans="1:19" ht="30" customHeight="1">
      <c r="A89" s="160">
        <f t="shared" ca="1" si="2"/>
        <v>46025.658171296323</v>
      </c>
      <c r="B89" s="170"/>
      <c r="C89" s="306">
        <f t="shared" ca="1" si="1"/>
        <v>46025.658171296323</v>
      </c>
      <c r="D89" s="307"/>
      <c r="E89" s="307"/>
      <c r="F89" s="307"/>
      <c r="G89" s="170"/>
      <c r="H89" s="300">
        <f ca="1">IF(AND(DAY(A89)=20,COUNTIFS($H$25:H88,"&gt;0",$A$25:A88,"&gt;="&amp;DATE(YEAR(A89),MONTH(A89),1),$A$25:A88,"&lt;"&amp;DATE(YEAR(A89),MONTH(A89)+1,1))=0),'ввод данных'!$B$15,-RANDBETWEEN(51,14999))</f>
        <v>-11909</v>
      </c>
      <c r="I89" s="300"/>
      <c r="J89" s="300"/>
      <c r="K89" s="300"/>
      <c r="L89" s="300"/>
      <c r="M89" s="171"/>
      <c r="N89" s="171">
        <f t="shared" ca="1" si="0"/>
        <v>-11909</v>
      </c>
      <c r="O89" s="170"/>
      <c r="P89" s="303" t="str">
        <f ca="1">IF(H89='ввод данных'!$B$15,"Salary transfer from "&amp;'ввод данных'!$B$11,INDEX(Лист4!$A$1:$A$388,RANDBETWEEN(1,ROWS(Лист4!$A$1:$A$388))))</f>
        <v>BHN*GIFTCARDS</v>
      </c>
      <c r="Q89" s="303"/>
      <c r="R89" s="170"/>
      <c r="S89" s="171" t="str">
        <f t="shared" ca="1" si="3"/>
        <v>*4992</v>
      </c>
    </row>
    <row r="90" spans="1:19" ht="30" customHeight="1">
      <c r="A90" s="160">
        <f t="shared" ca="1" si="2"/>
        <v>46025.070671296322</v>
      </c>
      <c r="B90" s="170"/>
      <c r="C90" s="306">
        <f t="shared" ref="C90:C153" ca="1" si="4">A90</f>
        <v>46025.070671296322</v>
      </c>
      <c r="D90" s="307"/>
      <c r="E90" s="307"/>
      <c r="F90" s="307"/>
      <c r="G90" s="170"/>
      <c r="H90" s="300">
        <f ca="1">IF(AND(DAY(A90)=20,COUNTIFS($H$25:H89,"&gt;0",$A$25:A89,"&gt;="&amp;DATE(YEAR(A90),MONTH(A90),1),$A$25:A89,"&lt;"&amp;DATE(YEAR(A90),MONTH(A90)+1,1))=0),'ввод данных'!$B$15,-RANDBETWEEN(51,14999))</f>
        <v>-5036</v>
      </c>
      <c r="I90" s="300"/>
      <c r="J90" s="300"/>
      <c r="K90" s="300"/>
      <c r="L90" s="300"/>
      <c r="M90" s="171"/>
      <c r="N90" s="171">
        <f t="shared" ref="N90:N153" ca="1" si="5">H90</f>
        <v>-5036</v>
      </c>
      <c r="O90" s="170"/>
      <c r="P90" s="303" t="str">
        <f ca="1">IF(H90='ввод данных'!$B$15,"Salary transfer from "&amp;'ввод данных'!$B$11,INDEX(Лист4!$A$1:$A$388,RANDBETWEEN(1,ROWS(Лист4!$A$1:$A$388))))</f>
        <v>OOO SALON UPAKOVKI LEN</v>
      </c>
      <c r="Q90" s="303"/>
      <c r="R90" s="170"/>
      <c r="S90" s="171" t="str">
        <f t="shared" ca="1" si="3"/>
        <v>*4992</v>
      </c>
    </row>
    <row r="91" spans="1:19" ht="30" customHeight="1">
      <c r="A91" s="160">
        <f t="shared" ref="A91:A154" ca="1" si="6">A90-RANDBETWEEN(1,1440)/1440</f>
        <v>46024.449837962988</v>
      </c>
      <c r="B91" s="170"/>
      <c r="C91" s="306">
        <f t="shared" ca="1" si="4"/>
        <v>46024.449837962988</v>
      </c>
      <c r="D91" s="307"/>
      <c r="E91" s="307"/>
      <c r="F91" s="307"/>
      <c r="G91" s="170"/>
      <c r="H91" s="300">
        <f ca="1">IF(AND(DAY(A91)=20,COUNTIFS($H$25:H90,"&gt;0",$A$25:A90,"&gt;="&amp;DATE(YEAR(A91),MONTH(A91),1),$A$25:A90,"&lt;"&amp;DATE(YEAR(A91),MONTH(A91)+1,1))=0),'ввод данных'!$B$15,-RANDBETWEEN(51,14999))</f>
        <v>-4616</v>
      </c>
      <c r="I91" s="300"/>
      <c r="J91" s="300"/>
      <c r="K91" s="300"/>
      <c r="L91" s="300"/>
      <c r="M91" s="171"/>
      <c r="N91" s="171">
        <f t="shared" ca="1" si="5"/>
        <v>-4616</v>
      </c>
      <c r="O91" s="170"/>
      <c r="P91" s="303" t="str">
        <f ca="1">IF(H91='ввод данных'!$B$15,"Salary transfer from "&amp;'ввод данных'!$B$11,INDEX(Лист4!$A$1:$A$388,RANDBETWEEN(1,ROWS(Лист4!$A$1:$A$388))))</f>
        <v>IKEA DOM 10 BISTRO</v>
      </c>
      <c r="Q91" s="303"/>
      <c r="R91" s="170"/>
      <c r="S91" s="171" t="str">
        <f t="shared" ref="S91:S154" ca="1" si="7">$S$25</f>
        <v>*4992</v>
      </c>
    </row>
    <row r="92" spans="1:19" ht="30" customHeight="1">
      <c r="A92" s="160">
        <f t="shared" ca="1" si="6"/>
        <v>46024.448449074102</v>
      </c>
      <c r="B92" s="170"/>
      <c r="C92" s="306">
        <f t="shared" ca="1" si="4"/>
        <v>46024.448449074102</v>
      </c>
      <c r="D92" s="307"/>
      <c r="E92" s="307"/>
      <c r="F92" s="307"/>
      <c r="G92" s="170"/>
      <c r="H92" s="300">
        <f ca="1">IF(AND(DAY(A92)=20,COUNTIFS($H$25:H91,"&gt;0",$A$25:A91,"&gt;="&amp;DATE(YEAR(A92),MONTH(A92),1),$A$25:A91,"&lt;"&amp;DATE(YEAR(A92),MONTH(A92)+1,1))=0),'ввод данных'!$B$15,-RANDBETWEEN(51,14999))</f>
        <v>-10174</v>
      </c>
      <c r="I92" s="300"/>
      <c r="J92" s="300"/>
      <c r="K92" s="300"/>
      <c r="L92" s="300"/>
      <c r="M92" s="171"/>
      <c r="N92" s="171">
        <f t="shared" ca="1" si="5"/>
        <v>-10174</v>
      </c>
      <c r="O92" s="170"/>
      <c r="P92" s="303" t="str">
        <f ca="1">IF(H92='ввод данных'!$B$15,"Salary transfer from "&amp;'ввод данных'!$B$11,INDEX(Лист4!$A$1:$A$388,RANDBETWEEN(1,ROWS(Лист4!$A$1:$A$388))))</f>
        <v>YM*ZUCOFFEE</v>
      </c>
      <c r="Q92" s="303"/>
      <c r="R92" s="170"/>
      <c r="S92" s="171" t="str">
        <f t="shared" ca="1" si="7"/>
        <v>*4992</v>
      </c>
    </row>
    <row r="93" spans="1:19" ht="30" customHeight="1">
      <c r="A93" s="160">
        <f t="shared" ca="1" si="6"/>
        <v>46024.091504629658</v>
      </c>
      <c r="B93" s="170"/>
      <c r="C93" s="306">
        <f t="shared" ca="1" si="4"/>
        <v>46024.091504629658</v>
      </c>
      <c r="D93" s="307"/>
      <c r="E93" s="307"/>
      <c r="F93" s="307"/>
      <c r="G93" s="170"/>
      <c r="H93" s="300">
        <f ca="1">IF(AND(DAY(A93)=20,COUNTIFS($H$25:H92,"&gt;0",$A$25:A92,"&gt;="&amp;DATE(YEAR(A93),MONTH(A93),1),$A$25:A92,"&lt;"&amp;DATE(YEAR(A93),MONTH(A93)+1,1))=0),'ввод данных'!$B$15,-RANDBETWEEN(51,14999))</f>
        <v>-3031</v>
      </c>
      <c r="I93" s="300"/>
      <c r="J93" s="300"/>
      <c r="K93" s="300"/>
      <c r="L93" s="300"/>
      <c r="M93" s="171"/>
      <c r="N93" s="171">
        <f t="shared" ca="1" si="5"/>
        <v>-3031</v>
      </c>
      <c r="O93" s="170"/>
      <c r="P93" s="303" t="str">
        <f ca="1">IF(H93='ввод данных'!$B$15,"Salary transfer from "&amp;'ввод данных'!$B$11,INDEX(Лист4!$A$1:$A$388,RANDBETWEEN(1,ROWS(Лист4!$A$1:$A$388))))</f>
        <v>INTERNET-BANK ZENIT</v>
      </c>
      <c r="Q93" s="303"/>
      <c r="R93" s="170"/>
      <c r="S93" s="171" t="str">
        <f t="shared" ca="1" si="7"/>
        <v>*4992</v>
      </c>
    </row>
    <row r="94" spans="1:19" ht="30" customHeight="1">
      <c r="A94" s="160">
        <f t="shared" ca="1" si="6"/>
        <v>46023.978310185215</v>
      </c>
      <c r="B94" s="170"/>
      <c r="C94" s="306">
        <f t="shared" ca="1" si="4"/>
        <v>46023.978310185215</v>
      </c>
      <c r="D94" s="307"/>
      <c r="E94" s="307"/>
      <c r="F94" s="307"/>
      <c r="G94" s="170"/>
      <c r="H94" s="300">
        <f ca="1">IF(AND(DAY(A94)=20,COUNTIFS($H$25:H93,"&gt;0",$A$25:A93,"&gt;="&amp;DATE(YEAR(A94),MONTH(A94),1),$A$25:A93,"&lt;"&amp;DATE(YEAR(A94),MONTH(A94)+1,1))=0),'ввод данных'!$B$15,-RANDBETWEEN(51,14999))</f>
        <v>-8024</v>
      </c>
      <c r="I94" s="300"/>
      <c r="J94" s="300"/>
      <c r="K94" s="300"/>
      <c r="L94" s="300"/>
      <c r="M94" s="171"/>
      <c r="N94" s="171">
        <f t="shared" ca="1" si="5"/>
        <v>-8024</v>
      </c>
      <c r="O94" s="170"/>
      <c r="P94" s="303" t="str">
        <f ca="1">IF(H94='ввод данных'!$B$15,"Salary transfer from "&amp;'ввод данных'!$B$11,INDEX(Лист4!$A$1:$A$388,RANDBETWEEN(1,ROWS(Лист4!$A$1:$A$388))))</f>
        <v>UMONEYS.RU</v>
      </c>
      <c r="Q94" s="303"/>
      <c r="R94" s="170"/>
      <c r="S94" s="171" t="str">
        <f t="shared" ca="1" si="7"/>
        <v>*4992</v>
      </c>
    </row>
    <row r="95" spans="1:19" ht="30" customHeight="1">
      <c r="A95" s="160">
        <f t="shared" ca="1" si="6"/>
        <v>46022.979699074102</v>
      </c>
      <c r="B95" s="170"/>
      <c r="C95" s="306">
        <f t="shared" ca="1" si="4"/>
        <v>46022.979699074102</v>
      </c>
      <c r="D95" s="307"/>
      <c r="E95" s="307"/>
      <c r="F95" s="307"/>
      <c r="G95" s="170"/>
      <c r="H95" s="300">
        <f ca="1">IF(AND(DAY(A95)=20,COUNTIFS($H$25:H94,"&gt;0",$A$25:A94,"&gt;="&amp;DATE(YEAR(A95),MONTH(A95),1),$A$25:A94,"&lt;"&amp;DATE(YEAR(A95),MONTH(A95)+1,1))=0),'ввод данных'!$B$15,-RANDBETWEEN(51,14999))</f>
        <v>-13011</v>
      </c>
      <c r="I95" s="300"/>
      <c r="J95" s="300"/>
      <c r="K95" s="300"/>
      <c r="L95" s="300"/>
      <c r="M95" s="171"/>
      <c r="N95" s="171">
        <f t="shared" ca="1" si="5"/>
        <v>-13011</v>
      </c>
      <c r="O95" s="170"/>
      <c r="P95" s="303" t="str">
        <f ca="1">IF(H95='ввод данных'!$B$15,"Salary transfer from "&amp;'ввод данных'!$B$11,INDEX(Лист4!$A$1:$A$388,RANDBETWEEN(1,ROWS(Лист4!$A$1:$A$388))))</f>
        <v>PAYMASTER</v>
      </c>
      <c r="Q95" s="303"/>
      <c r="R95" s="170"/>
      <c r="S95" s="171" t="str">
        <f t="shared" ca="1" si="7"/>
        <v>*4992</v>
      </c>
    </row>
    <row r="96" spans="1:19" ht="30" customHeight="1">
      <c r="A96" s="160">
        <f t="shared" ca="1" si="6"/>
        <v>46022.544282407434</v>
      </c>
      <c r="B96" s="170"/>
      <c r="C96" s="306">
        <f t="shared" ca="1" si="4"/>
        <v>46022.544282407434</v>
      </c>
      <c r="D96" s="307"/>
      <c r="E96" s="307"/>
      <c r="F96" s="307"/>
      <c r="G96" s="170"/>
      <c r="H96" s="300">
        <f ca="1">IF(AND(DAY(A96)=20,COUNTIFS($H$25:H95,"&gt;0",$A$25:A95,"&gt;="&amp;DATE(YEAR(A96),MONTH(A96),1),$A$25:A95,"&lt;"&amp;DATE(YEAR(A96),MONTH(A96)+1,1))=0),'ввод данных'!$B$15,-RANDBETWEEN(51,14999))</f>
        <v>-1293</v>
      </c>
      <c r="I96" s="300"/>
      <c r="J96" s="300"/>
      <c r="K96" s="300"/>
      <c r="L96" s="300"/>
      <c r="M96" s="171"/>
      <c r="N96" s="171">
        <f t="shared" ca="1" si="5"/>
        <v>-1293</v>
      </c>
      <c r="O96" s="170"/>
      <c r="P96" s="303" t="str">
        <f ca="1">IF(H96='ввод данных'!$B$15,"Salary transfer from "&amp;'ввод данных'!$B$11,INDEX(Лист4!$A$1:$A$388,RANDBETWEEN(1,ROWS(Лист4!$A$1:$A$388))))</f>
        <v>LEUPAY.EU  CODE 4192</v>
      </c>
      <c r="Q96" s="303"/>
      <c r="R96" s="170"/>
      <c r="S96" s="171" t="str">
        <f t="shared" ca="1" si="7"/>
        <v>*4992</v>
      </c>
    </row>
    <row r="97" spans="1:19" ht="30" customHeight="1">
      <c r="A97" s="160">
        <f t="shared" ca="1" si="6"/>
        <v>46022.542893518548</v>
      </c>
      <c r="B97" s="170"/>
      <c r="C97" s="306">
        <f t="shared" ca="1" si="4"/>
        <v>46022.542893518548</v>
      </c>
      <c r="D97" s="307"/>
      <c r="E97" s="307"/>
      <c r="F97" s="307"/>
      <c r="G97" s="170"/>
      <c r="H97" s="300">
        <f ca="1">IF(AND(DAY(A97)=20,COUNTIFS($H$25:H96,"&gt;0",$A$25:A96,"&gt;="&amp;DATE(YEAR(A97),MONTH(A97),1),$A$25:A96,"&lt;"&amp;DATE(YEAR(A97),MONTH(A97)+1,1))=0),'ввод данных'!$B$15,-RANDBETWEEN(51,14999))</f>
        <v>-10889</v>
      </c>
      <c r="I97" s="300"/>
      <c r="J97" s="300"/>
      <c r="K97" s="300"/>
      <c r="L97" s="300"/>
      <c r="M97" s="171"/>
      <c r="N97" s="171">
        <f t="shared" ca="1" si="5"/>
        <v>-10889</v>
      </c>
      <c r="O97" s="170"/>
      <c r="P97" s="303" t="str">
        <f ca="1">IF(H97='ввод данных'!$B$15,"Salary transfer from "&amp;'ввод данных'!$B$11,INDEX(Лист4!$A$1:$A$388,RANDBETWEEN(1,ROWS(Лист4!$A$1:$A$388))))</f>
        <v>DENGI MIGOM</v>
      </c>
      <c r="Q97" s="303"/>
      <c r="R97" s="170"/>
      <c r="S97" s="171" t="str">
        <f t="shared" ca="1" si="7"/>
        <v>*4992</v>
      </c>
    </row>
    <row r="98" spans="1:19" ht="30" customHeight="1">
      <c r="A98" s="160">
        <f t="shared" ca="1" si="6"/>
        <v>46022.116504629659</v>
      </c>
      <c r="B98" s="170"/>
      <c r="C98" s="306">
        <f t="shared" ca="1" si="4"/>
        <v>46022.116504629659</v>
      </c>
      <c r="D98" s="307"/>
      <c r="E98" s="307"/>
      <c r="F98" s="307"/>
      <c r="G98" s="170"/>
      <c r="H98" s="300">
        <f ca="1">IF(AND(DAY(A98)=20,COUNTIFS($H$25:H97,"&gt;0",$A$25:A97,"&gt;="&amp;DATE(YEAR(A98),MONTH(A98),1),$A$25:A97,"&lt;"&amp;DATE(YEAR(A98),MONTH(A98)+1,1))=0),'ввод данных'!$B$15,-RANDBETWEEN(51,14999))</f>
        <v>-7685</v>
      </c>
      <c r="I98" s="300"/>
      <c r="J98" s="300"/>
      <c r="K98" s="300"/>
      <c r="L98" s="300"/>
      <c r="M98" s="171"/>
      <c r="N98" s="171">
        <f t="shared" ca="1" si="5"/>
        <v>-7685</v>
      </c>
      <c r="O98" s="170"/>
      <c r="P98" s="303" t="str">
        <f ca="1">IF(H98='ввод данных'!$B$15,"Salary transfer from "&amp;'ввод данных'!$B$11,INDEX(Лист4!$A$1:$A$388,RANDBETWEEN(1,ROWS(Лист4!$A$1:$A$388))))</f>
        <v>CIT</v>
      </c>
      <c r="Q98" s="303"/>
      <c r="R98" s="170"/>
      <c r="S98" s="171" t="str">
        <f t="shared" ca="1" si="7"/>
        <v>*4992</v>
      </c>
    </row>
    <row r="99" spans="1:19" ht="30" customHeight="1">
      <c r="A99" s="160">
        <f t="shared" ca="1" si="6"/>
        <v>46022.063032407437</v>
      </c>
      <c r="B99" s="170"/>
      <c r="C99" s="306">
        <f t="shared" ca="1" si="4"/>
        <v>46022.063032407437</v>
      </c>
      <c r="D99" s="307"/>
      <c r="E99" s="307"/>
      <c r="F99" s="307"/>
      <c r="G99" s="170"/>
      <c r="H99" s="300">
        <f ca="1">IF(AND(DAY(A99)=20,COUNTIFS($H$25:H98,"&gt;0",$A$25:A98,"&gt;="&amp;DATE(YEAR(A99),MONTH(A99),1),$A$25:A98,"&lt;"&amp;DATE(YEAR(A99),MONTH(A99)+1,1))=0),'ввод данных'!$B$15,-RANDBETWEEN(51,14999))</f>
        <v>-11551</v>
      </c>
      <c r="I99" s="300"/>
      <c r="J99" s="300"/>
      <c r="K99" s="300"/>
      <c r="L99" s="300"/>
      <c r="M99" s="171"/>
      <c r="N99" s="171">
        <f t="shared" ca="1" si="5"/>
        <v>-11551</v>
      </c>
      <c r="O99" s="170"/>
      <c r="P99" s="303" t="str">
        <f ca="1">IF(H99='ввод данных'!$B$15,"Salary transfer from "&amp;'ввод данных'!$B$11,INDEX(Лист4!$A$1:$A$388,RANDBETWEEN(1,ROWS(Лист4!$A$1:$A$388))))</f>
        <v>UMESTO SUSHI</v>
      </c>
      <c r="Q99" s="303"/>
      <c r="R99" s="170"/>
      <c r="S99" s="171" t="str">
        <f t="shared" ca="1" si="7"/>
        <v>*4992</v>
      </c>
    </row>
    <row r="100" spans="1:19" ht="30" customHeight="1">
      <c r="A100" s="160">
        <f t="shared" ca="1" si="6"/>
        <v>46021.840810185218</v>
      </c>
      <c r="B100" s="170"/>
      <c r="C100" s="306">
        <f t="shared" ca="1" si="4"/>
        <v>46021.840810185218</v>
      </c>
      <c r="D100" s="307"/>
      <c r="E100" s="307"/>
      <c r="F100" s="307"/>
      <c r="G100" s="170"/>
      <c r="H100" s="300">
        <f ca="1">IF(AND(DAY(A100)=20,COUNTIFS($H$25:H99,"&gt;0",$A$25:A99,"&gt;="&amp;DATE(YEAR(A100),MONTH(A100),1),$A$25:A99,"&lt;"&amp;DATE(YEAR(A100),MONTH(A100)+1,1))=0),'ввод данных'!$B$15,-RANDBETWEEN(51,14999))</f>
        <v>-8790</v>
      </c>
      <c r="I100" s="300"/>
      <c r="J100" s="300"/>
      <c r="K100" s="300"/>
      <c r="L100" s="300"/>
      <c r="M100" s="171"/>
      <c r="N100" s="171">
        <f t="shared" ca="1" si="5"/>
        <v>-8790</v>
      </c>
      <c r="O100" s="170"/>
      <c r="P100" s="303" t="str">
        <f ca="1">IF(H100='ввод данных'!$B$15,"Salary transfer from "&amp;'ввод данных'!$B$11,INDEX(Лист4!$A$1:$A$388,RANDBETWEEN(1,ROWS(Лист4!$A$1:$A$388))))</f>
        <v>IQOPTION.COM</v>
      </c>
      <c r="Q100" s="303"/>
      <c r="R100" s="170"/>
      <c r="S100" s="171" t="str">
        <f t="shared" ca="1" si="7"/>
        <v>*4992</v>
      </c>
    </row>
    <row r="101" spans="1:19" ht="30" customHeight="1">
      <c r="A101" s="160">
        <f t="shared" ca="1" si="6"/>
        <v>46021.049143518554</v>
      </c>
      <c r="B101" s="170"/>
      <c r="C101" s="306">
        <f t="shared" ca="1" si="4"/>
        <v>46021.049143518554</v>
      </c>
      <c r="D101" s="307"/>
      <c r="E101" s="307"/>
      <c r="F101" s="307"/>
      <c r="G101" s="170"/>
      <c r="H101" s="300">
        <f ca="1">IF(AND(DAY(A101)=20,COUNTIFS($H$25:H100,"&gt;0",$A$25:A100,"&gt;="&amp;DATE(YEAR(A101),MONTH(A101),1),$A$25:A100,"&lt;"&amp;DATE(YEAR(A101),MONTH(A101)+1,1))=0),'ввод данных'!$B$15,-RANDBETWEEN(51,14999))</f>
        <v>-4371</v>
      </c>
      <c r="I101" s="300"/>
      <c r="J101" s="300"/>
      <c r="K101" s="300"/>
      <c r="L101" s="300"/>
      <c r="M101" s="171"/>
      <c r="N101" s="171">
        <f t="shared" ca="1" si="5"/>
        <v>-4371</v>
      </c>
      <c r="O101" s="170"/>
      <c r="P101" s="303" t="str">
        <f ca="1">IF(H101='ввод данных'!$B$15,"Salary transfer from "&amp;'ввод данных'!$B$11,INDEX(Лист4!$A$1:$A$388,RANDBETWEEN(1,ROWS(Лист4!$A$1:$A$388))))</f>
        <v>LLC CITY LUNCH</v>
      </c>
      <c r="Q101" s="303"/>
      <c r="R101" s="170"/>
      <c r="S101" s="171" t="str">
        <f t="shared" ca="1" si="7"/>
        <v>*4992</v>
      </c>
    </row>
    <row r="102" spans="1:19" ht="30" customHeight="1">
      <c r="A102" s="160">
        <f t="shared" ca="1" si="6"/>
        <v>46020.633171296329</v>
      </c>
      <c r="B102" s="170"/>
      <c r="C102" s="306">
        <f t="shared" ca="1" si="4"/>
        <v>46020.633171296329</v>
      </c>
      <c r="D102" s="307"/>
      <c r="E102" s="307"/>
      <c r="F102" s="307"/>
      <c r="G102" s="170"/>
      <c r="H102" s="300">
        <f ca="1">IF(AND(DAY(A102)=20,COUNTIFS($H$25:H101,"&gt;0",$A$25:A101,"&gt;="&amp;DATE(YEAR(A102),MONTH(A102),1),$A$25:A101,"&lt;"&amp;DATE(YEAR(A102),MONTH(A102)+1,1))=0),'ввод данных'!$B$15,-RANDBETWEEN(51,14999))</f>
        <v>-10537</v>
      </c>
      <c r="I102" s="300"/>
      <c r="J102" s="300"/>
      <c r="K102" s="300"/>
      <c r="L102" s="300"/>
      <c r="M102" s="171"/>
      <c r="N102" s="171">
        <f t="shared" ca="1" si="5"/>
        <v>-10537</v>
      </c>
      <c r="O102" s="170"/>
      <c r="P102" s="303" t="str">
        <f ca="1">IF(H102='ввод данных'!$B$15,"Salary transfer from "&amp;'ввод данных'!$B$11,INDEX(Лист4!$A$1:$A$388,RANDBETWEEN(1,ROWS(Лист4!$A$1:$A$388))))</f>
        <v>COFFEELIKE</v>
      </c>
      <c r="Q102" s="303"/>
      <c r="R102" s="170"/>
      <c r="S102" s="171" t="str">
        <f t="shared" ca="1" si="7"/>
        <v>*4992</v>
      </c>
    </row>
    <row r="103" spans="1:19" ht="30" customHeight="1">
      <c r="A103" s="160">
        <f t="shared" ca="1" si="6"/>
        <v>46020.554004629659</v>
      </c>
      <c r="B103" s="170"/>
      <c r="C103" s="306">
        <f t="shared" ca="1" si="4"/>
        <v>46020.554004629659</v>
      </c>
      <c r="D103" s="307"/>
      <c r="E103" s="307"/>
      <c r="F103" s="307"/>
      <c r="G103" s="170"/>
      <c r="H103" s="300">
        <f ca="1">IF(AND(DAY(A103)=20,COUNTIFS($H$25:H102,"&gt;0",$A$25:A102,"&gt;="&amp;DATE(YEAR(A103),MONTH(A103),1),$A$25:A102,"&lt;"&amp;DATE(YEAR(A103),MONTH(A103)+1,1))=0),'ввод данных'!$B$15,-RANDBETWEEN(51,14999))</f>
        <v>-13610</v>
      </c>
      <c r="I103" s="300"/>
      <c r="J103" s="300"/>
      <c r="K103" s="300"/>
      <c r="L103" s="300"/>
      <c r="M103" s="171"/>
      <c r="N103" s="171">
        <f t="shared" ca="1" si="5"/>
        <v>-13610</v>
      </c>
      <c r="O103" s="170"/>
      <c r="P103" s="303" t="str">
        <f ca="1">IF(H103='ввод данных'!$B$15,"Salary transfer from "&amp;'ввод данных'!$B$11,INDEX(Лист4!$A$1:$A$388,RANDBETWEEN(1,ROWS(Лист4!$A$1:$A$388))))</f>
        <v>PAYMASTER</v>
      </c>
      <c r="Q103" s="303"/>
      <c r="R103" s="170"/>
      <c r="S103" s="171" t="str">
        <f t="shared" ca="1" si="7"/>
        <v>*4992</v>
      </c>
    </row>
    <row r="104" spans="1:19" ht="30" customHeight="1">
      <c r="A104" s="160">
        <f t="shared" ca="1" si="6"/>
        <v>46019.995671296325</v>
      </c>
      <c r="B104" s="170"/>
      <c r="C104" s="306">
        <f t="shared" ca="1" si="4"/>
        <v>46019.995671296325</v>
      </c>
      <c r="D104" s="307"/>
      <c r="E104" s="307"/>
      <c r="F104" s="307"/>
      <c r="G104" s="170"/>
      <c r="H104" s="300">
        <f ca="1">IF(AND(DAY(A104)=20,COUNTIFS($H$25:H103,"&gt;0",$A$25:A103,"&gt;="&amp;DATE(YEAR(A104),MONTH(A104),1),$A$25:A103,"&lt;"&amp;DATE(YEAR(A104),MONTH(A104)+1,1))=0),'ввод данных'!$B$15,-RANDBETWEEN(51,14999))</f>
        <v>-7090</v>
      </c>
      <c r="I104" s="300"/>
      <c r="J104" s="300"/>
      <c r="K104" s="300"/>
      <c r="L104" s="300"/>
      <c r="M104" s="171"/>
      <c r="N104" s="171">
        <f t="shared" ca="1" si="5"/>
        <v>-7090</v>
      </c>
      <c r="O104" s="170"/>
      <c r="P104" s="303" t="str">
        <f ca="1">IF(H104='ввод данных'!$B$15,"Salary transfer from "&amp;'ввод данных'!$B$11,INDEX(Лист4!$A$1:$A$388,RANDBETWEEN(1,ROWS(Лист4!$A$1:$A$388))))</f>
        <v>TRM 4814 E UL. ZEMLYAN</v>
      </c>
      <c r="Q104" s="303"/>
      <c r="R104" s="170"/>
      <c r="S104" s="171" t="str">
        <f t="shared" ca="1" si="7"/>
        <v>*4992</v>
      </c>
    </row>
    <row r="105" spans="1:19" ht="30" customHeight="1">
      <c r="A105" s="160">
        <f t="shared" ca="1" si="6"/>
        <v>46019.342199074104</v>
      </c>
      <c r="B105" s="170"/>
      <c r="C105" s="306">
        <f t="shared" ca="1" si="4"/>
        <v>46019.342199074104</v>
      </c>
      <c r="D105" s="307"/>
      <c r="E105" s="307"/>
      <c r="F105" s="307"/>
      <c r="G105" s="170"/>
      <c r="H105" s="300">
        <f ca="1">IF(AND(DAY(A105)=20,COUNTIFS($H$25:H104,"&gt;0",$A$25:A104,"&gt;="&amp;DATE(YEAR(A105),MONTH(A105),1),$A$25:A104,"&lt;"&amp;DATE(YEAR(A105),MONTH(A105)+1,1))=0),'ввод данных'!$B$15,-RANDBETWEEN(51,14999))</f>
        <v>-1345</v>
      </c>
      <c r="I105" s="300"/>
      <c r="J105" s="300"/>
      <c r="K105" s="300"/>
      <c r="L105" s="300"/>
      <c r="M105" s="171"/>
      <c r="N105" s="171">
        <f t="shared" ca="1" si="5"/>
        <v>-1345</v>
      </c>
      <c r="O105" s="170"/>
      <c r="P105" s="303" t="str">
        <f ca="1">IF(H105='ввод данных'!$B$15,"Salary transfer from "&amp;'ввод данных'!$B$11,INDEX(Лист4!$A$1:$A$388,RANDBETWEEN(1,ROWS(Лист4!$A$1:$A$388))))</f>
        <v>PIF ALFACAPITAL BALANS</v>
      </c>
      <c r="Q105" s="303"/>
      <c r="R105" s="170"/>
      <c r="S105" s="171" t="str">
        <f t="shared" ca="1" si="7"/>
        <v>*4992</v>
      </c>
    </row>
    <row r="106" spans="1:19" ht="30" customHeight="1">
      <c r="A106" s="160">
        <f t="shared" ca="1" si="6"/>
        <v>46019.088726851885</v>
      </c>
      <c r="B106" s="170"/>
      <c r="C106" s="306">
        <f t="shared" ca="1" si="4"/>
        <v>46019.088726851885</v>
      </c>
      <c r="D106" s="307"/>
      <c r="E106" s="307"/>
      <c r="F106" s="307"/>
      <c r="G106" s="170"/>
      <c r="H106" s="300">
        <f ca="1">IF(AND(DAY(A106)=20,COUNTIFS($H$25:H105,"&gt;0",$A$25:A105,"&gt;="&amp;DATE(YEAR(A106),MONTH(A106),1),$A$25:A105,"&lt;"&amp;DATE(YEAR(A106),MONTH(A106)+1,1))=0),'ввод данных'!$B$15,-RANDBETWEEN(51,14999))</f>
        <v>-557</v>
      </c>
      <c r="I106" s="300"/>
      <c r="J106" s="300"/>
      <c r="K106" s="300"/>
      <c r="L106" s="300"/>
      <c r="M106" s="171"/>
      <c r="N106" s="171">
        <f t="shared" ca="1" si="5"/>
        <v>-557</v>
      </c>
      <c r="O106" s="170"/>
      <c r="P106" s="303" t="str">
        <f ca="1">IF(H106='ввод данных'!$B$15,"Salary transfer from "&amp;'ввод данных'!$B$11,INDEX(Лист4!$A$1:$A$388,RANDBETWEEN(1,ROWS(Лист4!$A$1:$A$388))))</f>
        <v>MONEYKITE.RU</v>
      </c>
      <c r="Q106" s="303"/>
      <c r="R106" s="170"/>
      <c r="S106" s="171" t="str">
        <f t="shared" ca="1" si="7"/>
        <v>*4992</v>
      </c>
    </row>
    <row r="107" spans="1:19" ht="30" customHeight="1">
      <c r="A107" s="160">
        <f t="shared" ca="1" si="6"/>
        <v>46018.229699074109</v>
      </c>
      <c r="B107" s="170"/>
      <c r="C107" s="306">
        <f t="shared" ca="1" si="4"/>
        <v>46018.229699074109</v>
      </c>
      <c r="D107" s="307"/>
      <c r="E107" s="307"/>
      <c r="F107" s="307"/>
      <c r="G107" s="170"/>
      <c r="H107" s="300">
        <f ca="1">IF(AND(DAY(A107)=20,COUNTIFS($H$25:H106,"&gt;0",$A$25:A106,"&gt;="&amp;DATE(YEAR(A107),MONTH(A107),1),$A$25:A106,"&lt;"&amp;DATE(YEAR(A107),MONTH(A107)+1,1))=0),'ввод данных'!$B$15,-RANDBETWEEN(51,14999))</f>
        <v>-6423</v>
      </c>
      <c r="I107" s="300"/>
      <c r="J107" s="300"/>
      <c r="K107" s="300"/>
      <c r="L107" s="300"/>
      <c r="M107" s="171"/>
      <c r="N107" s="171">
        <f t="shared" ca="1" si="5"/>
        <v>-6423</v>
      </c>
      <c r="O107" s="170"/>
      <c r="P107" s="303" t="str">
        <f ca="1">IF(H107='ввод данных'!$B$15,"Salary transfer from "&amp;'ввод данных'!$B$11,INDEX(Лист4!$A$1:$A$388,RANDBETWEEN(1,ROWS(Лист4!$A$1:$A$388))))</f>
        <v>AM OTKRITIE FUND BONDS</v>
      </c>
      <c r="Q107" s="303"/>
      <c r="R107" s="170"/>
      <c r="S107" s="171" t="str">
        <f t="shared" ca="1" si="7"/>
        <v>*4992</v>
      </c>
    </row>
    <row r="108" spans="1:19" ht="30" customHeight="1">
      <c r="A108" s="160">
        <f t="shared" ca="1" si="6"/>
        <v>46018.086643518553</v>
      </c>
      <c r="B108" s="170"/>
      <c r="C108" s="306">
        <f t="shared" ca="1" si="4"/>
        <v>46018.086643518553</v>
      </c>
      <c r="D108" s="307"/>
      <c r="E108" s="307"/>
      <c r="F108" s="307"/>
      <c r="G108" s="170"/>
      <c r="H108" s="300">
        <f ca="1">IF(AND(DAY(A108)=20,COUNTIFS($H$25:H107,"&gt;0",$A$25:A107,"&gt;="&amp;DATE(YEAR(A108),MONTH(A108),1),$A$25:A107,"&lt;"&amp;DATE(YEAR(A108),MONTH(A108)+1,1))=0),'ввод данных'!$B$15,-RANDBETWEEN(51,14999))</f>
        <v>-5667</v>
      </c>
      <c r="I108" s="300"/>
      <c r="J108" s="300"/>
      <c r="K108" s="300"/>
      <c r="L108" s="300"/>
      <c r="M108" s="171"/>
      <c r="N108" s="171">
        <f t="shared" ca="1" si="5"/>
        <v>-5667</v>
      </c>
      <c r="O108" s="170"/>
      <c r="P108" s="303" t="str">
        <f ca="1">IF(H108='ввод данных'!$B$15,"Salary transfer from "&amp;'ввод данных'!$B$11,INDEX(Лист4!$A$1:$A$388,RANDBETWEEN(1,ROWS(Лист4!$A$1:$A$388))))</f>
        <v>ECP*ECOMMPAY*BETFAQ</v>
      </c>
      <c r="Q108" s="303"/>
      <c r="R108" s="170"/>
      <c r="S108" s="171" t="str">
        <f t="shared" ca="1" si="7"/>
        <v>*4992</v>
      </c>
    </row>
    <row r="109" spans="1:19" ht="30" customHeight="1">
      <c r="A109" s="160">
        <f t="shared" ca="1" si="6"/>
        <v>46017.11581018522</v>
      </c>
      <c r="B109" s="170"/>
      <c r="C109" s="306">
        <f t="shared" ca="1" si="4"/>
        <v>46017.11581018522</v>
      </c>
      <c r="D109" s="307"/>
      <c r="E109" s="307"/>
      <c r="F109" s="307"/>
      <c r="G109" s="170"/>
      <c r="H109" s="300">
        <f ca="1">IF(AND(DAY(A109)=20,COUNTIFS($H$25:H108,"&gt;0",$A$25:A108,"&gt;="&amp;DATE(YEAR(A109),MONTH(A109),1),$A$25:A108,"&lt;"&amp;DATE(YEAR(A109),MONTH(A109)+1,1))=0),'ввод данных'!$B$15,-RANDBETWEEN(51,14999))</f>
        <v>-4551</v>
      </c>
      <c r="I109" s="300"/>
      <c r="J109" s="300"/>
      <c r="K109" s="300"/>
      <c r="L109" s="300"/>
      <c r="M109" s="171"/>
      <c r="N109" s="171">
        <f t="shared" ca="1" si="5"/>
        <v>-4551</v>
      </c>
      <c r="O109" s="170"/>
      <c r="P109" s="303" t="str">
        <f ca="1">IF(H109='ввод данных'!$B$15,"Salary transfer from "&amp;'ввод данных'!$B$11,INDEX(Лист4!$A$1:$A$388,RANDBETWEEN(1,ROWS(Лист4!$A$1:$A$388))))</f>
        <v>MM KROKHALEVSKIJ</v>
      </c>
      <c r="Q109" s="303"/>
      <c r="R109" s="170"/>
      <c r="S109" s="171" t="str">
        <f t="shared" ca="1" si="7"/>
        <v>*4992</v>
      </c>
    </row>
    <row r="110" spans="1:19" ht="30" customHeight="1">
      <c r="A110" s="160">
        <f t="shared" ca="1" si="6"/>
        <v>46016.860254629661</v>
      </c>
      <c r="B110" s="170"/>
      <c r="C110" s="306">
        <f t="shared" ca="1" si="4"/>
        <v>46016.860254629661</v>
      </c>
      <c r="D110" s="307"/>
      <c r="E110" s="307"/>
      <c r="F110" s="307"/>
      <c r="G110" s="170"/>
      <c r="H110" s="300">
        <f ca="1">IF(AND(DAY(A110)=20,COUNTIFS($H$25:H109,"&gt;0",$A$25:A109,"&gt;="&amp;DATE(YEAR(A110),MONTH(A110),1),$A$25:A109,"&lt;"&amp;DATE(YEAR(A110),MONTH(A110)+1,1))=0),'ввод данных'!$B$15,-RANDBETWEEN(51,14999))</f>
        <v>-11238</v>
      </c>
      <c r="I110" s="300"/>
      <c r="J110" s="300"/>
      <c r="K110" s="300"/>
      <c r="L110" s="300"/>
      <c r="M110" s="171"/>
      <c r="N110" s="171">
        <f t="shared" ca="1" si="5"/>
        <v>-11238</v>
      </c>
      <c r="O110" s="170"/>
      <c r="P110" s="303" t="str">
        <f ca="1">IF(H110='ввод данных'!$B$15,"Salary transfer from "&amp;'ввод данных'!$B$11,INDEX(Лист4!$A$1:$A$388,RANDBETWEEN(1,ROWS(Лист4!$A$1:$A$388))))</f>
        <v>GRAND-COFFEE</v>
      </c>
      <c r="Q110" s="303"/>
      <c r="R110" s="170"/>
      <c r="S110" s="171" t="str">
        <f t="shared" ca="1" si="7"/>
        <v>*4992</v>
      </c>
    </row>
    <row r="111" spans="1:19" ht="30" customHeight="1">
      <c r="A111" s="160">
        <f t="shared" ca="1" si="6"/>
        <v>46016.847060185217</v>
      </c>
      <c r="B111" s="170"/>
      <c r="C111" s="306">
        <f t="shared" ca="1" si="4"/>
        <v>46016.847060185217</v>
      </c>
      <c r="D111" s="307"/>
      <c r="E111" s="307"/>
      <c r="F111" s="307"/>
      <c r="G111" s="170"/>
      <c r="H111" s="300">
        <f ca="1">IF(AND(DAY(A111)=20,COUNTIFS($H$25:H110,"&gt;0",$A$25:A110,"&gt;="&amp;DATE(YEAR(A111),MONTH(A111),1),$A$25:A110,"&lt;"&amp;DATE(YEAR(A111),MONTH(A111)+1,1))=0),'ввод данных'!$B$15,-RANDBETWEEN(51,14999))</f>
        <v>-4919</v>
      </c>
      <c r="I111" s="300"/>
      <c r="J111" s="300"/>
      <c r="K111" s="300"/>
      <c r="L111" s="300"/>
      <c r="M111" s="171"/>
      <c r="N111" s="171">
        <f t="shared" ca="1" si="5"/>
        <v>-4919</v>
      </c>
      <c r="O111" s="170"/>
      <c r="P111" s="303" t="str">
        <f ca="1">IF(H111='ввод данных'!$B$15,"Salary transfer from "&amp;'ввод данных'!$B$11,INDEX(Лист4!$A$1:$A$388,RANDBETWEEN(1,ROWS(Лист4!$A$1:$A$388))))</f>
        <v>RITCHIE BROS. AUCTIONE</v>
      </c>
      <c r="Q111" s="303"/>
      <c r="R111" s="170"/>
      <c r="S111" s="171" t="str">
        <f t="shared" ca="1" si="7"/>
        <v>*4992</v>
      </c>
    </row>
    <row r="112" spans="1:19" ht="30" customHeight="1">
      <c r="A112" s="160">
        <f t="shared" ca="1" si="6"/>
        <v>46016.465115740772</v>
      </c>
      <c r="B112" s="170"/>
      <c r="C112" s="306">
        <f t="shared" ca="1" si="4"/>
        <v>46016.465115740772</v>
      </c>
      <c r="D112" s="307"/>
      <c r="E112" s="307"/>
      <c r="F112" s="307"/>
      <c r="G112" s="170"/>
      <c r="H112" s="300">
        <f ca="1">IF(AND(DAY(A112)=20,COUNTIFS($H$25:H111,"&gt;0",$A$25:A111,"&gt;="&amp;DATE(YEAR(A112),MONTH(A112),1),$A$25:A111,"&lt;"&amp;DATE(YEAR(A112),MONTH(A112)+1,1))=0),'ввод данных'!$B$15,-RANDBETWEEN(51,14999))</f>
        <v>-10113</v>
      </c>
      <c r="I112" s="300"/>
      <c r="J112" s="300"/>
      <c r="K112" s="300"/>
      <c r="L112" s="300"/>
      <c r="M112" s="171"/>
      <c r="N112" s="171">
        <f t="shared" ca="1" si="5"/>
        <v>-10113</v>
      </c>
      <c r="O112" s="170"/>
      <c r="P112" s="303" t="str">
        <f ca="1">IF(H112='ввод данных'!$B$15,"Salary transfer from "&amp;'ввод данных'!$B$11,INDEX(Лист4!$A$1:$A$388,RANDBETWEEN(1,ROWS(Лист4!$A$1:$A$388))))</f>
        <v>YM*1CUPIS.RU140</v>
      </c>
      <c r="Q112" s="303"/>
      <c r="R112" s="170"/>
      <c r="S112" s="171" t="str">
        <f t="shared" ca="1" si="7"/>
        <v>*4992</v>
      </c>
    </row>
    <row r="113" spans="1:19" ht="30" customHeight="1">
      <c r="A113" s="160">
        <f t="shared" ca="1" si="6"/>
        <v>46016.13039351855</v>
      </c>
      <c r="B113" s="170"/>
      <c r="C113" s="306">
        <f t="shared" ca="1" si="4"/>
        <v>46016.13039351855</v>
      </c>
      <c r="D113" s="307"/>
      <c r="E113" s="307"/>
      <c r="F113" s="307"/>
      <c r="G113" s="170"/>
      <c r="H113" s="300">
        <f ca="1">IF(AND(DAY(A113)=20,COUNTIFS($H$25:H112,"&gt;0",$A$25:A112,"&gt;="&amp;DATE(YEAR(A113),MONTH(A113),1),$A$25:A112,"&lt;"&amp;DATE(YEAR(A113),MONTH(A113)+1,1))=0),'ввод данных'!$B$15,-RANDBETWEEN(51,14999))</f>
        <v>-2437</v>
      </c>
      <c r="I113" s="300"/>
      <c r="J113" s="300"/>
      <c r="K113" s="300"/>
      <c r="L113" s="300"/>
      <c r="M113" s="171"/>
      <c r="N113" s="171">
        <f t="shared" ca="1" si="5"/>
        <v>-2437</v>
      </c>
      <c r="O113" s="170"/>
      <c r="P113" s="303" t="str">
        <f ca="1">IF(H113='ввод данных'!$B$15,"Salary transfer from "&amp;'ввод данных'!$B$11,INDEX(Лист4!$A$1:$A$388,RANDBETWEEN(1,ROWS(Лист4!$A$1:$A$388))))</f>
        <v>SKR*BLOGABET.COM</v>
      </c>
      <c r="Q113" s="303"/>
      <c r="R113" s="170"/>
      <c r="S113" s="171" t="str">
        <f t="shared" ca="1" si="7"/>
        <v>*4992</v>
      </c>
    </row>
    <row r="114" spans="1:19" ht="30" customHeight="1">
      <c r="A114" s="160">
        <f t="shared" ca="1" si="6"/>
        <v>46015.194282407436</v>
      </c>
      <c r="B114" s="170"/>
      <c r="C114" s="306">
        <f t="shared" ca="1" si="4"/>
        <v>46015.194282407436</v>
      </c>
      <c r="D114" s="307"/>
      <c r="E114" s="307"/>
      <c r="F114" s="307"/>
      <c r="G114" s="170"/>
      <c r="H114" s="300">
        <f ca="1">IF(AND(DAY(A114)=20,COUNTIFS($H$25:H113,"&gt;0",$A$25:A113,"&gt;="&amp;DATE(YEAR(A114),MONTH(A114),1),$A$25:A113,"&lt;"&amp;DATE(YEAR(A114),MONTH(A114)+1,1))=0),'ввод данных'!$B$15,-RANDBETWEEN(51,14999))</f>
        <v>-4042</v>
      </c>
      <c r="I114" s="300"/>
      <c r="J114" s="300"/>
      <c r="K114" s="300"/>
      <c r="L114" s="300"/>
      <c r="M114" s="171"/>
      <c r="N114" s="171">
        <f t="shared" ca="1" si="5"/>
        <v>-4042</v>
      </c>
      <c r="O114" s="170"/>
      <c r="P114" s="303" t="str">
        <f ca="1">IF(H114='ввод данных'!$B$15,"Salary transfer from "&amp;'ввод данных'!$B$11,INDEX(Лист4!$A$1:$A$388,RANDBETWEEN(1,ROWS(Лист4!$A$1:$A$388))))</f>
        <v>LLC ORGANIC COFFEE-2</v>
      </c>
      <c r="Q114" s="303"/>
      <c r="R114" s="170"/>
      <c r="S114" s="171" t="str">
        <f t="shared" ca="1" si="7"/>
        <v>*4992</v>
      </c>
    </row>
    <row r="115" spans="1:19" ht="30" customHeight="1">
      <c r="A115" s="160">
        <f t="shared" ca="1" si="6"/>
        <v>46014.998449074104</v>
      </c>
      <c r="B115" s="170"/>
      <c r="C115" s="306">
        <f t="shared" ca="1" si="4"/>
        <v>46014.998449074104</v>
      </c>
      <c r="D115" s="307"/>
      <c r="E115" s="307"/>
      <c r="F115" s="307"/>
      <c r="G115" s="170"/>
      <c r="H115" s="300">
        <f ca="1">IF(AND(DAY(A115)=20,COUNTIFS($H$25:H114,"&gt;0",$A$25:A114,"&gt;="&amp;DATE(YEAR(A115),MONTH(A115),1),$A$25:A114,"&lt;"&amp;DATE(YEAR(A115),MONTH(A115)+1,1))=0),'ввод данных'!$B$15,-RANDBETWEEN(51,14999))</f>
        <v>-9753</v>
      </c>
      <c r="I115" s="300"/>
      <c r="J115" s="300"/>
      <c r="K115" s="300"/>
      <c r="L115" s="300"/>
      <c r="M115" s="171"/>
      <c r="N115" s="171">
        <f t="shared" ca="1" si="5"/>
        <v>-9753</v>
      </c>
      <c r="O115" s="170"/>
      <c r="P115" s="303" t="str">
        <f ca="1">IF(H115='ввод данных'!$B$15,"Salary transfer from "&amp;'ввод данных'!$B$11,INDEX(Лист4!$A$1:$A$388,RANDBETWEEN(1,ROWS(Лист4!$A$1:$A$388))))</f>
        <v>MAKSIMA PIZZA</v>
      </c>
      <c r="Q115" s="303"/>
      <c r="R115" s="170"/>
      <c r="S115" s="171" t="str">
        <f t="shared" ca="1" si="7"/>
        <v>*4992</v>
      </c>
    </row>
    <row r="116" spans="1:19" ht="30" customHeight="1">
      <c r="A116" s="160">
        <f t="shared" ca="1" si="6"/>
        <v>46014.385254629662</v>
      </c>
      <c r="B116" s="170"/>
      <c r="C116" s="306">
        <f t="shared" ca="1" si="4"/>
        <v>46014.385254629662</v>
      </c>
      <c r="D116" s="307"/>
      <c r="E116" s="307"/>
      <c r="F116" s="307"/>
      <c r="G116" s="170"/>
      <c r="H116" s="300">
        <f ca="1">IF(AND(DAY(A116)=20,COUNTIFS($H$25:H115,"&gt;0",$A$25:A115,"&gt;="&amp;DATE(YEAR(A116),MONTH(A116),1),$A$25:A115,"&lt;"&amp;DATE(YEAR(A116),MONTH(A116)+1,1))=0),'ввод данных'!$B$15,-RANDBETWEEN(51,14999))</f>
        <v>-13163</v>
      </c>
      <c r="I116" s="300"/>
      <c r="J116" s="300"/>
      <c r="K116" s="300"/>
      <c r="L116" s="300"/>
      <c r="M116" s="171"/>
      <c r="N116" s="171">
        <f t="shared" ca="1" si="5"/>
        <v>-13163</v>
      </c>
      <c r="O116" s="170"/>
      <c r="P116" s="303" t="str">
        <f ca="1">IF(H116='ввод данных'!$B$15,"Salary transfer from "&amp;'ввод данных'!$B$11,INDEX(Лист4!$A$1:$A$388,RANDBETWEEN(1,ROWS(Лист4!$A$1:$A$388))))</f>
        <v>BEELINE MOBILE TOP-UP</v>
      </c>
      <c r="Q116" s="303"/>
      <c r="R116" s="170"/>
      <c r="S116" s="171" t="str">
        <f t="shared" ca="1" si="7"/>
        <v>*4992</v>
      </c>
    </row>
    <row r="117" spans="1:19" ht="30" customHeight="1">
      <c r="A117" s="160">
        <f t="shared" ca="1" si="6"/>
        <v>46013.635254629662</v>
      </c>
      <c r="B117" s="170"/>
      <c r="C117" s="306">
        <f t="shared" ca="1" si="4"/>
        <v>46013.635254629662</v>
      </c>
      <c r="D117" s="307"/>
      <c r="E117" s="307"/>
      <c r="F117" s="307"/>
      <c r="G117" s="170"/>
      <c r="H117" s="300">
        <f ca="1">IF(AND(DAY(A117)=20,COUNTIFS($H$25:H116,"&gt;0",$A$25:A116,"&gt;="&amp;DATE(YEAR(A117),MONTH(A117),1),$A$25:A116,"&lt;"&amp;DATE(YEAR(A117),MONTH(A117)+1,1))=0),'ввод данных'!$B$15,-RANDBETWEEN(51,14999))</f>
        <v>-12157</v>
      </c>
      <c r="I117" s="300"/>
      <c r="J117" s="300"/>
      <c r="K117" s="300"/>
      <c r="L117" s="300"/>
      <c r="M117" s="171"/>
      <c r="N117" s="171">
        <f t="shared" ca="1" si="5"/>
        <v>-12157</v>
      </c>
      <c r="O117" s="170"/>
      <c r="P117" s="303" t="str">
        <f ca="1">IF(H117='ввод данных'!$B$15,"Salary transfer from "&amp;'ввод данных'!$B$11,INDEX(Лист4!$A$1:$A$388,RANDBETWEEN(1,ROWS(Лист4!$A$1:$A$388))))</f>
        <v>YM*BETSBC</v>
      </c>
      <c r="Q117" s="303"/>
      <c r="R117" s="170"/>
      <c r="S117" s="171" t="str">
        <f t="shared" ca="1" si="7"/>
        <v>*4992</v>
      </c>
    </row>
    <row r="118" spans="1:19" ht="30" customHeight="1">
      <c r="A118" s="160">
        <f t="shared" ca="1" si="6"/>
        <v>46013.551226851887</v>
      </c>
      <c r="B118" s="170"/>
      <c r="C118" s="306">
        <f t="shared" ca="1" si="4"/>
        <v>46013.551226851887</v>
      </c>
      <c r="D118" s="307"/>
      <c r="E118" s="307"/>
      <c r="F118" s="307"/>
      <c r="G118" s="170"/>
      <c r="H118" s="300">
        <f ca="1">IF(AND(DAY(A118)=20,COUNTIFS($H$25:H117,"&gt;0",$A$25:A117,"&gt;="&amp;DATE(YEAR(A118),MONTH(A118),1),$A$25:A117,"&lt;"&amp;DATE(YEAR(A118),MONTH(A118)+1,1))=0),'ввод данных'!$B$15,-RANDBETWEEN(51,14999))</f>
        <v>-736</v>
      </c>
      <c r="I118" s="300"/>
      <c r="J118" s="300"/>
      <c r="K118" s="300"/>
      <c r="L118" s="300"/>
      <c r="M118" s="171"/>
      <c r="N118" s="171">
        <f t="shared" ca="1" si="5"/>
        <v>-736</v>
      </c>
      <c r="O118" s="170"/>
      <c r="P118" s="303" t="str">
        <f ca="1">IF(H118='ввод данных'!$B$15,"Salary transfer from "&amp;'ввод данных'!$B$11,INDEX(Лист4!$A$1:$A$388,RANDBETWEEN(1,ROWS(Лист4!$A$1:$A$388))))</f>
        <v>EKONOM COFFEE</v>
      </c>
      <c r="Q118" s="303"/>
      <c r="R118" s="170"/>
      <c r="S118" s="171" t="str">
        <f t="shared" ca="1" si="7"/>
        <v>*4992</v>
      </c>
    </row>
    <row r="119" spans="1:19" ht="30" customHeight="1">
      <c r="A119" s="160">
        <f t="shared" ca="1" si="6"/>
        <v>46013.493587962999</v>
      </c>
      <c r="B119" s="170"/>
      <c r="C119" s="306">
        <f t="shared" ca="1" si="4"/>
        <v>46013.493587962999</v>
      </c>
      <c r="D119" s="307"/>
      <c r="E119" s="307"/>
      <c r="F119" s="307"/>
      <c r="G119" s="170"/>
      <c r="H119" s="300">
        <f ca="1">IF(AND(DAY(A119)=20,COUNTIFS($H$25:H118,"&gt;0",$A$25:A118,"&gt;="&amp;DATE(YEAR(A119),MONTH(A119),1),$A$25:A118,"&lt;"&amp;DATE(YEAR(A119),MONTH(A119)+1,1))=0),'ввод данных'!$B$15,-RANDBETWEEN(51,14999))</f>
        <v>-7757</v>
      </c>
      <c r="I119" s="300"/>
      <c r="J119" s="300"/>
      <c r="K119" s="300"/>
      <c r="L119" s="300"/>
      <c r="M119" s="171"/>
      <c r="N119" s="171">
        <f t="shared" ca="1" si="5"/>
        <v>-7757</v>
      </c>
      <c r="O119" s="170"/>
      <c r="P119" s="303" t="str">
        <f ca="1">IF(H119='ввод данных'!$B$15,"Salary transfer from "&amp;'ввод данных'!$B$11,INDEX(Лист4!$A$1:$A$388,RANDBETWEEN(1,ROWS(Лист4!$A$1:$A$388))))</f>
        <v>OOO RESTOGRUPPLUS ENGE</v>
      </c>
      <c r="Q119" s="303"/>
      <c r="R119" s="170"/>
      <c r="S119" s="171" t="str">
        <f t="shared" ca="1" si="7"/>
        <v>*4992</v>
      </c>
    </row>
    <row r="120" spans="1:19" ht="30" customHeight="1">
      <c r="A120" s="160">
        <f t="shared" ca="1" si="6"/>
        <v>46013.174143518554</v>
      </c>
      <c r="B120" s="170"/>
      <c r="C120" s="306">
        <f t="shared" ca="1" si="4"/>
        <v>46013.174143518554</v>
      </c>
      <c r="D120" s="307"/>
      <c r="E120" s="307"/>
      <c r="F120" s="307"/>
      <c r="G120" s="170"/>
      <c r="H120" s="300">
        <f ca="1">IF(AND(DAY(A120)=20,COUNTIFS($H$25:H119,"&gt;0",$A$25:A119,"&gt;="&amp;DATE(YEAR(A120),MONTH(A120),1),$A$25:A119,"&lt;"&amp;DATE(YEAR(A120),MONTH(A120)+1,1))=0),'ввод данных'!$B$15,-RANDBETWEEN(51,14999))</f>
        <v>-10469</v>
      </c>
      <c r="I120" s="300"/>
      <c r="J120" s="300"/>
      <c r="K120" s="300"/>
      <c r="L120" s="300"/>
      <c r="M120" s="171"/>
      <c r="N120" s="171">
        <f t="shared" ca="1" si="5"/>
        <v>-10469</v>
      </c>
      <c r="O120" s="170"/>
      <c r="P120" s="303" t="str">
        <f ca="1">IF(H120='ввод данных'!$B$15,"Salary transfer from "&amp;'ввод данных'!$B$11,INDEX(Лист4!$A$1:$A$388,RANDBETWEEN(1,ROWS(Лист4!$A$1:$A$388))))</f>
        <v>AZS TATNEFT 182</v>
      </c>
      <c r="Q120" s="303"/>
      <c r="R120" s="170"/>
      <c r="S120" s="171" t="str">
        <f t="shared" ca="1" si="7"/>
        <v>*4992</v>
      </c>
    </row>
    <row r="121" spans="1:19" ht="30" customHeight="1">
      <c r="A121" s="160">
        <f t="shared" ca="1" si="6"/>
        <v>46012.737337963001</v>
      </c>
      <c r="B121" s="170"/>
      <c r="C121" s="306">
        <f t="shared" ca="1" si="4"/>
        <v>46012.737337963001</v>
      </c>
      <c r="D121" s="307"/>
      <c r="E121" s="307"/>
      <c r="F121" s="307"/>
      <c r="G121" s="170"/>
      <c r="H121" s="300">
        <f ca="1">IF(AND(DAY(A121)=20,COUNTIFS($H$25:H120,"&gt;0",$A$25:A120,"&gt;="&amp;DATE(YEAR(A121),MONTH(A121),1),$A$25:A120,"&lt;"&amp;DATE(YEAR(A121),MONTH(A121)+1,1))=0),'ввод данных'!$B$15,-RANDBETWEEN(51,14999))</f>
        <v>-1745</v>
      </c>
      <c r="I121" s="300"/>
      <c r="J121" s="300"/>
      <c r="K121" s="300"/>
      <c r="L121" s="300"/>
      <c r="M121" s="171"/>
      <c r="N121" s="171">
        <f t="shared" ca="1" si="5"/>
        <v>-1745</v>
      </c>
      <c r="O121" s="170"/>
      <c r="P121" s="303" t="str">
        <f ca="1">IF(H121='ввод данных'!$B$15,"Salary transfer from "&amp;'ввод данных'!$B$11,INDEX(Лист4!$A$1:$A$388,RANDBETWEEN(1,ROWS(Лист4!$A$1:$A$388))))</f>
        <v>B2P*OTPBANK LENINGRADS</v>
      </c>
      <c r="Q121" s="303"/>
      <c r="R121" s="170"/>
      <c r="S121" s="171" t="str">
        <f t="shared" ca="1" si="7"/>
        <v>*4992</v>
      </c>
    </row>
    <row r="122" spans="1:19" ht="30" customHeight="1">
      <c r="A122" s="160">
        <f t="shared" ca="1" si="6"/>
        <v>46012.238032407447</v>
      </c>
      <c r="B122" s="170"/>
      <c r="C122" s="306">
        <f t="shared" ca="1" si="4"/>
        <v>46012.238032407447</v>
      </c>
      <c r="D122" s="307"/>
      <c r="E122" s="307"/>
      <c r="F122" s="307"/>
      <c r="G122" s="170"/>
      <c r="H122" s="300">
        <f ca="1">IF(AND(DAY(A122)=20,COUNTIFS($H$25:H121,"&gt;0",$A$25:A121,"&gt;="&amp;DATE(YEAR(A122),MONTH(A122),1),$A$25:A121,"&lt;"&amp;DATE(YEAR(A122),MONTH(A122)+1,1))=0),'ввод данных'!$B$15,-RANDBETWEEN(51,14999))</f>
        <v>-11603</v>
      </c>
      <c r="I122" s="300"/>
      <c r="J122" s="300"/>
      <c r="K122" s="300"/>
      <c r="L122" s="300"/>
      <c r="M122" s="171"/>
      <c r="N122" s="171">
        <f t="shared" ca="1" si="5"/>
        <v>-11603</v>
      </c>
      <c r="O122" s="170"/>
      <c r="P122" s="303" t="str">
        <f ca="1">IF(H122='ввод данных'!$B$15,"Salary transfer from "&amp;'ввод данных'!$B$11,INDEX(Лист4!$A$1:$A$388,RANDBETWEEN(1,ROWS(Лист4!$A$1:$A$388))))</f>
        <v>RBK*FINBETTING</v>
      </c>
      <c r="Q122" s="303"/>
      <c r="R122" s="170"/>
      <c r="S122" s="171" t="str">
        <f t="shared" ca="1" si="7"/>
        <v>*4992</v>
      </c>
    </row>
    <row r="123" spans="1:19" ht="30" customHeight="1">
      <c r="A123" s="160">
        <f t="shared" ca="1" si="6"/>
        <v>46011.24011574078</v>
      </c>
      <c r="B123" s="170"/>
      <c r="C123" s="306">
        <f t="shared" ca="1" si="4"/>
        <v>46011.24011574078</v>
      </c>
      <c r="D123" s="307"/>
      <c r="E123" s="307"/>
      <c r="F123" s="307"/>
      <c r="G123" s="170"/>
      <c r="H123" s="300">
        <f ca="1">IF(AND(DAY(A123)=20,COUNTIFS($H$25:H122,"&gt;0",$A$25:A122,"&gt;="&amp;DATE(YEAR(A123),MONTH(A123),1),$A$25:A122,"&lt;"&amp;DATE(YEAR(A123),MONTH(A123)+1,1))=0),'ввод данных'!$B$15,-RANDBETWEEN(51,14999))</f>
        <v>840000</v>
      </c>
      <c r="I123" s="300"/>
      <c r="J123" s="300"/>
      <c r="K123" s="300"/>
      <c r="L123" s="300"/>
      <c r="M123" s="171"/>
      <c r="N123" s="171">
        <f t="shared" ca="1" si="5"/>
        <v>840000</v>
      </c>
      <c r="O123" s="170"/>
      <c r="P123" s="303" t="str">
        <f ca="1">IF(H123='ввод данных'!$B$15,"Salary transfer from "&amp;'ввод данных'!$B$11,INDEX(Лист4!$A$1:$A$388,RANDBETWEEN(1,ROWS(Лист4!$A$1:$A$388))))</f>
        <v>Salary transfer from STARLINK LLC</v>
      </c>
      <c r="Q123" s="303"/>
      <c r="R123" s="170"/>
      <c r="S123" s="171" t="str">
        <f t="shared" ca="1" si="7"/>
        <v>*4992</v>
      </c>
    </row>
    <row r="124" spans="1:19" ht="30" customHeight="1">
      <c r="A124" s="160">
        <f t="shared" ca="1" si="6"/>
        <v>46010.858171296335</v>
      </c>
      <c r="B124" s="170"/>
      <c r="C124" s="306">
        <f t="shared" ca="1" si="4"/>
        <v>46010.858171296335</v>
      </c>
      <c r="D124" s="307"/>
      <c r="E124" s="307"/>
      <c r="F124" s="307"/>
      <c r="G124" s="170"/>
      <c r="H124" s="300">
        <f ca="1">IF(AND(DAY(A124)=20,COUNTIFS($H$25:H123,"&gt;0",$A$25:A123,"&gt;="&amp;DATE(YEAR(A124),MONTH(A124),1),$A$25:A123,"&lt;"&amp;DATE(YEAR(A124),MONTH(A124)+1,1))=0),'ввод данных'!$B$15,-RANDBETWEEN(51,14999))</f>
        <v>-1672</v>
      </c>
      <c r="I124" s="300"/>
      <c r="J124" s="300"/>
      <c r="K124" s="300"/>
      <c r="L124" s="300"/>
      <c r="M124" s="171"/>
      <c r="N124" s="171">
        <f t="shared" ca="1" si="5"/>
        <v>-1672</v>
      </c>
      <c r="O124" s="170"/>
      <c r="P124" s="303" t="str">
        <f ca="1">IF(H124='ввод данных'!$B$15,"Salary transfer from "&amp;'ввод данных'!$B$11,INDEX(Лист4!$A$1:$A$388,RANDBETWEEN(1,ROWS(Лист4!$A$1:$A$388))))</f>
        <v>RBK</v>
      </c>
      <c r="Q124" s="303"/>
      <c r="R124" s="170"/>
      <c r="S124" s="171" t="str">
        <f t="shared" ca="1" si="7"/>
        <v>*4992</v>
      </c>
    </row>
    <row r="125" spans="1:19" ht="30" customHeight="1">
      <c r="A125" s="160">
        <f t="shared" ca="1" si="6"/>
        <v>46010.808865740779</v>
      </c>
      <c r="B125" s="170"/>
      <c r="C125" s="306">
        <f t="shared" ca="1" si="4"/>
        <v>46010.808865740779</v>
      </c>
      <c r="D125" s="307"/>
      <c r="E125" s="307"/>
      <c r="F125" s="307"/>
      <c r="G125" s="170"/>
      <c r="H125" s="300">
        <f ca="1">IF(AND(DAY(A125)=20,COUNTIFS($H$25:H124,"&gt;0",$A$25:A124,"&gt;="&amp;DATE(YEAR(A125),MONTH(A125),1),$A$25:A124,"&lt;"&amp;DATE(YEAR(A125),MONTH(A125)+1,1))=0),'ввод данных'!$B$15,-RANDBETWEEN(51,14999))</f>
        <v>-5200</v>
      </c>
      <c r="I125" s="300"/>
      <c r="J125" s="300"/>
      <c r="K125" s="300"/>
      <c r="L125" s="300"/>
      <c r="M125" s="171"/>
      <c r="N125" s="171">
        <f t="shared" ca="1" si="5"/>
        <v>-5200</v>
      </c>
      <c r="O125" s="170"/>
      <c r="P125" s="303" t="str">
        <f ca="1">IF(H125='ввод данных'!$B$15,"Salary transfer from "&amp;'ввод данных'!$B$11,INDEX(Лист4!$A$1:$A$388,RANDBETWEEN(1,ROWS(Лист4!$A$1:$A$388))))</f>
        <v>SVOI DA NASHI AVRORA</v>
      </c>
      <c r="Q125" s="303"/>
      <c r="R125" s="170"/>
      <c r="S125" s="171" t="str">
        <f t="shared" ca="1" si="7"/>
        <v>*4992</v>
      </c>
    </row>
    <row r="126" spans="1:19" ht="30" customHeight="1">
      <c r="A126" s="160">
        <f t="shared" ca="1" si="6"/>
        <v>46009.924143518554</v>
      </c>
      <c r="B126" s="170"/>
      <c r="C126" s="306">
        <f t="shared" ca="1" si="4"/>
        <v>46009.924143518554</v>
      </c>
      <c r="D126" s="307"/>
      <c r="E126" s="307"/>
      <c r="F126" s="307"/>
      <c r="G126" s="170"/>
      <c r="H126" s="300">
        <f ca="1">IF(AND(DAY(A126)=20,COUNTIFS($H$25:H125,"&gt;0",$A$25:A125,"&gt;="&amp;DATE(YEAR(A126),MONTH(A126),1),$A$25:A125,"&lt;"&amp;DATE(YEAR(A126),MONTH(A126)+1,1))=0),'ввод данных'!$B$15,-RANDBETWEEN(51,14999))</f>
        <v>-2234</v>
      </c>
      <c r="I126" s="300"/>
      <c r="J126" s="300"/>
      <c r="K126" s="300"/>
      <c r="L126" s="300"/>
      <c r="M126" s="171"/>
      <c r="N126" s="171">
        <f t="shared" ca="1" si="5"/>
        <v>-2234</v>
      </c>
      <c r="O126" s="170"/>
      <c r="P126" s="303" t="str">
        <f ca="1">IF(H126='ввод данных'!$B$15,"Salary transfer from "&amp;'ввод данных'!$B$11,INDEX(Лист4!$A$1:$A$388,RANDBETWEEN(1,ROWS(Лист4!$A$1:$A$388))))</f>
        <v>YARCHE</v>
      </c>
      <c r="Q126" s="303"/>
      <c r="R126" s="170"/>
      <c r="S126" s="171" t="str">
        <f t="shared" ca="1" si="7"/>
        <v>*4992</v>
      </c>
    </row>
    <row r="127" spans="1:19" ht="30" customHeight="1">
      <c r="A127" s="160">
        <f t="shared" ca="1" si="6"/>
        <v>46009.47344907411</v>
      </c>
      <c r="B127" s="170"/>
      <c r="C127" s="306">
        <f t="shared" ca="1" si="4"/>
        <v>46009.47344907411</v>
      </c>
      <c r="D127" s="307"/>
      <c r="E127" s="307"/>
      <c r="F127" s="307"/>
      <c r="G127" s="170"/>
      <c r="H127" s="300">
        <f ca="1">IF(AND(DAY(A127)=20,COUNTIFS($H$25:H126,"&gt;0",$A$25:A126,"&gt;="&amp;DATE(YEAR(A127),MONTH(A127),1),$A$25:A126,"&lt;"&amp;DATE(YEAR(A127),MONTH(A127)+1,1))=0),'ввод данных'!$B$15,-RANDBETWEEN(51,14999))</f>
        <v>-8849</v>
      </c>
      <c r="I127" s="300"/>
      <c r="J127" s="300"/>
      <c r="K127" s="300"/>
      <c r="L127" s="300"/>
      <c r="M127" s="171"/>
      <c r="N127" s="171">
        <f t="shared" ca="1" si="5"/>
        <v>-8849</v>
      </c>
      <c r="O127" s="170"/>
      <c r="P127" s="303" t="str">
        <f ca="1">IF(H127='ввод данных'!$B$15,"Salary transfer from "&amp;'ввод данных'!$B$11,INDEX(Лист4!$A$1:$A$388,RANDBETWEEN(1,ROWS(Лист4!$A$1:$A$388))))</f>
        <v>APTEKA 24 CHASA</v>
      </c>
      <c r="Q127" s="303"/>
      <c r="R127" s="170"/>
      <c r="S127" s="171" t="str">
        <f t="shared" ca="1" si="7"/>
        <v>*4992</v>
      </c>
    </row>
    <row r="128" spans="1:19" ht="30" customHeight="1">
      <c r="A128" s="160">
        <f t="shared" ca="1" si="6"/>
        <v>46009.411643518557</v>
      </c>
      <c r="B128" s="170"/>
      <c r="C128" s="306">
        <f t="shared" ca="1" si="4"/>
        <v>46009.411643518557</v>
      </c>
      <c r="D128" s="307"/>
      <c r="E128" s="307"/>
      <c r="F128" s="307"/>
      <c r="G128" s="170"/>
      <c r="H128" s="300">
        <f ca="1">IF(AND(DAY(A128)=20,COUNTIFS($H$25:H127,"&gt;0",$A$25:A127,"&gt;="&amp;DATE(YEAR(A128),MONTH(A128),1),$A$25:A127,"&lt;"&amp;DATE(YEAR(A128),MONTH(A128)+1,1))=0),'ввод данных'!$B$15,-RANDBETWEEN(51,14999))</f>
        <v>-11197</v>
      </c>
      <c r="I128" s="300"/>
      <c r="J128" s="300"/>
      <c r="K128" s="300"/>
      <c r="L128" s="300"/>
      <c r="M128" s="171"/>
      <c r="N128" s="171">
        <f t="shared" ca="1" si="5"/>
        <v>-11197</v>
      </c>
      <c r="O128" s="170"/>
      <c r="P128" s="303" t="str">
        <f ca="1">IF(H128='ввод данных'!$B$15,"Salary transfer from "&amp;'ввод данных'!$B$11,INDEX(Лист4!$A$1:$A$388,RANDBETWEEN(1,ROWS(Лист4!$A$1:$A$388))))</f>
        <v>GULFSTREAM BLUE HALL R</v>
      </c>
      <c r="Q128" s="303"/>
      <c r="R128" s="170"/>
      <c r="S128" s="171" t="str">
        <f t="shared" ca="1" si="7"/>
        <v>*4992</v>
      </c>
    </row>
    <row r="129" spans="1:19" ht="30" customHeight="1">
      <c r="A129" s="160">
        <f t="shared" ca="1" si="6"/>
        <v>46008.864421296334</v>
      </c>
      <c r="B129" s="170"/>
      <c r="C129" s="306">
        <f t="shared" ca="1" si="4"/>
        <v>46008.864421296334</v>
      </c>
      <c r="D129" s="307"/>
      <c r="E129" s="307"/>
      <c r="F129" s="307"/>
      <c r="G129" s="170"/>
      <c r="H129" s="300">
        <f ca="1">IF(AND(DAY(A129)=20,COUNTIFS($H$25:H128,"&gt;0",$A$25:A128,"&gt;="&amp;DATE(YEAR(A129),MONTH(A129),1),$A$25:A128,"&lt;"&amp;DATE(YEAR(A129),MONTH(A129)+1,1))=0),'ввод данных'!$B$15,-RANDBETWEEN(51,14999))</f>
        <v>-12886</v>
      </c>
      <c r="I129" s="300"/>
      <c r="J129" s="300"/>
      <c r="K129" s="300"/>
      <c r="L129" s="300"/>
      <c r="M129" s="171"/>
      <c r="N129" s="171">
        <f t="shared" ca="1" si="5"/>
        <v>-12886</v>
      </c>
      <c r="O129" s="170"/>
      <c r="P129" s="303" t="str">
        <f ca="1">IF(H129='ввод данных'!$B$15,"Salary transfer from "&amp;'ввод данных'!$B$11,INDEX(Лист4!$A$1:$A$388,RANDBETWEEN(1,ROWS(Лист4!$A$1:$A$388))))</f>
        <v>PYATEROCHKA 2836</v>
      </c>
      <c r="Q129" s="303"/>
      <c r="R129" s="170"/>
      <c r="S129" s="171" t="str">
        <f t="shared" ca="1" si="7"/>
        <v>*4992</v>
      </c>
    </row>
    <row r="130" spans="1:19" ht="30" customHeight="1">
      <c r="A130" s="160">
        <f t="shared" ca="1" si="6"/>
        <v>46008.523449074113</v>
      </c>
      <c r="B130" s="170"/>
      <c r="C130" s="306">
        <f t="shared" ca="1" si="4"/>
        <v>46008.523449074113</v>
      </c>
      <c r="D130" s="307"/>
      <c r="E130" s="307"/>
      <c r="F130" s="307"/>
      <c r="G130" s="170"/>
      <c r="H130" s="300">
        <f ca="1">IF(AND(DAY(A130)=20,COUNTIFS($H$25:H129,"&gt;0",$A$25:A129,"&gt;="&amp;DATE(YEAR(A130),MONTH(A130),1),$A$25:A129,"&lt;"&amp;DATE(YEAR(A130),MONTH(A130)+1,1))=0),'ввод данных'!$B$15,-RANDBETWEEN(51,14999))</f>
        <v>-13173</v>
      </c>
      <c r="I130" s="300"/>
      <c r="J130" s="300"/>
      <c r="K130" s="300"/>
      <c r="L130" s="300"/>
      <c r="M130" s="171"/>
      <c r="N130" s="171">
        <f t="shared" ca="1" si="5"/>
        <v>-13173</v>
      </c>
      <c r="O130" s="170"/>
      <c r="P130" s="303" t="str">
        <f ca="1">IF(H130='ввод данных'!$B$15,"Salary transfer from "&amp;'ввод данных'!$B$11,INDEX(Лист4!$A$1:$A$388,RANDBETWEEN(1,ROWS(Лист4!$A$1:$A$388))))</f>
        <v>PAYU</v>
      </c>
      <c r="Q130" s="303"/>
      <c r="R130" s="170"/>
      <c r="S130" s="171" t="str">
        <f t="shared" ca="1" si="7"/>
        <v>*4992</v>
      </c>
    </row>
    <row r="131" spans="1:19" ht="30" customHeight="1">
      <c r="A131" s="160">
        <f t="shared" ca="1" si="6"/>
        <v>46008.454004629668</v>
      </c>
      <c r="B131" s="170"/>
      <c r="C131" s="306">
        <f t="shared" ca="1" si="4"/>
        <v>46008.454004629668</v>
      </c>
      <c r="D131" s="307"/>
      <c r="E131" s="307"/>
      <c r="F131" s="307"/>
      <c r="G131" s="170"/>
      <c r="H131" s="300">
        <f ca="1">IF(AND(DAY(A131)=20,COUNTIFS($H$25:H130,"&gt;0",$A$25:A130,"&gt;="&amp;DATE(YEAR(A131),MONTH(A131),1),$A$25:A130,"&lt;"&amp;DATE(YEAR(A131),MONTH(A131)+1,1))=0),'ввод данных'!$B$15,-RANDBETWEEN(51,14999))</f>
        <v>-8442</v>
      </c>
      <c r="I131" s="300"/>
      <c r="J131" s="300"/>
      <c r="K131" s="300"/>
      <c r="L131" s="300"/>
      <c r="M131" s="171"/>
      <c r="N131" s="171">
        <f t="shared" ca="1" si="5"/>
        <v>-8442</v>
      </c>
      <c r="O131" s="170"/>
      <c r="P131" s="303" t="str">
        <f ca="1">IF(H131='ввод данных'!$B$15,"Salary transfer from "&amp;'ввод данных'!$B$11,INDEX(Лист4!$A$1:$A$388,RANDBETWEEN(1,ROWS(Лист4!$A$1:$A$388))))</f>
        <v>OOO TD VESTERN</v>
      </c>
      <c r="Q131" s="303"/>
      <c r="R131" s="170"/>
      <c r="S131" s="171" t="str">
        <f t="shared" ca="1" si="7"/>
        <v>*4992</v>
      </c>
    </row>
    <row r="132" spans="1:19" ht="30" customHeight="1">
      <c r="A132" s="160">
        <f t="shared" ca="1" si="6"/>
        <v>46007.981087963002</v>
      </c>
      <c r="B132" s="170"/>
      <c r="C132" s="306">
        <f t="shared" ca="1" si="4"/>
        <v>46007.981087963002</v>
      </c>
      <c r="D132" s="307"/>
      <c r="E132" s="307"/>
      <c r="F132" s="307"/>
      <c r="G132" s="170"/>
      <c r="H132" s="300">
        <f ca="1">IF(AND(DAY(A132)=20,COUNTIFS($H$25:H131,"&gt;0",$A$25:A131,"&gt;="&amp;DATE(YEAR(A132),MONTH(A132),1),$A$25:A131,"&lt;"&amp;DATE(YEAR(A132),MONTH(A132)+1,1))=0),'ввод данных'!$B$15,-RANDBETWEEN(51,14999))</f>
        <v>-8428</v>
      </c>
      <c r="I132" s="300"/>
      <c r="J132" s="300"/>
      <c r="K132" s="300"/>
      <c r="L132" s="300"/>
      <c r="M132" s="171"/>
      <c r="N132" s="171">
        <f t="shared" ca="1" si="5"/>
        <v>-8428</v>
      </c>
      <c r="O132" s="170"/>
      <c r="P132" s="303" t="str">
        <f ca="1">IF(H132='ввод данных'!$B$15,"Salary transfer from "&amp;'ввод данных'!$B$11,INDEX(Лист4!$A$1:$A$388,RANDBETWEEN(1,ROWS(Лист4!$A$1:$A$388))))</f>
        <v>WWW.WALLETONE.RU</v>
      </c>
      <c r="Q132" s="303"/>
      <c r="R132" s="170"/>
      <c r="S132" s="171" t="str">
        <f t="shared" ca="1" si="7"/>
        <v>*4992</v>
      </c>
    </row>
    <row r="133" spans="1:19" ht="30" customHeight="1">
      <c r="A133" s="160">
        <f t="shared" ca="1" si="6"/>
        <v>46007.596365740777</v>
      </c>
      <c r="B133" s="170"/>
      <c r="C133" s="306">
        <f t="shared" ca="1" si="4"/>
        <v>46007.596365740777</v>
      </c>
      <c r="D133" s="307"/>
      <c r="E133" s="307"/>
      <c r="F133" s="307"/>
      <c r="G133" s="170"/>
      <c r="H133" s="300">
        <f ca="1">IF(AND(DAY(A133)=20,COUNTIFS($H$25:H132,"&gt;0",$A$25:A132,"&gt;="&amp;DATE(YEAR(A133),MONTH(A133),1),$A$25:A132,"&lt;"&amp;DATE(YEAR(A133),MONTH(A133)+1,1))=0),'ввод данных'!$B$15,-RANDBETWEEN(51,14999))</f>
        <v>-6418</v>
      </c>
      <c r="I133" s="300"/>
      <c r="J133" s="300"/>
      <c r="K133" s="300"/>
      <c r="L133" s="300"/>
      <c r="M133" s="171"/>
      <c r="N133" s="171">
        <f t="shared" ca="1" si="5"/>
        <v>-6418</v>
      </c>
      <c r="O133" s="170"/>
      <c r="P133" s="303" t="str">
        <f ca="1">IF(H133='ввод данных'!$B$15,"Salary transfer from "&amp;'ввод данных'!$B$11,INDEX(Лист4!$A$1:$A$388,RANDBETWEEN(1,ROWS(Лист4!$A$1:$A$388))))</f>
        <v>IZAIMO-LG.RU</v>
      </c>
      <c r="Q133" s="303"/>
      <c r="R133" s="170"/>
      <c r="S133" s="171" t="str">
        <f t="shared" ca="1" si="7"/>
        <v>*4992</v>
      </c>
    </row>
    <row r="134" spans="1:19" ht="30" customHeight="1">
      <c r="A134" s="160">
        <f t="shared" ca="1" si="6"/>
        <v>46006.889421296335</v>
      </c>
      <c r="B134" s="170"/>
      <c r="C134" s="306">
        <f t="shared" ca="1" si="4"/>
        <v>46006.889421296335</v>
      </c>
      <c r="D134" s="307"/>
      <c r="E134" s="307"/>
      <c r="F134" s="307"/>
      <c r="G134" s="170"/>
      <c r="H134" s="300">
        <f ca="1">IF(AND(DAY(A134)=20,COUNTIFS($H$25:H133,"&gt;0",$A$25:A133,"&gt;="&amp;DATE(YEAR(A134),MONTH(A134),1),$A$25:A133,"&lt;"&amp;DATE(YEAR(A134),MONTH(A134)+1,1))=0),'ввод данных'!$B$15,-RANDBETWEEN(51,14999))</f>
        <v>-312</v>
      </c>
      <c r="I134" s="300"/>
      <c r="J134" s="300"/>
      <c r="K134" s="300"/>
      <c r="L134" s="300"/>
      <c r="M134" s="171"/>
      <c r="N134" s="171">
        <f t="shared" ca="1" si="5"/>
        <v>-312</v>
      </c>
      <c r="O134" s="170"/>
      <c r="P134" s="303" t="str">
        <f ca="1">IF(H134='ввод данных'!$B$15,"Salary transfer from "&amp;'ввод данных'!$B$11,INDEX(Лист4!$A$1:$A$388,RANDBETWEEN(1,ROWS(Лист4!$A$1:$A$388))))</f>
        <v>ZAIM365.RU</v>
      </c>
      <c r="Q134" s="303"/>
      <c r="R134" s="170"/>
      <c r="S134" s="171" t="str">
        <f t="shared" ca="1" si="7"/>
        <v>*4992</v>
      </c>
    </row>
    <row r="135" spans="1:19" ht="30" customHeight="1">
      <c r="A135" s="160">
        <f t="shared" ca="1" si="6"/>
        <v>46006.644976851894</v>
      </c>
      <c r="B135" s="170"/>
      <c r="C135" s="306">
        <f t="shared" ca="1" si="4"/>
        <v>46006.644976851894</v>
      </c>
      <c r="D135" s="307"/>
      <c r="E135" s="307"/>
      <c r="F135" s="307"/>
      <c r="G135" s="170"/>
      <c r="H135" s="300">
        <f ca="1">IF(AND(DAY(A135)=20,COUNTIFS($H$25:H134,"&gt;0",$A$25:A134,"&gt;="&amp;DATE(YEAR(A135),MONTH(A135),1),$A$25:A134,"&lt;"&amp;DATE(YEAR(A135),MONTH(A135)+1,1))=0),'ввод данных'!$B$15,-RANDBETWEEN(51,14999))</f>
        <v>-1785</v>
      </c>
      <c r="I135" s="300"/>
      <c r="J135" s="300"/>
      <c r="K135" s="300"/>
      <c r="L135" s="300"/>
      <c r="M135" s="171"/>
      <c r="N135" s="171">
        <f t="shared" ca="1" si="5"/>
        <v>-1785</v>
      </c>
      <c r="O135" s="170"/>
      <c r="P135" s="303" t="str">
        <f ca="1">IF(H135='ввод данных'!$B$15,"Salary transfer from "&amp;'ввод данных'!$B$11,INDEX(Лист4!$A$1:$A$388,RANDBETWEEN(1,ROWS(Лист4!$A$1:$A$388))))</f>
        <v>NEW COFFEE</v>
      </c>
      <c r="Q135" s="303"/>
      <c r="R135" s="170"/>
      <c r="S135" s="171" t="str">
        <f t="shared" ca="1" si="7"/>
        <v>*4992</v>
      </c>
    </row>
    <row r="136" spans="1:19" ht="30" customHeight="1">
      <c r="A136" s="160">
        <f t="shared" ca="1" si="6"/>
        <v>46006.280393518558</v>
      </c>
      <c r="B136" s="170"/>
      <c r="C136" s="306">
        <f t="shared" ca="1" si="4"/>
        <v>46006.280393518558</v>
      </c>
      <c r="D136" s="307"/>
      <c r="E136" s="307"/>
      <c r="F136" s="307"/>
      <c r="G136" s="170"/>
      <c r="H136" s="300">
        <f ca="1">IF(AND(DAY(A136)=20,COUNTIFS($H$25:H135,"&gt;0",$A$25:A135,"&gt;="&amp;DATE(YEAR(A136),MONTH(A136),1),$A$25:A135,"&lt;"&amp;DATE(YEAR(A136),MONTH(A136)+1,1))=0),'ввод данных'!$B$15,-RANDBETWEEN(51,14999))</f>
        <v>-14274</v>
      </c>
      <c r="I136" s="300"/>
      <c r="J136" s="300"/>
      <c r="K136" s="300"/>
      <c r="L136" s="300"/>
      <c r="M136" s="171"/>
      <c r="N136" s="171">
        <f t="shared" ca="1" si="5"/>
        <v>-14274</v>
      </c>
      <c r="O136" s="170"/>
      <c r="P136" s="303" t="str">
        <f ca="1">IF(H136='ввод данных'!$B$15,"Salary transfer from "&amp;'ввод данных'!$B$11,INDEX(Лист4!$A$1:$A$388,RANDBETWEEN(1,ROWS(Лист4!$A$1:$A$388))))</f>
        <v>VIRTUALCARD NETELLERUK</v>
      </c>
      <c r="Q136" s="303"/>
      <c r="R136" s="170"/>
      <c r="S136" s="171" t="str">
        <f t="shared" ca="1" si="7"/>
        <v>*4992</v>
      </c>
    </row>
    <row r="137" spans="1:19" ht="30" customHeight="1">
      <c r="A137" s="160">
        <f t="shared" ca="1" si="6"/>
        <v>46005.482476851888</v>
      </c>
      <c r="B137" s="170"/>
      <c r="C137" s="306">
        <f t="shared" ca="1" si="4"/>
        <v>46005.482476851888</v>
      </c>
      <c r="D137" s="307"/>
      <c r="E137" s="307"/>
      <c r="F137" s="307"/>
      <c r="G137" s="170"/>
      <c r="H137" s="300">
        <f ca="1">IF(AND(DAY(A137)=20,COUNTIFS($H$25:H136,"&gt;0",$A$25:A136,"&gt;="&amp;DATE(YEAR(A137),MONTH(A137),1),$A$25:A136,"&lt;"&amp;DATE(YEAR(A137),MONTH(A137)+1,1))=0),'ввод данных'!$B$15,-RANDBETWEEN(51,14999))</f>
        <v>-1908</v>
      </c>
      <c r="I137" s="300"/>
      <c r="J137" s="300"/>
      <c r="K137" s="300"/>
      <c r="L137" s="300"/>
      <c r="M137" s="171"/>
      <c r="N137" s="171">
        <f t="shared" ca="1" si="5"/>
        <v>-1908</v>
      </c>
      <c r="O137" s="170"/>
      <c r="P137" s="303" t="str">
        <f ca="1">IF(H137='ввод данных'!$B$15,"Salary transfer from "&amp;'ввод данных'!$B$11,INDEX(Лист4!$A$1:$A$388,RANDBETWEEN(1,ROWS(Лист4!$A$1:$A$388))))</f>
        <v>YM*MONEY.YANDEX</v>
      </c>
      <c r="Q137" s="303"/>
      <c r="R137" s="170"/>
      <c r="S137" s="171" t="str">
        <f t="shared" ca="1" si="7"/>
        <v>*4992</v>
      </c>
    </row>
    <row r="138" spans="1:19" ht="30" customHeight="1">
      <c r="A138" s="160">
        <f t="shared" ca="1" si="6"/>
        <v>46004.977615740776</v>
      </c>
      <c r="B138" s="170"/>
      <c r="C138" s="306">
        <f t="shared" ca="1" si="4"/>
        <v>46004.977615740776</v>
      </c>
      <c r="D138" s="307"/>
      <c r="E138" s="307"/>
      <c r="F138" s="307"/>
      <c r="G138" s="170"/>
      <c r="H138" s="300">
        <f ca="1">IF(AND(DAY(A138)=20,COUNTIFS($H$25:H137,"&gt;0",$A$25:A137,"&gt;="&amp;DATE(YEAR(A138),MONTH(A138),1),$A$25:A137,"&lt;"&amp;DATE(YEAR(A138),MONTH(A138)+1,1))=0),'ввод данных'!$B$15,-RANDBETWEEN(51,14999))</f>
        <v>-1702</v>
      </c>
      <c r="I138" s="300"/>
      <c r="J138" s="300"/>
      <c r="K138" s="300"/>
      <c r="L138" s="300"/>
      <c r="M138" s="171"/>
      <c r="N138" s="171">
        <f t="shared" ca="1" si="5"/>
        <v>-1702</v>
      </c>
      <c r="O138" s="170"/>
      <c r="P138" s="303" t="str">
        <f ca="1">IF(H138='ввод данных'!$B$15,"Salary transfer from "&amp;'ввод данных'!$B$11,INDEX(Лист4!$A$1:$A$388,RANDBETWEEN(1,ROWS(Лист4!$A$1:$A$388))))</f>
        <v>ZANIMALO.RU</v>
      </c>
      <c r="Q138" s="303"/>
      <c r="R138" s="170"/>
      <c r="S138" s="171" t="str">
        <f t="shared" ca="1" si="7"/>
        <v>*4992</v>
      </c>
    </row>
    <row r="139" spans="1:19" ht="30" customHeight="1">
      <c r="A139" s="160">
        <f t="shared" ca="1" si="6"/>
        <v>46004.73803240744</v>
      </c>
      <c r="B139" s="170"/>
      <c r="C139" s="306">
        <f t="shared" ca="1" si="4"/>
        <v>46004.73803240744</v>
      </c>
      <c r="D139" s="307"/>
      <c r="E139" s="307"/>
      <c r="F139" s="307"/>
      <c r="G139" s="170"/>
      <c r="H139" s="300">
        <f ca="1">IF(AND(DAY(A139)=20,COUNTIFS($H$25:H138,"&gt;0",$A$25:A138,"&gt;="&amp;DATE(YEAR(A139),MONTH(A139),1),$A$25:A138,"&lt;"&amp;DATE(YEAR(A139),MONTH(A139)+1,1))=0),'ввод данных'!$B$15,-RANDBETWEEN(51,14999))</f>
        <v>-6737</v>
      </c>
      <c r="I139" s="300"/>
      <c r="J139" s="300"/>
      <c r="K139" s="300"/>
      <c r="L139" s="300"/>
      <c r="M139" s="171"/>
      <c r="N139" s="171">
        <f t="shared" ca="1" si="5"/>
        <v>-6737</v>
      </c>
      <c r="O139" s="170"/>
      <c r="P139" s="303" t="str">
        <f ca="1">IF(H139='ввод данных'!$B$15,"Salary transfer from "&amp;'ввод данных'!$B$11,INDEX(Лист4!$A$1:$A$388,RANDBETWEEN(1,ROWS(Лист4!$A$1:$A$388))))</f>
        <v>PAYU</v>
      </c>
      <c r="Q139" s="303"/>
      <c r="R139" s="170"/>
      <c r="S139" s="171" t="str">
        <f t="shared" ca="1" si="7"/>
        <v>*4992</v>
      </c>
    </row>
    <row r="140" spans="1:19" ht="30" customHeight="1">
      <c r="A140" s="160">
        <f t="shared" ca="1" si="6"/>
        <v>46003.916504629662</v>
      </c>
      <c r="B140" s="170"/>
      <c r="C140" s="306">
        <f t="shared" ca="1" si="4"/>
        <v>46003.916504629662</v>
      </c>
      <c r="D140" s="307"/>
      <c r="E140" s="307"/>
      <c r="F140" s="307"/>
      <c r="G140" s="170"/>
      <c r="H140" s="300">
        <f ca="1">IF(AND(DAY(A140)=20,COUNTIFS($H$25:H139,"&gt;0",$A$25:A139,"&gt;="&amp;DATE(YEAR(A140),MONTH(A140),1),$A$25:A139,"&lt;"&amp;DATE(YEAR(A140),MONTH(A140)+1,1))=0),'ввод данных'!$B$15,-RANDBETWEEN(51,14999))</f>
        <v>-3301</v>
      </c>
      <c r="I140" s="300"/>
      <c r="J140" s="300"/>
      <c r="K140" s="300"/>
      <c r="L140" s="300"/>
      <c r="M140" s="171"/>
      <c r="N140" s="171">
        <f t="shared" ca="1" si="5"/>
        <v>-3301</v>
      </c>
      <c r="O140" s="170"/>
      <c r="P140" s="303" t="str">
        <f ca="1">IF(H140='ввод данных'!$B$15,"Salary transfer from "&amp;'ввод данных'!$B$11,INDEX(Лист4!$A$1:$A$388,RANDBETWEEN(1,ROWS(Лист4!$A$1:$A$388))))</f>
        <v>BARKLAYS CAFE</v>
      </c>
      <c r="Q140" s="303"/>
      <c r="R140" s="170"/>
      <c r="S140" s="171" t="str">
        <f t="shared" ca="1" si="7"/>
        <v>*4992</v>
      </c>
    </row>
    <row r="141" spans="1:19" ht="30" customHeight="1">
      <c r="A141" s="160">
        <f t="shared" ca="1" si="6"/>
        <v>46003.379004629664</v>
      </c>
      <c r="B141" s="170"/>
      <c r="C141" s="306">
        <f t="shared" ca="1" si="4"/>
        <v>46003.379004629664</v>
      </c>
      <c r="D141" s="307"/>
      <c r="E141" s="307"/>
      <c r="F141" s="307"/>
      <c r="G141" s="170"/>
      <c r="H141" s="300">
        <f ca="1">IF(AND(DAY(A141)=20,COUNTIFS($H$25:H140,"&gt;0",$A$25:A140,"&gt;="&amp;DATE(YEAR(A141),MONTH(A141),1),$A$25:A140,"&lt;"&amp;DATE(YEAR(A141),MONTH(A141)+1,1))=0),'ввод данных'!$B$15,-RANDBETWEEN(51,14999))</f>
        <v>-4264</v>
      </c>
      <c r="I141" s="300"/>
      <c r="J141" s="300"/>
      <c r="K141" s="300"/>
      <c r="L141" s="300"/>
      <c r="M141" s="171"/>
      <c r="N141" s="171">
        <f t="shared" ca="1" si="5"/>
        <v>-4264</v>
      </c>
      <c r="O141" s="170"/>
      <c r="P141" s="303" t="str">
        <f ca="1">IF(H141='ввод данных'!$B$15,"Salary transfer from "&amp;'ввод данных'!$B$11,INDEX(Лист4!$A$1:$A$388,RANDBETWEEN(1,ROWS(Лист4!$A$1:$A$388))))</f>
        <v>CIRCLE K, IC103175</v>
      </c>
      <c r="Q141" s="303"/>
      <c r="R141" s="170"/>
      <c r="S141" s="171" t="str">
        <f t="shared" ca="1" si="7"/>
        <v>*4992</v>
      </c>
    </row>
    <row r="142" spans="1:19" ht="30" customHeight="1">
      <c r="A142" s="160">
        <f t="shared" ca="1" si="6"/>
        <v>46003.217199074104</v>
      </c>
      <c r="B142" s="170"/>
      <c r="C142" s="306">
        <f t="shared" ca="1" si="4"/>
        <v>46003.217199074104</v>
      </c>
      <c r="D142" s="307"/>
      <c r="E142" s="307"/>
      <c r="F142" s="307"/>
      <c r="G142" s="170"/>
      <c r="H142" s="300">
        <f ca="1">IF(AND(DAY(A142)=20,COUNTIFS($H$25:H141,"&gt;0",$A$25:A141,"&gt;="&amp;DATE(YEAR(A142),MONTH(A142),1),$A$25:A141,"&lt;"&amp;DATE(YEAR(A142),MONTH(A142)+1,1))=0),'ввод данных'!$B$15,-RANDBETWEEN(51,14999))</f>
        <v>-10975</v>
      </c>
      <c r="I142" s="300"/>
      <c r="J142" s="300"/>
      <c r="K142" s="300"/>
      <c r="L142" s="300"/>
      <c r="M142" s="171"/>
      <c r="N142" s="171">
        <f t="shared" ca="1" si="5"/>
        <v>-10975</v>
      </c>
      <c r="O142" s="170"/>
      <c r="P142" s="303" t="str">
        <f ca="1">IF(H142='ввод данных'!$B$15,"Salary transfer from "&amp;'ввод данных'!$B$11,INDEX(Лист4!$A$1:$A$388,RANDBETWEEN(1,ROWS(Лист4!$A$1:$A$388))))</f>
        <v>TRM 4814 E UL. NOVOKOS</v>
      </c>
      <c r="Q142" s="303"/>
      <c r="R142" s="170"/>
      <c r="S142" s="171" t="str">
        <f t="shared" ca="1" si="7"/>
        <v>*4992</v>
      </c>
    </row>
    <row r="143" spans="1:19" ht="30" customHeight="1">
      <c r="A143" s="160">
        <f t="shared" ca="1" si="6"/>
        <v>46003.009560185215</v>
      </c>
      <c r="B143" s="170"/>
      <c r="C143" s="306">
        <f t="shared" ca="1" si="4"/>
        <v>46003.009560185215</v>
      </c>
      <c r="D143" s="307"/>
      <c r="E143" s="307"/>
      <c r="F143" s="307"/>
      <c r="G143" s="170"/>
      <c r="H143" s="300">
        <f ca="1">IF(AND(DAY(A143)=20,COUNTIFS($H$25:H142,"&gt;0",$A$25:A142,"&gt;="&amp;DATE(YEAR(A143),MONTH(A143),1),$A$25:A142,"&lt;"&amp;DATE(YEAR(A143),MONTH(A143)+1,1))=0),'ввод данных'!$B$15,-RANDBETWEEN(51,14999))</f>
        <v>-13913</v>
      </c>
      <c r="I143" s="300"/>
      <c r="J143" s="300"/>
      <c r="K143" s="300"/>
      <c r="L143" s="300"/>
      <c r="M143" s="171"/>
      <c r="N143" s="171">
        <f t="shared" ca="1" si="5"/>
        <v>-13913</v>
      </c>
      <c r="O143" s="170"/>
      <c r="P143" s="303" t="str">
        <f ca="1">IF(H143='ввод данных'!$B$15,"Salary transfer from "&amp;'ввод данных'!$B$11,INDEX(Лист4!$A$1:$A$388,RANDBETWEEN(1,ROWS(Лист4!$A$1:$A$388))))</f>
        <v>IMONEYS.SU</v>
      </c>
      <c r="Q143" s="303"/>
      <c r="R143" s="170"/>
      <c r="S143" s="171" t="str">
        <f t="shared" ca="1" si="7"/>
        <v>*4992</v>
      </c>
    </row>
    <row r="144" spans="1:19" ht="30" customHeight="1">
      <c r="A144" s="160">
        <f t="shared" ca="1" si="6"/>
        <v>46002.902615740772</v>
      </c>
      <c r="B144" s="170"/>
      <c r="C144" s="306">
        <f t="shared" ca="1" si="4"/>
        <v>46002.902615740772</v>
      </c>
      <c r="D144" s="307"/>
      <c r="E144" s="307"/>
      <c r="F144" s="307"/>
      <c r="G144" s="170"/>
      <c r="H144" s="300">
        <f ca="1">IF(AND(DAY(A144)=20,COUNTIFS($H$25:H143,"&gt;0",$A$25:A143,"&gt;="&amp;DATE(YEAR(A144),MONTH(A144),1),$A$25:A143,"&lt;"&amp;DATE(YEAR(A144),MONTH(A144)+1,1))=0),'ввод данных'!$B$15,-RANDBETWEEN(51,14999))</f>
        <v>-3103</v>
      </c>
      <c r="I144" s="300"/>
      <c r="J144" s="300"/>
      <c r="K144" s="300"/>
      <c r="L144" s="300"/>
      <c r="M144" s="171"/>
      <c r="N144" s="171">
        <f t="shared" ca="1" si="5"/>
        <v>-3103</v>
      </c>
      <c r="O144" s="170"/>
      <c r="P144" s="303" t="str">
        <f ca="1">IF(H144='ввод данных'!$B$15,"Salary transfer from "&amp;'ввод данных'!$B$11,INDEX(Лист4!$A$1:$A$388,RANDBETWEEN(1,ROWS(Лист4!$A$1:$A$388))))</f>
        <v>ZAIM365.RU</v>
      </c>
      <c r="Q144" s="303"/>
      <c r="R144" s="170"/>
      <c r="S144" s="171" t="str">
        <f t="shared" ca="1" si="7"/>
        <v>*4992</v>
      </c>
    </row>
    <row r="145" spans="1:19" ht="30" customHeight="1">
      <c r="A145" s="160">
        <f t="shared" ca="1" si="6"/>
        <v>46002.585254629659</v>
      </c>
      <c r="B145" s="170"/>
      <c r="C145" s="306">
        <f t="shared" ca="1" si="4"/>
        <v>46002.585254629659</v>
      </c>
      <c r="D145" s="307"/>
      <c r="E145" s="307"/>
      <c r="F145" s="307"/>
      <c r="G145" s="170"/>
      <c r="H145" s="300">
        <f ca="1">IF(AND(DAY(A145)=20,COUNTIFS($H$25:H144,"&gt;0",$A$25:A144,"&gt;="&amp;DATE(YEAR(A145),MONTH(A145),1),$A$25:A144,"&lt;"&amp;DATE(YEAR(A145),MONTH(A145)+1,1))=0),'ввод данных'!$B$15,-RANDBETWEEN(51,14999))</f>
        <v>-3290</v>
      </c>
      <c r="I145" s="300"/>
      <c r="J145" s="300"/>
      <c r="K145" s="300"/>
      <c r="L145" s="300"/>
      <c r="M145" s="171"/>
      <c r="N145" s="171">
        <f t="shared" ca="1" si="5"/>
        <v>-3290</v>
      </c>
      <c r="O145" s="170"/>
      <c r="P145" s="303" t="str">
        <f ca="1">IF(H145='ввод данных'!$B$15,"Salary transfer from "&amp;'ввод данных'!$B$11,INDEX(Лист4!$A$1:$A$388,RANDBETWEEN(1,ROWS(Лист4!$A$1:$A$388))))</f>
        <v>WWW.ALFAFOREX.COM</v>
      </c>
      <c r="Q145" s="303"/>
      <c r="R145" s="170"/>
      <c r="S145" s="171" t="str">
        <f t="shared" ca="1" si="7"/>
        <v>*4992</v>
      </c>
    </row>
    <row r="146" spans="1:19" ht="30" customHeight="1">
      <c r="A146" s="160">
        <f t="shared" ca="1" si="6"/>
        <v>46001.719976851884</v>
      </c>
      <c r="B146" s="170"/>
      <c r="C146" s="306">
        <f t="shared" ca="1" si="4"/>
        <v>46001.719976851884</v>
      </c>
      <c r="D146" s="307"/>
      <c r="E146" s="307"/>
      <c r="F146" s="307"/>
      <c r="G146" s="170"/>
      <c r="H146" s="300">
        <f ca="1">IF(AND(DAY(A146)=20,COUNTIFS($H$25:H145,"&gt;0",$A$25:A145,"&gt;="&amp;DATE(YEAR(A146),MONTH(A146),1),$A$25:A145,"&lt;"&amp;DATE(YEAR(A146),MONTH(A146)+1,1))=0),'ввод данных'!$B$15,-RANDBETWEEN(51,14999))</f>
        <v>-1286</v>
      </c>
      <c r="I146" s="300"/>
      <c r="J146" s="300"/>
      <c r="K146" s="300"/>
      <c r="L146" s="300"/>
      <c r="M146" s="171"/>
      <c r="N146" s="171">
        <f t="shared" ca="1" si="5"/>
        <v>-1286</v>
      </c>
      <c r="O146" s="170"/>
      <c r="P146" s="303" t="str">
        <f ca="1">IF(H146='ввод данных'!$B$15,"Salary transfer from "&amp;'ввод данных'!$B$11,INDEX(Лист4!$A$1:$A$388,RANDBETWEEN(1,ROWS(Лист4!$A$1:$A$388))))</f>
        <v>QIWI WALLET</v>
      </c>
      <c r="Q146" s="303"/>
      <c r="R146" s="170"/>
      <c r="S146" s="171" t="str">
        <f t="shared" ca="1" si="7"/>
        <v>*4992</v>
      </c>
    </row>
    <row r="147" spans="1:19" ht="30" customHeight="1">
      <c r="A147" s="160">
        <f t="shared" ca="1" si="6"/>
        <v>46000.779004629665</v>
      </c>
      <c r="B147" s="170"/>
      <c r="C147" s="306">
        <f t="shared" ca="1" si="4"/>
        <v>46000.779004629665</v>
      </c>
      <c r="D147" s="307"/>
      <c r="E147" s="307"/>
      <c r="F147" s="307"/>
      <c r="G147" s="170"/>
      <c r="H147" s="300">
        <f ca="1">IF(AND(DAY(A147)=20,COUNTIFS($H$25:H146,"&gt;0",$A$25:A146,"&gt;="&amp;DATE(YEAR(A147),MONTH(A147),1),$A$25:A146,"&lt;"&amp;DATE(YEAR(A147),MONTH(A147)+1,1))=0),'ввод данных'!$B$15,-RANDBETWEEN(51,14999))</f>
        <v>-11466</v>
      </c>
      <c r="I147" s="300"/>
      <c r="J147" s="300"/>
      <c r="K147" s="300"/>
      <c r="L147" s="300"/>
      <c r="M147" s="171"/>
      <c r="N147" s="171">
        <f t="shared" ca="1" si="5"/>
        <v>-11466</v>
      </c>
      <c r="O147" s="170"/>
      <c r="P147" s="303" t="str">
        <f ca="1">IF(H147='ввод данных'!$B$15,"Salary transfer from "&amp;'ввод данных'!$B$11,INDEX(Лист4!$A$1:$A$388,RANDBETWEEN(1,ROWS(Лист4!$A$1:$A$388))))</f>
        <v>YM*COFFEE-CAPITA</v>
      </c>
      <c r="Q147" s="303"/>
      <c r="R147" s="170"/>
      <c r="S147" s="171" t="str">
        <f t="shared" ca="1" si="7"/>
        <v>*4992</v>
      </c>
    </row>
    <row r="148" spans="1:19" ht="30" customHeight="1">
      <c r="A148" s="160">
        <f t="shared" ca="1" si="6"/>
        <v>46000.066504629664</v>
      </c>
      <c r="B148" s="170"/>
      <c r="C148" s="306">
        <f t="shared" ca="1" si="4"/>
        <v>46000.066504629664</v>
      </c>
      <c r="D148" s="307"/>
      <c r="E148" s="307"/>
      <c r="F148" s="307"/>
      <c r="G148" s="170"/>
      <c r="H148" s="300">
        <f ca="1">IF(AND(DAY(A148)=20,COUNTIFS($H$25:H147,"&gt;0",$A$25:A147,"&gt;="&amp;DATE(YEAR(A148),MONTH(A148),1),$A$25:A147,"&lt;"&amp;DATE(YEAR(A148),MONTH(A148)+1,1))=0),'ввод данных'!$B$15,-RANDBETWEEN(51,14999))</f>
        <v>-10334</v>
      </c>
      <c r="I148" s="300"/>
      <c r="J148" s="300"/>
      <c r="K148" s="300"/>
      <c r="L148" s="300"/>
      <c r="M148" s="171"/>
      <c r="N148" s="171">
        <f t="shared" ca="1" si="5"/>
        <v>-10334</v>
      </c>
      <c r="O148" s="170"/>
      <c r="P148" s="303" t="str">
        <f ca="1">IF(H148='ввод данных'!$B$15,"Salary transfer from "&amp;'ввод данных'!$B$11,INDEX(Лист4!$A$1:$A$388,RANDBETWEEN(1,ROWS(Лист4!$A$1:$A$388))))</f>
        <v>VIP AUCTION</v>
      </c>
      <c r="Q148" s="303"/>
      <c r="R148" s="170"/>
      <c r="S148" s="171" t="str">
        <f t="shared" ca="1" si="7"/>
        <v>*4992</v>
      </c>
    </row>
    <row r="149" spans="1:19" ht="30" customHeight="1">
      <c r="A149" s="160">
        <f t="shared" ca="1" si="6"/>
        <v>45999.663032407443</v>
      </c>
      <c r="B149" s="170"/>
      <c r="C149" s="306">
        <f t="shared" ca="1" si="4"/>
        <v>45999.663032407443</v>
      </c>
      <c r="D149" s="307"/>
      <c r="E149" s="307"/>
      <c r="F149" s="307"/>
      <c r="G149" s="170"/>
      <c r="H149" s="300">
        <f ca="1">IF(AND(DAY(A149)=20,COUNTIFS($H$25:H148,"&gt;0",$A$25:A148,"&gt;="&amp;DATE(YEAR(A149),MONTH(A149),1),$A$25:A148,"&lt;"&amp;DATE(YEAR(A149),MONTH(A149)+1,1))=0),'ввод данных'!$B$15,-RANDBETWEEN(51,14999))</f>
        <v>-8304</v>
      </c>
      <c r="I149" s="300"/>
      <c r="J149" s="300"/>
      <c r="K149" s="300"/>
      <c r="L149" s="300"/>
      <c r="M149" s="171"/>
      <c r="N149" s="171">
        <f t="shared" ca="1" si="5"/>
        <v>-8304</v>
      </c>
      <c r="O149" s="170"/>
      <c r="P149" s="303" t="str">
        <f ca="1">IF(H149='ввод данных'!$B$15,"Salary transfer from "&amp;'ввод данных'!$B$11,INDEX(Лист4!$A$1:$A$388,RANDBETWEEN(1,ROWS(Лист4!$A$1:$A$388))))</f>
        <v>IMONEYNEW.RU</v>
      </c>
      <c r="Q149" s="303"/>
      <c r="R149" s="170"/>
      <c r="S149" s="171" t="str">
        <f t="shared" ca="1" si="7"/>
        <v>*4992</v>
      </c>
    </row>
    <row r="150" spans="1:19" ht="30" customHeight="1">
      <c r="A150" s="160">
        <f t="shared" ca="1" si="6"/>
        <v>45999.649143518553</v>
      </c>
      <c r="B150" s="170"/>
      <c r="C150" s="306">
        <f t="shared" ca="1" si="4"/>
        <v>45999.649143518553</v>
      </c>
      <c r="D150" s="307"/>
      <c r="E150" s="307"/>
      <c r="F150" s="307"/>
      <c r="G150" s="170"/>
      <c r="H150" s="300">
        <f ca="1">IF(AND(DAY(A150)=20,COUNTIFS($H$25:H149,"&gt;0",$A$25:A149,"&gt;="&amp;DATE(YEAR(A150),MONTH(A150),1),$A$25:A149,"&lt;"&amp;DATE(YEAR(A150),MONTH(A150)+1,1))=0),'ввод данных'!$B$15,-RANDBETWEEN(51,14999))</f>
        <v>-13307</v>
      </c>
      <c r="I150" s="300"/>
      <c r="J150" s="300"/>
      <c r="K150" s="300"/>
      <c r="L150" s="300"/>
      <c r="M150" s="171"/>
      <c r="N150" s="171">
        <f t="shared" ca="1" si="5"/>
        <v>-13307</v>
      </c>
      <c r="O150" s="170"/>
      <c r="P150" s="303" t="str">
        <f ca="1">IF(H150='ввод данных'!$B$15,"Salary transfer from "&amp;'ввод данных'!$B$11,INDEX(Лист4!$A$1:$A$388,RANDBETWEEN(1,ROWS(Лист4!$A$1:$A$388))))</f>
        <v>UNIVERSAM</v>
      </c>
      <c r="Q150" s="303"/>
      <c r="R150" s="170"/>
      <c r="S150" s="171" t="str">
        <f t="shared" ca="1" si="7"/>
        <v>*4992</v>
      </c>
    </row>
    <row r="151" spans="1:19" ht="30" customHeight="1">
      <c r="A151" s="160">
        <f t="shared" ca="1" si="6"/>
        <v>45998.895671296334</v>
      </c>
      <c r="B151" s="170"/>
      <c r="C151" s="306">
        <f t="shared" ca="1" si="4"/>
        <v>45998.895671296334</v>
      </c>
      <c r="D151" s="307"/>
      <c r="E151" s="307"/>
      <c r="F151" s="307"/>
      <c r="G151" s="170"/>
      <c r="H151" s="300">
        <f ca="1">IF(AND(DAY(A151)=20,COUNTIFS($H$25:H150,"&gt;0",$A$25:A150,"&gt;="&amp;DATE(YEAR(A151),MONTH(A151),1),$A$25:A150,"&lt;"&amp;DATE(YEAR(A151),MONTH(A151)+1,1))=0),'ввод данных'!$B$15,-RANDBETWEEN(51,14999))</f>
        <v>-4638</v>
      </c>
      <c r="I151" s="300"/>
      <c r="J151" s="300"/>
      <c r="K151" s="300"/>
      <c r="L151" s="300"/>
      <c r="M151" s="171"/>
      <c r="N151" s="171">
        <f t="shared" ca="1" si="5"/>
        <v>-4638</v>
      </c>
      <c r="O151" s="170"/>
      <c r="P151" s="303" t="str">
        <f ca="1">IF(H151='ввод данных'!$B$15,"Salary transfer from "&amp;'ввод данных'!$B$11,INDEX(Лист4!$A$1:$A$388,RANDBETWEEN(1,ROWS(Лист4!$A$1:$A$388))))</f>
        <v>LEUPAY.EU  CODE 2924</v>
      </c>
      <c r="Q151" s="303"/>
      <c r="R151" s="170"/>
      <c r="S151" s="171" t="str">
        <f t="shared" ca="1" si="7"/>
        <v>*4992</v>
      </c>
    </row>
    <row r="152" spans="1:19" ht="30" customHeight="1">
      <c r="A152" s="160">
        <f t="shared" ca="1" si="6"/>
        <v>45998.609560185221</v>
      </c>
      <c r="B152" s="170"/>
      <c r="C152" s="306">
        <f t="shared" ca="1" si="4"/>
        <v>45998.609560185221</v>
      </c>
      <c r="D152" s="307"/>
      <c r="E152" s="307"/>
      <c r="F152" s="307"/>
      <c r="G152" s="170"/>
      <c r="H152" s="300">
        <f ca="1">IF(AND(DAY(A152)=20,COUNTIFS($H$25:H151,"&gt;0",$A$25:A151,"&gt;="&amp;DATE(YEAR(A152),MONTH(A152),1),$A$25:A151,"&lt;"&amp;DATE(YEAR(A152),MONTH(A152)+1,1))=0),'ввод данных'!$B$15,-RANDBETWEEN(51,14999))</f>
        <v>-12400</v>
      </c>
      <c r="I152" s="300"/>
      <c r="J152" s="300"/>
      <c r="K152" s="300"/>
      <c r="L152" s="300"/>
      <c r="M152" s="171"/>
      <c r="N152" s="171">
        <f t="shared" ca="1" si="5"/>
        <v>-12400</v>
      </c>
      <c r="O152" s="170"/>
      <c r="P152" s="303" t="str">
        <f ca="1">IF(H152='ввод данных'!$B$15,"Salary transfer from "&amp;'ввод данных'!$B$11,INDEX(Лист4!$A$1:$A$388,RANDBETWEEN(1,ROWS(Лист4!$A$1:$A$388))))</f>
        <v>YM*1CUPIS.RU140</v>
      </c>
      <c r="Q152" s="303"/>
      <c r="R152" s="170"/>
      <c r="S152" s="171" t="str">
        <f t="shared" ca="1" si="7"/>
        <v>*4992</v>
      </c>
    </row>
    <row r="153" spans="1:19" ht="30" customHeight="1">
      <c r="A153" s="160">
        <f t="shared" ca="1" si="6"/>
        <v>45997.692893518557</v>
      </c>
      <c r="B153" s="170"/>
      <c r="C153" s="306">
        <f t="shared" ca="1" si="4"/>
        <v>45997.692893518557</v>
      </c>
      <c r="D153" s="307"/>
      <c r="E153" s="307"/>
      <c r="F153" s="307"/>
      <c r="G153" s="170"/>
      <c r="H153" s="300">
        <f ca="1">IF(AND(DAY(A153)=20,COUNTIFS($H$25:H152,"&gt;0",$A$25:A152,"&gt;="&amp;DATE(YEAR(A153),MONTH(A153),1),$A$25:A152,"&lt;"&amp;DATE(YEAR(A153),MONTH(A153)+1,1))=0),'ввод данных'!$B$15,-RANDBETWEEN(51,14999))</f>
        <v>-9795</v>
      </c>
      <c r="I153" s="300"/>
      <c r="J153" s="300"/>
      <c r="K153" s="300"/>
      <c r="L153" s="300"/>
      <c r="M153" s="171"/>
      <c r="N153" s="171">
        <f t="shared" ca="1" si="5"/>
        <v>-9795</v>
      </c>
      <c r="O153" s="170"/>
      <c r="P153" s="303" t="str">
        <f ca="1">IF(H153='ввод данных'!$B$15,"Salary transfer from "&amp;'ввод данных'!$B$11,INDEX(Лист4!$A$1:$A$388,RANDBETWEEN(1,ROWS(Лист4!$A$1:$A$388))))</f>
        <v>MIRAZH SINEMA</v>
      </c>
      <c r="Q153" s="303"/>
      <c r="R153" s="170"/>
      <c r="S153" s="171" t="str">
        <f t="shared" ca="1" si="7"/>
        <v>*4992</v>
      </c>
    </row>
    <row r="154" spans="1:19" ht="30" customHeight="1">
      <c r="A154" s="160">
        <f t="shared" ca="1" si="6"/>
        <v>45997.16372685189</v>
      </c>
      <c r="B154" s="170"/>
      <c r="C154" s="306">
        <f t="shared" ref="C154:C217" ca="1" si="8">A154</f>
        <v>45997.16372685189</v>
      </c>
      <c r="D154" s="307"/>
      <c r="E154" s="307"/>
      <c r="F154" s="307"/>
      <c r="G154" s="170"/>
      <c r="H154" s="300">
        <f ca="1">IF(AND(DAY(A154)=20,COUNTIFS($H$25:H153,"&gt;0",$A$25:A153,"&gt;="&amp;DATE(YEAR(A154),MONTH(A154),1),$A$25:A153,"&lt;"&amp;DATE(YEAR(A154),MONTH(A154)+1,1))=0),'ввод данных'!$B$15,-RANDBETWEEN(51,14999))</f>
        <v>-12166</v>
      </c>
      <c r="I154" s="300"/>
      <c r="J154" s="300"/>
      <c r="K154" s="300"/>
      <c r="L154" s="300"/>
      <c r="M154" s="171"/>
      <c r="N154" s="171">
        <f t="shared" ref="N154:N217" ca="1" si="9">H154</f>
        <v>-12166</v>
      </c>
      <c r="O154" s="170"/>
      <c r="P154" s="303" t="str">
        <f ca="1">IF(H154='ввод данных'!$B$15,"Salary transfer from "&amp;'ввод данных'!$B$11,INDEX(Лист4!$A$1:$A$388,RANDBETWEEN(1,ROWS(Лист4!$A$1:$A$388))))</f>
        <v>TRM 4814 E</v>
      </c>
      <c r="Q154" s="303"/>
      <c r="R154" s="170"/>
      <c r="S154" s="171" t="str">
        <f t="shared" ca="1" si="7"/>
        <v>*4992</v>
      </c>
    </row>
    <row r="155" spans="1:19" ht="30" customHeight="1">
      <c r="A155" s="160">
        <f t="shared" ref="A155:A218" ca="1" si="10">A154-RANDBETWEEN(1,1440)/1440</f>
        <v>45996.903310185226</v>
      </c>
      <c r="B155" s="170"/>
      <c r="C155" s="306">
        <f t="shared" ca="1" si="8"/>
        <v>45996.903310185226</v>
      </c>
      <c r="D155" s="307"/>
      <c r="E155" s="307"/>
      <c r="F155" s="307"/>
      <c r="G155" s="170"/>
      <c r="H155" s="300">
        <f ca="1">IF(AND(DAY(A155)=20,COUNTIFS($H$25:H154,"&gt;0",$A$25:A154,"&gt;="&amp;DATE(YEAR(A155),MONTH(A155),1),$A$25:A154,"&lt;"&amp;DATE(YEAR(A155),MONTH(A155)+1,1))=0),'ввод данных'!$B$15,-RANDBETWEEN(51,14999))</f>
        <v>-7529</v>
      </c>
      <c r="I155" s="300"/>
      <c r="J155" s="300"/>
      <c r="K155" s="300"/>
      <c r="L155" s="300"/>
      <c r="M155" s="171"/>
      <c r="N155" s="171">
        <f t="shared" ca="1" si="9"/>
        <v>-7529</v>
      </c>
      <c r="O155" s="170"/>
      <c r="P155" s="303" t="str">
        <f ca="1">IF(H155='ввод данных'!$B$15,"Salary transfer from "&amp;'ввод данных'!$B$11,INDEX(Лист4!$A$1:$A$388,RANDBETWEEN(1,ROWS(Лист4!$A$1:$A$388))))</f>
        <v>MOBI.DENGI..*UNITPAY</v>
      </c>
      <c r="Q155" s="303"/>
      <c r="R155" s="170"/>
      <c r="S155" s="171" t="str">
        <f t="shared" ref="S155:S218" ca="1" si="11">$S$25</f>
        <v>*4992</v>
      </c>
    </row>
    <row r="156" spans="1:19" ht="30" customHeight="1">
      <c r="A156" s="160">
        <f t="shared" ca="1" si="10"/>
        <v>45996.838726851893</v>
      </c>
      <c r="B156" s="170"/>
      <c r="C156" s="306">
        <f t="shared" ca="1" si="8"/>
        <v>45996.838726851893</v>
      </c>
      <c r="D156" s="307"/>
      <c r="E156" s="307"/>
      <c r="F156" s="307"/>
      <c r="G156" s="170"/>
      <c r="H156" s="300">
        <f ca="1">IF(AND(DAY(A156)=20,COUNTIFS($H$25:H155,"&gt;0",$A$25:A155,"&gt;="&amp;DATE(YEAR(A156),MONTH(A156),1),$A$25:A155,"&lt;"&amp;DATE(YEAR(A156),MONTH(A156)+1,1))=0),'ввод данных'!$B$15,-RANDBETWEEN(51,14999))</f>
        <v>-3660</v>
      </c>
      <c r="I156" s="300"/>
      <c r="J156" s="300"/>
      <c r="K156" s="300"/>
      <c r="L156" s="300"/>
      <c r="M156" s="171"/>
      <c r="N156" s="171">
        <f t="shared" ca="1" si="9"/>
        <v>-3660</v>
      </c>
      <c r="O156" s="170"/>
      <c r="P156" s="303" t="str">
        <f ca="1">IF(H156='ввод данных'!$B$15,"Salary transfer from "&amp;'ввод данных'!$B$11,INDEX(Лист4!$A$1:$A$388,RANDBETWEEN(1,ROWS(Лист4!$A$1:$A$388))))</f>
        <v>TRM 4814 E LENINGRADSK</v>
      </c>
      <c r="Q156" s="303"/>
      <c r="R156" s="170"/>
      <c r="S156" s="171" t="str">
        <f t="shared" ca="1" si="11"/>
        <v>*4992</v>
      </c>
    </row>
    <row r="157" spans="1:19" ht="30" customHeight="1">
      <c r="A157" s="160">
        <f t="shared" ca="1" si="10"/>
        <v>45995.950532407449</v>
      </c>
      <c r="B157" s="170"/>
      <c r="C157" s="306">
        <f t="shared" ca="1" si="8"/>
        <v>45995.950532407449</v>
      </c>
      <c r="D157" s="307"/>
      <c r="E157" s="307"/>
      <c r="F157" s="307"/>
      <c r="G157" s="170"/>
      <c r="H157" s="300">
        <f ca="1">IF(AND(DAY(A157)=20,COUNTIFS($H$25:H156,"&gt;0",$A$25:A156,"&gt;="&amp;DATE(YEAR(A157),MONTH(A157),1),$A$25:A156,"&lt;"&amp;DATE(YEAR(A157),MONTH(A157)+1,1))=0),'ввод данных'!$B$15,-RANDBETWEEN(51,14999))</f>
        <v>-4004</v>
      </c>
      <c r="I157" s="300"/>
      <c r="J157" s="300"/>
      <c r="K157" s="300"/>
      <c r="L157" s="300"/>
      <c r="M157" s="171"/>
      <c r="N157" s="171">
        <f t="shared" ca="1" si="9"/>
        <v>-4004</v>
      </c>
      <c r="O157" s="170"/>
      <c r="P157" s="303" t="str">
        <f ca="1">IF(H157='ввод данных'!$B$15,"Salary transfer from "&amp;'ввод данных'!$B$11,INDEX(Лист4!$A$1:$A$388,RANDBETWEEN(1,ROWS(Лист4!$A$1:$A$388))))</f>
        <v>WWW.LUCASCREDITSERVIC</v>
      </c>
      <c r="Q157" s="303"/>
      <c r="R157" s="170"/>
      <c r="S157" s="171" t="str">
        <f t="shared" ca="1" si="11"/>
        <v>*4992</v>
      </c>
    </row>
    <row r="158" spans="1:19" ht="30" customHeight="1">
      <c r="A158" s="160">
        <f t="shared" ca="1" si="10"/>
        <v>45995.251226851891</v>
      </c>
      <c r="B158" s="170"/>
      <c r="C158" s="306">
        <f t="shared" ca="1" si="8"/>
        <v>45995.251226851891</v>
      </c>
      <c r="D158" s="307"/>
      <c r="E158" s="307"/>
      <c r="F158" s="307"/>
      <c r="G158" s="170"/>
      <c r="H158" s="300">
        <f ca="1">IF(AND(DAY(A158)=20,COUNTIFS($H$25:H157,"&gt;0",$A$25:A157,"&gt;="&amp;DATE(YEAR(A158),MONTH(A158),1),$A$25:A157,"&lt;"&amp;DATE(YEAR(A158),MONTH(A158)+1,1))=0),'ввод данных'!$B$15,-RANDBETWEEN(51,14999))</f>
        <v>-9398</v>
      </c>
      <c r="I158" s="300"/>
      <c r="J158" s="300"/>
      <c r="K158" s="300"/>
      <c r="L158" s="300"/>
      <c r="M158" s="171"/>
      <c r="N158" s="171">
        <f t="shared" ca="1" si="9"/>
        <v>-9398</v>
      </c>
      <c r="O158" s="170"/>
      <c r="P158" s="303" t="str">
        <f ca="1">IF(H158='ввод данных'!$B$15,"Salary transfer from "&amp;'ввод данных'!$B$11,INDEX(Лист4!$A$1:$A$388,RANDBETWEEN(1,ROWS(Лист4!$A$1:$A$388))))</f>
        <v>QIWI WALLET</v>
      </c>
      <c r="Q158" s="303"/>
      <c r="R158" s="170"/>
      <c r="S158" s="171" t="str">
        <f t="shared" ca="1" si="11"/>
        <v>*4992</v>
      </c>
    </row>
    <row r="159" spans="1:19" ht="30" customHeight="1">
      <c r="A159" s="160">
        <f t="shared" ca="1" si="10"/>
        <v>45994.781087963005</v>
      </c>
      <c r="B159" s="170"/>
      <c r="C159" s="306">
        <f t="shared" ca="1" si="8"/>
        <v>45994.781087963005</v>
      </c>
      <c r="D159" s="307"/>
      <c r="E159" s="307"/>
      <c r="F159" s="307"/>
      <c r="G159" s="170"/>
      <c r="H159" s="300">
        <f ca="1">IF(AND(DAY(A159)=20,COUNTIFS($H$25:H158,"&gt;0",$A$25:A158,"&gt;="&amp;DATE(YEAR(A159),MONTH(A159),1),$A$25:A158,"&lt;"&amp;DATE(YEAR(A159),MONTH(A159)+1,1))=0),'ввод данных'!$B$15,-RANDBETWEEN(51,14999))</f>
        <v>-8274</v>
      </c>
      <c r="I159" s="300"/>
      <c r="J159" s="300"/>
      <c r="K159" s="300"/>
      <c r="L159" s="300"/>
      <c r="M159" s="171"/>
      <c r="N159" s="171">
        <f t="shared" ca="1" si="9"/>
        <v>-8274</v>
      </c>
      <c r="O159" s="170"/>
      <c r="P159" s="303" t="str">
        <f ca="1">IF(H159='ввод данных'!$B$15,"Salary transfer from "&amp;'ввод данных'!$B$11,INDEX(Лист4!$A$1:$A$388,RANDBETWEEN(1,ROWS(Лист4!$A$1:$A$388))))</f>
        <v>AUCTIONET.COM</v>
      </c>
      <c r="Q159" s="303"/>
      <c r="R159" s="170"/>
      <c r="S159" s="171" t="str">
        <f t="shared" ca="1" si="11"/>
        <v>*4992</v>
      </c>
    </row>
    <row r="160" spans="1:19" ht="30" customHeight="1">
      <c r="A160" s="160">
        <f t="shared" ca="1" si="10"/>
        <v>45994.142893518561</v>
      </c>
      <c r="B160" s="170"/>
      <c r="C160" s="306">
        <f t="shared" ca="1" si="8"/>
        <v>45994.142893518561</v>
      </c>
      <c r="D160" s="307"/>
      <c r="E160" s="307"/>
      <c r="F160" s="307"/>
      <c r="G160" s="170"/>
      <c r="H160" s="300">
        <f ca="1">IF(AND(DAY(A160)=20,COUNTIFS($H$25:H159,"&gt;0",$A$25:A159,"&gt;="&amp;DATE(YEAR(A160),MONTH(A160),1),$A$25:A159,"&lt;"&amp;DATE(YEAR(A160),MONTH(A160)+1,1))=0),'ввод данных'!$B$15,-RANDBETWEEN(51,14999))</f>
        <v>-7223</v>
      </c>
      <c r="I160" s="300"/>
      <c r="J160" s="300"/>
      <c r="K160" s="300"/>
      <c r="L160" s="300"/>
      <c r="M160" s="171"/>
      <c r="N160" s="171">
        <f t="shared" ca="1" si="9"/>
        <v>-7223</v>
      </c>
      <c r="O160" s="170"/>
      <c r="P160" s="303" t="str">
        <f ca="1">IF(H160='ввод данных'!$B$15,"Salary transfer from "&amp;'ввод данных'!$B$11,INDEX(Лист4!$A$1:$A$388,RANDBETWEEN(1,ROWS(Лист4!$A$1:$A$388))))</f>
        <v>NETELLER 1592</v>
      </c>
      <c r="Q160" s="303"/>
      <c r="R160" s="170"/>
      <c r="S160" s="171" t="str">
        <f t="shared" ca="1" si="11"/>
        <v>*4992</v>
      </c>
    </row>
    <row r="161" spans="1:19" ht="30" customHeight="1">
      <c r="A161" s="160">
        <f t="shared" ca="1" si="10"/>
        <v>45993.61789351856</v>
      </c>
      <c r="B161" s="170"/>
      <c r="C161" s="306">
        <f t="shared" ca="1" si="8"/>
        <v>45993.61789351856</v>
      </c>
      <c r="D161" s="307"/>
      <c r="E161" s="307"/>
      <c r="F161" s="307"/>
      <c r="G161" s="170"/>
      <c r="H161" s="300">
        <f ca="1">IF(AND(DAY(A161)=20,COUNTIFS($H$25:H160,"&gt;0",$A$25:A160,"&gt;="&amp;DATE(YEAR(A161),MONTH(A161),1),$A$25:A160,"&lt;"&amp;DATE(YEAR(A161),MONTH(A161)+1,1))=0),'ввод данных'!$B$15,-RANDBETWEEN(51,14999))</f>
        <v>-3828</v>
      </c>
      <c r="I161" s="300"/>
      <c r="J161" s="300"/>
      <c r="K161" s="300"/>
      <c r="L161" s="300"/>
      <c r="M161" s="171"/>
      <c r="N161" s="171">
        <f t="shared" ca="1" si="9"/>
        <v>-3828</v>
      </c>
      <c r="O161" s="170"/>
      <c r="P161" s="303" t="str">
        <f ca="1">IF(H161='ввод данных'!$B$15,"Salary transfer from "&amp;'ввод данных'!$B$11,INDEX(Лист4!$A$1:$A$388,RANDBETWEEN(1,ROWS(Лист4!$A$1:$A$388))))</f>
        <v>LUKOIL.AZK 17 51S</v>
      </c>
      <c r="Q161" s="303"/>
      <c r="R161" s="170"/>
      <c r="S161" s="171" t="str">
        <f t="shared" ca="1" si="11"/>
        <v>*4992</v>
      </c>
    </row>
    <row r="162" spans="1:19" ht="30" customHeight="1">
      <c r="A162" s="160">
        <f t="shared" ca="1" si="10"/>
        <v>45992.968587963005</v>
      </c>
      <c r="B162" s="170"/>
      <c r="C162" s="306">
        <f t="shared" ca="1" si="8"/>
        <v>45992.968587963005</v>
      </c>
      <c r="D162" s="307"/>
      <c r="E162" s="307"/>
      <c r="F162" s="307"/>
      <c r="G162" s="170"/>
      <c r="H162" s="300">
        <f ca="1">IF(AND(DAY(A162)=20,COUNTIFS($H$25:H161,"&gt;0",$A$25:A161,"&gt;="&amp;DATE(YEAR(A162),MONTH(A162),1),$A$25:A161,"&lt;"&amp;DATE(YEAR(A162),MONTH(A162)+1,1))=0),'ввод данных'!$B$15,-RANDBETWEEN(51,14999))</f>
        <v>-10570</v>
      </c>
      <c r="I162" s="300"/>
      <c r="J162" s="300"/>
      <c r="K162" s="300"/>
      <c r="L162" s="300"/>
      <c r="M162" s="171"/>
      <c r="N162" s="171">
        <f t="shared" ca="1" si="9"/>
        <v>-10570</v>
      </c>
      <c r="O162" s="170"/>
      <c r="P162" s="303" t="str">
        <f ca="1">IF(H162='ввод данных'!$B$15,"Salary transfer from "&amp;'ввод данных'!$B$11,INDEX(Лист4!$A$1:$A$388,RANDBETWEEN(1,ROWS(Лист4!$A$1:$A$388))))</f>
        <v>NETELLER 1314</v>
      </c>
      <c r="Q162" s="303"/>
      <c r="R162" s="170"/>
      <c r="S162" s="171" t="str">
        <f t="shared" ca="1" si="11"/>
        <v>*4992</v>
      </c>
    </row>
    <row r="163" spans="1:19" ht="30" customHeight="1">
      <c r="A163" s="160">
        <f t="shared" ca="1" si="10"/>
        <v>45992.448449074116</v>
      </c>
      <c r="B163" s="170"/>
      <c r="C163" s="306">
        <f t="shared" ca="1" si="8"/>
        <v>45992.448449074116</v>
      </c>
      <c r="D163" s="307"/>
      <c r="E163" s="307"/>
      <c r="F163" s="307"/>
      <c r="G163" s="170"/>
      <c r="H163" s="300">
        <f ca="1">IF(AND(DAY(A163)=20,COUNTIFS($H$25:H162,"&gt;0",$A$25:A162,"&gt;="&amp;DATE(YEAR(A163),MONTH(A163),1),$A$25:A162,"&lt;"&amp;DATE(YEAR(A163),MONTH(A163)+1,1))=0),'ввод данных'!$B$15,-RANDBETWEEN(51,14999))</f>
        <v>-1997</v>
      </c>
      <c r="I163" s="300"/>
      <c r="J163" s="300"/>
      <c r="K163" s="300"/>
      <c r="L163" s="300"/>
      <c r="M163" s="171"/>
      <c r="N163" s="171">
        <f t="shared" ca="1" si="9"/>
        <v>-1997</v>
      </c>
      <c r="O163" s="170"/>
      <c r="P163" s="303" t="str">
        <f ca="1">IF(H163='ввод данных'!$B$15,"Salary transfer from "&amp;'ввод данных'!$B$11,INDEX(Лист4!$A$1:$A$388,RANDBETWEEN(1,ROWS(Лист4!$A$1:$A$388))))</f>
        <v>TRADINGVIEW TRADINGVIEW</v>
      </c>
      <c r="Q163" s="303"/>
      <c r="R163" s="170"/>
      <c r="S163" s="171" t="str">
        <f t="shared" ca="1" si="11"/>
        <v>*4992</v>
      </c>
    </row>
    <row r="164" spans="1:19" ht="30" customHeight="1">
      <c r="A164" s="160">
        <f t="shared" ca="1" si="10"/>
        <v>45991.643587963008</v>
      </c>
      <c r="B164" s="170"/>
      <c r="C164" s="306">
        <f t="shared" ca="1" si="8"/>
        <v>45991.643587963008</v>
      </c>
      <c r="D164" s="307"/>
      <c r="E164" s="307"/>
      <c r="F164" s="307"/>
      <c r="G164" s="170"/>
      <c r="H164" s="300">
        <f ca="1">IF(AND(DAY(A164)=20,COUNTIFS($H$25:H163,"&gt;0",$A$25:A163,"&gt;="&amp;DATE(YEAR(A164),MONTH(A164),1),$A$25:A163,"&lt;"&amp;DATE(YEAR(A164),MONTH(A164)+1,1))=0),'ввод данных'!$B$15,-RANDBETWEEN(51,14999))</f>
        <v>-6169</v>
      </c>
      <c r="I164" s="300"/>
      <c r="J164" s="300"/>
      <c r="K164" s="300"/>
      <c r="L164" s="300"/>
      <c r="M164" s="171"/>
      <c r="N164" s="171">
        <f t="shared" ca="1" si="9"/>
        <v>-6169</v>
      </c>
      <c r="O164" s="170"/>
      <c r="P164" s="303" t="str">
        <f ca="1">IF(H164='ввод данных'!$B$15,"Salary transfer from "&amp;'ввод данных'!$B$11,INDEX(Лист4!$A$1:$A$388,RANDBETWEEN(1,ROWS(Лист4!$A$1:$A$388))))</f>
        <v>PAYU*PAYQR, PAYQR.RU</v>
      </c>
      <c r="Q164" s="303"/>
      <c r="R164" s="170"/>
      <c r="S164" s="171" t="str">
        <f t="shared" ca="1" si="11"/>
        <v>*4992</v>
      </c>
    </row>
    <row r="165" spans="1:19" ht="30" customHeight="1">
      <c r="A165" s="160">
        <f t="shared" ca="1" si="10"/>
        <v>45991.329004629675</v>
      </c>
      <c r="B165" s="170"/>
      <c r="C165" s="306">
        <f t="shared" ca="1" si="8"/>
        <v>45991.329004629675</v>
      </c>
      <c r="D165" s="307"/>
      <c r="E165" s="307"/>
      <c r="F165" s="307"/>
      <c r="G165" s="170"/>
      <c r="H165" s="300">
        <f ca="1">IF(AND(DAY(A165)=20,COUNTIFS($H$25:H164,"&gt;0",$A$25:A164,"&gt;="&amp;DATE(YEAR(A165),MONTH(A165),1),$A$25:A164,"&lt;"&amp;DATE(YEAR(A165),MONTH(A165)+1,1))=0),'ввод данных'!$B$15,-RANDBETWEEN(51,14999))</f>
        <v>-10795</v>
      </c>
      <c r="I165" s="300"/>
      <c r="J165" s="300"/>
      <c r="K165" s="300"/>
      <c r="L165" s="300"/>
      <c r="M165" s="171"/>
      <c r="N165" s="171">
        <f t="shared" ca="1" si="9"/>
        <v>-10795</v>
      </c>
      <c r="O165" s="170"/>
      <c r="P165" s="303" t="str">
        <f ca="1">IF(H165='ввод данных'!$B$15,"Salary transfer from "&amp;'ввод данных'!$B$11,INDEX(Лист4!$A$1:$A$388,RANDBETWEEN(1,ROWS(Лист4!$A$1:$A$388))))</f>
        <v>TRM 4814 E UL. NOVOKOS</v>
      </c>
      <c r="Q165" s="303"/>
      <c r="R165" s="170"/>
      <c r="S165" s="171" t="str">
        <f t="shared" ca="1" si="11"/>
        <v>*4992</v>
      </c>
    </row>
    <row r="166" spans="1:19" ht="30" customHeight="1">
      <c r="A166" s="160">
        <f t="shared" ca="1" si="10"/>
        <v>45990.665115740783</v>
      </c>
      <c r="B166" s="170"/>
      <c r="C166" s="306">
        <f t="shared" ca="1" si="8"/>
        <v>45990.665115740783</v>
      </c>
      <c r="D166" s="307"/>
      <c r="E166" s="307"/>
      <c r="F166" s="307"/>
      <c r="G166" s="170"/>
      <c r="H166" s="300">
        <f ca="1">IF(AND(DAY(A166)=20,COUNTIFS($H$25:H165,"&gt;0",$A$25:A165,"&gt;="&amp;DATE(YEAR(A166),MONTH(A166),1),$A$25:A165,"&lt;"&amp;DATE(YEAR(A166),MONTH(A166)+1,1))=0),'ввод данных'!$B$15,-RANDBETWEEN(51,14999))</f>
        <v>-1376</v>
      </c>
      <c r="I166" s="300"/>
      <c r="J166" s="300"/>
      <c r="K166" s="300"/>
      <c r="L166" s="300"/>
      <c r="M166" s="171"/>
      <c r="N166" s="171">
        <f t="shared" ca="1" si="9"/>
        <v>-1376</v>
      </c>
      <c r="O166" s="170"/>
      <c r="P166" s="303" t="str">
        <f ca="1">IF(H166='ввод данных'!$B$15,"Salary transfer from "&amp;'ввод данных'!$B$11,INDEX(Лист4!$A$1:$A$388,RANDBETWEEN(1,ROWS(Лист4!$A$1:$A$388))))</f>
        <v>OOO MFK</v>
      </c>
      <c r="Q166" s="303"/>
      <c r="R166" s="170"/>
      <c r="S166" s="171" t="str">
        <f t="shared" ca="1" si="11"/>
        <v>*4992</v>
      </c>
    </row>
    <row r="167" spans="1:19" ht="30" customHeight="1">
      <c r="A167" s="160">
        <f t="shared" ca="1" si="10"/>
        <v>45990.510254629669</v>
      </c>
      <c r="B167" s="170"/>
      <c r="C167" s="306">
        <f t="shared" ca="1" si="8"/>
        <v>45990.510254629669</v>
      </c>
      <c r="D167" s="307"/>
      <c r="E167" s="307"/>
      <c r="F167" s="307"/>
      <c r="G167" s="170"/>
      <c r="H167" s="300">
        <f ca="1">IF(AND(DAY(A167)=20,COUNTIFS($H$25:H166,"&gt;0",$A$25:A166,"&gt;="&amp;DATE(YEAR(A167),MONTH(A167),1),$A$25:A166,"&lt;"&amp;DATE(YEAR(A167),MONTH(A167)+1,1))=0),'ввод данных'!$B$15,-RANDBETWEEN(51,14999))</f>
        <v>-4399</v>
      </c>
      <c r="I167" s="300"/>
      <c r="J167" s="300"/>
      <c r="K167" s="300"/>
      <c r="L167" s="300"/>
      <c r="M167" s="171"/>
      <c r="N167" s="171">
        <f t="shared" ca="1" si="9"/>
        <v>-4399</v>
      </c>
      <c r="O167" s="170"/>
      <c r="P167" s="303" t="str">
        <f ca="1">IF(H167='ввод данных'!$B$15,"Salary transfer from "&amp;'ввод данных'!$B$11,INDEX(Лист4!$A$1:$A$388,RANDBETWEEN(1,ROWS(Лист4!$A$1:$A$388))))</f>
        <v>DENGI SRAZU</v>
      </c>
      <c r="Q167" s="303"/>
      <c r="R167" s="170"/>
      <c r="S167" s="171" t="str">
        <f t="shared" ca="1" si="11"/>
        <v>*4992</v>
      </c>
    </row>
    <row r="168" spans="1:19" ht="30" customHeight="1">
      <c r="A168" s="160">
        <f t="shared" ca="1" si="10"/>
        <v>45989.929004629666</v>
      </c>
      <c r="B168" s="170"/>
      <c r="C168" s="306">
        <f t="shared" ca="1" si="8"/>
        <v>45989.929004629666</v>
      </c>
      <c r="D168" s="307"/>
      <c r="E168" s="307"/>
      <c r="F168" s="307"/>
      <c r="G168" s="170"/>
      <c r="H168" s="300">
        <f ca="1">IF(AND(DAY(A168)=20,COUNTIFS($H$25:H167,"&gt;0",$A$25:A167,"&gt;="&amp;DATE(YEAR(A168),MONTH(A168),1),$A$25:A167,"&lt;"&amp;DATE(YEAR(A168),MONTH(A168)+1,1))=0),'ввод данных'!$B$15,-RANDBETWEEN(51,14999))</f>
        <v>-13606</v>
      </c>
      <c r="I168" s="300"/>
      <c r="J168" s="300"/>
      <c r="K168" s="300"/>
      <c r="L168" s="300"/>
      <c r="M168" s="171"/>
      <c r="N168" s="171">
        <f t="shared" ca="1" si="9"/>
        <v>-13606</v>
      </c>
      <c r="O168" s="170"/>
      <c r="P168" s="303" t="str">
        <f ca="1">IF(H168='ввод данных'!$B$15,"Salary transfer from "&amp;'ввод данных'!$B$11,INDEX(Лист4!$A$1:$A$388,RANDBETWEEN(1,ROWS(Лист4!$A$1:$A$388))))</f>
        <v>IZAIMO.RU</v>
      </c>
      <c r="Q168" s="303"/>
      <c r="R168" s="170"/>
      <c r="S168" s="171" t="str">
        <f t="shared" ca="1" si="11"/>
        <v>*4992</v>
      </c>
    </row>
    <row r="169" spans="1:19" ht="30" customHeight="1">
      <c r="A169" s="160">
        <f t="shared" ca="1" si="10"/>
        <v>45989.33386574078</v>
      </c>
      <c r="B169" s="170"/>
      <c r="C169" s="306">
        <f t="shared" ca="1" si="8"/>
        <v>45989.33386574078</v>
      </c>
      <c r="D169" s="307"/>
      <c r="E169" s="307"/>
      <c r="F169" s="307"/>
      <c r="G169" s="170"/>
      <c r="H169" s="300">
        <f ca="1">IF(AND(DAY(A169)=20,COUNTIFS($H$25:H168,"&gt;0",$A$25:A168,"&gt;="&amp;DATE(YEAR(A169),MONTH(A169),1),$A$25:A168,"&lt;"&amp;DATE(YEAR(A169),MONTH(A169)+1,1))=0),'ввод данных'!$B$15,-RANDBETWEEN(51,14999))</f>
        <v>-7200</v>
      </c>
      <c r="I169" s="300"/>
      <c r="J169" s="300"/>
      <c r="K169" s="300"/>
      <c r="L169" s="300"/>
      <c r="M169" s="171"/>
      <c r="N169" s="171">
        <f t="shared" ca="1" si="9"/>
        <v>-7200</v>
      </c>
      <c r="O169" s="170"/>
      <c r="P169" s="303" t="str">
        <f ca="1">IF(H169='ввод данных'!$B$15,"Salary transfer from "&amp;'ввод данных'!$B$11,INDEX(Лист4!$A$1:$A$388,RANDBETWEEN(1,ROWS(Лист4!$A$1:$A$388))))</f>
        <v>B2P*RN-BANK.RU SEREBRY</v>
      </c>
      <c r="Q169" s="303"/>
      <c r="R169" s="170"/>
      <c r="S169" s="171" t="str">
        <f t="shared" ca="1" si="11"/>
        <v>*4992</v>
      </c>
    </row>
    <row r="170" spans="1:19" ht="30" customHeight="1">
      <c r="A170" s="160">
        <f t="shared" ca="1" si="10"/>
        <v>45988.960254629666</v>
      </c>
      <c r="B170" s="170"/>
      <c r="C170" s="306">
        <f t="shared" ca="1" si="8"/>
        <v>45988.960254629666</v>
      </c>
      <c r="D170" s="307"/>
      <c r="E170" s="307"/>
      <c r="F170" s="307"/>
      <c r="G170" s="170"/>
      <c r="H170" s="300">
        <f ca="1">IF(AND(DAY(A170)=20,COUNTIFS($H$25:H169,"&gt;0",$A$25:A169,"&gt;="&amp;DATE(YEAR(A170),MONTH(A170),1),$A$25:A169,"&lt;"&amp;DATE(YEAR(A170),MONTH(A170)+1,1))=0),'ввод данных'!$B$15,-RANDBETWEEN(51,14999))</f>
        <v>-4721</v>
      </c>
      <c r="I170" s="300"/>
      <c r="J170" s="300"/>
      <c r="K170" s="300"/>
      <c r="L170" s="300"/>
      <c r="M170" s="171"/>
      <c r="N170" s="171">
        <f t="shared" ca="1" si="9"/>
        <v>-4721</v>
      </c>
      <c r="O170" s="170"/>
      <c r="P170" s="303" t="str">
        <f ca="1">IF(H170='ввод данных'!$B$15,"Salary transfer from "&amp;'ввод данных'!$B$11,INDEX(Лист4!$A$1:$A$388,RANDBETWEEN(1,ROWS(Лист4!$A$1:$A$388))))</f>
        <v>AM OTKRITIE FUND BONDS</v>
      </c>
      <c r="Q170" s="303"/>
      <c r="R170" s="170"/>
      <c r="S170" s="171" t="str">
        <f t="shared" ca="1" si="11"/>
        <v>*4992</v>
      </c>
    </row>
    <row r="171" spans="1:19" ht="30" customHeight="1">
      <c r="A171" s="160">
        <f t="shared" ca="1" si="10"/>
        <v>45988.572060185223</v>
      </c>
      <c r="B171" s="170"/>
      <c r="C171" s="306">
        <f t="shared" ca="1" si="8"/>
        <v>45988.572060185223</v>
      </c>
      <c r="D171" s="307"/>
      <c r="E171" s="307"/>
      <c r="F171" s="307"/>
      <c r="G171" s="170"/>
      <c r="H171" s="300">
        <f ca="1">IF(AND(DAY(A171)=20,COUNTIFS($H$25:H170,"&gt;0",$A$25:A170,"&gt;="&amp;DATE(YEAR(A171),MONTH(A171),1),$A$25:A170,"&lt;"&amp;DATE(YEAR(A171),MONTH(A171)+1,1))=0),'ввод данных'!$B$15,-RANDBETWEEN(51,14999))</f>
        <v>-52</v>
      </c>
      <c r="I171" s="300"/>
      <c r="J171" s="300"/>
      <c r="K171" s="300"/>
      <c r="L171" s="300"/>
      <c r="M171" s="171"/>
      <c r="N171" s="171">
        <f t="shared" ca="1" si="9"/>
        <v>-52</v>
      </c>
      <c r="O171" s="170"/>
      <c r="P171" s="303" t="str">
        <f ca="1">IF(H171='ввод данных'!$B$15,"Salary transfer from "&amp;'ввод данных'!$B$11,INDEX(Лист4!$A$1:$A$388,RANDBETWEEN(1,ROWS(Лист4!$A$1:$A$388))))</f>
        <v>PIF AC TECHNOLOGIES</v>
      </c>
      <c r="Q171" s="303"/>
      <c r="R171" s="170"/>
      <c r="S171" s="171" t="str">
        <f t="shared" ca="1" si="11"/>
        <v>*4992</v>
      </c>
    </row>
    <row r="172" spans="1:19" ht="30" customHeight="1">
      <c r="A172" s="160">
        <f t="shared" ca="1" si="10"/>
        <v>45987.994282407446</v>
      </c>
      <c r="B172" s="170"/>
      <c r="C172" s="306">
        <f t="shared" ca="1" si="8"/>
        <v>45987.994282407446</v>
      </c>
      <c r="D172" s="307"/>
      <c r="E172" s="307"/>
      <c r="F172" s="307"/>
      <c r="G172" s="170"/>
      <c r="H172" s="300">
        <f ca="1">IF(AND(DAY(A172)=20,COUNTIFS($H$25:H171,"&gt;0",$A$25:A171,"&gt;="&amp;DATE(YEAR(A172),MONTH(A172),1),$A$25:A171,"&lt;"&amp;DATE(YEAR(A172),MONTH(A172)+1,1))=0),'ввод данных'!$B$15,-RANDBETWEEN(51,14999))</f>
        <v>-9922</v>
      </c>
      <c r="I172" s="300"/>
      <c r="J172" s="300"/>
      <c r="K172" s="300"/>
      <c r="L172" s="300"/>
      <c r="M172" s="171"/>
      <c r="N172" s="171">
        <f t="shared" ca="1" si="9"/>
        <v>-9922</v>
      </c>
      <c r="O172" s="170"/>
      <c r="P172" s="303" t="str">
        <f ca="1">IF(H172='ввод данных'!$B$15,"Salary transfer from "&amp;'ввод данных'!$B$11,INDEX(Лист4!$A$1:$A$388,RANDBETWEEN(1,ROWS(Лист4!$A$1:$A$388))))</f>
        <v>PAYMASTER</v>
      </c>
      <c r="Q172" s="303"/>
      <c r="R172" s="170"/>
      <c r="S172" s="171" t="str">
        <f t="shared" ca="1" si="11"/>
        <v>*4992</v>
      </c>
    </row>
    <row r="173" spans="1:19" ht="30" customHeight="1">
      <c r="A173" s="160">
        <f t="shared" ca="1" si="10"/>
        <v>45987.793587963002</v>
      </c>
      <c r="B173" s="170"/>
      <c r="C173" s="306">
        <f t="shared" ca="1" si="8"/>
        <v>45987.793587963002</v>
      </c>
      <c r="D173" s="307"/>
      <c r="E173" s="307"/>
      <c r="F173" s="307"/>
      <c r="G173" s="170"/>
      <c r="H173" s="300">
        <f ca="1">IF(AND(DAY(A173)=20,COUNTIFS($H$25:H172,"&gt;0",$A$25:A172,"&gt;="&amp;DATE(YEAR(A173),MONTH(A173),1),$A$25:A172,"&lt;"&amp;DATE(YEAR(A173),MONTH(A173)+1,1))=0),'ввод данных'!$B$15,-RANDBETWEEN(51,14999))</f>
        <v>-9388</v>
      </c>
      <c r="I173" s="300"/>
      <c r="J173" s="300"/>
      <c r="K173" s="300"/>
      <c r="L173" s="300"/>
      <c r="M173" s="171"/>
      <c r="N173" s="171">
        <f t="shared" ca="1" si="9"/>
        <v>-9388</v>
      </c>
      <c r="O173" s="170"/>
      <c r="P173" s="303" t="str">
        <f ca="1">IF(H173='ввод данных'!$B$15,"Salary transfer from "&amp;'ввод данных'!$B$11,INDEX(Лист4!$A$1:$A$388,RANDBETWEEN(1,ROWS(Лист4!$A$1:$A$388))))</f>
        <v>MY-ZAIM.RU</v>
      </c>
      <c r="Q173" s="303"/>
      <c r="R173" s="170"/>
      <c r="S173" s="171" t="str">
        <f t="shared" ca="1" si="11"/>
        <v>*4992</v>
      </c>
    </row>
    <row r="174" spans="1:19" ht="30" customHeight="1">
      <c r="A174" s="160">
        <f t="shared" ca="1" si="10"/>
        <v>45987.676226851894</v>
      </c>
      <c r="B174" s="170"/>
      <c r="C174" s="306">
        <f t="shared" ca="1" si="8"/>
        <v>45987.676226851894</v>
      </c>
      <c r="D174" s="307"/>
      <c r="E174" s="307"/>
      <c r="F174" s="307"/>
      <c r="G174" s="170"/>
      <c r="H174" s="300">
        <f ca="1">IF(AND(DAY(A174)=20,COUNTIFS($H$25:H173,"&gt;0",$A$25:A173,"&gt;="&amp;DATE(YEAR(A174),MONTH(A174),1),$A$25:A173,"&lt;"&amp;DATE(YEAR(A174),MONTH(A174)+1,1))=0),'ввод данных'!$B$15,-RANDBETWEEN(51,14999))</f>
        <v>-77</v>
      </c>
      <c r="I174" s="300"/>
      <c r="J174" s="300"/>
      <c r="K174" s="300"/>
      <c r="L174" s="300"/>
      <c r="M174" s="171"/>
      <c r="N174" s="171">
        <f t="shared" ca="1" si="9"/>
        <v>-77</v>
      </c>
      <c r="O174" s="170"/>
      <c r="P174" s="303" t="str">
        <f ca="1">IF(H174='ввод данных'!$B$15,"Salary transfer from "&amp;'ввод данных'!$B$11,INDEX(Лист4!$A$1:$A$388,RANDBETWEEN(1,ROWS(Лист4!$A$1:$A$388))))</f>
        <v>BLUESNAP</v>
      </c>
      <c r="Q174" s="303"/>
      <c r="R174" s="170"/>
      <c r="S174" s="171" t="str">
        <f t="shared" ca="1" si="11"/>
        <v>*4992</v>
      </c>
    </row>
    <row r="175" spans="1:19" ht="30" customHeight="1">
      <c r="A175" s="160">
        <f t="shared" ca="1" si="10"/>
        <v>45987.597754629671</v>
      </c>
      <c r="B175" s="170"/>
      <c r="C175" s="306">
        <f t="shared" ca="1" si="8"/>
        <v>45987.597754629671</v>
      </c>
      <c r="D175" s="307"/>
      <c r="E175" s="307"/>
      <c r="F175" s="307"/>
      <c r="G175" s="170"/>
      <c r="H175" s="300">
        <f ca="1">IF(AND(DAY(A175)=20,COUNTIFS($H$25:H174,"&gt;0",$A$25:A174,"&gt;="&amp;DATE(YEAR(A175),MONTH(A175),1),$A$25:A174,"&lt;"&amp;DATE(YEAR(A175),MONTH(A175)+1,1))=0),'ввод данных'!$B$15,-RANDBETWEEN(51,14999))</f>
        <v>-10855</v>
      </c>
      <c r="I175" s="300"/>
      <c r="J175" s="300"/>
      <c r="K175" s="300"/>
      <c r="L175" s="300"/>
      <c r="M175" s="171"/>
      <c r="N175" s="171">
        <f t="shared" ca="1" si="9"/>
        <v>-10855</v>
      </c>
      <c r="O175" s="170"/>
      <c r="P175" s="303" t="str">
        <f ca="1">IF(H175='ввод данных'!$B$15,"Salary transfer from "&amp;'ввод данных'!$B$11,INDEX(Лист4!$A$1:$A$388,RANDBETWEEN(1,ROWS(Лист4!$A$1:$A$388))))</f>
        <v>LUKOIL.AZS 74415 74U</v>
      </c>
      <c r="Q175" s="303"/>
      <c r="R175" s="170"/>
      <c r="S175" s="171" t="str">
        <f t="shared" ca="1" si="11"/>
        <v>*4992</v>
      </c>
    </row>
    <row r="176" spans="1:19" ht="30" customHeight="1">
      <c r="A176" s="160">
        <f t="shared" ca="1" si="10"/>
        <v>45987.10053240745</v>
      </c>
      <c r="B176" s="170"/>
      <c r="C176" s="306">
        <f t="shared" ca="1" si="8"/>
        <v>45987.10053240745</v>
      </c>
      <c r="D176" s="307"/>
      <c r="E176" s="307"/>
      <c r="F176" s="307"/>
      <c r="G176" s="170"/>
      <c r="H176" s="300">
        <f ca="1">IF(AND(DAY(A176)=20,COUNTIFS($H$25:H175,"&gt;0",$A$25:A175,"&gt;="&amp;DATE(YEAR(A176),MONTH(A176),1),$A$25:A175,"&lt;"&amp;DATE(YEAR(A176),MONTH(A176)+1,1))=0),'ввод данных'!$B$15,-RANDBETWEEN(51,14999))</f>
        <v>-14937</v>
      </c>
      <c r="I176" s="300"/>
      <c r="J176" s="300"/>
      <c r="K176" s="300"/>
      <c r="L176" s="300"/>
      <c r="M176" s="171"/>
      <c r="N176" s="171">
        <f t="shared" ca="1" si="9"/>
        <v>-14937</v>
      </c>
      <c r="O176" s="170"/>
      <c r="P176" s="303" t="str">
        <f ca="1">IF(H176='ввод данных'!$B$15,"Salary transfer from "&amp;'ввод данных'!$B$11,INDEX(Лист4!$A$1:$A$388,RANDBETWEEN(1,ROWS(Лист4!$A$1:$A$388))))</f>
        <v>SBERBANK ONLINE</v>
      </c>
      <c r="Q176" s="303"/>
      <c r="R176" s="170"/>
      <c r="S176" s="171" t="str">
        <f t="shared" ca="1" si="11"/>
        <v>*4992</v>
      </c>
    </row>
    <row r="177" spans="1:19" ht="30" customHeight="1">
      <c r="A177" s="160">
        <f t="shared" ca="1" si="10"/>
        <v>45986.342893518558</v>
      </c>
      <c r="B177" s="170"/>
      <c r="C177" s="306">
        <f t="shared" ca="1" si="8"/>
        <v>45986.342893518558</v>
      </c>
      <c r="D177" s="307"/>
      <c r="E177" s="307"/>
      <c r="F177" s="307"/>
      <c r="G177" s="170"/>
      <c r="H177" s="300">
        <f ca="1">IF(AND(DAY(A177)=20,COUNTIFS($H$25:H176,"&gt;0",$A$25:A176,"&gt;="&amp;DATE(YEAR(A177),MONTH(A177),1),$A$25:A176,"&lt;"&amp;DATE(YEAR(A177),MONTH(A177)+1,1))=0),'ввод данных'!$B$15,-RANDBETWEEN(51,14999))</f>
        <v>-5551</v>
      </c>
      <c r="I177" s="300"/>
      <c r="J177" s="300"/>
      <c r="K177" s="300"/>
      <c r="L177" s="300"/>
      <c r="M177" s="171"/>
      <c r="N177" s="171">
        <f t="shared" ca="1" si="9"/>
        <v>-5551</v>
      </c>
      <c r="O177" s="170"/>
      <c r="P177" s="303" t="str">
        <f ca="1">IF(H177='ввод данных'!$B$15,"Salary transfer from "&amp;'ввод данных'!$B$11,INDEX(Лист4!$A$1:$A$388,RANDBETWEEN(1,ROWS(Лист4!$A$1:$A$388))))</f>
        <v>IP PLANETA SUSHI</v>
      </c>
      <c r="Q177" s="303"/>
      <c r="R177" s="170"/>
      <c r="S177" s="171" t="str">
        <f t="shared" ca="1" si="11"/>
        <v>*4992</v>
      </c>
    </row>
    <row r="178" spans="1:19" ht="30" customHeight="1">
      <c r="A178" s="160">
        <f t="shared" ca="1" si="10"/>
        <v>45985.875532407445</v>
      </c>
      <c r="B178" s="170"/>
      <c r="C178" s="306">
        <f t="shared" ca="1" si="8"/>
        <v>45985.875532407445</v>
      </c>
      <c r="D178" s="307"/>
      <c r="E178" s="307"/>
      <c r="F178" s="307"/>
      <c r="G178" s="170"/>
      <c r="H178" s="300">
        <f ca="1">IF(AND(DAY(A178)=20,COUNTIFS($H$25:H177,"&gt;0",$A$25:A177,"&gt;="&amp;DATE(YEAR(A178),MONTH(A178),1),$A$25:A177,"&lt;"&amp;DATE(YEAR(A178),MONTH(A178)+1,1))=0),'ввод данных'!$B$15,-RANDBETWEEN(51,14999))</f>
        <v>-2502</v>
      </c>
      <c r="I178" s="300"/>
      <c r="J178" s="300"/>
      <c r="K178" s="300"/>
      <c r="L178" s="300"/>
      <c r="M178" s="171"/>
      <c r="N178" s="171">
        <f t="shared" ca="1" si="9"/>
        <v>-2502</v>
      </c>
      <c r="O178" s="170"/>
      <c r="P178" s="303" t="str">
        <f ca="1">IF(H178='ввод данных'!$B$15,"Salary transfer from "&amp;'ввод данных'!$B$11,INDEX(Лист4!$A$1:$A$388,RANDBETWEEN(1,ROWS(Лист4!$A$1:$A$388))))</f>
        <v>YM*CENTRZAIMOV</v>
      </c>
      <c r="Q178" s="303"/>
      <c r="R178" s="170"/>
      <c r="S178" s="171" t="str">
        <f t="shared" ca="1" si="11"/>
        <v>*4992</v>
      </c>
    </row>
    <row r="179" spans="1:19" ht="30" customHeight="1">
      <c r="A179" s="160">
        <f t="shared" ca="1" si="10"/>
        <v>45985.189421296331</v>
      </c>
      <c r="B179" s="170"/>
      <c r="C179" s="306">
        <f t="shared" ca="1" si="8"/>
        <v>45985.189421296331</v>
      </c>
      <c r="D179" s="307"/>
      <c r="E179" s="307"/>
      <c r="F179" s="307"/>
      <c r="G179" s="170"/>
      <c r="H179" s="300">
        <f ca="1">IF(AND(DAY(A179)=20,COUNTIFS($H$25:H178,"&gt;0",$A$25:A178,"&gt;="&amp;DATE(YEAR(A179),MONTH(A179),1),$A$25:A178,"&lt;"&amp;DATE(YEAR(A179),MONTH(A179)+1,1))=0),'ввод данных'!$B$15,-RANDBETWEEN(51,14999))</f>
        <v>-72</v>
      </c>
      <c r="I179" s="300"/>
      <c r="J179" s="300"/>
      <c r="K179" s="300"/>
      <c r="L179" s="300"/>
      <c r="M179" s="171"/>
      <c r="N179" s="171">
        <f t="shared" ca="1" si="9"/>
        <v>-72</v>
      </c>
      <c r="O179" s="170"/>
      <c r="P179" s="303" t="str">
        <f ca="1">IF(H179='ввод данных'!$B$15,"Salary transfer from "&amp;'ввод данных'!$B$11,INDEX(Лист4!$A$1:$A$388,RANDBETWEEN(1,ROWS(Лист4!$A$1:$A$388))))</f>
        <v>BISTRO SKAY COFFEE</v>
      </c>
      <c r="Q179" s="303"/>
      <c r="R179" s="170"/>
      <c r="S179" s="171" t="str">
        <f t="shared" ca="1" si="11"/>
        <v>*4992</v>
      </c>
    </row>
    <row r="180" spans="1:19" ht="30" customHeight="1">
      <c r="A180" s="160">
        <f t="shared" ca="1" si="10"/>
        <v>45985.147754629666</v>
      </c>
      <c r="B180" s="170"/>
      <c r="C180" s="306">
        <f t="shared" ca="1" si="8"/>
        <v>45985.147754629666</v>
      </c>
      <c r="D180" s="307"/>
      <c r="E180" s="307"/>
      <c r="F180" s="307"/>
      <c r="G180" s="170"/>
      <c r="H180" s="300">
        <f ca="1">IF(AND(DAY(A180)=20,COUNTIFS($H$25:H179,"&gt;0",$A$25:A179,"&gt;="&amp;DATE(YEAR(A180),MONTH(A180),1),$A$25:A179,"&lt;"&amp;DATE(YEAR(A180),MONTH(A180)+1,1))=0),'ввод данных'!$B$15,-RANDBETWEEN(51,14999))</f>
        <v>-11766</v>
      </c>
      <c r="I180" s="300"/>
      <c r="J180" s="300"/>
      <c r="K180" s="300"/>
      <c r="L180" s="300"/>
      <c r="M180" s="171"/>
      <c r="N180" s="171">
        <f t="shared" ca="1" si="9"/>
        <v>-11766</v>
      </c>
      <c r="O180" s="170"/>
      <c r="P180" s="303" t="str">
        <f ca="1">IF(H180='ввод данных'!$B$15,"Salary transfer from "&amp;'ввод данных'!$B$11,INDEX(Лист4!$A$1:$A$388,RANDBETWEEN(1,ROWS(Лист4!$A$1:$A$388))))</f>
        <v>GETZAIM.SU</v>
      </c>
      <c r="Q180" s="303"/>
      <c r="R180" s="170"/>
      <c r="S180" s="171" t="str">
        <f t="shared" ca="1" si="11"/>
        <v>*4992</v>
      </c>
    </row>
    <row r="181" spans="1:19" ht="30" customHeight="1">
      <c r="A181" s="160">
        <f t="shared" ca="1" si="10"/>
        <v>45984.378310185224</v>
      </c>
      <c r="B181" s="170"/>
      <c r="C181" s="306">
        <f t="shared" ca="1" si="8"/>
        <v>45984.378310185224</v>
      </c>
      <c r="D181" s="307"/>
      <c r="E181" s="307"/>
      <c r="F181" s="307"/>
      <c r="G181" s="170"/>
      <c r="H181" s="300">
        <f ca="1">IF(AND(DAY(A181)=20,COUNTIFS($H$25:H180,"&gt;0",$A$25:A180,"&gt;="&amp;DATE(YEAR(A181),MONTH(A181),1),$A$25:A180,"&lt;"&amp;DATE(YEAR(A181),MONTH(A181)+1,1))=0),'ввод данных'!$B$15,-RANDBETWEEN(51,14999))</f>
        <v>-496</v>
      </c>
      <c r="I181" s="300"/>
      <c r="J181" s="300"/>
      <c r="K181" s="300"/>
      <c r="L181" s="300"/>
      <c r="M181" s="171"/>
      <c r="N181" s="171">
        <f t="shared" ca="1" si="9"/>
        <v>-496</v>
      </c>
      <c r="O181" s="170"/>
      <c r="P181" s="303" t="str">
        <f ca="1">IF(H181='ввод данных'!$B$15,"Salary transfer from "&amp;'ввод данных'!$B$11,INDEX(Лист4!$A$1:$A$388,RANDBETWEEN(1,ROWS(Лист4!$A$1:$A$388))))</f>
        <v>FXCLUB.ORG</v>
      </c>
      <c r="Q181" s="303"/>
      <c r="R181" s="170"/>
      <c r="S181" s="171" t="str">
        <f t="shared" ca="1" si="11"/>
        <v>*4992</v>
      </c>
    </row>
    <row r="182" spans="1:19" ht="30" customHeight="1">
      <c r="A182" s="160">
        <f t="shared" ca="1" si="10"/>
        <v>45983.398449074113</v>
      </c>
      <c r="B182" s="170"/>
      <c r="C182" s="306">
        <f t="shared" ca="1" si="8"/>
        <v>45983.398449074113</v>
      </c>
      <c r="D182" s="307"/>
      <c r="E182" s="307"/>
      <c r="F182" s="307"/>
      <c r="G182" s="170"/>
      <c r="H182" s="300">
        <f ca="1">IF(AND(DAY(A182)=20,COUNTIFS($H$25:H181,"&gt;0",$A$25:A181,"&gt;="&amp;DATE(YEAR(A182),MONTH(A182),1),$A$25:A181,"&lt;"&amp;DATE(YEAR(A182),MONTH(A182)+1,1))=0),'ввод данных'!$B$15,-RANDBETWEEN(51,14999))</f>
        <v>-584</v>
      </c>
      <c r="I182" s="300"/>
      <c r="J182" s="300"/>
      <c r="K182" s="300"/>
      <c r="L182" s="300"/>
      <c r="M182" s="171"/>
      <c r="N182" s="171">
        <f t="shared" ca="1" si="9"/>
        <v>-584</v>
      </c>
      <c r="O182" s="170"/>
      <c r="P182" s="303" t="str">
        <f ca="1">IF(H182='ввод данных'!$B$15,"Salary transfer from "&amp;'ввод данных'!$B$11,INDEX(Лист4!$A$1:$A$388,RANDBETWEEN(1,ROWS(Лист4!$A$1:$A$388))))</f>
        <v>NASH COFFEE</v>
      </c>
      <c r="Q182" s="303"/>
      <c r="R182" s="170"/>
      <c r="S182" s="171" t="str">
        <f t="shared" ca="1" si="11"/>
        <v>*4992</v>
      </c>
    </row>
    <row r="183" spans="1:19" ht="30" customHeight="1">
      <c r="A183" s="160">
        <f t="shared" ca="1" si="10"/>
        <v>45982.658865740777</v>
      </c>
      <c r="B183" s="170"/>
      <c r="C183" s="306">
        <f t="shared" ca="1" si="8"/>
        <v>45982.658865740777</v>
      </c>
      <c r="D183" s="307"/>
      <c r="E183" s="307"/>
      <c r="F183" s="307"/>
      <c r="G183" s="170"/>
      <c r="H183" s="300">
        <f ca="1">IF(AND(DAY(A183)=20,COUNTIFS($H$25:H182,"&gt;0",$A$25:A182,"&gt;="&amp;DATE(YEAR(A183),MONTH(A183),1),$A$25:A182,"&lt;"&amp;DATE(YEAR(A183),MONTH(A183)+1,1))=0),'ввод данных'!$B$15,-RANDBETWEEN(51,14999))</f>
        <v>-7157</v>
      </c>
      <c r="I183" s="300"/>
      <c r="J183" s="300"/>
      <c r="K183" s="300"/>
      <c r="L183" s="300"/>
      <c r="M183" s="171"/>
      <c r="N183" s="171">
        <f t="shared" ca="1" si="9"/>
        <v>-7157</v>
      </c>
      <c r="O183" s="170"/>
      <c r="P183" s="303" t="str">
        <f ca="1">IF(H183='ввод данных'!$B$15,"Salary transfer from "&amp;'ввод данных'!$B$11,INDEX(Лист4!$A$1:$A$388,RANDBETWEEN(1,ROWS(Лист4!$A$1:$A$388))))</f>
        <v>ZAIMSRAZU.RU</v>
      </c>
      <c r="Q183" s="303"/>
      <c r="R183" s="170"/>
      <c r="S183" s="171" t="str">
        <f t="shared" ca="1" si="11"/>
        <v>*4992</v>
      </c>
    </row>
    <row r="184" spans="1:19" ht="30" customHeight="1">
      <c r="A184" s="160">
        <f t="shared" ca="1" si="10"/>
        <v>45982.528310185218</v>
      </c>
      <c r="B184" s="170"/>
      <c r="C184" s="306">
        <f t="shared" ca="1" si="8"/>
        <v>45982.528310185218</v>
      </c>
      <c r="D184" s="307"/>
      <c r="E184" s="307"/>
      <c r="F184" s="307"/>
      <c r="G184" s="170"/>
      <c r="H184" s="300">
        <f ca="1">IF(AND(DAY(A184)=20,COUNTIFS($H$25:H183,"&gt;0",$A$25:A183,"&gt;="&amp;DATE(YEAR(A184),MONTH(A184),1),$A$25:A183,"&lt;"&amp;DATE(YEAR(A184),MONTH(A184)+1,1))=0),'ввод данных'!$B$15,-RANDBETWEEN(51,14999))</f>
        <v>-5398</v>
      </c>
      <c r="I184" s="300"/>
      <c r="J184" s="300"/>
      <c r="K184" s="300"/>
      <c r="L184" s="300"/>
      <c r="M184" s="171"/>
      <c r="N184" s="171">
        <f t="shared" ca="1" si="9"/>
        <v>-5398</v>
      </c>
      <c r="O184" s="170"/>
      <c r="P184" s="303" t="str">
        <f ca="1">IF(H184='ввод данных'!$B$15,"Salary transfer from "&amp;'ввод данных'!$B$11,INDEX(Лист4!$A$1:$A$388,RANDBETWEEN(1,ROWS(Лист4!$A$1:$A$388))))</f>
        <v>IZAEMO.RU</v>
      </c>
      <c r="Q184" s="303"/>
      <c r="R184" s="170"/>
      <c r="S184" s="171" t="str">
        <f t="shared" ca="1" si="11"/>
        <v>*4992</v>
      </c>
    </row>
    <row r="185" spans="1:19" ht="30" customHeight="1">
      <c r="A185" s="160">
        <f t="shared" ca="1" si="10"/>
        <v>45981.738726851887</v>
      </c>
      <c r="B185" s="170"/>
      <c r="C185" s="306">
        <f t="shared" ca="1" si="8"/>
        <v>45981.738726851887</v>
      </c>
      <c r="D185" s="307"/>
      <c r="E185" s="307"/>
      <c r="F185" s="307"/>
      <c r="G185" s="170"/>
      <c r="H185" s="300">
        <f ca="1">IF(AND(DAY(A185)=20,COUNTIFS($H$25:H184,"&gt;0",$A$25:A184,"&gt;="&amp;DATE(YEAR(A185),MONTH(A185),1),$A$25:A184,"&lt;"&amp;DATE(YEAR(A185),MONTH(A185)+1,1))=0),'ввод данных'!$B$15,-RANDBETWEEN(51,14999))</f>
        <v>840000</v>
      </c>
      <c r="I185" s="300"/>
      <c r="J185" s="300"/>
      <c r="K185" s="300"/>
      <c r="L185" s="300"/>
      <c r="M185" s="171"/>
      <c r="N185" s="171">
        <f t="shared" ca="1" si="9"/>
        <v>840000</v>
      </c>
      <c r="O185" s="170"/>
      <c r="P185" s="303" t="str">
        <f ca="1">IF(H185='ввод данных'!$B$15,"Salary transfer from "&amp;'ввод данных'!$B$11,INDEX(Лист4!$A$1:$A$388,RANDBETWEEN(1,ROWS(Лист4!$A$1:$A$388))))</f>
        <v>Salary transfer from STARLINK LLC</v>
      </c>
      <c r="Q185" s="303"/>
      <c r="R185" s="170"/>
      <c r="S185" s="171" t="str">
        <f t="shared" ca="1" si="11"/>
        <v>*4992</v>
      </c>
    </row>
    <row r="186" spans="1:19" ht="30" customHeight="1">
      <c r="A186" s="160">
        <f t="shared" ca="1" si="10"/>
        <v>45981.659560185217</v>
      </c>
      <c r="B186" s="170"/>
      <c r="C186" s="306">
        <f t="shared" ca="1" si="8"/>
        <v>45981.659560185217</v>
      </c>
      <c r="D186" s="307"/>
      <c r="E186" s="307"/>
      <c r="F186" s="307"/>
      <c r="G186" s="170"/>
      <c r="H186" s="300">
        <f ca="1">IF(AND(DAY(A186)=20,COUNTIFS($H$25:H185,"&gt;0",$A$25:A185,"&gt;="&amp;DATE(YEAR(A186),MONTH(A186),1),$A$25:A185,"&lt;"&amp;DATE(YEAR(A186),MONTH(A186)+1,1))=0),'ввод данных'!$B$15,-RANDBETWEEN(51,14999))</f>
        <v>-11598</v>
      </c>
      <c r="I186" s="300"/>
      <c r="J186" s="300"/>
      <c r="K186" s="300"/>
      <c r="L186" s="300"/>
      <c r="M186" s="171"/>
      <c r="N186" s="171">
        <f t="shared" ca="1" si="9"/>
        <v>-11598</v>
      </c>
      <c r="O186" s="170"/>
      <c r="P186" s="303" t="str">
        <f ca="1">IF(H186='ввод данных'!$B$15,"Salary transfer from "&amp;'ввод данных'!$B$11,INDEX(Лист4!$A$1:$A$388,RANDBETWEEN(1,ROWS(Лист4!$A$1:$A$388))))</f>
        <v>OOO GUDFUD</v>
      </c>
      <c r="Q186" s="303"/>
      <c r="R186" s="170"/>
      <c r="S186" s="171" t="str">
        <f t="shared" ca="1" si="11"/>
        <v>*4992</v>
      </c>
    </row>
    <row r="187" spans="1:19" ht="30" customHeight="1">
      <c r="A187" s="160">
        <f t="shared" ca="1" si="10"/>
        <v>45981.635949074109</v>
      </c>
      <c r="B187" s="170"/>
      <c r="C187" s="306">
        <f t="shared" ca="1" si="8"/>
        <v>45981.635949074109</v>
      </c>
      <c r="D187" s="307"/>
      <c r="E187" s="307"/>
      <c r="F187" s="307"/>
      <c r="G187" s="170"/>
      <c r="H187" s="300">
        <f ca="1">IF(AND(DAY(A187)=20,COUNTIFS($H$25:H186,"&gt;0",$A$25:A186,"&gt;="&amp;DATE(YEAR(A187),MONTH(A187),1),$A$25:A186,"&lt;"&amp;DATE(YEAR(A187),MONTH(A187)+1,1))=0),'ввод данных'!$B$15,-RANDBETWEEN(51,14999))</f>
        <v>-14275</v>
      </c>
      <c r="I187" s="300"/>
      <c r="J187" s="300"/>
      <c r="K187" s="300"/>
      <c r="L187" s="300"/>
      <c r="M187" s="171"/>
      <c r="N187" s="171">
        <f t="shared" ca="1" si="9"/>
        <v>-14275</v>
      </c>
      <c r="O187" s="170"/>
      <c r="P187" s="303" t="str">
        <f ca="1">IF(H187='ввод данных'!$B$15,"Salary transfer from "&amp;'ввод данных'!$B$11,INDEX(Лист4!$A$1:$A$388,RANDBETWEEN(1,ROWS(Лист4!$A$1:$A$388))))</f>
        <v>DX_COMPASS</v>
      </c>
      <c r="Q187" s="303"/>
      <c r="R187" s="170"/>
      <c r="S187" s="171" t="str">
        <f t="shared" ca="1" si="11"/>
        <v>*4992</v>
      </c>
    </row>
    <row r="188" spans="1:19" ht="30" customHeight="1">
      <c r="A188" s="160">
        <f t="shared" ca="1" si="10"/>
        <v>45981.311643518551</v>
      </c>
      <c r="B188" s="170"/>
      <c r="C188" s="306">
        <f t="shared" ca="1" si="8"/>
        <v>45981.311643518551</v>
      </c>
      <c r="D188" s="307"/>
      <c r="E188" s="307"/>
      <c r="F188" s="307"/>
      <c r="G188" s="170"/>
      <c r="H188" s="300">
        <f ca="1">IF(AND(DAY(A188)=20,COUNTIFS($H$25:H187,"&gt;0",$A$25:A187,"&gt;="&amp;DATE(YEAR(A188),MONTH(A188),1),$A$25:A187,"&lt;"&amp;DATE(YEAR(A188),MONTH(A188)+1,1))=0),'ввод данных'!$B$15,-RANDBETWEEN(51,14999))</f>
        <v>-8799</v>
      </c>
      <c r="I188" s="300"/>
      <c r="J188" s="300"/>
      <c r="K188" s="300"/>
      <c r="L188" s="300"/>
      <c r="M188" s="171"/>
      <c r="N188" s="171">
        <f t="shared" ca="1" si="9"/>
        <v>-8799</v>
      </c>
      <c r="O188" s="170"/>
      <c r="P188" s="303" t="str">
        <f ca="1">IF(H188='ввод данных'!$B$15,"Salary transfer from "&amp;'ввод данных'!$B$11,INDEX(Лист4!$A$1:$A$388,RANDBETWEEN(1,ROWS(Лист4!$A$1:$A$388))))</f>
        <v>TOPSTEPTRADER LLC</v>
      </c>
      <c r="Q188" s="303"/>
      <c r="R188" s="170"/>
      <c r="S188" s="171" t="str">
        <f t="shared" ca="1" si="11"/>
        <v>*4992</v>
      </c>
    </row>
    <row r="189" spans="1:19" ht="30" customHeight="1">
      <c r="A189" s="160">
        <f t="shared" ca="1" si="10"/>
        <v>45981.159560185217</v>
      </c>
      <c r="B189" s="170"/>
      <c r="C189" s="306">
        <f t="shared" ca="1" si="8"/>
        <v>45981.159560185217</v>
      </c>
      <c r="D189" s="307"/>
      <c r="E189" s="307"/>
      <c r="F189" s="307"/>
      <c r="G189" s="170"/>
      <c r="H189" s="300">
        <f ca="1">IF(AND(DAY(A189)=20,COUNTIFS($H$25:H188,"&gt;0",$A$25:A188,"&gt;="&amp;DATE(YEAR(A189),MONTH(A189),1),$A$25:A188,"&lt;"&amp;DATE(YEAR(A189),MONTH(A189)+1,1))=0),'ввод данных'!$B$15,-RANDBETWEEN(51,14999))</f>
        <v>-14442</v>
      </c>
      <c r="I189" s="300"/>
      <c r="J189" s="300"/>
      <c r="K189" s="300"/>
      <c r="L189" s="300"/>
      <c r="M189" s="171"/>
      <c r="N189" s="171">
        <f t="shared" ca="1" si="9"/>
        <v>-14442</v>
      </c>
      <c r="O189" s="170"/>
      <c r="P189" s="303" t="str">
        <f ca="1">IF(H189='ввод данных'!$B$15,"Salary transfer from "&amp;'ввод данных'!$B$11,INDEX(Лист4!$A$1:$A$388,RANDBETWEEN(1,ROWS(Лист4!$A$1:$A$388))))</f>
        <v>LEUPAY*VALLETTA BOUTIQ</v>
      </c>
      <c r="Q189" s="303"/>
      <c r="R189" s="170"/>
      <c r="S189" s="171" t="str">
        <f t="shared" ca="1" si="11"/>
        <v>*4992</v>
      </c>
    </row>
    <row r="190" spans="1:19" ht="30" customHeight="1">
      <c r="A190" s="160">
        <f t="shared" ca="1" si="10"/>
        <v>45981.153310185218</v>
      </c>
      <c r="B190" s="170"/>
      <c r="C190" s="306">
        <f t="shared" ca="1" si="8"/>
        <v>45981.153310185218</v>
      </c>
      <c r="D190" s="307"/>
      <c r="E190" s="307"/>
      <c r="F190" s="307"/>
      <c r="G190" s="170"/>
      <c r="H190" s="300">
        <f ca="1">IF(AND(DAY(A190)=20,COUNTIFS($H$25:H189,"&gt;0",$A$25:A189,"&gt;="&amp;DATE(YEAR(A190),MONTH(A190),1),$A$25:A189,"&lt;"&amp;DATE(YEAR(A190),MONTH(A190)+1,1))=0),'ввод данных'!$B$15,-RANDBETWEEN(51,14999))</f>
        <v>-13280</v>
      </c>
      <c r="I190" s="300"/>
      <c r="J190" s="300"/>
      <c r="K190" s="300"/>
      <c r="L190" s="300"/>
      <c r="M190" s="171"/>
      <c r="N190" s="171">
        <f t="shared" ca="1" si="9"/>
        <v>-13280</v>
      </c>
      <c r="O190" s="170"/>
      <c r="P190" s="303" t="str">
        <f ca="1">IF(H190='ввод данных'!$B$15,"Salary transfer from "&amp;'ввод данных'!$B$11,INDEX(Лист4!$A$1:$A$388,RANDBETWEEN(1,ROWS(Лист4!$A$1:$A$388))))</f>
        <v>GULFSTREAM BLUE HALL R</v>
      </c>
      <c r="Q190" s="303"/>
      <c r="R190" s="170"/>
      <c r="S190" s="171" t="str">
        <f t="shared" ca="1" si="11"/>
        <v>*4992</v>
      </c>
    </row>
    <row r="191" spans="1:19" ht="30" customHeight="1">
      <c r="A191" s="160">
        <f t="shared" ca="1" si="10"/>
        <v>45980.245671296332</v>
      </c>
      <c r="B191" s="170"/>
      <c r="C191" s="306">
        <f t="shared" ca="1" si="8"/>
        <v>45980.245671296332</v>
      </c>
      <c r="D191" s="307"/>
      <c r="E191" s="307"/>
      <c r="F191" s="307"/>
      <c r="G191" s="170"/>
      <c r="H191" s="300">
        <f ca="1">IF(AND(DAY(A191)=20,COUNTIFS($H$25:H190,"&gt;0",$A$25:A190,"&gt;="&amp;DATE(YEAR(A191),MONTH(A191),1),$A$25:A190,"&lt;"&amp;DATE(YEAR(A191),MONTH(A191)+1,1))=0),'ввод данных'!$B$15,-RANDBETWEEN(51,14999))</f>
        <v>-2824</v>
      </c>
      <c r="I191" s="300"/>
      <c r="J191" s="300"/>
      <c r="K191" s="300"/>
      <c r="L191" s="300"/>
      <c r="M191" s="171"/>
      <c r="N191" s="171">
        <f t="shared" ca="1" si="9"/>
        <v>-2824</v>
      </c>
      <c r="O191" s="170"/>
      <c r="P191" s="303" t="str">
        <f ca="1">IF(H191='ввод данных'!$B$15,"Salary transfer from "&amp;'ввод данных'!$B$11,INDEX(Лист4!$A$1:$A$388,RANDBETWEEN(1,ROWS(Лист4!$A$1:$A$388))))</f>
        <v>YOTA</v>
      </c>
      <c r="Q191" s="303"/>
      <c r="R191" s="170"/>
      <c r="S191" s="171" t="str">
        <f t="shared" ca="1" si="11"/>
        <v>*4992</v>
      </c>
    </row>
    <row r="192" spans="1:19" ht="30" customHeight="1">
      <c r="A192" s="160">
        <f t="shared" ca="1" si="10"/>
        <v>45980.060949074112</v>
      </c>
      <c r="B192" s="170"/>
      <c r="C192" s="306">
        <f t="shared" ca="1" si="8"/>
        <v>45980.060949074112</v>
      </c>
      <c r="D192" s="307"/>
      <c r="E192" s="307"/>
      <c r="F192" s="307"/>
      <c r="G192" s="170"/>
      <c r="H192" s="300">
        <f ca="1">IF(AND(DAY(A192)=20,COUNTIFS($H$25:H191,"&gt;0",$A$25:A191,"&gt;="&amp;DATE(YEAR(A192),MONTH(A192),1),$A$25:A191,"&lt;"&amp;DATE(YEAR(A192),MONTH(A192)+1,1))=0),'ввод данных'!$B$15,-RANDBETWEEN(51,14999))</f>
        <v>-5582</v>
      </c>
      <c r="I192" s="300"/>
      <c r="J192" s="300"/>
      <c r="K192" s="300"/>
      <c r="L192" s="300"/>
      <c r="M192" s="171"/>
      <c r="N192" s="171">
        <f t="shared" ca="1" si="9"/>
        <v>-5582</v>
      </c>
      <c r="O192" s="170"/>
      <c r="P192" s="303" t="str">
        <f ca="1">IF(H192='ввод данных'!$B$15,"Salary transfer from "&amp;'ввод данных'!$B$11,INDEX(Лист4!$A$1:$A$388,RANDBETWEEN(1,ROWS(Лист4!$A$1:$A$388))))</f>
        <v>AZS GEROEV KHASANA 107</v>
      </c>
      <c r="Q192" s="303"/>
      <c r="R192" s="170"/>
      <c r="S192" s="171" t="str">
        <f t="shared" ca="1" si="11"/>
        <v>*4992</v>
      </c>
    </row>
    <row r="193" spans="1:19" ht="30" customHeight="1">
      <c r="A193" s="160">
        <f t="shared" ca="1" si="10"/>
        <v>45979.180393518553</v>
      </c>
      <c r="B193" s="170"/>
      <c r="C193" s="306">
        <f t="shared" ca="1" si="8"/>
        <v>45979.180393518553</v>
      </c>
      <c r="D193" s="307"/>
      <c r="E193" s="307"/>
      <c r="F193" s="307"/>
      <c r="G193" s="170"/>
      <c r="H193" s="300">
        <f ca="1">IF(AND(DAY(A193)=20,COUNTIFS($H$25:H192,"&gt;0",$A$25:A192,"&gt;="&amp;DATE(YEAR(A193),MONTH(A193),1),$A$25:A192,"&lt;"&amp;DATE(YEAR(A193),MONTH(A193)+1,1))=0),'ввод данных'!$B$15,-RANDBETWEEN(51,14999))</f>
        <v>-3747</v>
      </c>
      <c r="I193" s="300"/>
      <c r="J193" s="300"/>
      <c r="K193" s="300"/>
      <c r="L193" s="300"/>
      <c r="M193" s="171"/>
      <c r="N193" s="171">
        <f t="shared" ca="1" si="9"/>
        <v>-3747</v>
      </c>
      <c r="O193" s="170"/>
      <c r="P193" s="303" t="str">
        <f ca="1">IF(H193='ввод данных'!$B$15,"Salary transfer from "&amp;'ввод данных'!$B$11,INDEX(Лист4!$A$1:$A$388,RANDBETWEEN(1,ROWS(Лист4!$A$1:$A$388))))</f>
        <v>DEFT PAYMENTS</v>
      </c>
      <c r="Q193" s="303"/>
      <c r="R193" s="170"/>
      <c r="S193" s="171" t="str">
        <f t="shared" ca="1" si="11"/>
        <v>*4992</v>
      </c>
    </row>
    <row r="194" spans="1:19" ht="30" customHeight="1">
      <c r="A194" s="160">
        <f t="shared" ca="1" si="10"/>
        <v>45978.467199074112</v>
      </c>
      <c r="B194" s="170"/>
      <c r="C194" s="306">
        <f t="shared" ca="1" si="8"/>
        <v>45978.467199074112</v>
      </c>
      <c r="D194" s="307"/>
      <c r="E194" s="307"/>
      <c r="F194" s="307"/>
      <c r="G194" s="170"/>
      <c r="H194" s="300">
        <f ca="1">IF(AND(DAY(A194)=20,COUNTIFS($H$25:H193,"&gt;0",$A$25:A193,"&gt;="&amp;DATE(YEAR(A194),MONTH(A194),1),$A$25:A193,"&lt;"&amp;DATE(YEAR(A194),MONTH(A194)+1,1))=0),'ввод данных'!$B$15,-RANDBETWEEN(51,14999))</f>
        <v>-4470</v>
      </c>
      <c r="I194" s="300"/>
      <c r="J194" s="300"/>
      <c r="K194" s="300"/>
      <c r="L194" s="300"/>
      <c r="M194" s="171"/>
      <c r="N194" s="171">
        <f t="shared" ca="1" si="9"/>
        <v>-4470</v>
      </c>
      <c r="O194" s="170"/>
      <c r="P194" s="303" t="str">
        <f ca="1">IF(H194='ввод данных'!$B$15,"Salary transfer from "&amp;'ввод данных'!$B$11,INDEX(Лист4!$A$1:$A$388,RANDBETWEEN(1,ROWS(Лист4!$A$1:$A$388))))</f>
        <v>MAGAZIN DUDNIK</v>
      </c>
      <c r="Q194" s="303"/>
      <c r="R194" s="170"/>
      <c r="S194" s="171" t="str">
        <f t="shared" ca="1" si="11"/>
        <v>*4992</v>
      </c>
    </row>
    <row r="195" spans="1:19" ht="30" customHeight="1">
      <c r="A195" s="160">
        <f t="shared" ca="1" si="10"/>
        <v>45977.729699074109</v>
      </c>
      <c r="B195" s="170"/>
      <c r="C195" s="306">
        <f t="shared" ca="1" si="8"/>
        <v>45977.729699074109</v>
      </c>
      <c r="D195" s="307"/>
      <c r="E195" s="307"/>
      <c r="F195" s="307"/>
      <c r="G195" s="170"/>
      <c r="H195" s="300">
        <f ca="1">IF(AND(DAY(A195)=20,COUNTIFS($H$25:H194,"&gt;0",$A$25:A194,"&gt;="&amp;DATE(YEAR(A195),MONTH(A195),1),$A$25:A194,"&lt;"&amp;DATE(YEAR(A195),MONTH(A195)+1,1))=0),'ввод данных'!$B$15,-RANDBETWEEN(51,14999))</f>
        <v>-3841</v>
      </c>
      <c r="I195" s="300"/>
      <c r="J195" s="300"/>
      <c r="K195" s="300"/>
      <c r="L195" s="300"/>
      <c r="M195" s="171"/>
      <c r="N195" s="171">
        <f t="shared" ca="1" si="9"/>
        <v>-3841</v>
      </c>
      <c r="O195" s="170"/>
      <c r="P195" s="303" t="str">
        <f ca="1">IF(H195='ввод данных'!$B$15,"Salary transfer from "&amp;'ввод данных'!$B$11,INDEX(Лист4!$A$1:$A$388,RANDBETWEEN(1,ROWS(Лист4!$A$1:$A$388))))</f>
        <v>ALFA_SMS</v>
      </c>
      <c r="Q195" s="303"/>
      <c r="R195" s="170"/>
      <c r="S195" s="171" t="str">
        <f t="shared" ca="1" si="11"/>
        <v>*4992</v>
      </c>
    </row>
    <row r="196" spans="1:19" ht="30" customHeight="1">
      <c r="A196" s="160">
        <f t="shared" ca="1" si="10"/>
        <v>45977.547060185221</v>
      </c>
      <c r="B196" s="170"/>
      <c r="C196" s="306">
        <f t="shared" ca="1" si="8"/>
        <v>45977.547060185221</v>
      </c>
      <c r="D196" s="307"/>
      <c r="E196" s="307"/>
      <c r="F196" s="307"/>
      <c r="G196" s="170"/>
      <c r="H196" s="300">
        <f ca="1">IF(AND(DAY(A196)=20,COUNTIFS($H$25:H195,"&gt;0",$A$25:A195,"&gt;="&amp;DATE(YEAR(A196),MONTH(A196),1),$A$25:A195,"&lt;"&amp;DATE(YEAR(A196),MONTH(A196)+1,1))=0),'ввод данных'!$B$15,-RANDBETWEEN(51,14999))</f>
        <v>-11833</v>
      </c>
      <c r="I196" s="300"/>
      <c r="J196" s="300"/>
      <c r="K196" s="300"/>
      <c r="L196" s="300"/>
      <c r="M196" s="171"/>
      <c r="N196" s="171">
        <f t="shared" ca="1" si="9"/>
        <v>-11833</v>
      </c>
      <c r="O196" s="170"/>
      <c r="P196" s="303" t="str">
        <f ca="1">IF(H196='ввод данных'!$B$15,"Salary transfer from "&amp;'ввод данных'!$B$11,INDEX(Лист4!$A$1:$A$388,RANDBETWEEN(1,ROWS(Лист4!$A$1:$A$388))))</f>
        <v>ONLINEPAY</v>
      </c>
      <c r="Q196" s="303"/>
      <c r="R196" s="170"/>
      <c r="S196" s="171" t="str">
        <f t="shared" ca="1" si="11"/>
        <v>*4992</v>
      </c>
    </row>
    <row r="197" spans="1:19" ht="30" customHeight="1">
      <c r="A197" s="160">
        <f t="shared" ca="1" si="10"/>
        <v>45977.192893518557</v>
      </c>
      <c r="B197" s="170"/>
      <c r="C197" s="306">
        <f t="shared" ca="1" si="8"/>
        <v>45977.192893518557</v>
      </c>
      <c r="D197" s="307"/>
      <c r="E197" s="307"/>
      <c r="F197" s="307"/>
      <c r="G197" s="170"/>
      <c r="H197" s="300">
        <f ca="1">IF(AND(DAY(A197)=20,COUNTIFS($H$25:H196,"&gt;0",$A$25:A196,"&gt;="&amp;DATE(YEAR(A197),MONTH(A197),1),$A$25:A196,"&lt;"&amp;DATE(YEAR(A197),MONTH(A197)+1,1))=0),'ввод данных'!$B$15,-RANDBETWEEN(51,14999))</f>
        <v>-13487</v>
      </c>
      <c r="I197" s="300"/>
      <c r="J197" s="300"/>
      <c r="K197" s="300"/>
      <c r="L197" s="300"/>
      <c r="M197" s="171"/>
      <c r="N197" s="171">
        <f t="shared" ca="1" si="9"/>
        <v>-13487</v>
      </c>
      <c r="O197" s="170"/>
      <c r="P197" s="303" t="str">
        <f ca="1">IF(H197='ввод данных'!$B$15,"Salary transfer from "&amp;'ввод данных'!$B$11,INDEX(Лист4!$A$1:$A$388,RANDBETWEEN(1,ROWS(Лист4!$A$1:$A$388))))</f>
        <v>MOBI.DENGI..*UNITPAY</v>
      </c>
      <c r="Q197" s="303"/>
      <c r="R197" s="170"/>
      <c r="S197" s="171" t="str">
        <f t="shared" ca="1" si="11"/>
        <v>*4992</v>
      </c>
    </row>
    <row r="198" spans="1:19" ht="30" customHeight="1">
      <c r="A198" s="160">
        <f t="shared" ca="1" si="10"/>
        <v>45976.538032407443</v>
      </c>
      <c r="B198" s="170"/>
      <c r="C198" s="306">
        <f t="shared" ca="1" si="8"/>
        <v>45976.538032407443</v>
      </c>
      <c r="D198" s="307"/>
      <c r="E198" s="307"/>
      <c r="F198" s="307"/>
      <c r="G198" s="170"/>
      <c r="H198" s="300">
        <f ca="1">IF(AND(DAY(A198)=20,COUNTIFS($H$25:H197,"&gt;0",$A$25:A197,"&gt;="&amp;DATE(YEAR(A198),MONTH(A198),1),$A$25:A197,"&lt;"&amp;DATE(YEAR(A198),MONTH(A198)+1,1))=0),'ввод данных'!$B$15,-RANDBETWEEN(51,14999))</f>
        <v>-359</v>
      </c>
      <c r="I198" s="300"/>
      <c r="J198" s="300"/>
      <c r="K198" s="300"/>
      <c r="L198" s="300"/>
      <c r="M198" s="171"/>
      <c r="N198" s="171">
        <f t="shared" ca="1" si="9"/>
        <v>-359</v>
      </c>
      <c r="O198" s="170"/>
      <c r="P198" s="303" t="str">
        <f ca="1">IF(H198='ввод данных'!$B$15,"Salary transfer from "&amp;'ввод данных'!$B$11,INDEX(Лист4!$A$1:$A$388,RANDBETWEEN(1,ROWS(Лист4!$A$1:$A$388))))</f>
        <v>ZAIMMIGOM.RU</v>
      </c>
      <c r="Q198" s="303"/>
      <c r="R198" s="170"/>
      <c r="S198" s="171" t="str">
        <f t="shared" ca="1" si="11"/>
        <v>*4992</v>
      </c>
    </row>
    <row r="199" spans="1:19" ht="30" customHeight="1">
      <c r="A199" s="160">
        <f t="shared" ca="1" si="10"/>
        <v>45975.607476851888</v>
      </c>
      <c r="B199" s="170"/>
      <c r="C199" s="306">
        <f t="shared" ca="1" si="8"/>
        <v>45975.607476851888</v>
      </c>
      <c r="D199" s="307"/>
      <c r="E199" s="307"/>
      <c r="F199" s="307"/>
      <c r="G199" s="170"/>
      <c r="H199" s="300">
        <f ca="1">IF(AND(DAY(A199)=20,COUNTIFS($H$25:H198,"&gt;0",$A$25:A198,"&gt;="&amp;DATE(YEAR(A199),MONTH(A199),1),$A$25:A198,"&lt;"&amp;DATE(YEAR(A199),MONTH(A199)+1,1))=0),'ввод данных'!$B$15,-RANDBETWEEN(51,14999))</f>
        <v>-7203</v>
      </c>
      <c r="I199" s="300"/>
      <c r="J199" s="300"/>
      <c r="K199" s="300"/>
      <c r="L199" s="300"/>
      <c r="M199" s="171"/>
      <c r="N199" s="171">
        <f t="shared" ca="1" si="9"/>
        <v>-7203</v>
      </c>
      <c r="O199" s="170"/>
      <c r="P199" s="303" t="str">
        <f ca="1">IF(H199='ввод данных'!$B$15,"Salary transfer from "&amp;'ввод данных'!$B$11,INDEX(Лист4!$A$1:$A$388,RANDBETWEEN(1,ROWS(Лист4!$A$1:$A$388))))</f>
        <v>OOO DOM-LOTO</v>
      </c>
      <c r="Q199" s="303"/>
      <c r="R199" s="170"/>
      <c r="S199" s="171" t="str">
        <f t="shared" ca="1" si="11"/>
        <v>*4992</v>
      </c>
    </row>
    <row r="200" spans="1:19" ht="30" customHeight="1">
      <c r="A200" s="160">
        <f t="shared" ca="1" si="10"/>
        <v>45974.701226851888</v>
      </c>
      <c r="B200" s="170"/>
      <c r="C200" s="306">
        <f t="shared" ca="1" si="8"/>
        <v>45974.701226851888</v>
      </c>
      <c r="D200" s="307"/>
      <c r="E200" s="307"/>
      <c r="F200" s="307"/>
      <c r="G200" s="170"/>
      <c r="H200" s="300">
        <f ca="1">IF(AND(DAY(A200)=20,COUNTIFS($H$25:H199,"&gt;0",$A$25:A199,"&gt;="&amp;DATE(YEAR(A200),MONTH(A200),1),$A$25:A199,"&lt;"&amp;DATE(YEAR(A200),MONTH(A200)+1,1))=0),'ввод данных'!$B$15,-RANDBETWEEN(51,14999))</f>
        <v>-6769</v>
      </c>
      <c r="I200" s="300"/>
      <c r="J200" s="300"/>
      <c r="K200" s="300"/>
      <c r="L200" s="300"/>
      <c r="M200" s="171"/>
      <c r="N200" s="171">
        <f t="shared" ca="1" si="9"/>
        <v>-6769</v>
      </c>
      <c r="O200" s="170"/>
      <c r="P200" s="303" t="str">
        <f ca="1">IF(H200='ввод данных'!$B$15,"Salary transfer from "&amp;'ввод данных'!$B$11,INDEX(Лист4!$A$1:$A$388,RANDBETWEEN(1,ROWS(Лист4!$A$1:$A$388))))</f>
        <v>MCDONALDS 27302</v>
      </c>
      <c r="Q200" s="303"/>
      <c r="R200" s="170"/>
      <c r="S200" s="171" t="str">
        <f t="shared" ca="1" si="11"/>
        <v>*4992</v>
      </c>
    </row>
    <row r="201" spans="1:19" ht="30" customHeight="1">
      <c r="A201" s="160">
        <f t="shared" ca="1" si="10"/>
        <v>45974.072754629669</v>
      </c>
      <c r="B201" s="170"/>
      <c r="C201" s="306">
        <f t="shared" ca="1" si="8"/>
        <v>45974.072754629669</v>
      </c>
      <c r="D201" s="307"/>
      <c r="E201" s="307"/>
      <c r="F201" s="307"/>
      <c r="G201" s="170"/>
      <c r="H201" s="300">
        <f ca="1">IF(AND(DAY(A201)=20,COUNTIFS($H$25:H200,"&gt;0",$A$25:A200,"&gt;="&amp;DATE(YEAR(A201),MONTH(A201),1),$A$25:A200,"&lt;"&amp;DATE(YEAR(A201),MONTH(A201)+1,1))=0),'ввод данных'!$B$15,-RANDBETWEEN(51,14999))</f>
        <v>-6644</v>
      </c>
      <c r="I201" s="300"/>
      <c r="J201" s="300"/>
      <c r="K201" s="300"/>
      <c r="L201" s="300"/>
      <c r="M201" s="171"/>
      <c r="N201" s="171">
        <f t="shared" ca="1" si="9"/>
        <v>-6644</v>
      </c>
      <c r="O201" s="170"/>
      <c r="P201" s="303" t="str">
        <f ca="1">IF(H201='ввод данных'!$B$15,"Salary transfer from "&amp;'ввод данных'!$B$11,INDEX(Лист4!$A$1:$A$388,RANDBETWEEN(1,ROWS(Лист4!$A$1:$A$388))))</f>
        <v>PYATEROCHKA 3446</v>
      </c>
      <c r="Q201" s="303"/>
      <c r="R201" s="170"/>
      <c r="S201" s="171" t="str">
        <f t="shared" ca="1" si="11"/>
        <v>*4992</v>
      </c>
    </row>
    <row r="202" spans="1:19" ht="30" customHeight="1">
      <c r="A202" s="160">
        <f t="shared" ca="1" si="10"/>
        <v>45974.06997685189</v>
      </c>
      <c r="B202" s="170"/>
      <c r="C202" s="306">
        <f t="shared" ca="1" si="8"/>
        <v>45974.06997685189</v>
      </c>
      <c r="D202" s="307"/>
      <c r="E202" s="307"/>
      <c r="F202" s="307"/>
      <c r="G202" s="170"/>
      <c r="H202" s="300">
        <f ca="1">IF(AND(DAY(A202)=20,COUNTIFS($H$25:H201,"&gt;0",$A$25:A201,"&gt;="&amp;DATE(YEAR(A202),MONTH(A202),1),$A$25:A201,"&lt;"&amp;DATE(YEAR(A202),MONTH(A202)+1,1))=0),'ввод данных'!$B$15,-RANDBETWEEN(51,14999))</f>
        <v>-3252</v>
      </c>
      <c r="I202" s="300"/>
      <c r="J202" s="300"/>
      <c r="K202" s="300"/>
      <c r="L202" s="300"/>
      <c r="M202" s="171"/>
      <c r="N202" s="171">
        <f t="shared" ca="1" si="9"/>
        <v>-3252</v>
      </c>
      <c r="O202" s="170"/>
      <c r="P202" s="303" t="str">
        <f ca="1">IF(H202='ввод данных'!$B$15,"Salary transfer from "&amp;'ввод данных'!$B$11,INDEX(Лист4!$A$1:$A$388,RANDBETWEEN(1,ROWS(Лист4!$A$1:$A$388))))</f>
        <v>ALFA ACQ</v>
      </c>
      <c r="Q202" s="303"/>
      <c r="R202" s="170"/>
      <c r="S202" s="171" t="str">
        <f t="shared" ca="1" si="11"/>
        <v>*4992</v>
      </c>
    </row>
    <row r="203" spans="1:19" ht="30" customHeight="1">
      <c r="A203" s="160">
        <f t="shared" ca="1" si="10"/>
        <v>45973.748449074112</v>
      </c>
      <c r="B203" s="170"/>
      <c r="C203" s="306">
        <f t="shared" ca="1" si="8"/>
        <v>45973.748449074112</v>
      </c>
      <c r="D203" s="307"/>
      <c r="E203" s="307"/>
      <c r="F203" s="307"/>
      <c r="G203" s="170"/>
      <c r="H203" s="300">
        <f ca="1">IF(AND(DAY(A203)=20,COUNTIFS($H$25:H202,"&gt;0",$A$25:A202,"&gt;="&amp;DATE(YEAR(A203),MONTH(A203),1),$A$25:A202,"&lt;"&amp;DATE(YEAR(A203),MONTH(A203)+1,1))=0),'ввод данных'!$B$15,-RANDBETWEEN(51,14999))</f>
        <v>-8460</v>
      </c>
      <c r="I203" s="300"/>
      <c r="J203" s="300"/>
      <c r="K203" s="300"/>
      <c r="L203" s="300"/>
      <c r="M203" s="171"/>
      <c r="N203" s="171">
        <f t="shared" ca="1" si="9"/>
        <v>-8460</v>
      </c>
      <c r="O203" s="170"/>
      <c r="P203" s="303" t="str">
        <f ca="1">IF(H203='ввод данных'!$B$15,"Salary transfer from "&amp;'ввод данных'!$B$11,INDEX(Лист4!$A$1:$A$388,RANDBETWEEN(1,ROWS(Лист4!$A$1:$A$388))))</f>
        <v>PIF AC TECHNOLOGIES</v>
      </c>
      <c r="Q203" s="303"/>
      <c r="R203" s="170"/>
      <c r="S203" s="171" t="str">
        <f t="shared" ca="1" si="11"/>
        <v>*4992</v>
      </c>
    </row>
    <row r="204" spans="1:19" ht="30" customHeight="1">
      <c r="A204" s="160">
        <f t="shared" ca="1" si="10"/>
        <v>45973.715810185226</v>
      </c>
      <c r="B204" s="170"/>
      <c r="C204" s="306">
        <f t="shared" ca="1" si="8"/>
        <v>45973.715810185226</v>
      </c>
      <c r="D204" s="307"/>
      <c r="E204" s="307"/>
      <c r="F204" s="307"/>
      <c r="G204" s="170"/>
      <c r="H204" s="300">
        <f ca="1">IF(AND(DAY(A204)=20,COUNTIFS($H$25:H203,"&gt;0",$A$25:A203,"&gt;="&amp;DATE(YEAR(A204),MONTH(A204),1),$A$25:A203,"&lt;"&amp;DATE(YEAR(A204),MONTH(A204)+1,1))=0),'ввод данных'!$B$15,-RANDBETWEEN(51,14999))</f>
        <v>-13241</v>
      </c>
      <c r="I204" s="300"/>
      <c r="J204" s="300"/>
      <c r="K204" s="300"/>
      <c r="L204" s="300"/>
      <c r="M204" s="171"/>
      <c r="N204" s="171">
        <f t="shared" ca="1" si="9"/>
        <v>-13241</v>
      </c>
      <c r="O204" s="170"/>
      <c r="P204" s="303" t="str">
        <f ca="1">IF(H204='ввод данных'!$B$15,"Salary transfer from "&amp;'ввод данных'!$B$11,INDEX(Лист4!$A$1:$A$388,RANDBETWEEN(1,ROWS(Лист4!$A$1:$A$388))))</f>
        <v>SKR*SKRILL.COM</v>
      </c>
      <c r="Q204" s="303"/>
      <c r="R204" s="170"/>
      <c r="S204" s="171" t="str">
        <f t="shared" ca="1" si="11"/>
        <v>*4992</v>
      </c>
    </row>
    <row r="205" spans="1:19" ht="30" customHeight="1">
      <c r="A205" s="160">
        <f t="shared" ca="1" si="10"/>
        <v>45972.83386574078</v>
      </c>
      <c r="B205" s="170"/>
      <c r="C205" s="306">
        <f t="shared" ca="1" si="8"/>
        <v>45972.83386574078</v>
      </c>
      <c r="D205" s="307"/>
      <c r="E205" s="307"/>
      <c r="F205" s="307"/>
      <c r="G205" s="170"/>
      <c r="H205" s="300">
        <f ca="1">IF(AND(DAY(A205)=20,COUNTIFS($H$25:H204,"&gt;0",$A$25:A204,"&gt;="&amp;DATE(YEAR(A205),MONTH(A205),1),$A$25:A204,"&lt;"&amp;DATE(YEAR(A205),MONTH(A205)+1,1))=0),'ввод данных'!$B$15,-RANDBETWEEN(51,14999))</f>
        <v>-10923</v>
      </c>
      <c r="I205" s="300"/>
      <c r="J205" s="300"/>
      <c r="K205" s="300"/>
      <c r="L205" s="300"/>
      <c r="M205" s="171"/>
      <c r="N205" s="171">
        <f t="shared" ca="1" si="9"/>
        <v>-10923</v>
      </c>
      <c r="O205" s="170"/>
      <c r="P205" s="303" t="str">
        <f ca="1">IF(H205='ввод данных'!$B$15,"Salary transfer from "&amp;'ввод данных'!$B$11,INDEX(Лист4!$A$1:$A$388,RANDBETWEEN(1,ROWS(Лист4!$A$1:$A$388))))</f>
        <v>INTERNET-BANK ZENIT</v>
      </c>
      <c r="Q205" s="303"/>
      <c r="R205" s="170"/>
      <c r="S205" s="171" t="str">
        <f t="shared" ca="1" si="11"/>
        <v>*4992</v>
      </c>
    </row>
    <row r="206" spans="1:19" ht="30" customHeight="1">
      <c r="A206" s="160">
        <f t="shared" ca="1" si="10"/>
        <v>45972.033865740777</v>
      </c>
      <c r="B206" s="170"/>
      <c r="C206" s="306">
        <f t="shared" ca="1" si="8"/>
        <v>45972.033865740777</v>
      </c>
      <c r="D206" s="307"/>
      <c r="E206" s="307"/>
      <c r="F206" s="307"/>
      <c r="G206" s="170"/>
      <c r="H206" s="300">
        <f ca="1">IF(AND(DAY(A206)=20,COUNTIFS($H$25:H205,"&gt;0",$A$25:A205,"&gt;="&amp;DATE(YEAR(A206),MONTH(A206),1),$A$25:A205,"&lt;"&amp;DATE(YEAR(A206),MONTH(A206)+1,1))=0),'ввод данных'!$B$15,-RANDBETWEEN(51,14999))</f>
        <v>-3502</v>
      </c>
      <c r="I206" s="300"/>
      <c r="J206" s="300"/>
      <c r="K206" s="300"/>
      <c r="L206" s="300"/>
      <c r="M206" s="171"/>
      <c r="N206" s="171">
        <f t="shared" ca="1" si="9"/>
        <v>-3502</v>
      </c>
      <c r="O206" s="170"/>
      <c r="P206" s="303" t="str">
        <f ca="1">IF(H206='ввод данных'!$B$15,"Salary transfer from "&amp;'ввод данных'!$B$11,INDEX(Лист4!$A$1:$A$388,RANDBETWEEN(1,ROWS(Лист4!$A$1:$A$388))))</f>
        <v>PETROPAVLOVSKII</v>
      </c>
      <c r="Q206" s="303"/>
      <c r="R206" s="170"/>
      <c r="S206" s="171" t="str">
        <f t="shared" ca="1" si="11"/>
        <v>*4992</v>
      </c>
    </row>
    <row r="207" spans="1:19" ht="30" customHeight="1">
      <c r="A207" s="160">
        <f t="shared" ca="1" si="10"/>
        <v>45971.372754629665</v>
      </c>
      <c r="B207" s="170"/>
      <c r="C207" s="306">
        <f t="shared" ca="1" si="8"/>
        <v>45971.372754629665</v>
      </c>
      <c r="D207" s="307"/>
      <c r="E207" s="307"/>
      <c r="F207" s="307"/>
      <c r="G207" s="170"/>
      <c r="H207" s="300">
        <f ca="1">IF(AND(DAY(A207)=20,COUNTIFS($H$25:H206,"&gt;0",$A$25:A206,"&gt;="&amp;DATE(YEAR(A207),MONTH(A207),1),$A$25:A206,"&lt;"&amp;DATE(YEAR(A207),MONTH(A207)+1,1))=0),'ввод данных'!$B$15,-RANDBETWEEN(51,14999))</f>
        <v>-4105</v>
      </c>
      <c r="I207" s="300"/>
      <c r="J207" s="300"/>
      <c r="K207" s="300"/>
      <c r="L207" s="300"/>
      <c r="M207" s="171"/>
      <c r="N207" s="171">
        <f t="shared" ca="1" si="9"/>
        <v>-4105</v>
      </c>
      <c r="O207" s="170"/>
      <c r="P207" s="303" t="str">
        <f ca="1">IF(H207='ввод данных'!$B$15,"Salary transfer from "&amp;'ввод данных'!$B$11,INDEX(Лист4!$A$1:$A$388,RANDBETWEEN(1,ROWS(Лист4!$A$1:$A$388))))</f>
        <v>COFFEE NARODNYY</v>
      </c>
      <c r="Q207" s="303"/>
      <c r="R207" s="170"/>
      <c r="S207" s="171" t="str">
        <f t="shared" ca="1" si="11"/>
        <v>*4992</v>
      </c>
    </row>
    <row r="208" spans="1:19" ht="30" customHeight="1">
      <c r="A208" s="160">
        <f t="shared" ca="1" si="10"/>
        <v>45970.908171296331</v>
      </c>
      <c r="B208" s="170"/>
      <c r="C208" s="306">
        <f t="shared" ca="1" si="8"/>
        <v>45970.908171296331</v>
      </c>
      <c r="D208" s="307"/>
      <c r="E208" s="307"/>
      <c r="F208" s="307"/>
      <c r="G208" s="170"/>
      <c r="H208" s="300">
        <f ca="1">IF(AND(DAY(A208)=20,COUNTIFS($H$25:H207,"&gt;0",$A$25:A207,"&gt;="&amp;DATE(YEAR(A208),MONTH(A208),1),$A$25:A207,"&lt;"&amp;DATE(YEAR(A208),MONTH(A208)+1,1))=0),'ввод данных'!$B$15,-RANDBETWEEN(51,14999))</f>
        <v>-12592</v>
      </c>
      <c r="I208" s="300"/>
      <c r="J208" s="300"/>
      <c r="K208" s="300"/>
      <c r="L208" s="300"/>
      <c r="M208" s="171"/>
      <c r="N208" s="171">
        <f t="shared" ca="1" si="9"/>
        <v>-12592</v>
      </c>
      <c r="O208" s="170"/>
      <c r="P208" s="303" t="str">
        <f ca="1">IF(H208='ввод данных'!$B$15,"Salary transfer from "&amp;'ввод данных'!$B$11,INDEX(Лист4!$A$1:$A$388,RANDBETWEEN(1,ROWS(Лист4!$A$1:$A$388))))</f>
        <v>BELLA</v>
      </c>
      <c r="Q208" s="303"/>
      <c r="R208" s="170"/>
      <c r="S208" s="171" t="str">
        <f t="shared" ca="1" si="11"/>
        <v>*4992</v>
      </c>
    </row>
    <row r="209" spans="1:19" ht="30" customHeight="1">
      <c r="A209" s="160">
        <f t="shared" ca="1" si="10"/>
        <v>45970.896365740773</v>
      </c>
      <c r="B209" s="170"/>
      <c r="C209" s="306">
        <f t="shared" ca="1" si="8"/>
        <v>45970.896365740773</v>
      </c>
      <c r="D209" s="307"/>
      <c r="E209" s="307"/>
      <c r="F209" s="307"/>
      <c r="G209" s="170"/>
      <c r="H209" s="300">
        <f ca="1">IF(AND(DAY(A209)=20,COUNTIFS($H$25:H208,"&gt;0",$A$25:A208,"&gt;="&amp;DATE(YEAR(A209),MONTH(A209),1),$A$25:A208,"&lt;"&amp;DATE(YEAR(A209),MONTH(A209)+1,1))=0),'ввод данных'!$B$15,-RANDBETWEEN(51,14999))</f>
        <v>-13080</v>
      </c>
      <c r="I209" s="300"/>
      <c r="J209" s="300"/>
      <c r="K209" s="300"/>
      <c r="L209" s="300"/>
      <c r="M209" s="171"/>
      <c r="N209" s="171">
        <f t="shared" ca="1" si="9"/>
        <v>-13080</v>
      </c>
      <c r="O209" s="170"/>
      <c r="P209" s="303" t="str">
        <f ca="1">IF(H209='ввод данных'!$B$15,"Salary transfer from "&amp;'ввод данных'!$B$11,INDEX(Лист4!$A$1:$A$388,RANDBETWEEN(1,ROWS(Лист4!$A$1:$A$388))))</f>
        <v>DX_COMPASS</v>
      </c>
      <c r="Q209" s="303"/>
      <c r="R209" s="170"/>
      <c r="S209" s="171" t="str">
        <f t="shared" ca="1" si="11"/>
        <v>*4992</v>
      </c>
    </row>
    <row r="210" spans="1:19" ht="30" customHeight="1">
      <c r="A210" s="160">
        <f t="shared" ca="1" si="10"/>
        <v>45969.910254629664</v>
      </c>
      <c r="B210" s="170"/>
      <c r="C210" s="306">
        <f t="shared" ca="1" si="8"/>
        <v>45969.910254629664</v>
      </c>
      <c r="D210" s="307"/>
      <c r="E210" s="307"/>
      <c r="F210" s="307"/>
      <c r="G210" s="170"/>
      <c r="H210" s="300">
        <f ca="1">IF(AND(DAY(A210)=20,COUNTIFS($H$25:H209,"&gt;0",$A$25:A209,"&gt;="&amp;DATE(YEAR(A210),MONTH(A210),1),$A$25:A209,"&lt;"&amp;DATE(YEAR(A210),MONTH(A210)+1,1))=0),'ввод данных'!$B$15,-RANDBETWEEN(51,14999))</f>
        <v>-10017</v>
      </c>
      <c r="I210" s="300"/>
      <c r="J210" s="300"/>
      <c r="K210" s="300"/>
      <c r="L210" s="300"/>
      <c r="M210" s="171"/>
      <c r="N210" s="171">
        <f t="shared" ca="1" si="9"/>
        <v>-10017</v>
      </c>
      <c r="O210" s="170"/>
      <c r="P210" s="303" t="str">
        <f ca="1">IF(H210='ввод данных'!$B$15,"Salary transfer from "&amp;'ввод данных'!$B$11,INDEX(Лист4!$A$1:$A$388,RANDBETWEEN(1,ROWS(Лист4!$A$1:$A$388))))</f>
        <v>TINKOFF*SERVICES</v>
      </c>
      <c r="Q210" s="303"/>
      <c r="R210" s="170"/>
      <c r="S210" s="171" t="str">
        <f t="shared" ca="1" si="11"/>
        <v>*4992</v>
      </c>
    </row>
    <row r="211" spans="1:19" ht="30" customHeight="1">
      <c r="A211" s="160">
        <f t="shared" ca="1" si="10"/>
        <v>45969.16164351855</v>
      </c>
      <c r="B211" s="170"/>
      <c r="C211" s="306">
        <f t="shared" ca="1" si="8"/>
        <v>45969.16164351855</v>
      </c>
      <c r="D211" s="307"/>
      <c r="E211" s="307"/>
      <c r="F211" s="307"/>
      <c r="G211" s="170"/>
      <c r="H211" s="300">
        <f ca="1">IF(AND(DAY(A211)=20,COUNTIFS($H$25:H210,"&gt;0",$A$25:A210,"&gt;="&amp;DATE(YEAR(A211),MONTH(A211),1),$A$25:A210,"&lt;"&amp;DATE(YEAR(A211),MONTH(A211)+1,1))=0),'ввод данных'!$B$15,-RANDBETWEEN(51,14999))</f>
        <v>-470</v>
      </c>
      <c r="I211" s="300"/>
      <c r="J211" s="300"/>
      <c r="K211" s="300"/>
      <c r="L211" s="300"/>
      <c r="M211" s="171"/>
      <c r="N211" s="171">
        <f t="shared" ca="1" si="9"/>
        <v>-470</v>
      </c>
      <c r="O211" s="170"/>
      <c r="P211" s="303" t="str">
        <f ca="1">IF(H211='ввод данных'!$B$15,"Salary transfer from "&amp;'ввод данных'!$B$11,INDEX(Лист4!$A$1:$A$388,RANDBETWEEN(1,ROWS(Лист4!$A$1:$A$388))))</f>
        <v>YM*MONEY.YANDEX.RU</v>
      </c>
      <c r="Q211" s="303"/>
      <c r="R211" s="170"/>
      <c r="S211" s="171" t="str">
        <f t="shared" ca="1" si="11"/>
        <v>*4992</v>
      </c>
    </row>
    <row r="212" spans="1:19" ht="30" customHeight="1">
      <c r="A212" s="160">
        <f t="shared" ca="1" si="10"/>
        <v>45968.86303240744</v>
      </c>
      <c r="B212" s="170"/>
      <c r="C212" s="306">
        <f t="shared" ca="1" si="8"/>
        <v>45968.86303240744</v>
      </c>
      <c r="D212" s="307"/>
      <c r="E212" s="307"/>
      <c r="F212" s="307"/>
      <c r="G212" s="170"/>
      <c r="H212" s="300">
        <f ca="1">IF(AND(DAY(A212)=20,COUNTIFS($H$25:H211,"&gt;0",$A$25:A211,"&gt;="&amp;DATE(YEAR(A212),MONTH(A212),1),$A$25:A211,"&lt;"&amp;DATE(YEAR(A212),MONTH(A212)+1,1))=0),'ввод данных'!$B$15,-RANDBETWEEN(51,14999))</f>
        <v>-1161</v>
      </c>
      <c r="I212" s="300"/>
      <c r="J212" s="300"/>
      <c r="K212" s="300"/>
      <c r="L212" s="300"/>
      <c r="M212" s="171"/>
      <c r="N212" s="171">
        <f t="shared" ca="1" si="9"/>
        <v>-1161</v>
      </c>
      <c r="O212" s="170"/>
      <c r="P212" s="303" t="str">
        <f ca="1">IF(H212='ввод данных'!$B$15,"Salary transfer from "&amp;'ввод данных'!$B$11,INDEX(Лист4!$A$1:$A$388,RANDBETWEEN(1,ROWS(Лист4!$A$1:$A$388))))</f>
        <v>ZANIMALO.RU</v>
      </c>
      <c r="Q212" s="303"/>
      <c r="R212" s="170"/>
      <c r="S212" s="171" t="str">
        <f t="shared" ca="1" si="11"/>
        <v>*4992</v>
      </c>
    </row>
    <row r="213" spans="1:19" ht="30" customHeight="1">
      <c r="A213" s="160">
        <f t="shared" ca="1" si="10"/>
        <v>45968.144976851887</v>
      </c>
      <c r="B213" s="170"/>
      <c r="C213" s="306">
        <f t="shared" ca="1" si="8"/>
        <v>45968.144976851887</v>
      </c>
      <c r="D213" s="307"/>
      <c r="E213" s="307"/>
      <c r="F213" s="307"/>
      <c r="G213" s="170"/>
      <c r="H213" s="300">
        <f ca="1">IF(AND(DAY(A213)=20,COUNTIFS($H$25:H212,"&gt;0",$A$25:A212,"&gt;="&amp;DATE(YEAR(A213),MONTH(A213),1),$A$25:A212,"&lt;"&amp;DATE(YEAR(A213),MONTH(A213)+1,1))=0),'ввод данных'!$B$15,-RANDBETWEEN(51,14999))</f>
        <v>-10840</v>
      </c>
      <c r="I213" s="300"/>
      <c r="J213" s="300"/>
      <c r="K213" s="300"/>
      <c r="L213" s="300"/>
      <c r="M213" s="171"/>
      <c r="N213" s="171">
        <f t="shared" ca="1" si="9"/>
        <v>-10840</v>
      </c>
      <c r="O213" s="170"/>
      <c r="P213" s="303" t="str">
        <f ca="1">IF(H213='ввод данных'!$B$15,"Salary transfer from "&amp;'ввод данных'!$B$11,INDEX(Лист4!$A$1:$A$388,RANDBETWEEN(1,ROWS(Лист4!$A$1:$A$388))))</f>
        <v>AM OTKRITIE FUND BONDS</v>
      </c>
      <c r="Q213" s="303"/>
      <c r="R213" s="170"/>
      <c r="S213" s="171" t="str">
        <f t="shared" ca="1" si="11"/>
        <v>*4992</v>
      </c>
    </row>
    <row r="214" spans="1:19" ht="30" customHeight="1">
      <c r="A214" s="160">
        <f t="shared" ca="1" si="10"/>
        <v>45967.433865740779</v>
      </c>
      <c r="B214" s="170"/>
      <c r="C214" s="306">
        <f t="shared" ca="1" si="8"/>
        <v>45967.433865740779</v>
      </c>
      <c r="D214" s="307"/>
      <c r="E214" s="307"/>
      <c r="F214" s="307"/>
      <c r="G214" s="170"/>
      <c r="H214" s="300">
        <f ca="1">IF(AND(DAY(A214)=20,COUNTIFS($H$25:H213,"&gt;0",$A$25:A213,"&gt;="&amp;DATE(YEAR(A214),MONTH(A214),1),$A$25:A213,"&lt;"&amp;DATE(YEAR(A214),MONTH(A214)+1,1))=0),'ввод данных'!$B$15,-RANDBETWEEN(51,14999))</f>
        <v>-1037</v>
      </c>
      <c r="I214" s="300"/>
      <c r="J214" s="300"/>
      <c r="K214" s="300"/>
      <c r="L214" s="300"/>
      <c r="M214" s="171"/>
      <c r="N214" s="171">
        <f t="shared" ca="1" si="9"/>
        <v>-1037</v>
      </c>
      <c r="O214" s="170"/>
      <c r="P214" s="303" t="str">
        <f ca="1">IF(H214='ввод данных'!$B$15,"Salary transfer from "&amp;'ввод данных'!$B$11,INDEX(Лист4!$A$1:$A$388,RANDBETWEEN(1,ROWS(Лист4!$A$1:$A$388))))</f>
        <v>NETELLER 4063</v>
      </c>
      <c r="Q214" s="303"/>
      <c r="R214" s="170"/>
      <c r="S214" s="171" t="str">
        <f t="shared" ca="1" si="11"/>
        <v>*4992</v>
      </c>
    </row>
    <row r="215" spans="1:19" ht="30" customHeight="1">
      <c r="A215" s="160">
        <f t="shared" ca="1" si="10"/>
        <v>45966.791504629669</v>
      </c>
      <c r="B215" s="170"/>
      <c r="C215" s="306">
        <f t="shared" ca="1" si="8"/>
        <v>45966.791504629669</v>
      </c>
      <c r="D215" s="307"/>
      <c r="E215" s="307"/>
      <c r="F215" s="307"/>
      <c r="G215" s="170"/>
      <c r="H215" s="300">
        <f ca="1">IF(AND(DAY(A215)=20,COUNTIFS($H$25:H214,"&gt;0",$A$25:A214,"&gt;="&amp;DATE(YEAR(A215),MONTH(A215),1),$A$25:A214,"&lt;"&amp;DATE(YEAR(A215),MONTH(A215)+1,1))=0),'ввод данных'!$B$15,-RANDBETWEEN(51,14999))</f>
        <v>-208</v>
      </c>
      <c r="I215" s="300"/>
      <c r="J215" s="300"/>
      <c r="K215" s="300"/>
      <c r="L215" s="300"/>
      <c r="M215" s="171"/>
      <c r="N215" s="171">
        <f t="shared" ca="1" si="9"/>
        <v>-208</v>
      </c>
      <c r="O215" s="170"/>
      <c r="P215" s="303" t="str">
        <f ca="1">IF(H215='ввод данных'!$B$15,"Salary transfer from "&amp;'ввод данных'!$B$11,INDEX(Лист4!$A$1:$A$388,RANDBETWEEN(1,ROWS(Лист4!$A$1:$A$388))))</f>
        <v>AVOSKA</v>
      </c>
      <c r="Q215" s="303"/>
      <c r="R215" s="170"/>
      <c r="S215" s="171" t="str">
        <f t="shared" ca="1" si="11"/>
        <v>*4992</v>
      </c>
    </row>
    <row r="216" spans="1:19" ht="30" customHeight="1">
      <c r="A216" s="160">
        <f t="shared" ca="1" si="10"/>
        <v>45966.362337963001</v>
      </c>
      <c r="B216" s="170"/>
      <c r="C216" s="306">
        <f t="shared" ca="1" si="8"/>
        <v>45966.362337963001</v>
      </c>
      <c r="D216" s="307"/>
      <c r="E216" s="307"/>
      <c r="F216" s="307"/>
      <c r="G216" s="170"/>
      <c r="H216" s="300">
        <f ca="1">IF(AND(DAY(A216)=20,COUNTIFS($H$25:H215,"&gt;0",$A$25:A215,"&gt;="&amp;DATE(YEAR(A216),MONTH(A216),1),$A$25:A215,"&lt;"&amp;DATE(YEAR(A216),MONTH(A216)+1,1))=0),'ввод данных'!$B$15,-RANDBETWEEN(51,14999))</f>
        <v>-6583</v>
      </c>
      <c r="I216" s="300"/>
      <c r="J216" s="300"/>
      <c r="K216" s="300"/>
      <c r="L216" s="300"/>
      <c r="M216" s="171"/>
      <c r="N216" s="171">
        <f t="shared" ca="1" si="9"/>
        <v>-6583</v>
      </c>
      <c r="O216" s="170"/>
      <c r="P216" s="303" t="str">
        <f ca="1">IF(H216='ввод данных'!$B$15,"Salary transfer from "&amp;'ввод данных'!$B$11,INDEX(Лист4!$A$1:$A$388,RANDBETWEEN(1,ROWS(Лист4!$A$1:$A$388))))</f>
        <v>YM*MZAEM</v>
      </c>
      <c r="Q216" s="303"/>
      <c r="R216" s="170"/>
      <c r="S216" s="171" t="str">
        <f t="shared" ca="1" si="11"/>
        <v>*4992</v>
      </c>
    </row>
    <row r="217" spans="1:19" ht="30" customHeight="1">
      <c r="A217" s="160">
        <f t="shared" ca="1" si="10"/>
        <v>45965.855393518556</v>
      </c>
      <c r="B217" s="170"/>
      <c r="C217" s="306">
        <f t="shared" ca="1" si="8"/>
        <v>45965.855393518556</v>
      </c>
      <c r="D217" s="307"/>
      <c r="E217" s="307"/>
      <c r="F217" s="307"/>
      <c r="G217" s="170"/>
      <c r="H217" s="300">
        <f ca="1">IF(AND(DAY(A217)=20,COUNTIFS($H$25:H216,"&gt;0",$A$25:A216,"&gt;="&amp;DATE(YEAR(A217),MONTH(A217),1),$A$25:A216,"&lt;"&amp;DATE(YEAR(A217),MONTH(A217)+1,1))=0),'ввод данных'!$B$15,-RANDBETWEEN(51,14999))</f>
        <v>-6946</v>
      </c>
      <c r="I217" s="300"/>
      <c r="J217" s="300"/>
      <c r="K217" s="300"/>
      <c r="L217" s="300"/>
      <c r="M217" s="171"/>
      <c r="N217" s="171">
        <f t="shared" ca="1" si="9"/>
        <v>-6946</v>
      </c>
      <c r="O217" s="170"/>
      <c r="P217" s="303" t="str">
        <f ca="1">IF(H217='ввод данных'!$B$15,"Salary transfer from "&amp;'ввод данных'!$B$11,INDEX(Лист4!$A$1:$A$388,RANDBETWEEN(1,ROWS(Лист4!$A$1:$A$388))))</f>
        <v>MAGNIT MM KONSTANTA</v>
      </c>
      <c r="Q217" s="303"/>
      <c r="R217" s="170"/>
      <c r="S217" s="171" t="str">
        <f t="shared" ca="1" si="11"/>
        <v>*4992</v>
      </c>
    </row>
    <row r="218" spans="1:19" ht="30" customHeight="1">
      <c r="A218" s="160">
        <f t="shared" ca="1" si="10"/>
        <v>45965.219282407445</v>
      </c>
      <c r="B218" s="170"/>
      <c r="C218" s="306">
        <f t="shared" ref="C218:C281" ca="1" si="12">A218</f>
        <v>45965.219282407445</v>
      </c>
      <c r="D218" s="307"/>
      <c r="E218" s="307"/>
      <c r="F218" s="307"/>
      <c r="G218" s="170"/>
      <c r="H218" s="300">
        <f ca="1">IF(AND(DAY(A218)=20,COUNTIFS($H$25:H217,"&gt;0",$A$25:A217,"&gt;="&amp;DATE(YEAR(A218),MONTH(A218),1),$A$25:A217,"&lt;"&amp;DATE(YEAR(A218),MONTH(A218)+1,1))=0),'ввод данных'!$B$15,-RANDBETWEEN(51,14999))</f>
        <v>-10052</v>
      </c>
      <c r="I218" s="300"/>
      <c r="J218" s="300"/>
      <c r="K218" s="300"/>
      <c r="L218" s="300"/>
      <c r="M218" s="171"/>
      <c r="N218" s="171">
        <f t="shared" ref="N218:N281" ca="1" si="13">H218</f>
        <v>-10052</v>
      </c>
      <c r="O218" s="170"/>
      <c r="P218" s="303" t="str">
        <f ca="1">IF(H218='ввод данных'!$B$15,"Salary transfer from "&amp;'ввод данных'!$B$11,INDEX(Лист4!$A$1:$A$388,RANDBETWEEN(1,ROWS(Лист4!$A$1:$A$388))))</f>
        <v>LUKOIL.AZS 74092 74U</v>
      </c>
      <c r="Q218" s="303"/>
      <c r="R218" s="170"/>
      <c r="S218" s="171" t="str">
        <f t="shared" ca="1" si="11"/>
        <v>*4992</v>
      </c>
    </row>
    <row r="219" spans="1:19" ht="30" customHeight="1">
      <c r="A219" s="160">
        <f t="shared" ref="A219:A282" ca="1" si="14">A218-RANDBETWEEN(1,1440)/1440</f>
        <v>45964.957476851887</v>
      </c>
      <c r="B219" s="170"/>
      <c r="C219" s="306">
        <f t="shared" ca="1" si="12"/>
        <v>45964.957476851887</v>
      </c>
      <c r="D219" s="307"/>
      <c r="E219" s="307"/>
      <c r="F219" s="307"/>
      <c r="G219" s="170"/>
      <c r="H219" s="300">
        <f ca="1">IF(AND(DAY(A219)=20,COUNTIFS($H$25:H218,"&gt;0",$A$25:A218,"&gt;="&amp;DATE(YEAR(A219),MONTH(A219),1),$A$25:A218,"&lt;"&amp;DATE(YEAR(A219),MONTH(A219)+1,1))=0),'ввод данных'!$B$15,-RANDBETWEEN(51,14999))</f>
        <v>-9318</v>
      </c>
      <c r="I219" s="300"/>
      <c r="J219" s="300"/>
      <c r="K219" s="300"/>
      <c r="L219" s="300"/>
      <c r="M219" s="171"/>
      <c r="N219" s="171">
        <f t="shared" ca="1" si="13"/>
        <v>-9318</v>
      </c>
      <c r="O219" s="170"/>
      <c r="P219" s="303" t="str">
        <f ca="1">IF(H219='ввод данных'!$B$15,"Salary transfer from "&amp;'ввод данных'!$B$11,INDEX(Лист4!$A$1:$A$388,RANDBETWEEN(1,ROWS(Лист4!$A$1:$A$388))))</f>
        <v>MIRAZH SINEMA</v>
      </c>
      <c r="Q219" s="303"/>
      <c r="R219" s="170"/>
      <c r="S219" s="171" t="str">
        <f t="shared" ref="S219:S282" ca="1" si="15">$S$25</f>
        <v>*4992</v>
      </c>
    </row>
    <row r="220" spans="1:19" ht="30" customHeight="1">
      <c r="A220" s="160">
        <f t="shared" ca="1" si="14"/>
        <v>45964.585254629666</v>
      </c>
      <c r="B220" s="170"/>
      <c r="C220" s="306">
        <f t="shared" ca="1" si="12"/>
        <v>45964.585254629666</v>
      </c>
      <c r="D220" s="307"/>
      <c r="E220" s="307"/>
      <c r="F220" s="307"/>
      <c r="G220" s="170"/>
      <c r="H220" s="300">
        <f ca="1">IF(AND(DAY(A220)=20,COUNTIFS($H$25:H219,"&gt;0",$A$25:A219,"&gt;="&amp;DATE(YEAR(A220),MONTH(A220),1),$A$25:A219,"&lt;"&amp;DATE(YEAR(A220),MONTH(A220)+1,1))=0),'ввод данных'!$B$15,-RANDBETWEEN(51,14999))</f>
        <v>-13132</v>
      </c>
      <c r="I220" s="300"/>
      <c r="J220" s="300"/>
      <c r="K220" s="300"/>
      <c r="L220" s="300"/>
      <c r="M220" s="171"/>
      <c r="N220" s="171">
        <f t="shared" ca="1" si="13"/>
        <v>-13132</v>
      </c>
      <c r="O220" s="170"/>
      <c r="P220" s="303" t="str">
        <f ca="1">IF(H220='ввод данных'!$B$15,"Salary transfer from "&amp;'ввод данных'!$B$11,INDEX(Лист4!$A$1:$A$388,RANDBETWEEN(1,ROWS(Лист4!$A$1:$A$388))))</f>
        <v>ADVANTIS CREDIT - MOTO</v>
      </c>
      <c r="Q220" s="303"/>
      <c r="R220" s="170"/>
      <c r="S220" s="171" t="str">
        <f t="shared" ca="1" si="15"/>
        <v>*4992</v>
      </c>
    </row>
    <row r="221" spans="1:19" ht="30" customHeight="1">
      <c r="A221" s="160">
        <f t="shared" ca="1" si="14"/>
        <v>45964.49081018522</v>
      </c>
      <c r="B221" s="170"/>
      <c r="C221" s="306">
        <f t="shared" ca="1" si="12"/>
        <v>45964.49081018522</v>
      </c>
      <c r="D221" s="307"/>
      <c r="E221" s="307"/>
      <c r="F221" s="307"/>
      <c r="G221" s="170"/>
      <c r="H221" s="300">
        <f ca="1">IF(AND(DAY(A221)=20,COUNTIFS($H$25:H220,"&gt;0",$A$25:A220,"&gt;="&amp;DATE(YEAR(A221),MONTH(A221),1),$A$25:A220,"&lt;"&amp;DATE(YEAR(A221),MONTH(A221)+1,1))=0),'ввод данных'!$B$15,-RANDBETWEEN(51,14999))</f>
        <v>-10443</v>
      </c>
      <c r="I221" s="300"/>
      <c r="J221" s="300"/>
      <c r="K221" s="300"/>
      <c r="L221" s="300"/>
      <c r="M221" s="171"/>
      <c r="N221" s="171">
        <f t="shared" ca="1" si="13"/>
        <v>-10443</v>
      </c>
      <c r="O221" s="170"/>
      <c r="P221" s="303" t="str">
        <f ca="1">IF(H221='ввод данных'!$B$15,"Salary transfer from "&amp;'ввод данных'!$B$11,INDEX(Лист4!$A$1:$A$388,RANDBETWEEN(1,ROWS(Лист4!$A$1:$A$388))))</f>
        <v>YM*CENTRZAIMOV</v>
      </c>
      <c r="Q221" s="303"/>
      <c r="R221" s="170"/>
      <c r="S221" s="171" t="str">
        <f t="shared" ca="1" si="15"/>
        <v>*4992</v>
      </c>
    </row>
    <row r="222" spans="1:19" ht="30" customHeight="1">
      <c r="A222" s="160">
        <f t="shared" ca="1" si="14"/>
        <v>45964.33178240744</v>
      </c>
      <c r="B222" s="170"/>
      <c r="C222" s="306">
        <f t="shared" ca="1" si="12"/>
        <v>45964.33178240744</v>
      </c>
      <c r="D222" s="307"/>
      <c r="E222" s="307"/>
      <c r="F222" s="307"/>
      <c r="G222" s="170"/>
      <c r="H222" s="300">
        <f ca="1">IF(AND(DAY(A222)=20,COUNTIFS($H$25:H221,"&gt;0",$A$25:A221,"&gt;="&amp;DATE(YEAR(A222),MONTH(A222),1),$A$25:A221,"&lt;"&amp;DATE(YEAR(A222),MONTH(A222)+1,1))=0),'ввод данных'!$B$15,-RANDBETWEEN(51,14999))</f>
        <v>-7243</v>
      </c>
      <c r="I222" s="300"/>
      <c r="J222" s="300"/>
      <c r="K222" s="300"/>
      <c r="L222" s="300"/>
      <c r="M222" s="171"/>
      <c r="N222" s="171">
        <f t="shared" ca="1" si="13"/>
        <v>-7243</v>
      </c>
      <c r="O222" s="170"/>
      <c r="P222" s="303" t="str">
        <f ca="1">IF(H222='ввод данных'!$B$15,"Salary transfer from "&amp;'ввод данных'!$B$11,INDEX(Лист4!$A$1:$A$388,RANDBETWEEN(1,ROWS(Лист4!$A$1:$A$388))))</f>
        <v>MCDONALDS 21007</v>
      </c>
      <c r="Q222" s="303"/>
      <c r="R222" s="170"/>
      <c r="S222" s="171" t="str">
        <f t="shared" ca="1" si="15"/>
        <v>*4992</v>
      </c>
    </row>
    <row r="223" spans="1:19" ht="30" customHeight="1">
      <c r="A223" s="160">
        <f t="shared" ca="1" si="14"/>
        <v>45964.297060185221</v>
      </c>
      <c r="B223" s="170"/>
      <c r="C223" s="306">
        <f t="shared" ca="1" si="12"/>
        <v>45964.297060185221</v>
      </c>
      <c r="D223" s="307"/>
      <c r="E223" s="307"/>
      <c r="F223" s="307"/>
      <c r="G223" s="170"/>
      <c r="H223" s="300">
        <f ca="1">IF(AND(DAY(A223)=20,COUNTIFS($H$25:H222,"&gt;0",$A$25:A222,"&gt;="&amp;DATE(YEAR(A223),MONTH(A223),1),$A$25:A222,"&lt;"&amp;DATE(YEAR(A223),MONTH(A223)+1,1))=0),'ввод данных'!$B$15,-RANDBETWEEN(51,14999))</f>
        <v>-10583</v>
      </c>
      <c r="I223" s="300"/>
      <c r="J223" s="300"/>
      <c r="K223" s="300"/>
      <c r="L223" s="300"/>
      <c r="M223" s="171"/>
      <c r="N223" s="171">
        <f t="shared" ca="1" si="13"/>
        <v>-10583</v>
      </c>
      <c r="O223" s="170"/>
      <c r="P223" s="303" t="str">
        <f ca="1">IF(H223='ввод данных'!$B$15,"Salary transfer from "&amp;'ввод данных'!$B$11,INDEX(Лист4!$A$1:$A$388,RANDBETWEEN(1,ROWS(Лист4!$A$1:$A$388))))</f>
        <v>SBERBANK ONLINE</v>
      </c>
      <c r="Q223" s="303"/>
      <c r="R223" s="170"/>
      <c r="S223" s="171" t="str">
        <f t="shared" ca="1" si="15"/>
        <v>*4992</v>
      </c>
    </row>
    <row r="224" spans="1:19" ht="30" customHeight="1">
      <c r="A224" s="160">
        <f t="shared" ca="1" si="14"/>
        <v>45964.090810185218</v>
      </c>
      <c r="B224" s="170"/>
      <c r="C224" s="306">
        <f t="shared" ca="1" si="12"/>
        <v>45964.090810185218</v>
      </c>
      <c r="D224" s="307"/>
      <c r="E224" s="307"/>
      <c r="F224" s="307"/>
      <c r="G224" s="170"/>
      <c r="H224" s="300">
        <f ca="1">IF(AND(DAY(A224)=20,COUNTIFS($H$25:H223,"&gt;0",$A$25:A223,"&gt;="&amp;DATE(YEAR(A224),MONTH(A224),1),$A$25:A223,"&lt;"&amp;DATE(YEAR(A224),MONTH(A224)+1,1))=0),'ввод данных'!$B$15,-RANDBETWEEN(51,14999))</f>
        <v>-10543</v>
      </c>
      <c r="I224" s="300"/>
      <c r="J224" s="300"/>
      <c r="K224" s="300"/>
      <c r="L224" s="300"/>
      <c r="M224" s="171"/>
      <c r="N224" s="171">
        <f t="shared" ca="1" si="13"/>
        <v>-10543</v>
      </c>
      <c r="O224" s="170"/>
      <c r="P224" s="303" t="str">
        <f ca="1">IF(H224='ввод данных'!$B$15,"Salary transfer from "&amp;'ввод данных'!$B$11,INDEX(Лист4!$A$1:$A$388,RANDBETWEEN(1,ROWS(Лист4!$A$1:$A$388))))</f>
        <v>YM*ZUCOFFEE</v>
      </c>
      <c r="Q224" s="303"/>
      <c r="R224" s="170"/>
      <c r="S224" s="171" t="str">
        <f t="shared" ca="1" si="15"/>
        <v>*4992</v>
      </c>
    </row>
    <row r="225" spans="1:19" ht="30" customHeight="1">
      <c r="A225" s="160">
        <f t="shared" ca="1" si="14"/>
        <v>45963.349837962996</v>
      </c>
      <c r="B225" s="170"/>
      <c r="C225" s="306">
        <f t="shared" ca="1" si="12"/>
        <v>45963.349837962996</v>
      </c>
      <c r="D225" s="307"/>
      <c r="E225" s="307"/>
      <c r="F225" s="307"/>
      <c r="G225" s="170"/>
      <c r="H225" s="300">
        <f ca="1">IF(AND(DAY(A225)=20,COUNTIFS($H$25:H224,"&gt;0",$A$25:A224,"&gt;="&amp;DATE(YEAR(A225),MONTH(A225),1),$A$25:A224,"&lt;"&amp;DATE(YEAR(A225),MONTH(A225)+1,1))=0),'ввод данных'!$B$15,-RANDBETWEEN(51,14999))</f>
        <v>-12434</v>
      </c>
      <c r="I225" s="300"/>
      <c r="J225" s="300"/>
      <c r="K225" s="300"/>
      <c r="L225" s="300"/>
      <c r="M225" s="171"/>
      <c r="N225" s="171">
        <f t="shared" ca="1" si="13"/>
        <v>-12434</v>
      </c>
      <c r="O225" s="170"/>
      <c r="P225" s="303" t="str">
        <f ca="1">IF(H225='ввод данных'!$B$15,"Salary transfer from "&amp;'ввод данных'!$B$11,INDEX(Лист4!$A$1:$A$388,RANDBETWEEN(1,ROWS(Лист4!$A$1:$A$388))))</f>
        <v>LUKOIL.AZK 19 51S</v>
      </c>
      <c r="Q225" s="303"/>
      <c r="R225" s="170"/>
      <c r="S225" s="171" t="str">
        <f t="shared" ca="1" si="15"/>
        <v>*4992</v>
      </c>
    </row>
    <row r="226" spans="1:19" ht="30" customHeight="1">
      <c r="A226" s="160">
        <f t="shared" ca="1" si="14"/>
        <v>45962.933865740772</v>
      </c>
      <c r="B226" s="170"/>
      <c r="C226" s="306">
        <f t="shared" ca="1" si="12"/>
        <v>45962.933865740772</v>
      </c>
      <c r="D226" s="307"/>
      <c r="E226" s="307"/>
      <c r="F226" s="307"/>
      <c r="G226" s="170"/>
      <c r="H226" s="300">
        <f ca="1">IF(AND(DAY(A226)=20,COUNTIFS($H$25:H225,"&gt;0",$A$25:A225,"&gt;="&amp;DATE(YEAR(A226),MONTH(A226),1),$A$25:A225,"&lt;"&amp;DATE(YEAR(A226),MONTH(A226)+1,1))=0),'ввод данных'!$B$15,-RANDBETWEEN(51,14999))</f>
        <v>-9123</v>
      </c>
      <c r="I226" s="300"/>
      <c r="J226" s="300"/>
      <c r="K226" s="300"/>
      <c r="L226" s="300"/>
      <c r="M226" s="171"/>
      <c r="N226" s="171">
        <f t="shared" ca="1" si="13"/>
        <v>-9123</v>
      </c>
      <c r="O226" s="170"/>
      <c r="P226" s="303" t="str">
        <f ca="1">IF(H226='ввод данных'!$B$15,"Salary transfer from "&amp;'ввод данных'!$B$11,INDEX(Лист4!$A$1:$A$388,RANDBETWEEN(1,ROWS(Лист4!$A$1:$A$388))))</f>
        <v>PAYMASTER</v>
      </c>
      <c r="Q226" s="303"/>
      <c r="R226" s="170"/>
      <c r="S226" s="171" t="str">
        <f t="shared" ca="1" si="15"/>
        <v>*4992</v>
      </c>
    </row>
    <row r="227" spans="1:19" ht="30" customHeight="1">
      <c r="A227" s="160">
        <f t="shared" ca="1" si="14"/>
        <v>45962.483171296328</v>
      </c>
      <c r="B227" s="170"/>
      <c r="C227" s="306">
        <f t="shared" ca="1" si="12"/>
        <v>45962.483171296328</v>
      </c>
      <c r="D227" s="307"/>
      <c r="E227" s="307"/>
      <c r="F227" s="307"/>
      <c r="G227" s="170"/>
      <c r="H227" s="300">
        <f ca="1">IF(AND(DAY(A227)=20,COUNTIFS($H$25:H226,"&gt;0",$A$25:A226,"&gt;="&amp;DATE(YEAR(A227),MONTH(A227),1),$A$25:A226,"&lt;"&amp;DATE(YEAR(A227),MONTH(A227)+1,1))=0),'ввод данных'!$B$15,-RANDBETWEEN(51,14999))</f>
        <v>-12566</v>
      </c>
      <c r="I227" s="300"/>
      <c r="J227" s="300"/>
      <c r="K227" s="300"/>
      <c r="L227" s="300"/>
      <c r="M227" s="171"/>
      <c r="N227" s="171">
        <f t="shared" ca="1" si="13"/>
        <v>-12566</v>
      </c>
      <c r="O227" s="170"/>
      <c r="P227" s="303" t="str">
        <f ca="1">IF(H227='ввод данных'!$B$15,"Salary transfer from "&amp;'ввод данных'!$B$11,INDEX(Лист4!$A$1:$A$388,RANDBETWEEN(1,ROWS(Лист4!$A$1:$A$388))))</f>
        <v>PAYU</v>
      </c>
      <c r="Q227" s="303"/>
      <c r="R227" s="170"/>
      <c r="S227" s="171" t="str">
        <f t="shared" ca="1" si="15"/>
        <v>*4992</v>
      </c>
    </row>
    <row r="228" spans="1:19" ht="30" customHeight="1">
      <c r="A228" s="160">
        <f t="shared" ca="1" si="14"/>
        <v>45962.010254629662</v>
      </c>
      <c r="B228" s="170"/>
      <c r="C228" s="306">
        <f t="shared" ca="1" si="12"/>
        <v>45962.010254629662</v>
      </c>
      <c r="D228" s="307"/>
      <c r="E228" s="307"/>
      <c r="F228" s="307"/>
      <c r="G228" s="170"/>
      <c r="H228" s="300">
        <f ca="1">IF(AND(DAY(A228)=20,COUNTIFS($H$25:H227,"&gt;0",$A$25:A227,"&gt;="&amp;DATE(YEAR(A228),MONTH(A228),1),$A$25:A227,"&lt;"&amp;DATE(YEAR(A228),MONTH(A228)+1,1))=0),'ввод данных'!$B$15,-RANDBETWEEN(51,14999))</f>
        <v>-5170</v>
      </c>
      <c r="I228" s="300"/>
      <c r="J228" s="300"/>
      <c r="K228" s="300"/>
      <c r="L228" s="300"/>
      <c r="M228" s="171"/>
      <c r="N228" s="171">
        <f t="shared" ca="1" si="13"/>
        <v>-5170</v>
      </c>
      <c r="O228" s="170"/>
      <c r="P228" s="303" t="str">
        <f ca="1">IF(H228='ввод данных'!$B$15,"Salary transfer from "&amp;'ввод данных'!$B$11,INDEX(Лист4!$A$1:$A$388,RANDBETWEEN(1,ROWS(Лист4!$A$1:$A$388))))</f>
        <v>NETELLER 1592</v>
      </c>
      <c r="Q228" s="303"/>
      <c r="R228" s="170"/>
      <c r="S228" s="171" t="str">
        <f t="shared" ca="1" si="15"/>
        <v>*4992</v>
      </c>
    </row>
    <row r="229" spans="1:19" ht="30" customHeight="1">
      <c r="A229" s="160">
        <f t="shared" ca="1" si="14"/>
        <v>45961.092893518551</v>
      </c>
      <c r="B229" s="170"/>
      <c r="C229" s="306">
        <f t="shared" ca="1" si="12"/>
        <v>45961.092893518551</v>
      </c>
      <c r="D229" s="307"/>
      <c r="E229" s="307"/>
      <c r="F229" s="307"/>
      <c r="G229" s="170"/>
      <c r="H229" s="300">
        <f ca="1">IF(AND(DAY(A229)=20,COUNTIFS($H$25:H228,"&gt;0",$A$25:A228,"&gt;="&amp;DATE(YEAR(A229),MONTH(A229),1),$A$25:A228,"&lt;"&amp;DATE(YEAR(A229),MONTH(A229)+1,1))=0),'ввод данных'!$B$15,-RANDBETWEEN(51,14999))</f>
        <v>-5721</v>
      </c>
      <c r="I229" s="300"/>
      <c r="J229" s="300"/>
      <c r="K229" s="300"/>
      <c r="L229" s="300"/>
      <c r="M229" s="171"/>
      <c r="N229" s="171">
        <f t="shared" ca="1" si="13"/>
        <v>-5721</v>
      </c>
      <c r="O229" s="170"/>
      <c r="P229" s="303" t="str">
        <f ca="1">IF(H229='ввод данных'!$B$15,"Salary transfer from "&amp;'ввод данных'!$B$11,INDEX(Лист4!$A$1:$A$388,RANDBETWEEN(1,ROWS(Лист4!$A$1:$A$388))))</f>
        <v>YM*RAPIDA.RU</v>
      </c>
      <c r="Q229" s="303"/>
      <c r="R229" s="170"/>
      <c r="S229" s="171" t="str">
        <f t="shared" ca="1" si="15"/>
        <v>*4992</v>
      </c>
    </row>
    <row r="230" spans="1:19" ht="30" customHeight="1">
      <c r="A230" s="160">
        <f t="shared" ca="1" si="14"/>
        <v>45960.869282407439</v>
      </c>
      <c r="B230" s="170"/>
      <c r="C230" s="306">
        <f t="shared" ca="1" si="12"/>
        <v>45960.869282407439</v>
      </c>
      <c r="D230" s="307"/>
      <c r="E230" s="307"/>
      <c r="F230" s="307"/>
      <c r="G230" s="170"/>
      <c r="H230" s="300">
        <f ca="1">IF(AND(DAY(A230)=20,COUNTIFS($H$25:H229,"&gt;0",$A$25:A229,"&gt;="&amp;DATE(YEAR(A230),MONTH(A230),1),$A$25:A229,"&lt;"&amp;DATE(YEAR(A230),MONTH(A230)+1,1))=0),'ввод данных'!$B$15,-RANDBETWEEN(51,14999))</f>
        <v>-747</v>
      </c>
      <c r="I230" s="300"/>
      <c r="J230" s="300"/>
      <c r="K230" s="300"/>
      <c r="L230" s="300"/>
      <c r="M230" s="171"/>
      <c r="N230" s="171">
        <f t="shared" ca="1" si="13"/>
        <v>-747</v>
      </c>
      <c r="O230" s="170"/>
      <c r="P230" s="303" t="str">
        <f ca="1">IF(H230='ввод данных'!$B$15,"Salary transfer from "&amp;'ввод данных'!$B$11,INDEX(Лист4!$A$1:$A$388,RANDBETWEEN(1,ROWS(Лист4!$A$1:$A$388))))</f>
        <v>VRB*QIWI</v>
      </c>
      <c r="Q230" s="303"/>
      <c r="R230" s="170"/>
      <c r="S230" s="171" t="str">
        <f t="shared" ca="1" si="15"/>
        <v>*4992</v>
      </c>
    </row>
    <row r="231" spans="1:19" ht="30" customHeight="1">
      <c r="A231" s="160">
        <f t="shared" ca="1" si="14"/>
        <v>45960.415810185215</v>
      </c>
      <c r="B231" s="170"/>
      <c r="C231" s="306">
        <f t="shared" ca="1" si="12"/>
        <v>45960.415810185215</v>
      </c>
      <c r="D231" s="307"/>
      <c r="E231" s="307"/>
      <c r="F231" s="307"/>
      <c r="G231" s="170"/>
      <c r="H231" s="300">
        <f ca="1">IF(AND(DAY(A231)=20,COUNTIFS($H$25:H230,"&gt;0",$A$25:A230,"&gt;="&amp;DATE(YEAR(A231),MONTH(A231),1),$A$25:A230,"&lt;"&amp;DATE(YEAR(A231),MONTH(A231)+1,1))=0),'ввод данных'!$B$15,-RANDBETWEEN(51,14999))</f>
        <v>-13431</v>
      </c>
      <c r="I231" s="300"/>
      <c r="J231" s="300"/>
      <c r="K231" s="300"/>
      <c r="L231" s="300"/>
      <c r="M231" s="171"/>
      <c r="N231" s="171">
        <f t="shared" ca="1" si="13"/>
        <v>-13431</v>
      </c>
      <c r="O231" s="170"/>
      <c r="P231" s="303" t="str">
        <f ca="1">IF(H231='ввод данных'!$B$15,"Salary transfer from "&amp;'ввод данных'!$B$11,INDEX(Лист4!$A$1:$A$388,RANDBETWEEN(1,ROWS(Лист4!$A$1:$A$388))))</f>
        <v>AUCTIONET.COM</v>
      </c>
      <c r="Q231" s="303"/>
      <c r="R231" s="170"/>
      <c r="S231" s="171" t="str">
        <f t="shared" ca="1" si="15"/>
        <v>*4992</v>
      </c>
    </row>
    <row r="232" spans="1:19" ht="30" customHeight="1">
      <c r="A232" s="160">
        <f t="shared" ca="1" si="14"/>
        <v>45959.825532407434</v>
      </c>
      <c r="B232" s="170"/>
      <c r="C232" s="306">
        <f t="shared" ca="1" si="12"/>
        <v>45959.825532407434</v>
      </c>
      <c r="D232" s="307"/>
      <c r="E232" s="307"/>
      <c r="F232" s="307"/>
      <c r="G232" s="170"/>
      <c r="H232" s="300">
        <f ca="1">IF(AND(DAY(A232)=20,COUNTIFS($H$25:H231,"&gt;0",$A$25:A231,"&gt;="&amp;DATE(YEAR(A232),MONTH(A232),1),$A$25:A231,"&lt;"&amp;DATE(YEAR(A232),MONTH(A232)+1,1))=0),'ввод данных'!$B$15,-RANDBETWEEN(51,14999))</f>
        <v>-14525</v>
      </c>
      <c r="I232" s="300"/>
      <c r="J232" s="300"/>
      <c r="K232" s="300"/>
      <c r="L232" s="300"/>
      <c r="M232" s="171"/>
      <c r="N232" s="171">
        <f t="shared" ca="1" si="13"/>
        <v>-14525</v>
      </c>
      <c r="O232" s="170"/>
      <c r="P232" s="303" t="str">
        <f ca="1">IF(H232='ввод данных'!$B$15,"Salary transfer from "&amp;'ввод данных'!$B$11,INDEX(Лист4!$A$1:$A$388,RANDBETWEEN(1,ROWS(Лист4!$A$1:$A$388))))</f>
        <v>TRADING EDUCATORS INC.</v>
      </c>
      <c r="Q232" s="303"/>
      <c r="R232" s="170"/>
      <c r="S232" s="171" t="str">
        <f t="shared" ca="1" si="15"/>
        <v>*4992</v>
      </c>
    </row>
    <row r="233" spans="1:19" ht="30" customHeight="1">
      <c r="A233" s="160">
        <f t="shared" ca="1" si="14"/>
        <v>45958.942199074103</v>
      </c>
      <c r="B233" s="170"/>
      <c r="C233" s="306">
        <f t="shared" ca="1" si="12"/>
        <v>45958.942199074103</v>
      </c>
      <c r="D233" s="307"/>
      <c r="E233" s="307"/>
      <c r="F233" s="307"/>
      <c r="G233" s="170"/>
      <c r="H233" s="300">
        <f ca="1">IF(AND(DAY(A233)=20,COUNTIFS($H$25:H232,"&gt;0",$A$25:A232,"&gt;="&amp;DATE(YEAR(A233),MONTH(A233),1),$A$25:A232,"&lt;"&amp;DATE(YEAR(A233),MONTH(A233)+1,1))=0),'ввод данных'!$B$15,-RANDBETWEEN(51,14999))</f>
        <v>-10206</v>
      </c>
      <c r="I233" s="300"/>
      <c r="J233" s="300"/>
      <c r="K233" s="300"/>
      <c r="L233" s="300"/>
      <c r="M233" s="171"/>
      <c r="N233" s="171">
        <f t="shared" ca="1" si="13"/>
        <v>-10206</v>
      </c>
      <c r="O233" s="170"/>
      <c r="P233" s="303" t="str">
        <f ca="1">IF(H233='ввод данных'!$B$15,"Salary transfer from "&amp;'ввод данных'!$B$11,INDEX(Лист4!$A$1:$A$388,RANDBETWEEN(1,ROWS(Лист4!$A$1:$A$388))))</f>
        <v>NASH COFFEE</v>
      </c>
      <c r="Q233" s="303"/>
      <c r="R233" s="170"/>
      <c r="S233" s="171" t="str">
        <f t="shared" ca="1" si="15"/>
        <v>*4992</v>
      </c>
    </row>
    <row r="234" spans="1:19" ht="30" customHeight="1">
      <c r="A234" s="160">
        <f t="shared" ca="1" si="14"/>
        <v>45958.281087962991</v>
      </c>
      <c r="B234" s="170"/>
      <c r="C234" s="306">
        <f t="shared" ca="1" si="12"/>
        <v>45958.281087962991</v>
      </c>
      <c r="D234" s="307"/>
      <c r="E234" s="307"/>
      <c r="F234" s="307"/>
      <c r="G234" s="170"/>
      <c r="H234" s="300">
        <f ca="1">IF(AND(DAY(A234)=20,COUNTIFS($H$25:H233,"&gt;0",$A$25:A233,"&gt;="&amp;DATE(YEAR(A234),MONTH(A234),1),$A$25:A233,"&lt;"&amp;DATE(YEAR(A234),MONTH(A234)+1,1))=0),'ввод данных'!$B$15,-RANDBETWEEN(51,14999))</f>
        <v>-10219</v>
      </c>
      <c r="I234" s="300"/>
      <c r="J234" s="300"/>
      <c r="K234" s="300"/>
      <c r="L234" s="300"/>
      <c r="M234" s="171"/>
      <c r="N234" s="171">
        <f t="shared" ca="1" si="13"/>
        <v>-10219</v>
      </c>
      <c r="O234" s="170"/>
      <c r="P234" s="303" t="str">
        <f ca="1">IF(H234='ввод данных'!$B$15,"Salary transfer from "&amp;'ввод данных'!$B$11,INDEX(Лист4!$A$1:$A$388,RANDBETWEEN(1,ROWS(Лист4!$A$1:$A$388))))</f>
        <v>LUKOIL.AZK 19 51S</v>
      </c>
      <c r="Q234" s="303"/>
      <c r="R234" s="170"/>
      <c r="S234" s="171" t="str">
        <f t="shared" ca="1" si="15"/>
        <v>*4992</v>
      </c>
    </row>
    <row r="235" spans="1:19" ht="30" customHeight="1">
      <c r="A235" s="160">
        <f t="shared" ca="1" si="14"/>
        <v>45957.386643518548</v>
      </c>
      <c r="B235" s="170"/>
      <c r="C235" s="306">
        <f t="shared" ca="1" si="12"/>
        <v>45957.386643518548</v>
      </c>
      <c r="D235" s="307"/>
      <c r="E235" s="307"/>
      <c r="F235" s="307"/>
      <c r="G235" s="170"/>
      <c r="H235" s="300">
        <f ca="1">IF(AND(DAY(A235)=20,COUNTIFS($H$25:H234,"&gt;0",$A$25:A234,"&gt;="&amp;DATE(YEAR(A235),MONTH(A235),1),$A$25:A234,"&lt;"&amp;DATE(YEAR(A235),MONTH(A235)+1,1))=0),'ввод данных'!$B$15,-RANDBETWEEN(51,14999))</f>
        <v>-5862</v>
      </c>
      <c r="I235" s="300"/>
      <c r="J235" s="300"/>
      <c r="K235" s="300"/>
      <c r="L235" s="300"/>
      <c r="M235" s="171"/>
      <c r="N235" s="171">
        <f t="shared" ca="1" si="13"/>
        <v>-5862</v>
      </c>
      <c r="O235" s="170"/>
      <c r="P235" s="303" t="str">
        <f ca="1">IF(H235='ввод данных'!$B$15,"Salary transfer from "&amp;'ввод данных'!$B$11,INDEX(Лист4!$A$1:$A$388,RANDBETWEEN(1,ROWS(Лист4!$A$1:$A$388))))</f>
        <v>AM OTKRITIE FUND BONDS</v>
      </c>
      <c r="Q235" s="303"/>
      <c r="R235" s="170"/>
      <c r="S235" s="171" t="str">
        <f t="shared" ca="1" si="15"/>
        <v>*4992</v>
      </c>
    </row>
    <row r="236" spans="1:19" ht="30" customHeight="1">
      <c r="A236" s="160">
        <f t="shared" ca="1" si="14"/>
        <v>45957.355393518548</v>
      </c>
      <c r="B236" s="170"/>
      <c r="C236" s="306">
        <f t="shared" ca="1" si="12"/>
        <v>45957.355393518548</v>
      </c>
      <c r="D236" s="307"/>
      <c r="E236" s="307"/>
      <c r="F236" s="307"/>
      <c r="G236" s="170"/>
      <c r="H236" s="300">
        <f ca="1">IF(AND(DAY(A236)=20,COUNTIFS($H$25:H235,"&gt;0",$A$25:A235,"&gt;="&amp;DATE(YEAR(A236),MONTH(A236),1),$A$25:A235,"&lt;"&amp;DATE(YEAR(A236),MONTH(A236)+1,1))=0),'ввод данных'!$B$15,-RANDBETWEEN(51,14999))</f>
        <v>-441</v>
      </c>
      <c r="I236" s="300"/>
      <c r="J236" s="300"/>
      <c r="K236" s="300"/>
      <c r="L236" s="300"/>
      <c r="M236" s="171"/>
      <c r="N236" s="171">
        <f t="shared" ca="1" si="13"/>
        <v>-441</v>
      </c>
      <c r="O236" s="170"/>
      <c r="P236" s="303" t="str">
        <f ca="1">IF(H236='ввод данных'!$B$15,"Salary transfer from "&amp;'ввод данных'!$B$11,INDEX(Лист4!$A$1:$A$388,RANDBETWEEN(1,ROWS(Лист4!$A$1:$A$388))))</f>
        <v>JUST2TRADE</v>
      </c>
      <c r="Q236" s="303"/>
      <c r="R236" s="170"/>
      <c r="S236" s="171" t="str">
        <f t="shared" ca="1" si="15"/>
        <v>*4992</v>
      </c>
    </row>
    <row r="237" spans="1:19" ht="30" customHeight="1">
      <c r="A237" s="160">
        <f t="shared" ca="1" si="14"/>
        <v>45957.192199074103</v>
      </c>
      <c r="B237" s="170"/>
      <c r="C237" s="306">
        <f t="shared" ca="1" si="12"/>
        <v>45957.192199074103</v>
      </c>
      <c r="D237" s="307"/>
      <c r="E237" s="307"/>
      <c r="F237" s="307"/>
      <c r="G237" s="170"/>
      <c r="H237" s="300">
        <f ca="1">IF(AND(DAY(A237)=20,COUNTIFS($H$25:H236,"&gt;0",$A$25:A236,"&gt;="&amp;DATE(YEAR(A237),MONTH(A237),1),$A$25:A236,"&lt;"&amp;DATE(YEAR(A237),MONTH(A237)+1,1))=0),'ввод данных'!$B$15,-RANDBETWEEN(51,14999))</f>
        <v>-9497</v>
      </c>
      <c r="I237" s="300"/>
      <c r="J237" s="300"/>
      <c r="K237" s="300"/>
      <c r="L237" s="300"/>
      <c r="M237" s="171"/>
      <c r="N237" s="171">
        <f t="shared" ca="1" si="13"/>
        <v>-9497</v>
      </c>
      <c r="O237" s="170"/>
      <c r="P237" s="303" t="str">
        <f ca="1">IF(H237='ввод данных'!$B$15,"Salary transfer from "&amp;'ввод данных'!$B$11,INDEX(Лист4!$A$1:$A$388,RANDBETWEEN(1,ROWS(Лист4!$A$1:$A$388))))</f>
        <v>OOO MAGNOLIYA</v>
      </c>
      <c r="Q237" s="303"/>
      <c r="R237" s="170"/>
      <c r="S237" s="171" t="str">
        <f t="shared" ca="1" si="15"/>
        <v>*4992</v>
      </c>
    </row>
    <row r="238" spans="1:19" ht="30" customHeight="1">
      <c r="A238" s="160">
        <f t="shared" ca="1" si="14"/>
        <v>45956.288726851883</v>
      </c>
      <c r="B238" s="170"/>
      <c r="C238" s="306">
        <f t="shared" ca="1" si="12"/>
        <v>45956.288726851883</v>
      </c>
      <c r="D238" s="307"/>
      <c r="E238" s="307"/>
      <c r="F238" s="307"/>
      <c r="G238" s="170"/>
      <c r="H238" s="300">
        <f ca="1">IF(AND(DAY(A238)=20,COUNTIFS($H$25:H237,"&gt;0",$A$25:A237,"&gt;="&amp;DATE(YEAR(A238),MONTH(A238),1),$A$25:A237,"&lt;"&amp;DATE(YEAR(A238),MONTH(A238)+1,1))=0),'ввод данных'!$B$15,-RANDBETWEEN(51,14999))</f>
        <v>-12886</v>
      </c>
      <c r="I238" s="300"/>
      <c r="J238" s="300"/>
      <c r="K238" s="300"/>
      <c r="L238" s="300"/>
      <c r="M238" s="171"/>
      <c r="N238" s="171">
        <f t="shared" ca="1" si="13"/>
        <v>-12886</v>
      </c>
      <c r="O238" s="170"/>
      <c r="P238" s="303" t="str">
        <f ca="1">IF(H238='ввод данных'!$B$15,"Salary transfer from "&amp;'ввод данных'!$B$11,INDEX(Лист4!$A$1:$A$388,RANDBETWEEN(1,ROWS(Лист4!$A$1:$A$388))))</f>
        <v>WILKINSONS AUCTIONEERS</v>
      </c>
      <c r="Q238" s="303"/>
      <c r="R238" s="170"/>
      <c r="S238" s="171" t="str">
        <f t="shared" ca="1" si="15"/>
        <v>*4992</v>
      </c>
    </row>
    <row r="239" spans="1:19" ht="30" customHeight="1">
      <c r="A239" s="160">
        <f t="shared" ca="1" si="14"/>
        <v>45956.015810185214</v>
      </c>
      <c r="B239" s="170"/>
      <c r="C239" s="306">
        <f t="shared" ca="1" si="12"/>
        <v>45956.015810185214</v>
      </c>
      <c r="D239" s="307"/>
      <c r="E239" s="307"/>
      <c r="F239" s="307"/>
      <c r="G239" s="170"/>
      <c r="H239" s="300">
        <f ca="1">IF(AND(DAY(A239)=20,COUNTIFS($H$25:H238,"&gt;0",$A$25:A238,"&gt;="&amp;DATE(YEAR(A239),MONTH(A239),1),$A$25:A238,"&lt;"&amp;DATE(YEAR(A239),MONTH(A239)+1,1))=0),'ввод данных'!$B$15,-RANDBETWEEN(51,14999))</f>
        <v>-5229</v>
      </c>
      <c r="I239" s="300"/>
      <c r="J239" s="300"/>
      <c r="K239" s="300"/>
      <c r="L239" s="300"/>
      <c r="M239" s="171"/>
      <c r="N239" s="171">
        <f t="shared" ca="1" si="13"/>
        <v>-5229</v>
      </c>
      <c r="O239" s="170"/>
      <c r="P239" s="303" t="str">
        <f ca="1">IF(H239='ввод данных'!$B$15,"Salary transfer from "&amp;'ввод данных'!$B$11,INDEX(Лист4!$A$1:$A$388,RANDBETWEEN(1,ROWS(Лист4!$A$1:$A$388))))</f>
        <v>WWW WALLETONE COM</v>
      </c>
      <c r="Q239" s="303"/>
      <c r="R239" s="170"/>
      <c r="S239" s="171" t="str">
        <f t="shared" ca="1" si="15"/>
        <v>*4992</v>
      </c>
    </row>
    <row r="240" spans="1:19" ht="30" customHeight="1">
      <c r="A240" s="160">
        <f t="shared" ca="1" si="14"/>
        <v>45955.142893518547</v>
      </c>
      <c r="B240" s="170"/>
      <c r="C240" s="306">
        <f t="shared" ca="1" si="12"/>
        <v>45955.142893518547</v>
      </c>
      <c r="D240" s="307"/>
      <c r="E240" s="307"/>
      <c r="F240" s="307"/>
      <c r="G240" s="170"/>
      <c r="H240" s="300">
        <f ca="1">IF(AND(DAY(A240)=20,COUNTIFS($H$25:H239,"&gt;0",$A$25:A239,"&gt;="&amp;DATE(YEAR(A240),MONTH(A240),1),$A$25:A239,"&lt;"&amp;DATE(YEAR(A240),MONTH(A240)+1,1))=0),'ввод данных'!$B$15,-RANDBETWEEN(51,14999))</f>
        <v>-7441</v>
      </c>
      <c r="I240" s="300"/>
      <c r="J240" s="300"/>
      <c r="K240" s="300"/>
      <c r="L240" s="300"/>
      <c r="M240" s="171"/>
      <c r="N240" s="171">
        <f t="shared" ca="1" si="13"/>
        <v>-7441</v>
      </c>
      <c r="O240" s="170"/>
      <c r="P240" s="303" t="str">
        <f ca="1">IF(H240='ввод данных'!$B$15,"Salary transfer from "&amp;'ввод данных'!$B$11,INDEX(Лист4!$A$1:$A$388,RANDBETWEEN(1,ROWS(Лист4!$A$1:$A$388))))</f>
        <v>TRAMLINE TRADERS</v>
      </c>
      <c r="Q240" s="303"/>
      <c r="R240" s="170"/>
      <c r="S240" s="171" t="str">
        <f t="shared" ca="1" si="15"/>
        <v>*4992</v>
      </c>
    </row>
    <row r="241" spans="1:19" ht="30" customHeight="1">
      <c r="A241" s="160">
        <f t="shared" ca="1" si="14"/>
        <v>45954.56789351855</v>
      </c>
      <c r="B241" s="170"/>
      <c r="C241" s="306">
        <f t="shared" ca="1" si="12"/>
        <v>45954.56789351855</v>
      </c>
      <c r="D241" s="307"/>
      <c r="E241" s="307"/>
      <c r="F241" s="307"/>
      <c r="G241" s="170"/>
      <c r="H241" s="300">
        <f ca="1">IF(AND(DAY(A241)=20,COUNTIFS($H$25:H240,"&gt;0",$A$25:A240,"&gt;="&amp;DATE(YEAR(A241),MONTH(A241),1),$A$25:A240,"&lt;"&amp;DATE(YEAR(A241),MONTH(A241)+1,1))=0),'ввод данных'!$B$15,-RANDBETWEEN(51,14999))</f>
        <v>-12777</v>
      </c>
      <c r="I241" s="300"/>
      <c r="J241" s="300"/>
      <c r="K241" s="300"/>
      <c r="L241" s="300"/>
      <c r="M241" s="171"/>
      <c r="N241" s="171">
        <f t="shared" ca="1" si="13"/>
        <v>-12777</v>
      </c>
      <c r="O241" s="170"/>
      <c r="P241" s="303" t="str">
        <f ca="1">IF(H241='ввод данных'!$B$15,"Salary transfer from "&amp;'ввод данных'!$B$11,INDEX(Лист4!$A$1:$A$388,RANDBETWEEN(1,ROWS(Лист4!$A$1:$A$388))))</f>
        <v>WILKINSONS AUCTIONEERS</v>
      </c>
      <c r="Q241" s="303"/>
      <c r="R241" s="170"/>
      <c r="S241" s="171" t="str">
        <f t="shared" ca="1" si="15"/>
        <v>*4992</v>
      </c>
    </row>
    <row r="242" spans="1:19" ht="30" customHeight="1">
      <c r="A242" s="160">
        <f t="shared" ca="1" si="14"/>
        <v>45953.765810185214</v>
      </c>
      <c r="B242" s="170"/>
      <c r="C242" s="306">
        <f t="shared" ca="1" si="12"/>
        <v>45953.765810185214</v>
      </c>
      <c r="D242" s="307"/>
      <c r="E242" s="307"/>
      <c r="F242" s="307"/>
      <c r="G242" s="170"/>
      <c r="H242" s="300">
        <f ca="1">IF(AND(DAY(A242)=20,COUNTIFS($H$25:H241,"&gt;0",$A$25:A241,"&gt;="&amp;DATE(YEAR(A242),MONTH(A242),1),$A$25:A241,"&lt;"&amp;DATE(YEAR(A242),MONTH(A242)+1,1))=0),'ввод данных'!$B$15,-RANDBETWEEN(51,14999))</f>
        <v>-12258</v>
      </c>
      <c r="I242" s="300"/>
      <c r="J242" s="300"/>
      <c r="K242" s="300"/>
      <c r="L242" s="300"/>
      <c r="M242" s="171"/>
      <c r="N242" s="171">
        <f t="shared" ca="1" si="13"/>
        <v>-12258</v>
      </c>
      <c r="O242" s="170"/>
      <c r="P242" s="303" t="str">
        <f ca="1">IF(H242='ввод данных'!$B$15,"Salary transfer from "&amp;'ввод данных'!$B$11,INDEX(Лист4!$A$1:$A$388,RANDBETWEEN(1,ROWS(Лист4!$A$1:$A$388))))</f>
        <v>CURRENCYAUCTIONSOFAMER</v>
      </c>
      <c r="Q242" s="303"/>
      <c r="R242" s="170"/>
      <c r="S242" s="171" t="str">
        <f t="shared" ca="1" si="15"/>
        <v>*4992</v>
      </c>
    </row>
    <row r="243" spans="1:19" ht="30" customHeight="1">
      <c r="A243" s="160">
        <f t="shared" ca="1" si="14"/>
        <v>45952.887337962995</v>
      </c>
      <c r="B243" s="170"/>
      <c r="C243" s="306">
        <f t="shared" ca="1" si="12"/>
        <v>45952.887337962995</v>
      </c>
      <c r="D243" s="307"/>
      <c r="E243" s="307"/>
      <c r="F243" s="307"/>
      <c r="G243" s="170"/>
      <c r="H243" s="300">
        <f ca="1">IF(AND(DAY(A243)=20,COUNTIFS($H$25:H242,"&gt;0",$A$25:A242,"&gt;="&amp;DATE(YEAR(A243),MONTH(A243),1),$A$25:A242,"&lt;"&amp;DATE(YEAR(A243),MONTH(A243)+1,1))=0),'ввод данных'!$B$15,-RANDBETWEEN(51,14999))</f>
        <v>-13811</v>
      </c>
      <c r="I243" s="300"/>
      <c r="J243" s="300"/>
      <c r="K243" s="300"/>
      <c r="L243" s="300"/>
      <c r="M243" s="171"/>
      <c r="N243" s="171">
        <f t="shared" ca="1" si="13"/>
        <v>-13811</v>
      </c>
      <c r="O243" s="170"/>
      <c r="P243" s="303" t="str">
        <f ca="1">IF(H243='ввод данных'!$B$15,"Salary transfer from "&amp;'ввод данных'!$B$11,INDEX(Лист4!$A$1:$A$388,RANDBETWEEN(1,ROWS(Лист4!$A$1:$A$388))))</f>
        <v>GAZPROMNEFT AZS 106</v>
      </c>
      <c r="Q243" s="303"/>
      <c r="R243" s="170"/>
      <c r="S243" s="171" t="str">
        <f t="shared" ca="1" si="15"/>
        <v>*4992</v>
      </c>
    </row>
    <row r="244" spans="1:19" ht="30" customHeight="1">
      <c r="A244" s="160">
        <f t="shared" ca="1" si="14"/>
        <v>45951.949143518548</v>
      </c>
      <c r="B244" s="170"/>
      <c r="C244" s="306">
        <f t="shared" ca="1" si="12"/>
        <v>45951.949143518548</v>
      </c>
      <c r="D244" s="307"/>
      <c r="E244" s="307"/>
      <c r="F244" s="307"/>
      <c r="G244" s="170"/>
      <c r="H244" s="300">
        <f ca="1">IF(AND(DAY(A244)=20,COUNTIFS($H$25:H243,"&gt;0",$A$25:A243,"&gt;="&amp;DATE(YEAR(A244),MONTH(A244),1),$A$25:A243,"&lt;"&amp;DATE(YEAR(A244),MONTH(A244)+1,1))=0),'ввод данных'!$B$15,-RANDBETWEEN(51,14999))</f>
        <v>-14081</v>
      </c>
      <c r="I244" s="300"/>
      <c r="J244" s="300"/>
      <c r="K244" s="300"/>
      <c r="L244" s="300"/>
      <c r="M244" s="171"/>
      <c r="N244" s="171">
        <f t="shared" ca="1" si="13"/>
        <v>-14081</v>
      </c>
      <c r="O244" s="170"/>
      <c r="P244" s="303" t="str">
        <f ca="1">IF(H244='ввод данных'!$B$15,"Salary transfer from "&amp;'ввод данных'!$B$11,INDEX(Лист4!$A$1:$A$388,RANDBETWEEN(1,ROWS(Лист4!$A$1:$A$388))))</f>
        <v>YM*ZUCOFFEE</v>
      </c>
      <c r="Q244" s="303"/>
      <c r="R244" s="170"/>
      <c r="S244" s="171" t="str">
        <f t="shared" ca="1" si="15"/>
        <v>*4992</v>
      </c>
    </row>
    <row r="245" spans="1:19" ht="30" customHeight="1">
      <c r="A245" s="160">
        <f t="shared" ca="1" si="14"/>
        <v>45951.560949074104</v>
      </c>
      <c r="B245" s="170"/>
      <c r="C245" s="306">
        <f t="shared" ca="1" si="12"/>
        <v>45951.560949074104</v>
      </c>
      <c r="D245" s="307"/>
      <c r="E245" s="307"/>
      <c r="F245" s="307"/>
      <c r="G245" s="170"/>
      <c r="H245" s="300">
        <f ca="1">IF(AND(DAY(A245)=20,COUNTIFS($H$25:H244,"&gt;0",$A$25:A244,"&gt;="&amp;DATE(YEAR(A245),MONTH(A245),1),$A$25:A244,"&lt;"&amp;DATE(YEAR(A245),MONTH(A245)+1,1))=0),'ввод данных'!$B$15,-RANDBETWEEN(51,14999))</f>
        <v>-13708</v>
      </c>
      <c r="I245" s="300"/>
      <c r="J245" s="300"/>
      <c r="K245" s="300"/>
      <c r="L245" s="300"/>
      <c r="M245" s="171"/>
      <c r="N245" s="171">
        <f t="shared" ca="1" si="13"/>
        <v>-13708</v>
      </c>
      <c r="O245" s="170"/>
      <c r="P245" s="303" t="str">
        <f ca="1">IF(H245='ввод данных'!$B$15,"Salary transfer from "&amp;'ввод данных'!$B$11,INDEX(Лист4!$A$1:$A$388,RANDBETWEEN(1,ROWS(Лист4!$A$1:$A$388))))</f>
        <v>STATUS CLUB</v>
      </c>
      <c r="Q245" s="303"/>
      <c r="R245" s="170"/>
      <c r="S245" s="171" t="str">
        <f t="shared" ca="1" si="15"/>
        <v>*4992</v>
      </c>
    </row>
    <row r="246" spans="1:19" ht="30" customHeight="1">
      <c r="A246" s="160">
        <f t="shared" ca="1" si="14"/>
        <v>45951.420671296328</v>
      </c>
      <c r="B246" s="170"/>
      <c r="C246" s="306">
        <f t="shared" ca="1" si="12"/>
        <v>45951.420671296328</v>
      </c>
      <c r="D246" s="307"/>
      <c r="E246" s="307"/>
      <c r="F246" s="307"/>
      <c r="G246" s="170"/>
      <c r="H246" s="300">
        <f ca="1">IF(AND(DAY(A246)=20,COUNTIFS($H$25:H245,"&gt;0",$A$25:A245,"&gt;="&amp;DATE(YEAR(A246),MONTH(A246),1),$A$25:A245,"&lt;"&amp;DATE(YEAR(A246),MONTH(A246)+1,1))=0),'ввод данных'!$B$15,-RANDBETWEEN(51,14999))</f>
        <v>-11341</v>
      </c>
      <c r="I246" s="300"/>
      <c r="J246" s="300"/>
      <c r="K246" s="300"/>
      <c r="L246" s="300"/>
      <c r="M246" s="171"/>
      <c r="N246" s="171">
        <f t="shared" ca="1" si="13"/>
        <v>-11341</v>
      </c>
      <c r="O246" s="170"/>
      <c r="P246" s="303" t="str">
        <f ca="1">IF(H246='ввод данных'!$B$15,"Salary transfer from "&amp;'ввод данных'!$B$11,INDEX(Лист4!$A$1:$A$388,RANDBETWEEN(1,ROWS(Лист4!$A$1:$A$388))))</f>
        <v>OOO NOVYJ COFFEE</v>
      </c>
      <c r="Q246" s="303"/>
      <c r="R246" s="170"/>
      <c r="S246" s="171" t="str">
        <f t="shared" ca="1" si="15"/>
        <v>*4992</v>
      </c>
    </row>
    <row r="247" spans="1:19" ht="30" customHeight="1">
      <c r="A247" s="160">
        <f t="shared" ca="1" si="14"/>
        <v>45950.839421296325</v>
      </c>
      <c r="B247" s="170"/>
      <c r="C247" s="306">
        <f t="shared" ca="1" si="12"/>
        <v>45950.839421296325</v>
      </c>
      <c r="D247" s="307"/>
      <c r="E247" s="307"/>
      <c r="F247" s="307"/>
      <c r="G247" s="170"/>
      <c r="H247" s="300">
        <f ca="1">IF(AND(DAY(A247)=20,COUNTIFS($H$25:H246,"&gt;0",$A$25:A246,"&gt;="&amp;DATE(YEAR(A247),MONTH(A247),1),$A$25:A246,"&lt;"&amp;DATE(YEAR(A247),MONTH(A247)+1,1))=0),'ввод данных'!$B$15,-RANDBETWEEN(51,14999))</f>
        <v>840000</v>
      </c>
      <c r="I247" s="300"/>
      <c r="J247" s="300"/>
      <c r="K247" s="300"/>
      <c r="L247" s="300"/>
      <c r="M247" s="171"/>
      <c r="N247" s="171">
        <f t="shared" ca="1" si="13"/>
        <v>840000</v>
      </c>
      <c r="O247" s="170"/>
      <c r="P247" s="303" t="str">
        <f ca="1">IF(H247='ввод данных'!$B$15,"Salary transfer from "&amp;'ввод данных'!$B$11,INDEX(Лист4!$A$1:$A$388,RANDBETWEEN(1,ROWS(Лист4!$A$1:$A$388))))</f>
        <v>Salary transfer from STARLINK LLC</v>
      </c>
      <c r="Q247" s="303"/>
      <c r="R247" s="170"/>
      <c r="S247" s="171" t="str">
        <f t="shared" ca="1" si="15"/>
        <v>*4992</v>
      </c>
    </row>
    <row r="248" spans="1:19" ht="30" customHeight="1">
      <c r="A248" s="160">
        <f t="shared" ca="1" si="14"/>
        <v>45950.396365740766</v>
      </c>
      <c r="B248" s="170"/>
      <c r="C248" s="306">
        <f t="shared" ca="1" si="12"/>
        <v>45950.396365740766</v>
      </c>
      <c r="D248" s="307"/>
      <c r="E248" s="307"/>
      <c r="F248" s="307"/>
      <c r="G248" s="170"/>
      <c r="H248" s="300">
        <f ca="1">IF(AND(DAY(A248)=20,COUNTIFS($H$25:H247,"&gt;0",$A$25:A247,"&gt;="&amp;DATE(YEAR(A248),MONTH(A248),1),$A$25:A247,"&lt;"&amp;DATE(YEAR(A248),MONTH(A248)+1,1))=0),'ввод данных'!$B$15,-RANDBETWEEN(51,14999))</f>
        <v>-1472</v>
      </c>
      <c r="I248" s="300"/>
      <c r="J248" s="300"/>
      <c r="K248" s="300"/>
      <c r="L248" s="300"/>
      <c r="M248" s="171"/>
      <c r="N248" s="171">
        <f t="shared" ca="1" si="13"/>
        <v>-1472</v>
      </c>
      <c r="O248" s="170"/>
      <c r="P248" s="303" t="str">
        <f ca="1">IF(H248='ввод данных'!$B$15,"Salary transfer from "&amp;'ввод данных'!$B$11,INDEX(Лист4!$A$1:$A$388,RANDBETWEEN(1,ROWS(Лист4!$A$1:$A$388))))</f>
        <v>BIG-ZAIM.RU</v>
      </c>
      <c r="Q248" s="303"/>
      <c r="R248" s="170"/>
      <c r="S248" s="171" t="str">
        <f t="shared" ca="1" si="15"/>
        <v>*4992</v>
      </c>
    </row>
    <row r="249" spans="1:19" ht="30" customHeight="1">
      <c r="A249" s="160">
        <f t="shared" ca="1" si="14"/>
        <v>45949.649143518545</v>
      </c>
      <c r="B249" s="170"/>
      <c r="C249" s="306">
        <f t="shared" ca="1" si="12"/>
        <v>45949.649143518545</v>
      </c>
      <c r="D249" s="307"/>
      <c r="E249" s="307"/>
      <c r="F249" s="307"/>
      <c r="G249" s="170"/>
      <c r="H249" s="300">
        <f ca="1">IF(AND(DAY(A249)=20,COUNTIFS($H$25:H248,"&gt;0",$A$25:A248,"&gt;="&amp;DATE(YEAR(A249),MONTH(A249),1),$A$25:A248,"&lt;"&amp;DATE(YEAR(A249),MONTH(A249)+1,1))=0),'ввод данных'!$B$15,-RANDBETWEEN(51,14999))</f>
        <v>-910</v>
      </c>
      <c r="I249" s="300"/>
      <c r="J249" s="300"/>
      <c r="K249" s="300"/>
      <c r="L249" s="300"/>
      <c r="M249" s="171"/>
      <c r="N249" s="171">
        <f t="shared" ca="1" si="13"/>
        <v>-910</v>
      </c>
      <c r="O249" s="170"/>
      <c r="P249" s="303" t="str">
        <f ca="1">IF(H249='ввод данных'!$B$15,"Salary transfer from "&amp;'ввод данных'!$B$11,INDEX(Лист4!$A$1:$A$388,RANDBETWEEN(1,ROWS(Лист4!$A$1:$A$388))))</f>
        <v>FORMULA ZDOROVYA</v>
      </c>
      <c r="Q249" s="303"/>
      <c r="R249" s="170"/>
      <c r="S249" s="171" t="str">
        <f t="shared" ca="1" si="15"/>
        <v>*4992</v>
      </c>
    </row>
    <row r="250" spans="1:19" ht="30" customHeight="1">
      <c r="A250" s="160">
        <f t="shared" ca="1" si="14"/>
        <v>45948.853310185215</v>
      </c>
      <c r="B250" s="170"/>
      <c r="C250" s="306">
        <f t="shared" ca="1" si="12"/>
        <v>45948.853310185215</v>
      </c>
      <c r="D250" s="307"/>
      <c r="E250" s="307"/>
      <c r="F250" s="307"/>
      <c r="G250" s="170"/>
      <c r="H250" s="300">
        <f ca="1">IF(AND(DAY(A250)=20,COUNTIFS($H$25:H249,"&gt;0",$A$25:A249,"&gt;="&amp;DATE(YEAR(A250),MONTH(A250),1),$A$25:A249,"&lt;"&amp;DATE(YEAR(A250),MONTH(A250)+1,1))=0),'ввод данных'!$B$15,-RANDBETWEEN(51,14999))</f>
        <v>-7950</v>
      </c>
      <c r="I250" s="300"/>
      <c r="J250" s="300"/>
      <c r="K250" s="300"/>
      <c r="L250" s="300"/>
      <c r="M250" s="171"/>
      <c r="N250" s="171">
        <f t="shared" ca="1" si="13"/>
        <v>-7950</v>
      </c>
      <c r="O250" s="170"/>
      <c r="P250" s="303" t="str">
        <f ca="1">IF(H250='ввод данных'!$B$15,"Salary transfer from "&amp;'ввод данных'!$B$11,INDEX(Лист4!$A$1:$A$388,RANDBETWEEN(1,ROWS(Лист4!$A$1:$A$388))))</f>
        <v>IZAEMO.RU</v>
      </c>
      <c r="Q250" s="303"/>
      <c r="R250" s="170"/>
      <c r="S250" s="171" t="str">
        <f t="shared" ca="1" si="15"/>
        <v>*4992</v>
      </c>
    </row>
    <row r="251" spans="1:19" ht="30" customHeight="1">
      <c r="A251" s="160">
        <f t="shared" ca="1" si="14"/>
        <v>45948.562337962991</v>
      </c>
      <c r="B251" s="170"/>
      <c r="C251" s="306">
        <f t="shared" ca="1" si="12"/>
        <v>45948.562337962991</v>
      </c>
      <c r="D251" s="307"/>
      <c r="E251" s="307"/>
      <c r="F251" s="307"/>
      <c r="G251" s="170"/>
      <c r="H251" s="300">
        <f ca="1">IF(AND(DAY(A251)=20,COUNTIFS($H$25:H250,"&gt;0",$A$25:A250,"&gt;="&amp;DATE(YEAR(A251),MONTH(A251),1),$A$25:A250,"&lt;"&amp;DATE(YEAR(A251),MONTH(A251)+1,1))=0),'ввод данных'!$B$15,-RANDBETWEEN(51,14999))</f>
        <v>-7063</v>
      </c>
      <c r="I251" s="300"/>
      <c r="J251" s="300"/>
      <c r="K251" s="300"/>
      <c r="L251" s="300"/>
      <c r="M251" s="171"/>
      <c r="N251" s="171">
        <f t="shared" ca="1" si="13"/>
        <v>-7063</v>
      </c>
      <c r="O251" s="170"/>
      <c r="P251" s="303" t="str">
        <f ca="1">IF(H251='ввод данных'!$B$15,"Salary transfer from "&amp;'ввод данных'!$B$11,INDEX(Лист4!$A$1:$A$388,RANDBETWEEN(1,ROWS(Лист4!$A$1:$A$388))))</f>
        <v>RBK</v>
      </c>
      <c r="Q251" s="303"/>
      <c r="R251" s="170"/>
      <c r="S251" s="171" t="str">
        <f t="shared" ca="1" si="15"/>
        <v>*4992</v>
      </c>
    </row>
    <row r="252" spans="1:19" ht="30" customHeight="1">
      <c r="A252" s="160">
        <f t="shared" ca="1" si="14"/>
        <v>45948.202615740767</v>
      </c>
      <c r="B252" s="170"/>
      <c r="C252" s="306">
        <f t="shared" ca="1" si="12"/>
        <v>45948.202615740767</v>
      </c>
      <c r="D252" s="307"/>
      <c r="E252" s="307"/>
      <c r="F252" s="307"/>
      <c r="G252" s="170"/>
      <c r="H252" s="300">
        <f ca="1">IF(AND(DAY(A252)=20,COUNTIFS($H$25:H251,"&gt;0",$A$25:A251,"&gt;="&amp;DATE(YEAR(A252),MONTH(A252),1),$A$25:A251,"&lt;"&amp;DATE(YEAR(A252),MONTH(A252)+1,1))=0),'ввод данных'!$B$15,-RANDBETWEEN(51,14999))</f>
        <v>-3913</v>
      </c>
      <c r="I252" s="300"/>
      <c r="J252" s="300"/>
      <c r="K252" s="300"/>
      <c r="L252" s="300"/>
      <c r="M252" s="171"/>
      <c r="N252" s="171">
        <f t="shared" ca="1" si="13"/>
        <v>-3913</v>
      </c>
      <c r="O252" s="170"/>
      <c r="P252" s="303" t="str">
        <f ca="1">IF(H252='ввод данных'!$B$15,"Salary transfer from "&amp;'ввод данных'!$B$11,INDEX(Лист4!$A$1:$A$388,RANDBETWEEN(1,ROWS(Лист4!$A$1:$A$388))))</f>
        <v>MM KROKHALEVSKIJ</v>
      </c>
      <c r="Q252" s="303"/>
      <c r="R252" s="170"/>
      <c r="S252" s="171" t="str">
        <f t="shared" ca="1" si="15"/>
        <v>*4992</v>
      </c>
    </row>
    <row r="253" spans="1:19" ht="30" customHeight="1">
      <c r="A253" s="160">
        <f t="shared" ca="1" si="14"/>
        <v>45948.103310185208</v>
      </c>
      <c r="B253" s="170"/>
      <c r="C253" s="306">
        <f t="shared" ca="1" si="12"/>
        <v>45948.103310185208</v>
      </c>
      <c r="D253" s="307"/>
      <c r="E253" s="307"/>
      <c r="F253" s="307"/>
      <c r="G253" s="170"/>
      <c r="H253" s="300">
        <f ca="1">IF(AND(DAY(A253)=20,COUNTIFS($H$25:H252,"&gt;0",$A$25:A252,"&gt;="&amp;DATE(YEAR(A253),MONTH(A253),1),$A$25:A252,"&lt;"&amp;DATE(YEAR(A253),MONTH(A253)+1,1))=0),'ввод данных'!$B$15,-RANDBETWEEN(51,14999))</f>
        <v>-7908</v>
      </c>
      <c r="I253" s="300"/>
      <c r="J253" s="300"/>
      <c r="K253" s="300"/>
      <c r="L253" s="300"/>
      <c r="M253" s="171"/>
      <c r="N253" s="171">
        <f t="shared" ca="1" si="13"/>
        <v>-7908</v>
      </c>
      <c r="O253" s="170"/>
      <c r="P253" s="303" t="str">
        <f ca="1">IF(H253='ввод данных'!$B$15,"Salary transfer from "&amp;'ввод данных'!$B$11,INDEX(Лист4!$A$1:$A$388,RANDBETWEEN(1,ROWS(Лист4!$A$1:$A$388))))</f>
        <v>COFFEEMANIA</v>
      </c>
      <c r="Q253" s="303"/>
      <c r="R253" s="170"/>
      <c r="S253" s="171" t="str">
        <f t="shared" ca="1" si="15"/>
        <v>*4992</v>
      </c>
    </row>
    <row r="254" spans="1:19" ht="30" customHeight="1">
      <c r="A254" s="160">
        <f t="shared" ca="1" si="14"/>
        <v>45947.473449074096</v>
      </c>
      <c r="B254" s="170"/>
      <c r="C254" s="306">
        <f t="shared" ca="1" si="12"/>
        <v>45947.473449074096</v>
      </c>
      <c r="D254" s="307"/>
      <c r="E254" s="307"/>
      <c r="F254" s="307"/>
      <c r="G254" s="170"/>
      <c r="H254" s="300">
        <f ca="1">IF(AND(DAY(A254)=20,COUNTIFS($H$25:H253,"&gt;0",$A$25:A253,"&gt;="&amp;DATE(YEAR(A254),MONTH(A254),1),$A$25:A253,"&lt;"&amp;DATE(YEAR(A254),MONTH(A254)+1,1))=0),'ввод данных'!$B$15,-RANDBETWEEN(51,14999))</f>
        <v>-14685</v>
      </c>
      <c r="I254" s="300"/>
      <c r="J254" s="300"/>
      <c r="K254" s="300"/>
      <c r="L254" s="300"/>
      <c r="M254" s="171"/>
      <c r="N254" s="171">
        <f t="shared" ca="1" si="13"/>
        <v>-14685</v>
      </c>
      <c r="O254" s="170"/>
      <c r="P254" s="303" t="str">
        <f ca="1">IF(H254='ввод данных'!$B$15,"Salary transfer from "&amp;'ввод данных'!$B$11,INDEX(Лист4!$A$1:$A$388,RANDBETWEEN(1,ROWS(Лист4!$A$1:$A$388))))</f>
        <v>WWW.OPLATA.REGPLAT.RU</v>
      </c>
      <c r="Q254" s="303"/>
      <c r="R254" s="170"/>
      <c r="S254" s="171" t="str">
        <f t="shared" ca="1" si="15"/>
        <v>*4992</v>
      </c>
    </row>
    <row r="255" spans="1:19" ht="30" customHeight="1">
      <c r="A255" s="160">
        <f t="shared" ca="1" si="14"/>
        <v>45946.999143518537</v>
      </c>
      <c r="B255" s="170"/>
      <c r="C255" s="306">
        <f t="shared" ca="1" si="12"/>
        <v>45946.999143518537</v>
      </c>
      <c r="D255" s="307"/>
      <c r="E255" s="307"/>
      <c r="F255" s="307"/>
      <c r="G255" s="170"/>
      <c r="H255" s="300">
        <f ca="1">IF(AND(DAY(A255)=20,COUNTIFS($H$25:H254,"&gt;0",$A$25:A254,"&gt;="&amp;DATE(YEAR(A255),MONTH(A255),1),$A$25:A254,"&lt;"&amp;DATE(YEAR(A255),MONTH(A255)+1,1))=0),'ввод данных'!$B$15,-RANDBETWEEN(51,14999))</f>
        <v>-10514</v>
      </c>
      <c r="I255" s="300"/>
      <c r="J255" s="300"/>
      <c r="K255" s="300"/>
      <c r="L255" s="300"/>
      <c r="M255" s="171"/>
      <c r="N255" s="171">
        <f t="shared" ca="1" si="13"/>
        <v>-10514</v>
      </c>
      <c r="O255" s="170"/>
      <c r="P255" s="303" t="str">
        <f ca="1">IF(H255='ввод данных'!$B$15,"Salary transfer from "&amp;'ввод данных'!$B$11,INDEX(Лист4!$A$1:$A$388,RANDBETWEEN(1,ROWS(Лист4!$A$1:$A$388))))</f>
        <v>YM*TURBOZAIM</v>
      </c>
      <c r="Q255" s="303"/>
      <c r="R255" s="170"/>
      <c r="S255" s="171" t="str">
        <f t="shared" ca="1" si="15"/>
        <v>*4992</v>
      </c>
    </row>
    <row r="256" spans="1:19" ht="30" customHeight="1">
      <c r="A256" s="160">
        <f t="shared" ca="1" si="14"/>
        <v>45946.392893518539</v>
      </c>
      <c r="B256" s="170"/>
      <c r="C256" s="306">
        <f t="shared" ca="1" si="12"/>
        <v>45946.392893518539</v>
      </c>
      <c r="D256" s="307"/>
      <c r="E256" s="307"/>
      <c r="F256" s="307"/>
      <c r="G256" s="170"/>
      <c r="H256" s="300">
        <f ca="1">IF(AND(DAY(A256)=20,COUNTIFS($H$25:H255,"&gt;0",$A$25:A255,"&gt;="&amp;DATE(YEAR(A256),MONTH(A256),1),$A$25:A255,"&lt;"&amp;DATE(YEAR(A256),MONTH(A256)+1,1))=0),'ввод данных'!$B$15,-RANDBETWEEN(51,14999))</f>
        <v>-5904</v>
      </c>
      <c r="I256" s="300"/>
      <c r="J256" s="300"/>
      <c r="K256" s="300"/>
      <c r="L256" s="300"/>
      <c r="M256" s="171"/>
      <c r="N256" s="171">
        <f t="shared" ca="1" si="13"/>
        <v>-5904</v>
      </c>
      <c r="O256" s="170"/>
      <c r="P256" s="303" t="str">
        <f ca="1">IF(H256='ввод данных'!$B$15,"Salary transfer from "&amp;'ввод данных'!$B$11,INDEX(Лист4!$A$1:$A$388,RANDBETWEEN(1,ROWS(Лист4!$A$1:$A$388))))</f>
        <v>BLUESNAP</v>
      </c>
      <c r="Q256" s="303"/>
      <c r="R256" s="170"/>
      <c r="S256" s="171" t="str">
        <f t="shared" ca="1" si="15"/>
        <v>*4992</v>
      </c>
    </row>
    <row r="257" spans="1:19" ht="30" customHeight="1">
      <c r="A257" s="160">
        <f t="shared" ca="1" si="14"/>
        <v>45945.669976851874</v>
      </c>
      <c r="B257" s="170"/>
      <c r="C257" s="306">
        <f t="shared" ca="1" si="12"/>
        <v>45945.669976851874</v>
      </c>
      <c r="D257" s="307"/>
      <c r="E257" s="307"/>
      <c r="F257" s="307"/>
      <c r="G257" s="170"/>
      <c r="H257" s="300">
        <f ca="1">IF(AND(DAY(A257)=20,COUNTIFS($H$25:H256,"&gt;0",$A$25:A256,"&gt;="&amp;DATE(YEAR(A257),MONTH(A257),1),$A$25:A256,"&lt;"&amp;DATE(YEAR(A257),MONTH(A257)+1,1))=0),'ввод данных'!$B$15,-RANDBETWEEN(51,14999))</f>
        <v>-3177</v>
      </c>
      <c r="I257" s="300"/>
      <c r="J257" s="300"/>
      <c r="K257" s="300"/>
      <c r="L257" s="300"/>
      <c r="M257" s="171"/>
      <c r="N257" s="171">
        <f t="shared" ca="1" si="13"/>
        <v>-3177</v>
      </c>
      <c r="O257" s="170"/>
      <c r="P257" s="303" t="str">
        <f ca="1">IF(H257='ввод данных'!$B$15,"Salary transfer from "&amp;'ввод данных'!$B$11,INDEX(Лист4!$A$1:$A$388,RANDBETWEEN(1,ROWS(Лист4!$A$1:$A$388))))</f>
        <v>YM*CENTRZAIMOV</v>
      </c>
      <c r="Q257" s="303"/>
      <c r="R257" s="170"/>
      <c r="S257" s="171" t="str">
        <f t="shared" ca="1" si="15"/>
        <v>*4992</v>
      </c>
    </row>
    <row r="258" spans="1:19" ht="30" customHeight="1">
      <c r="A258" s="160">
        <f t="shared" ca="1" si="14"/>
        <v>45945.206782407433</v>
      </c>
      <c r="B258" s="170"/>
      <c r="C258" s="306">
        <f t="shared" ca="1" si="12"/>
        <v>45945.206782407433</v>
      </c>
      <c r="D258" s="307"/>
      <c r="E258" s="307"/>
      <c r="F258" s="307"/>
      <c r="G258" s="170"/>
      <c r="H258" s="300">
        <f ca="1">IF(AND(DAY(A258)=20,COUNTIFS($H$25:H257,"&gt;0",$A$25:A257,"&gt;="&amp;DATE(YEAR(A258),MONTH(A258),1),$A$25:A257,"&lt;"&amp;DATE(YEAR(A258),MONTH(A258)+1,1))=0),'ввод данных'!$B$15,-RANDBETWEEN(51,14999))</f>
        <v>-5997</v>
      </c>
      <c r="I258" s="300"/>
      <c r="J258" s="300"/>
      <c r="K258" s="300"/>
      <c r="L258" s="300"/>
      <c r="M258" s="171"/>
      <c r="N258" s="171">
        <f t="shared" ca="1" si="13"/>
        <v>-5997</v>
      </c>
      <c r="O258" s="170"/>
      <c r="P258" s="303" t="str">
        <f ca="1">IF(H258='ввод данных'!$B$15,"Salary transfer from "&amp;'ввод данных'!$B$11,INDEX(Лист4!$A$1:$A$388,RANDBETWEEN(1,ROWS(Лист4!$A$1:$A$388))))</f>
        <v>TRM 4814 E LENINGRADSK</v>
      </c>
      <c r="Q258" s="303"/>
      <c r="R258" s="170"/>
      <c r="S258" s="171" t="str">
        <f t="shared" ca="1" si="15"/>
        <v>*4992</v>
      </c>
    </row>
    <row r="259" spans="1:19" ht="30" customHeight="1">
      <c r="A259" s="160">
        <f t="shared" ca="1" si="14"/>
        <v>45944.870671296325</v>
      </c>
      <c r="B259" s="170"/>
      <c r="C259" s="306">
        <f t="shared" ca="1" si="12"/>
        <v>45944.870671296325</v>
      </c>
      <c r="D259" s="307"/>
      <c r="E259" s="307"/>
      <c r="F259" s="307"/>
      <c r="G259" s="170"/>
      <c r="H259" s="300">
        <f ca="1">IF(AND(DAY(A259)=20,COUNTIFS($H$25:H258,"&gt;0",$A$25:A258,"&gt;="&amp;DATE(YEAR(A259),MONTH(A259),1),$A$25:A258,"&lt;"&amp;DATE(YEAR(A259),MONTH(A259)+1,1))=0),'ввод данных'!$B$15,-RANDBETWEEN(51,14999))</f>
        <v>-3585</v>
      </c>
      <c r="I259" s="300"/>
      <c r="J259" s="300"/>
      <c r="K259" s="300"/>
      <c r="L259" s="300"/>
      <c r="M259" s="171"/>
      <c r="N259" s="171">
        <f t="shared" ca="1" si="13"/>
        <v>-3585</v>
      </c>
      <c r="O259" s="170"/>
      <c r="P259" s="303" t="str">
        <f ca="1">IF(H259='ввод данных'!$B$15,"Salary transfer from "&amp;'ввод данных'!$B$11,INDEX(Лист4!$A$1:$A$388,RANDBETWEEN(1,ROWS(Лист4!$A$1:$A$388))))</f>
        <v>SKR*SKRILL.COM</v>
      </c>
      <c r="Q259" s="303"/>
      <c r="R259" s="170"/>
      <c r="S259" s="171" t="str">
        <f t="shared" ca="1" si="15"/>
        <v>*4992</v>
      </c>
    </row>
    <row r="260" spans="1:19" ht="30" customHeight="1">
      <c r="A260" s="160">
        <f t="shared" ca="1" si="14"/>
        <v>45944.601226851883</v>
      </c>
      <c r="B260" s="170"/>
      <c r="C260" s="306">
        <f t="shared" ca="1" si="12"/>
        <v>45944.601226851883</v>
      </c>
      <c r="D260" s="307"/>
      <c r="E260" s="307"/>
      <c r="F260" s="307"/>
      <c r="G260" s="170"/>
      <c r="H260" s="300">
        <f ca="1">IF(AND(DAY(A260)=20,COUNTIFS($H$25:H259,"&gt;0",$A$25:A259,"&gt;="&amp;DATE(YEAR(A260),MONTH(A260),1),$A$25:A259,"&lt;"&amp;DATE(YEAR(A260),MONTH(A260)+1,1))=0),'ввод данных'!$B$15,-RANDBETWEEN(51,14999))</f>
        <v>-7064</v>
      </c>
      <c r="I260" s="300"/>
      <c r="J260" s="300"/>
      <c r="K260" s="300"/>
      <c r="L260" s="300"/>
      <c r="M260" s="171"/>
      <c r="N260" s="171">
        <f t="shared" ca="1" si="13"/>
        <v>-7064</v>
      </c>
      <c r="O260" s="170"/>
      <c r="P260" s="303" t="str">
        <f ca="1">IF(H260='ввод данных'!$B$15,"Salary transfer from "&amp;'ввод данных'!$B$11,INDEX(Лист4!$A$1:$A$388,RANDBETWEEN(1,ROWS(Лист4!$A$1:$A$388))))</f>
        <v>YM*MZAEM</v>
      </c>
      <c r="Q260" s="303"/>
      <c r="R260" s="170"/>
      <c r="S260" s="171" t="str">
        <f t="shared" ca="1" si="15"/>
        <v>*4992</v>
      </c>
    </row>
    <row r="261" spans="1:19" ht="30" customHeight="1">
      <c r="A261" s="160">
        <f t="shared" ca="1" si="14"/>
        <v>45944.304699074106</v>
      </c>
      <c r="B261" s="170"/>
      <c r="C261" s="306">
        <f t="shared" ca="1" si="12"/>
        <v>45944.304699074106</v>
      </c>
      <c r="D261" s="307"/>
      <c r="E261" s="307"/>
      <c r="F261" s="307"/>
      <c r="G261" s="170"/>
      <c r="H261" s="300">
        <f ca="1">IF(AND(DAY(A261)=20,COUNTIFS($H$25:H260,"&gt;0",$A$25:A260,"&gt;="&amp;DATE(YEAR(A261),MONTH(A261),1),$A$25:A260,"&lt;"&amp;DATE(YEAR(A261),MONTH(A261)+1,1))=0),'ввод данных'!$B$15,-RANDBETWEEN(51,14999))</f>
        <v>-9753</v>
      </c>
      <c r="I261" s="300"/>
      <c r="J261" s="300"/>
      <c r="K261" s="300"/>
      <c r="L261" s="300"/>
      <c r="M261" s="171"/>
      <c r="N261" s="171">
        <f t="shared" ca="1" si="13"/>
        <v>-9753</v>
      </c>
      <c r="O261" s="170"/>
      <c r="P261" s="303" t="str">
        <f ca="1">IF(H261='ввод данных'!$B$15,"Salary transfer from "&amp;'ввод данных'!$B$11,INDEX(Лист4!$A$1:$A$388,RANDBETWEEN(1,ROWS(Лист4!$A$1:$A$388))))</f>
        <v>ROBOKASSA</v>
      </c>
      <c r="Q261" s="303"/>
      <c r="R261" s="170"/>
      <c r="S261" s="171" t="str">
        <f t="shared" ca="1" si="15"/>
        <v>*4992</v>
      </c>
    </row>
    <row r="262" spans="1:19" ht="30" customHeight="1">
      <c r="A262" s="160">
        <f t="shared" ca="1" si="14"/>
        <v>45943.374143518551</v>
      </c>
      <c r="B262" s="170"/>
      <c r="C262" s="306">
        <f t="shared" ca="1" si="12"/>
        <v>45943.374143518551</v>
      </c>
      <c r="D262" s="307"/>
      <c r="E262" s="307"/>
      <c r="F262" s="307"/>
      <c r="G262" s="170"/>
      <c r="H262" s="300">
        <f ca="1">IF(AND(DAY(A262)=20,COUNTIFS($H$25:H261,"&gt;0",$A$25:A261,"&gt;="&amp;DATE(YEAR(A262),MONTH(A262),1),$A$25:A261,"&lt;"&amp;DATE(YEAR(A262),MONTH(A262)+1,1))=0),'ввод данных'!$B$15,-RANDBETWEEN(51,14999))</f>
        <v>-1685</v>
      </c>
      <c r="I262" s="300"/>
      <c r="J262" s="300"/>
      <c r="K262" s="300"/>
      <c r="L262" s="300"/>
      <c r="M262" s="171"/>
      <c r="N262" s="171">
        <f t="shared" ca="1" si="13"/>
        <v>-1685</v>
      </c>
      <c r="O262" s="170"/>
      <c r="P262" s="303" t="str">
        <f ca="1">IF(H262='ввод данных'!$B$15,"Salary transfer from "&amp;'ввод данных'!$B$11,INDEX(Лист4!$A$1:$A$388,RANDBETWEEN(1,ROWS(Лист4!$A$1:$A$388))))</f>
        <v>NETELLER 4342</v>
      </c>
      <c r="Q262" s="303"/>
      <c r="R262" s="170"/>
      <c r="S262" s="171" t="str">
        <f t="shared" ca="1" si="15"/>
        <v>*4992</v>
      </c>
    </row>
    <row r="263" spans="1:19" ht="30" customHeight="1">
      <c r="A263" s="160">
        <f t="shared" ca="1" si="14"/>
        <v>45942.80053240744</v>
      </c>
      <c r="B263" s="170"/>
      <c r="C263" s="306">
        <f t="shared" ca="1" si="12"/>
        <v>45942.80053240744</v>
      </c>
      <c r="D263" s="307"/>
      <c r="E263" s="307"/>
      <c r="F263" s="307"/>
      <c r="G263" s="170"/>
      <c r="H263" s="300">
        <f ca="1">IF(AND(DAY(A263)=20,COUNTIFS($H$25:H262,"&gt;0",$A$25:A262,"&gt;="&amp;DATE(YEAR(A263),MONTH(A263),1),$A$25:A262,"&lt;"&amp;DATE(YEAR(A263),MONTH(A263)+1,1))=0),'ввод данных'!$B$15,-RANDBETWEEN(51,14999))</f>
        <v>-4763</v>
      </c>
      <c r="I263" s="300"/>
      <c r="J263" s="300"/>
      <c r="K263" s="300"/>
      <c r="L263" s="300"/>
      <c r="M263" s="171"/>
      <c r="N263" s="171">
        <f t="shared" ca="1" si="13"/>
        <v>-4763</v>
      </c>
      <c r="O263" s="170"/>
      <c r="P263" s="303" t="str">
        <f ca="1">IF(H263='ввод данных'!$B$15,"Salary transfer from "&amp;'ввод данных'!$B$11,INDEX(Лист4!$A$1:$A$388,RANDBETWEEN(1,ROWS(Лист4!$A$1:$A$388))))</f>
        <v>YM*COFFEE-CAPITA</v>
      </c>
      <c r="Q263" s="303"/>
      <c r="R263" s="170"/>
      <c r="S263" s="171" t="str">
        <f t="shared" ca="1" si="15"/>
        <v>*4992</v>
      </c>
    </row>
    <row r="264" spans="1:19" ht="30" customHeight="1">
      <c r="A264" s="160">
        <f t="shared" ca="1" si="14"/>
        <v>45942.254004629664</v>
      </c>
      <c r="B264" s="170"/>
      <c r="C264" s="306">
        <f t="shared" ca="1" si="12"/>
        <v>45942.254004629664</v>
      </c>
      <c r="D264" s="307"/>
      <c r="E264" s="307"/>
      <c r="F264" s="307"/>
      <c r="G264" s="170"/>
      <c r="H264" s="300">
        <f ca="1">IF(AND(DAY(A264)=20,COUNTIFS($H$25:H263,"&gt;0",$A$25:A263,"&gt;="&amp;DATE(YEAR(A264),MONTH(A264),1),$A$25:A263,"&lt;"&amp;DATE(YEAR(A264),MONTH(A264)+1,1))=0),'ввод данных'!$B$15,-RANDBETWEEN(51,14999))</f>
        <v>-3944</v>
      </c>
      <c r="I264" s="300"/>
      <c r="J264" s="300"/>
      <c r="K264" s="300"/>
      <c r="L264" s="300"/>
      <c r="M264" s="171"/>
      <c r="N264" s="171">
        <f t="shared" ca="1" si="13"/>
        <v>-3944</v>
      </c>
      <c r="O264" s="170"/>
      <c r="P264" s="303" t="str">
        <f ca="1">IF(H264='ввод данных'!$B$15,"Salary transfer from "&amp;'ввод данных'!$B$11,INDEX(Лист4!$A$1:$A$388,RANDBETWEEN(1,ROWS(Лист4!$A$1:$A$388))))</f>
        <v>BHN*GIFTCARDS</v>
      </c>
      <c r="Q264" s="303"/>
      <c r="R264" s="170"/>
      <c r="S264" s="171" t="str">
        <f t="shared" ca="1" si="15"/>
        <v>*4992</v>
      </c>
    </row>
    <row r="265" spans="1:19" ht="30" customHeight="1">
      <c r="A265" s="160">
        <f t="shared" ca="1" si="14"/>
        <v>45942.206087962993</v>
      </c>
      <c r="B265" s="170"/>
      <c r="C265" s="306">
        <f t="shared" ca="1" si="12"/>
        <v>45942.206087962993</v>
      </c>
      <c r="D265" s="307"/>
      <c r="E265" s="307"/>
      <c r="F265" s="307"/>
      <c r="G265" s="170"/>
      <c r="H265" s="300">
        <f ca="1">IF(AND(DAY(A265)=20,COUNTIFS($H$25:H264,"&gt;0",$A$25:A264,"&gt;="&amp;DATE(YEAR(A265),MONTH(A265),1),$A$25:A264,"&lt;"&amp;DATE(YEAR(A265),MONTH(A265)+1,1))=0),'ввод данных'!$B$15,-RANDBETWEEN(51,14999))</f>
        <v>-335</v>
      </c>
      <c r="I265" s="300"/>
      <c r="J265" s="300"/>
      <c r="K265" s="300"/>
      <c r="L265" s="300"/>
      <c r="M265" s="171"/>
      <c r="N265" s="171">
        <f t="shared" ca="1" si="13"/>
        <v>-335</v>
      </c>
      <c r="O265" s="170"/>
      <c r="P265" s="303" t="str">
        <f ca="1">IF(H265='ввод данных'!$B$15,"Salary transfer from "&amp;'ввод данных'!$B$11,INDEX(Лист4!$A$1:$A$388,RANDBETWEEN(1,ROWS(Лист4!$A$1:$A$388))))</f>
        <v>WU</v>
      </c>
      <c r="Q265" s="303"/>
      <c r="R265" s="170"/>
      <c r="S265" s="171" t="str">
        <f t="shared" ca="1" si="15"/>
        <v>*4992</v>
      </c>
    </row>
    <row r="266" spans="1:19" ht="30" customHeight="1">
      <c r="A266" s="160">
        <f t="shared" ca="1" si="14"/>
        <v>45941.580393518547</v>
      </c>
      <c r="B266" s="170"/>
      <c r="C266" s="306">
        <f t="shared" ca="1" si="12"/>
        <v>45941.580393518547</v>
      </c>
      <c r="D266" s="307"/>
      <c r="E266" s="307"/>
      <c r="F266" s="307"/>
      <c r="G266" s="170"/>
      <c r="H266" s="300">
        <f ca="1">IF(AND(DAY(A266)=20,COUNTIFS($H$25:H265,"&gt;0",$A$25:A265,"&gt;="&amp;DATE(YEAR(A266),MONTH(A266),1),$A$25:A265,"&lt;"&amp;DATE(YEAR(A266),MONTH(A266)+1,1))=0),'ввод данных'!$B$15,-RANDBETWEEN(51,14999))</f>
        <v>-5060</v>
      </c>
      <c r="I266" s="300"/>
      <c r="J266" s="300"/>
      <c r="K266" s="300"/>
      <c r="L266" s="300"/>
      <c r="M266" s="171"/>
      <c r="N266" s="171">
        <f t="shared" ca="1" si="13"/>
        <v>-5060</v>
      </c>
      <c r="O266" s="170"/>
      <c r="P266" s="303" t="str">
        <f ca="1">IF(H266='ввод данных'!$B$15,"Salary transfer from "&amp;'ввод данных'!$B$11,INDEX(Лист4!$A$1:$A$388,RANDBETWEEN(1,ROWS(Лист4!$A$1:$A$388))))</f>
        <v>HOT-ZAIM.RU</v>
      </c>
      <c r="Q266" s="303"/>
      <c r="R266" s="170"/>
      <c r="S266" s="171" t="str">
        <f t="shared" ca="1" si="15"/>
        <v>*4992</v>
      </c>
    </row>
    <row r="267" spans="1:19" ht="30" customHeight="1">
      <c r="A267" s="160">
        <f t="shared" ca="1" si="14"/>
        <v>45941.47136574077</v>
      </c>
      <c r="B267" s="170"/>
      <c r="C267" s="306">
        <f t="shared" ca="1" si="12"/>
        <v>45941.47136574077</v>
      </c>
      <c r="D267" s="307"/>
      <c r="E267" s="307"/>
      <c r="F267" s="307"/>
      <c r="G267" s="170"/>
      <c r="H267" s="300">
        <f ca="1">IF(AND(DAY(A267)=20,COUNTIFS($H$25:H266,"&gt;0",$A$25:A266,"&gt;="&amp;DATE(YEAR(A267),MONTH(A267),1),$A$25:A266,"&lt;"&amp;DATE(YEAR(A267),MONTH(A267)+1,1))=0),'ввод данных'!$B$15,-RANDBETWEEN(51,14999))</f>
        <v>-4411</v>
      </c>
      <c r="I267" s="300"/>
      <c r="J267" s="300"/>
      <c r="K267" s="300"/>
      <c r="L267" s="300"/>
      <c r="M267" s="171"/>
      <c r="N267" s="171">
        <f t="shared" ca="1" si="13"/>
        <v>-4411</v>
      </c>
      <c r="O267" s="170"/>
      <c r="P267" s="303" t="str">
        <f ca="1">IF(H267='ввод данных'!$B$15,"Salary transfer from "&amp;'ввод данных'!$B$11,INDEX(Лист4!$A$1:$A$388,RANDBETWEEN(1,ROWS(Лист4!$A$1:$A$388))))</f>
        <v>MAGAZIN DUDNIK</v>
      </c>
      <c r="Q267" s="303"/>
      <c r="R267" s="170"/>
      <c r="S267" s="171" t="str">
        <f t="shared" ca="1" si="15"/>
        <v>*4992</v>
      </c>
    </row>
    <row r="268" spans="1:19" ht="30" customHeight="1">
      <c r="A268" s="160">
        <f t="shared" ca="1" si="14"/>
        <v>45941.368587962992</v>
      </c>
      <c r="B268" s="170"/>
      <c r="C268" s="306">
        <f t="shared" ca="1" si="12"/>
        <v>45941.368587962992</v>
      </c>
      <c r="D268" s="307"/>
      <c r="E268" s="307"/>
      <c r="F268" s="307"/>
      <c r="G268" s="170"/>
      <c r="H268" s="300">
        <f ca="1">IF(AND(DAY(A268)=20,COUNTIFS($H$25:H267,"&gt;0",$A$25:A267,"&gt;="&amp;DATE(YEAR(A268),MONTH(A268),1),$A$25:A267,"&lt;"&amp;DATE(YEAR(A268),MONTH(A268)+1,1))=0),'ввод данных'!$B$15,-RANDBETWEEN(51,14999))</f>
        <v>-6991</v>
      </c>
      <c r="I268" s="300"/>
      <c r="J268" s="300"/>
      <c r="K268" s="300"/>
      <c r="L268" s="300"/>
      <c r="M268" s="171"/>
      <c r="N268" s="171">
        <f t="shared" ca="1" si="13"/>
        <v>-6991</v>
      </c>
      <c r="O268" s="170"/>
      <c r="P268" s="303" t="str">
        <f ca="1">IF(H268='ввод данных'!$B$15,"Salary transfer from "&amp;'ввод данных'!$B$11,INDEX(Лист4!$A$1:$A$388,RANDBETWEEN(1,ROWS(Лист4!$A$1:$A$388))))</f>
        <v>YM*MONEY.YANDEX.RU</v>
      </c>
      <c r="Q268" s="303"/>
      <c r="R268" s="170"/>
      <c r="S268" s="171" t="str">
        <f t="shared" ca="1" si="15"/>
        <v>*4992</v>
      </c>
    </row>
    <row r="269" spans="1:19" ht="30" customHeight="1">
      <c r="A269" s="160">
        <f t="shared" ca="1" si="14"/>
        <v>45941.30122685188</v>
      </c>
      <c r="B269" s="170"/>
      <c r="C269" s="306">
        <f t="shared" ca="1" si="12"/>
        <v>45941.30122685188</v>
      </c>
      <c r="D269" s="307"/>
      <c r="E269" s="307"/>
      <c r="F269" s="307"/>
      <c r="G269" s="170"/>
      <c r="H269" s="300">
        <f ca="1">IF(AND(DAY(A269)=20,COUNTIFS($H$25:H268,"&gt;0",$A$25:A268,"&gt;="&amp;DATE(YEAR(A269),MONTH(A269),1),$A$25:A268,"&lt;"&amp;DATE(YEAR(A269),MONTH(A269)+1,1))=0),'ввод данных'!$B$15,-RANDBETWEEN(51,14999))</f>
        <v>-4136</v>
      </c>
      <c r="I269" s="300"/>
      <c r="J269" s="300"/>
      <c r="K269" s="300"/>
      <c r="L269" s="300"/>
      <c r="M269" s="171"/>
      <c r="N269" s="171">
        <f t="shared" ca="1" si="13"/>
        <v>-4136</v>
      </c>
      <c r="O269" s="170"/>
      <c r="P269" s="303" t="str">
        <f ca="1">IF(H269='ввод данных'!$B$15,"Salary transfer from "&amp;'ввод данных'!$B$11,INDEX(Лист4!$A$1:$A$388,RANDBETWEEN(1,ROWS(Лист4!$A$1:$A$388))))</f>
        <v>PAYPAL *UORPGMONEY</v>
      </c>
      <c r="Q269" s="303"/>
      <c r="R269" s="170"/>
      <c r="S269" s="171" t="str">
        <f t="shared" ca="1" si="15"/>
        <v>*4992</v>
      </c>
    </row>
    <row r="270" spans="1:19" ht="30" customHeight="1">
      <c r="A270" s="160">
        <f t="shared" ca="1" si="14"/>
        <v>45941.054699074099</v>
      </c>
      <c r="B270" s="170"/>
      <c r="C270" s="306">
        <f t="shared" ca="1" si="12"/>
        <v>45941.054699074099</v>
      </c>
      <c r="D270" s="307"/>
      <c r="E270" s="307"/>
      <c r="F270" s="307"/>
      <c r="G270" s="170"/>
      <c r="H270" s="300">
        <f ca="1">IF(AND(DAY(A270)=20,COUNTIFS($H$25:H269,"&gt;0",$A$25:A269,"&gt;="&amp;DATE(YEAR(A270),MONTH(A270),1),$A$25:A269,"&lt;"&amp;DATE(YEAR(A270),MONTH(A270)+1,1))=0),'ввод данных'!$B$15,-RANDBETWEEN(51,14999))</f>
        <v>-2063</v>
      </c>
      <c r="I270" s="300"/>
      <c r="J270" s="300"/>
      <c r="K270" s="300"/>
      <c r="L270" s="300"/>
      <c r="M270" s="171"/>
      <c r="N270" s="171">
        <f t="shared" ca="1" si="13"/>
        <v>-2063</v>
      </c>
      <c r="O270" s="170"/>
      <c r="P270" s="303" t="str">
        <f ca="1">IF(H270='ввод данных'!$B$15,"Salary transfer from "&amp;'ввод данных'!$B$11,INDEX(Лист4!$A$1:$A$388,RANDBETWEEN(1,ROWS(Лист4!$A$1:$A$388))))</f>
        <v>ALFA ACQ</v>
      </c>
      <c r="Q270" s="303"/>
      <c r="R270" s="170"/>
      <c r="S270" s="171" t="str">
        <f t="shared" ca="1" si="15"/>
        <v>*4992</v>
      </c>
    </row>
    <row r="271" spans="1:19" ht="30" customHeight="1">
      <c r="A271" s="160">
        <f t="shared" ca="1" si="14"/>
        <v>45940.853310185208</v>
      </c>
      <c r="B271" s="170"/>
      <c r="C271" s="306">
        <f t="shared" ca="1" si="12"/>
        <v>45940.853310185208</v>
      </c>
      <c r="D271" s="307"/>
      <c r="E271" s="307"/>
      <c r="F271" s="307"/>
      <c r="G271" s="170"/>
      <c r="H271" s="300">
        <f ca="1">IF(AND(DAY(A271)=20,COUNTIFS($H$25:H270,"&gt;0",$A$25:A270,"&gt;="&amp;DATE(YEAR(A271),MONTH(A271),1),$A$25:A270,"&lt;"&amp;DATE(YEAR(A271),MONTH(A271)+1,1))=0),'ввод данных'!$B$15,-RANDBETWEEN(51,14999))</f>
        <v>-2602</v>
      </c>
      <c r="I271" s="300"/>
      <c r="J271" s="300"/>
      <c r="K271" s="300"/>
      <c r="L271" s="300"/>
      <c r="M271" s="171"/>
      <c r="N271" s="171">
        <f t="shared" ca="1" si="13"/>
        <v>-2602</v>
      </c>
      <c r="O271" s="170"/>
      <c r="P271" s="303" t="str">
        <f ca="1">IF(H271='ввод данных'!$B$15,"Salary transfer from "&amp;'ввод данных'!$B$11,INDEX(Лист4!$A$1:$A$388,RANDBETWEEN(1,ROWS(Лист4!$A$1:$A$388))))</f>
        <v>OOO MFK</v>
      </c>
      <c r="Q271" s="303"/>
      <c r="R271" s="170"/>
      <c r="S271" s="171" t="str">
        <f t="shared" ca="1" si="15"/>
        <v>*4992</v>
      </c>
    </row>
    <row r="272" spans="1:19" ht="30" customHeight="1">
      <c r="A272" s="160">
        <f t="shared" ca="1" si="14"/>
        <v>45940.028310185211</v>
      </c>
      <c r="B272" s="170"/>
      <c r="C272" s="306">
        <f t="shared" ca="1" si="12"/>
        <v>45940.028310185211</v>
      </c>
      <c r="D272" s="307"/>
      <c r="E272" s="307"/>
      <c r="F272" s="307"/>
      <c r="G272" s="170"/>
      <c r="H272" s="300">
        <f ca="1">IF(AND(DAY(A272)=20,COUNTIFS($H$25:H271,"&gt;0",$A$25:A271,"&gt;="&amp;DATE(YEAR(A272),MONTH(A272),1),$A$25:A271,"&lt;"&amp;DATE(YEAR(A272),MONTH(A272)+1,1))=0),'ввод данных'!$B$15,-RANDBETWEEN(51,14999))</f>
        <v>-10584</v>
      </c>
      <c r="I272" s="300"/>
      <c r="J272" s="300"/>
      <c r="K272" s="300"/>
      <c r="L272" s="300"/>
      <c r="M272" s="171"/>
      <c r="N272" s="171">
        <f t="shared" ca="1" si="13"/>
        <v>-10584</v>
      </c>
      <c r="O272" s="170"/>
      <c r="P272" s="303" t="str">
        <f ca="1">IF(H272='ввод данных'!$B$15,"Salary transfer from "&amp;'ввод данных'!$B$11,INDEX(Лист4!$A$1:$A$388,RANDBETWEEN(1,ROWS(Лист4!$A$1:$A$388))))</f>
        <v>YM*ZUCOFFEE</v>
      </c>
      <c r="Q272" s="303"/>
      <c r="R272" s="170"/>
      <c r="S272" s="171" t="str">
        <f t="shared" ca="1" si="15"/>
        <v>*4992</v>
      </c>
    </row>
    <row r="273" spans="1:19" ht="30" customHeight="1">
      <c r="A273" s="160">
        <f t="shared" ca="1" si="14"/>
        <v>45939.160254629656</v>
      </c>
      <c r="B273" s="170"/>
      <c r="C273" s="306">
        <f t="shared" ca="1" si="12"/>
        <v>45939.160254629656</v>
      </c>
      <c r="D273" s="307"/>
      <c r="E273" s="307"/>
      <c r="F273" s="307"/>
      <c r="G273" s="170"/>
      <c r="H273" s="300">
        <f ca="1">IF(AND(DAY(A273)=20,COUNTIFS($H$25:H272,"&gt;0",$A$25:A272,"&gt;="&amp;DATE(YEAR(A273),MONTH(A273),1),$A$25:A272,"&lt;"&amp;DATE(YEAR(A273),MONTH(A273)+1,1))=0),'ввод данных'!$B$15,-RANDBETWEEN(51,14999))</f>
        <v>-11691</v>
      </c>
      <c r="I273" s="300"/>
      <c r="J273" s="300"/>
      <c r="K273" s="300"/>
      <c r="L273" s="300"/>
      <c r="M273" s="171"/>
      <c r="N273" s="171">
        <f t="shared" ca="1" si="13"/>
        <v>-11691</v>
      </c>
      <c r="O273" s="170"/>
      <c r="P273" s="303" t="str">
        <f ca="1">IF(H273='ввод данных'!$B$15,"Salary transfer from "&amp;'ввод данных'!$B$11,INDEX(Лист4!$A$1:$A$388,RANDBETWEEN(1,ROWS(Лист4!$A$1:$A$388))))</f>
        <v>TOUCH BANK</v>
      </c>
      <c r="Q273" s="303"/>
      <c r="R273" s="170"/>
      <c r="S273" s="171" t="str">
        <f t="shared" ca="1" si="15"/>
        <v>*4992</v>
      </c>
    </row>
    <row r="274" spans="1:19" ht="30" customHeight="1">
      <c r="A274" s="160">
        <f t="shared" ca="1" si="14"/>
        <v>45938.271365740766</v>
      </c>
      <c r="B274" s="170"/>
      <c r="C274" s="306">
        <f t="shared" ca="1" si="12"/>
        <v>45938.271365740766</v>
      </c>
      <c r="D274" s="307"/>
      <c r="E274" s="307"/>
      <c r="F274" s="307"/>
      <c r="G274" s="170"/>
      <c r="H274" s="300">
        <f ca="1">IF(AND(DAY(A274)=20,COUNTIFS($H$25:H273,"&gt;0",$A$25:A273,"&gt;="&amp;DATE(YEAR(A274),MONTH(A274),1),$A$25:A273,"&lt;"&amp;DATE(YEAR(A274),MONTH(A274)+1,1))=0),'ввод данных'!$B$15,-RANDBETWEEN(51,14999))</f>
        <v>-3157</v>
      </c>
      <c r="I274" s="300"/>
      <c r="J274" s="300"/>
      <c r="K274" s="300"/>
      <c r="L274" s="300"/>
      <c r="M274" s="171"/>
      <c r="N274" s="171">
        <f t="shared" ca="1" si="13"/>
        <v>-3157</v>
      </c>
      <c r="O274" s="170"/>
      <c r="P274" s="303" t="str">
        <f ca="1">IF(H274='ввод данных'!$B$15,"Salary transfer from "&amp;'ввод данных'!$B$11,INDEX(Лист4!$A$1:$A$388,RANDBETWEEN(1,ROWS(Лист4!$A$1:$A$388))))</f>
        <v>PAYMASTER</v>
      </c>
      <c r="Q274" s="303"/>
      <c r="R274" s="170"/>
      <c r="S274" s="171" t="str">
        <f t="shared" ca="1" si="15"/>
        <v>*4992</v>
      </c>
    </row>
    <row r="275" spans="1:19" ht="30" customHeight="1">
      <c r="A275" s="160">
        <f t="shared" ca="1" si="14"/>
        <v>45937.3296990741</v>
      </c>
      <c r="B275" s="170"/>
      <c r="C275" s="306">
        <f t="shared" ca="1" si="12"/>
        <v>45937.3296990741</v>
      </c>
      <c r="D275" s="307"/>
      <c r="E275" s="307"/>
      <c r="F275" s="307"/>
      <c r="G275" s="170"/>
      <c r="H275" s="300">
        <f ca="1">IF(AND(DAY(A275)=20,COUNTIFS($H$25:H274,"&gt;0",$A$25:A274,"&gt;="&amp;DATE(YEAR(A275),MONTH(A275),1),$A$25:A274,"&lt;"&amp;DATE(YEAR(A275),MONTH(A275)+1,1))=0),'ввод данных'!$B$15,-RANDBETWEEN(51,14999))</f>
        <v>-695</v>
      </c>
      <c r="I275" s="300"/>
      <c r="J275" s="300"/>
      <c r="K275" s="300"/>
      <c r="L275" s="300"/>
      <c r="M275" s="171"/>
      <c r="N275" s="171">
        <f t="shared" ca="1" si="13"/>
        <v>-695</v>
      </c>
      <c r="O275" s="170"/>
      <c r="P275" s="303" t="str">
        <f ca="1">IF(H275='ввод данных'!$B$15,"Salary transfer from "&amp;'ввод данных'!$B$11,INDEX(Лист4!$A$1:$A$388,RANDBETWEEN(1,ROWS(Лист4!$A$1:$A$388))))</f>
        <v>LETNY SAD</v>
      </c>
      <c r="Q275" s="303"/>
      <c r="R275" s="170"/>
      <c r="S275" s="171" t="str">
        <f t="shared" ca="1" si="15"/>
        <v>*4992</v>
      </c>
    </row>
    <row r="276" spans="1:19" ht="30" customHeight="1">
      <c r="A276" s="160">
        <f t="shared" ca="1" si="14"/>
        <v>45936.819282407436</v>
      </c>
      <c r="B276" s="170"/>
      <c r="C276" s="306">
        <f t="shared" ca="1" si="12"/>
        <v>45936.819282407436</v>
      </c>
      <c r="D276" s="307"/>
      <c r="E276" s="307"/>
      <c r="F276" s="307"/>
      <c r="G276" s="170"/>
      <c r="H276" s="300">
        <f ca="1">IF(AND(DAY(A276)=20,COUNTIFS($H$25:H275,"&gt;0",$A$25:A275,"&gt;="&amp;DATE(YEAR(A276),MONTH(A276),1),$A$25:A275,"&lt;"&amp;DATE(YEAR(A276),MONTH(A276)+1,1))=0),'ввод данных'!$B$15,-RANDBETWEEN(51,14999))</f>
        <v>-13066</v>
      </c>
      <c r="I276" s="300"/>
      <c r="J276" s="300"/>
      <c r="K276" s="300"/>
      <c r="L276" s="300"/>
      <c r="M276" s="171"/>
      <c r="N276" s="171">
        <f t="shared" ca="1" si="13"/>
        <v>-13066</v>
      </c>
      <c r="O276" s="170"/>
      <c r="P276" s="303" t="str">
        <f ca="1">IF(H276='ввод данных'!$B$15,"Salary transfer from "&amp;'ввод данных'!$B$11,INDEX(Лист4!$A$1:$A$388,RANDBETWEEN(1,ROWS(Лист4!$A$1:$A$388))))</f>
        <v>YM*DENGI-NA-BANKR</v>
      </c>
      <c r="Q276" s="303"/>
      <c r="R276" s="170"/>
      <c r="S276" s="171" t="str">
        <f t="shared" ca="1" si="15"/>
        <v>*4992</v>
      </c>
    </row>
    <row r="277" spans="1:19" ht="30" customHeight="1">
      <c r="A277" s="160">
        <f t="shared" ca="1" si="14"/>
        <v>45936.549837962993</v>
      </c>
      <c r="B277" s="170"/>
      <c r="C277" s="306">
        <f t="shared" ca="1" si="12"/>
        <v>45936.549837962993</v>
      </c>
      <c r="D277" s="307"/>
      <c r="E277" s="307"/>
      <c r="F277" s="307"/>
      <c r="G277" s="170"/>
      <c r="H277" s="300">
        <f ca="1">IF(AND(DAY(A277)=20,COUNTIFS($H$25:H276,"&gt;0",$A$25:A276,"&gt;="&amp;DATE(YEAR(A277),MONTH(A277),1),$A$25:A276,"&lt;"&amp;DATE(YEAR(A277),MONTH(A277)+1,1))=0),'ввод данных'!$B$15,-RANDBETWEEN(51,14999))</f>
        <v>-12128</v>
      </c>
      <c r="I277" s="300"/>
      <c r="J277" s="300"/>
      <c r="K277" s="300"/>
      <c r="L277" s="300"/>
      <c r="M277" s="171"/>
      <c r="N277" s="171">
        <f t="shared" ca="1" si="13"/>
        <v>-12128</v>
      </c>
      <c r="O277" s="170"/>
      <c r="P277" s="303" t="str">
        <f ca="1">IF(H277='ввод данных'!$B$15,"Salary transfer from "&amp;'ввод данных'!$B$11,INDEX(Лист4!$A$1:$A$388,RANDBETWEEN(1,ROWS(Лист4!$A$1:$A$388))))</f>
        <v>ANTRESOL</v>
      </c>
      <c r="Q277" s="303"/>
      <c r="R277" s="170"/>
      <c r="S277" s="171" t="str">
        <f t="shared" ca="1" si="15"/>
        <v>*4992</v>
      </c>
    </row>
    <row r="278" spans="1:19" ht="30" customHeight="1">
      <c r="A278" s="160">
        <f t="shared" ca="1" si="14"/>
        <v>45936.430393518553</v>
      </c>
      <c r="B278" s="170"/>
      <c r="C278" s="306">
        <f t="shared" ca="1" si="12"/>
        <v>45936.430393518553</v>
      </c>
      <c r="D278" s="307"/>
      <c r="E278" s="307"/>
      <c r="F278" s="307"/>
      <c r="G278" s="170"/>
      <c r="H278" s="300">
        <f ca="1">IF(AND(DAY(A278)=20,COUNTIFS($H$25:H277,"&gt;0",$A$25:A277,"&gt;="&amp;DATE(YEAR(A278),MONTH(A278),1),$A$25:A277,"&lt;"&amp;DATE(YEAR(A278),MONTH(A278)+1,1))=0),'ввод данных'!$B$15,-RANDBETWEEN(51,14999))</f>
        <v>-1439</v>
      </c>
      <c r="I278" s="300"/>
      <c r="J278" s="300"/>
      <c r="K278" s="300"/>
      <c r="L278" s="300"/>
      <c r="M278" s="171"/>
      <c r="N278" s="171">
        <f t="shared" ca="1" si="13"/>
        <v>-1439</v>
      </c>
      <c r="O278" s="170"/>
      <c r="P278" s="303" t="str">
        <f ca="1">IF(H278='ввод данных'!$B$15,"Salary transfer from "&amp;'ввод данных'!$B$11,INDEX(Лист4!$A$1:$A$388,RANDBETWEEN(1,ROWS(Лист4!$A$1:$A$388))))</f>
        <v>BEER&amp;SUSHI SHOP</v>
      </c>
      <c r="Q278" s="303"/>
      <c r="R278" s="170"/>
      <c r="S278" s="171" t="str">
        <f t="shared" ca="1" si="15"/>
        <v>*4992</v>
      </c>
    </row>
    <row r="279" spans="1:19" ht="30" customHeight="1">
      <c r="A279" s="160">
        <f t="shared" ca="1" si="14"/>
        <v>45935.847060185217</v>
      </c>
      <c r="B279" s="170"/>
      <c r="C279" s="306">
        <f t="shared" ca="1" si="12"/>
        <v>45935.847060185217</v>
      </c>
      <c r="D279" s="307"/>
      <c r="E279" s="307"/>
      <c r="F279" s="307"/>
      <c r="G279" s="170"/>
      <c r="H279" s="300">
        <f ca="1">IF(AND(DAY(A279)=20,COUNTIFS($H$25:H278,"&gt;0",$A$25:A278,"&gt;="&amp;DATE(YEAR(A279),MONTH(A279),1),$A$25:A278,"&lt;"&amp;DATE(YEAR(A279),MONTH(A279)+1,1))=0),'ввод данных'!$B$15,-RANDBETWEEN(51,14999))</f>
        <v>-10435</v>
      </c>
      <c r="I279" s="300"/>
      <c r="J279" s="300"/>
      <c r="K279" s="300"/>
      <c r="L279" s="300"/>
      <c r="M279" s="171"/>
      <c r="N279" s="171">
        <f t="shared" ca="1" si="13"/>
        <v>-10435</v>
      </c>
      <c r="O279" s="170"/>
      <c r="P279" s="303" t="str">
        <f ca="1">IF(H279='ввод данных'!$B$15,"Salary transfer from "&amp;'ввод данных'!$B$11,INDEX(Лист4!$A$1:$A$388,RANDBETWEEN(1,ROWS(Лист4!$A$1:$A$388))))</f>
        <v>YM*YM.FIN</v>
      </c>
      <c r="Q279" s="303"/>
      <c r="R279" s="170"/>
      <c r="S279" s="171" t="str">
        <f t="shared" ca="1" si="15"/>
        <v>*4992</v>
      </c>
    </row>
    <row r="280" spans="1:19" ht="30" customHeight="1">
      <c r="A280" s="160">
        <f t="shared" ca="1" si="14"/>
        <v>45934.94289351855</v>
      </c>
      <c r="B280" s="170"/>
      <c r="C280" s="306">
        <f t="shared" ca="1" si="12"/>
        <v>45934.94289351855</v>
      </c>
      <c r="D280" s="307"/>
      <c r="E280" s="307"/>
      <c r="F280" s="307"/>
      <c r="G280" s="170"/>
      <c r="H280" s="300">
        <f ca="1">IF(AND(DAY(A280)=20,COUNTIFS($H$25:H279,"&gt;0",$A$25:A279,"&gt;="&amp;DATE(YEAR(A280),MONTH(A280),1),$A$25:A279,"&lt;"&amp;DATE(YEAR(A280),MONTH(A280)+1,1))=0),'ввод данных'!$B$15,-RANDBETWEEN(51,14999))</f>
        <v>-9517</v>
      </c>
      <c r="I280" s="300"/>
      <c r="J280" s="300"/>
      <c r="K280" s="300"/>
      <c r="L280" s="300"/>
      <c r="M280" s="171"/>
      <c r="N280" s="171">
        <f t="shared" ca="1" si="13"/>
        <v>-9517</v>
      </c>
      <c r="O280" s="170"/>
      <c r="P280" s="303" t="str">
        <f ca="1">IF(H280='ввод данных'!$B$15,"Salary transfer from "&amp;'ввод данных'!$B$11,INDEX(Лист4!$A$1:$A$388,RANDBETWEEN(1,ROWS(Лист4!$A$1:$A$388))))</f>
        <v>LEUPAY.EU  CODE 9022</v>
      </c>
      <c r="Q280" s="303"/>
      <c r="R280" s="170"/>
      <c r="S280" s="171" t="str">
        <f t="shared" ca="1" si="15"/>
        <v>*4992</v>
      </c>
    </row>
    <row r="281" spans="1:19" ht="30" customHeight="1">
      <c r="A281" s="160">
        <f t="shared" ca="1" si="14"/>
        <v>45934.881782407436</v>
      </c>
      <c r="B281" s="170"/>
      <c r="C281" s="306">
        <f t="shared" ca="1" si="12"/>
        <v>45934.881782407436</v>
      </c>
      <c r="D281" s="307"/>
      <c r="E281" s="307"/>
      <c r="F281" s="307"/>
      <c r="G281" s="170"/>
      <c r="H281" s="300">
        <f ca="1">IF(AND(DAY(A281)=20,COUNTIFS($H$25:H280,"&gt;0",$A$25:A280,"&gt;="&amp;DATE(YEAR(A281),MONTH(A281),1),$A$25:A280,"&lt;"&amp;DATE(YEAR(A281),MONTH(A281)+1,1))=0),'ввод данных'!$B$15,-RANDBETWEEN(51,14999))</f>
        <v>-6467</v>
      </c>
      <c r="I281" s="300"/>
      <c r="J281" s="300"/>
      <c r="K281" s="300"/>
      <c r="L281" s="300"/>
      <c r="M281" s="171"/>
      <c r="N281" s="171">
        <f t="shared" ca="1" si="13"/>
        <v>-6467</v>
      </c>
      <c r="O281" s="170"/>
      <c r="P281" s="303" t="str">
        <f ca="1">IF(H281='ввод данных'!$B$15,"Salary transfer from "&amp;'ввод данных'!$B$11,INDEX(Лист4!$A$1:$A$388,RANDBETWEEN(1,ROWS(Лист4!$A$1:$A$388))))</f>
        <v>TRM 4814 E</v>
      </c>
      <c r="Q281" s="303"/>
      <c r="R281" s="170"/>
      <c r="S281" s="171" t="str">
        <f t="shared" ca="1" si="15"/>
        <v>*4992</v>
      </c>
    </row>
    <row r="282" spans="1:19" ht="30" customHeight="1">
      <c r="A282" s="160">
        <f t="shared" ca="1" si="14"/>
        <v>45934.267893518547</v>
      </c>
      <c r="B282" s="170"/>
      <c r="C282" s="306">
        <f t="shared" ref="C282:C345" ca="1" si="16">A282</f>
        <v>45934.267893518547</v>
      </c>
      <c r="D282" s="307"/>
      <c r="E282" s="307"/>
      <c r="F282" s="307"/>
      <c r="G282" s="170"/>
      <c r="H282" s="300">
        <f ca="1">IF(AND(DAY(A282)=20,COUNTIFS($H$25:H281,"&gt;0",$A$25:A281,"&gt;="&amp;DATE(YEAR(A282),MONTH(A282),1),$A$25:A281,"&lt;"&amp;DATE(YEAR(A282),MONTH(A282)+1,1))=0),'ввод данных'!$B$15,-RANDBETWEEN(51,14999))</f>
        <v>-4661</v>
      </c>
      <c r="I282" s="300"/>
      <c r="J282" s="300"/>
      <c r="K282" s="300"/>
      <c r="L282" s="300"/>
      <c r="M282" s="171"/>
      <c r="N282" s="171">
        <f t="shared" ref="N282:N345" ca="1" si="17">H282</f>
        <v>-4661</v>
      </c>
      <c r="O282" s="170"/>
      <c r="P282" s="303" t="str">
        <f ca="1">IF(H282='ввод данных'!$B$15,"Salary transfer from "&amp;'ввод данных'!$B$11,INDEX(Лист4!$A$1:$A$388,RANDBETWEEN(1,ROWS(Лист4!$A$1:$A$388))))</f>
        <v>WWW.OPLATA.REGPLAT.RU</v>
      </c>
      <c r="Q282" s="303"/>
      <c r="R282" s="170"/>
      <c r="S282" s="171" t="str">
        <f t="shared" ca="1" si="15"/>
        <v>*4992</v>
      </c>
    </row>
    <row r="283" spans="1:19" ht="30" customHeight="1">
      <c r="A283" s="160">
        <f t="shared" ref="A283:A346" ca="1" si="18">A282-RANDBETWEEN(1,1440)/1440</f>
        <v>45933.657476851877</v>
      </c>
      <c r="B283" s="170"/>
      <c r="C283" s="306">
        <f t="shared" ca="1" si="16"/>
        <v>45933.657476851877</v>
      </c>
      <c r="D283" s="307"/>
      <c r="E283" s="307"/>
      <c r="F283" s="307"/>
      <c r="G283" s="170"/>
      <c r="H283" s="300">
        <f ca="1">IF(AND(DAY(A283)=20,COUNTIFS($H$25:H282,"&gt;0",$A$25:A282,"&gt;="&amp;DATE(YEAR(A283),MONTH(A283),1),$A$25:A282,"&lt;"&amp;DATE(YEAR(A283),MONTH(A283)+1,1))=0),'ввод данных'!$B$15,-RANDBETWEEN(51,14999))</f>
        <v>-6695</v>
      </c>
      <c r="I283" s="300"/>
      <c r="J283" s="300"/>
      <c r="K283" s="300"/>
      <c r="L283" s="300"/>
      <c r="M283" s="171"/>
      <c r="N283" s="171">
        <f t="shared" ca="1" si="17"/>
        <v>-6695</v>
      </c>
      <c r="O283" s="170"/>
      <c r="P283" s="303" t="str">
        <f ca="1">IF(H283='ввод данных'!$B$15,"Salary transfer from "&amp;'ввод данных'!$B$11,INDEX(Лист4!$A$1:$A$388,RANDBETWEEN(1,ROWS(Лист4!$A$1:$A$388))))</f>
        <v>AVTOMIR</v>
      </c>
      <c r="Q283" s="303"/>
      <c r="R283" s="170"/>
      <c r="S283" s="171" t="str">
        <f t="shared" ref="S283:S346" ca="1" si="19">$S$25</f>
        <v>*4992</v>
      </c>
    </row>
    <row r="284" spans="1:19" ht="30" customHeight="1">
      <c r="A284" s="160">
        <f t="shared" ca="1" si="18"/>
        <v>45933.321365740769</v>
      </c>
      <c r="B284" s="170"/>
      <c r="C284" s="306">
        <f t="shared" ca="1" si="16"/>
        <v>45933.321365740769</v>
      </c>
      <c r="D284" s="307"/>
      <c r="E284" s="307"/>
      <c r="F284" s="307"/>
      <c r="G284" s="170"/>
      <c r="H284" s="300">
        <f ca="1">IF(AND(DAY(A284)=20,COUNTIFS($H$25:H283,"&gt;0",$A$25:A283,"&gt;="&amp;DATE(YEAR(A284),MONTH(A284),1),$A$25:A283,"&lt;"&amp;DATE(YEAR(A284),MONTH(A284)+1,1))=0),'ввод данных'!$B$15,-RANDBETWEEN(51,14999))</f>
        <v>-11027</v>
      </c>
      <c r="I284" s="300"/>
      <c r="J284" s="300"/>
      <c r="K284" s="300"/>
      <c r="L284" s="300"/>
      <c r="M284" s="171"/>
      <c r="N284" s="171">
        <f t="shared" ca="1" si="17"/>
        <v>-11027</v>
      </c>
      <c r="O284" s="170"/>
      <c r="P284" s="303" t="str">
        <f ca="1">IF(H284='ввод данных'!$B$15,"Salary transfer from "&amp;'ввод данных'!$B$11,INDEX(Лист4!$A$1:$A$388,RANDBETWEEN(1,ROWS(Лист4!$A$1:$A$388))))</f>
        <v>SCOTCH WHISKY AUCTIONS</v>
      </c>
      <c r="Q284" s="303"/>
      <c r="R284" s="170"/>
      <c r="S284" s="171" t="str">
        <f t="shared" ca="1" si="19"/>
        <v>*4992</v>
      </c>
    </row>
    <row r="285" spans="1:19" ht="30" customHeight="1">
      <c r="A285" s="160">
        <f t="shared" ca="1" si="18"/>
        <v>45933.320671296322</v>
      </c>
      <c r="B285" s="170"/>
      <c r="C285" s="306">
        <f t="shared" ca="1" si="16"/>
        <v>45933.320671296322</v>
      </c>
      <c r="D285" s="307"/>
      <c r="E285" s="307"/>
      <c r="F285" s="307"/>
      <c r="G285" s="170"/>
      <c r="H285" s="300">
        <f ca="1">IF(AND(DAY(A285)=20,COUNTIFS($H$25:H284,"&gt;0",$A$25:A284,"&gt;="&amp;DATE(YEAR(A285),MONTH(A285),1),$A$25:A284,"&lt;"&amp;DATE(YEAR(A285),MONTH(A285)+1,1))=0),'ввод данных'!$B$15,-RANDBETWEEN(51,14999))</f>
        <v>-1557</v>
      </c>
      <c r="I285" s="300"/>
      <c r="J285" s="300"/>
      <c r="K285" s="300"/>
      <c r="L285" s="300"/>
      <c r="M285" s="171"/>
      <c r="N285" s="171">
        <f t="shared" ca="1" si="17"/>
        <v>-1557</v>
      </c>
      <c r="O285" s="170"/>
      <c r="P285" s="303" t="str">
        <f ca="1">IF(H285='ввод данных'!$B$15,"Salary transfer from "&amp;'ввод данных'!$B$11,INDEX(Лист4!$A$1:$A$388,RANDBETWEEN(1,ROWS(Лист4!$A$1:$A$388))))</f>
        <v>PYATEROCHKA 2836</v>
      </c>
      <c r="Q285" s="303"/>
      <c r="R285" s="170"/>
      <c r="S285" s="171" t="str">
        <f t="shared" ca="1" si="19"/>
        <v>*4992</v>
      </c>
    </row>
    <row r="286" spans="1:19" ht="30" customHeight="1">
      <c r="A286" s="160">
        <f t="shared" ca="1" si="18"/>
        <v>45933.256782407436</v>
      </c>
      <c r="B286" s="170"/>
      <c r="C286" s="306">
        <f t="shared" ca="1" si="16"/>
        <v>45933.256782407436</v>
      </c>
      <c r="D286" s="307"/>
      <c r="E286" s="307"/>
      <c r="F286" s="307"/>
      <c r="G286" s="170"/>
      <c r="H286" s="300">
        <f ca="1">IF(AND(DAY(A286)=20,COUNTIFS($H$25:H285,"&gt;0",$A$25:A285,"&gt;="&amp;DATE(YEAR(A286),MONTH(A286),1),$A$25:A285,"&lt;"&amp;DATE(YEAR(A286),MONTH(A286)+1,1))=0),'ввод данных'!$B$15,-RANDBETWEEN(51,14999))</f>
        <v>-1651</v>
      </c>
      <c r="I286" s="300"/>
      <c r="J286" s="300"/>
      <c r="K286" s="300"/>
      <c r="L286" s="300"/>
      <c r="M286" s="171"/>
      <c r="N286" s="171">
        <f t="shared" ca="1" si="17"/>
        <v>-1651</v>
      </c>
      <c r="O286" s="170"/>
      <c r="P286" s="303" t="str">
        <f ca="1">IF(H286='ввод данных'!$B$15,"Salary transfer from "&amp;'ввод данных'!$B$11,INDEX(Лист4!$A$1:$A$388,RANDBETWEEN(1,ROWS(Лист4!$A$1:$A$388))))</f>
        <v>PAYPAL *VIPDENGI</v>
      </c>
      <c r="Q286" s="303"/>
      <c r="R286" s="170"/>
      <c r="S286" s="171" t="str">
        <f t="shared" ca="1" si="19"/>
        <v>*4992</v>
      </c>
    </row>
    <row r="287" spans="1:19" ht="30" customHeight="1">
      <c r="A287" s="160">
        <f t="shared" ca="1" si="18"/>
        <v>45932.541504629655</v>
      </c>
      <c r="B287" s="170"/>
      <c r="C287" s="306">
        <f t="shared" ca="1" si="16"/>
        <v>45932.541504629655</v>
      </c>
      <c r="D287" s="307"/>
      <c r="E287" s="307"/>
      <c r="F287" s="307"/>
      <c r="G287" s="170"/>
      <c r="H287" s="300">
        <f ca="1">IF(AND(DAY(A287)=20,COUNTIFS($H$25:H286,"&gt;0",$A$25:A286,"&gt;="&amp;DATE(YEAR(A287),MONTH(A287),1),$A$25:A286,"&lt;"&amp;DATE(YEAR(A287),MONTH(A287)+1,1))=0),'ввод данных'!$B$15,-RANDBETWEEN(51,14999))</f>
        <v>-7193</v>
      </c>
      <c r="I287" s="300"/>
      <c r="J287" s="300"/>
      <c r="K287" s="300"/>
      <c r="L287" s="300"/>
      <c r="M287" s="171"/>
      <c r="N287" s="171">
        <f t="shared" ca="1" si="17"/>
        <v>-7193</v>
      </c>
      <c r="O287" s="170"/>
      <c r="P287" s="303" t="str">
        <f ca="1">IF(H287='ввод данных'!$B$15,"Salary transfer from "&amp;'ввод данных'!$B$11,INDEX(Лист4!$A$1:$A$388,RANDBETWEEN(1,ROWS(Лист4!$A$1:$A$388))))</f>
        <v>QIWI</v>
      </c>
      <c r="Q287" s="303"/>
      <c r="R287" s="170"/>
      <c r="S287" s="171" t="str">
        <f t="shared" ca="1" si="19"/>
        <v>*4992</v>
      </c>
    </row>
    <row r="288" spans="1:19" ht="30" customHeight="1">
      <c r="A288" s="160">
        <f t="shared" ca="1" si="18"/>
        <v>45932.278310185211</v>
      </c>
      <c r="B288" s="170"/>
      <c r="C288" s="306">
        <f t="shared" ca="1" si="16"/>
        <v>45932.278310185211</v>
      </c>
      <c r="D288" s="307"/>
      <c r="E288" s="307"/>
      <c r="F288" s="307"/>
      <c r="G288" s="170"/>
      <c r="H288" s="300">
        <f ca="1">IF(AND(DAY(A288)=20,COUNTIFS($H$25:H287,"&gt;0",$A$25:A287,"&gt;="&amp;DATE(YEAR(A288),MONTH(A288),1),$A$25:A287,"&lt;"&amp;DATE(YEAR(A288),MONTH(A288)+1,1))=0),'ввод данных'!$B$15,-RANDBETWEEN(51,14999))</f>
        <v>-5688</v>
      </c>
      <c r="I288" s="300"/>
      <c r="J288" s="300"/>
      <c r="K288" s="300"/>
      <c r="L288" s="300"/>
      <c r="M288" s="171"/>
      <c r="N288" s="171">
        <f t="shared" ca="1" si="17"/>
        <v>-5688</v>
      </c>
      <c r="O288" s="170"/>
      <c r="P288" s="303" t="str">
        <f ca="1">IF(H288='ввод данных'!$B$15,"Salary transfer from "&amp;'ввод данных'!$B$11,INDEX(Лист4!$A$1:$A$388,RANDBETWEEN(1,ROWS(Лист4!$A$1:$A$388))))</f>
        <v>RBK*7MONEY</v>
      </c>
      <c r="Q288" s="303"/>
      <c r="R288" s="170"/>
      <c r="S288" s="171" t="str">
        <f t="shared" ca="1" si="19"/>
        <v>*4992</v>
      </c>
    </row>
    <row r="289" spans="1:19" ht="30" customHeight="1">
      <c r="A289" s="160">
        <f t="shared" ca="1" si="18"/>
        <v>45931.666504629655</v>
      </c>
      <c r="B289" s="170"/>
      <c r="C289" s="306">
        <f t="shared" ca="1" si="16"/>
        <v>45931.666504629655</v>
      </c>
      <c r="D289" s="307"/>
      <c r="E289" s="307"/>
      <c r="F289" s="307"/>
      <c r="G289" s="170"/>
      <c r="H289" s="300">
        <f ca="1">IF(AND(DAY(A289)=20,COUNTIFS($H$25:H288,"&gt;0",$A$25:A288,"&gt;="&amp;DATE(YEAR(A289),MONTH(A289),1),$A$25:A288,"&lt;"&amp;DATE(YEAR(A289),MONTH(A289)+1,1))=0),'ввод данных'!$B$15,-RANDBETWEEN(51,14999))</f>
        <v>-3372</v>
      </c>
      <c r="I289" s="300"/>
      <c r="J289" s="300"/>
      <c r="K289" s="300"/>
      <c r="L289" s="300"/>
      <c r="M289" s="171"/>
      <c r="N289" s="171">
        <f t="shared" ca="1" si="17"/>
        <v>-3372</v>
      </c>
      <c r="O289" s="170"/>
      <c r="P289" s="303" t="str">
        <f ca="1">IF(H289='ввод данных'!$B$15,"Salary transfer from "&amp;'ввод данных'!$B$11,INDEX(Лист4!$A$1:$A$388,RANDBETWEEN(1,ROWS(Лист4!$A$1:$A$388))))</f>
        <v>YM*BETTPRO</v>
      </c>
      <c r="Q289" s="303"/>
      <c r="R289" s="170"/>
      <c r="S289" s="171" t="str">
        <f t="shared" ca="1" si="19"/>
        <v>*4992</v>
      </c>
    </row>
    <row r="290" spans="1:19" ht="30" customHeight="1">
      <c r="A290" s="160">
        <f t="shared" ca="1" si="18"/>
        <v>45931.615810185212</v>
      </c>
      <c r="B290" s="170"/>
      <c r="C290" s="306">
        <f t="shared" ca="1" si="16"/>
        <v>45931.615810185212</v>
      </c>
      <c r="D290" s="307"/>
      <c r="E290" s="307"/>
      <c r="F290" s="307"/>
      <c r="G290" s="170"/>
      <c r="H290" s="300">
        <f ca="1">IF(AND(DAY(A290)=20,COUNTIFS($H$25:H289,"&gt;0",$A$25:A289,"&gt;="&amp;DATE(YEAR(A290),MONTH(A290),1),$A$25:A289,"&lt;"&amp;DATE(YEAR(A290),MONTH(A290)+1,1))=0),'ввод данных'!$B$15,-RANDBETWEEN(51,14999))</f>
        <v>-2330</v>
      </c>
      <c r="I290" s="300"/>
      <c r="J290" s="300"/>
      <c r="K290" s="300"/>
      <c r="L290" s="300"/>
      <c r="M290" s="171"/>
      <c r="N290" s="171">
        <f t="shared" ca="1" si="17"/>
        <v>-2330</v>
      </c>
      <c r="O290" s="170"/>
      <c r="P290" s="303" t="str">
        <f ca="1">IF(H290='ввод данных'!$B$15,"Salary transfer from "&amp;'ввод данных'!$B$11,INDEX(Лист4!$A$1:$A$388,RANDBETWEEN(1,ROWS(Лист4!$A$1:$A$388))))</f>
        <v>PEREKRESTOK STROGINSK</v>
      </c>
      <c r="Q290" s="303"/>
      <c r="R290" s="170"/>
      <c r="S290" s="171" t="str">
        <f t="shared" ca="1" si="19"/>
        <v>*4992</v>
      </c>
    </row>
    <row r="291" spans="1:19" ht="30" customHeight="1">
      <c r="A291" s="160">
        <f t="shared" ca="1" si="18"/>
        <v>45930.874143518544</v>
      </c>
      <c r="B291" s="170"/>
      <c r="C291" s="306">
        <f t="shared" ca="1" si="16"/>
        <v>45930.874143518544</v>
      </c>
      <c r="D291" s="307"/>
      <c r="E291" s="307"/>
      <c r="F291" s="307"/>
      <c r="G291" s="170"/>
      <c r="H291" s="300">
        <f ca="1">IF(AND(DAY(A291)=20,COUNTIFS($H$25:H290,"&gt;0",$A$25:A290,"&gt;="&amp;DATE(YEAR(A291),MONTH(A291),1),$A$25:A290,"&lt;"&amp;DATE(YEAR(A291),MONTH(A291)+1,1))=0),'ввод данных'!$B$15,-RANDBETWEEN(51,14999))</f>
        <v>-12506</v>
      </c>
      <c r="I291" s="300"/>
      <c r="J291" s="300"/>
      <c r="K291" s="300"/>
      <c r="L291" s="300"/>
      <c r="M291" s="171"/>
      <c r="N291" s="171">
        <f t="shared" ca="1" si="17"/>
        <v>-12506</v>
      </c>
      <c r="O291" s="170"/>
      <c r="P291" s="303" t="str">
        <f ca="1">IF(H291='ввод данных'!$B$15,"Salary transfer from "&amp;'ввод данных'!$B$11,INDEX(Лист4!$A$1:$A$388,RANDBETWEEN(1,ROWS(Лист4!$A$1:$A$388))))</f>
        <v>YANDEX.MONEY</v>
      </c>
      <c r="Q291" s="303"/>
      <c r="R291" s="170"/>
      <c r="S291" s="171" t="str">
        <f t="shared" ca="1" si="19"/>
        <v>*4992</v>
      </c>
    </row>
    <row r="292" spans="1:19" ht="30" customHeight="1">
      <c r="A292" s="160">
        <f t="shared" ca="1" si="18"/>
        <v>45930.015810185214</v>
      </c>
      <c r="B292" s="170"/>
      <c r="C292" s="306">
        <f t="shared" ca="1" si="16"/>
        <v>45930.015810185214</v>
      </c>
      <c r="D292" s="307"/>
      <c r="E292" s="307"/>
      <c r="F292" s="307"/>
      <c r="G292" s="170"/>
      <c r="H292" s="300">
        <f ca="1">IF(AND(DAY(A292)=20,COUNTIFS($H$25:H291,"&gt;0",$A$25:A291,"&gt;="&amp;DATE(YEAR(A292),MONTH(A292),1),$A$25:A291,"&lt;"&amp;DATE(YEAR(A292),MONTH(A292)+1,1))=0),'ввод данных'!$B$15,-RANDBETWEEN(51,14999))</f>
        <v>-2366</v>
      </c>
      <c r="I292" s="300"/>
      <c r="J292" s="300"/>
      <c r="K292" s="300"/>
      <c r="L292" s="300"/>
      <c r="M292" s="171"/>
      <c r="N292" s="171">
        <f t="shared" ca="1" si="17"/>
        <v>-2366</v>
      </c>
      <c r="O292" s="170"/>
      <c r="P292" s="303" t="str">
        <f ca="1">IF(H292='ввод данных'!$B$15,"Salary transfer from "&amp;'ввод данных'!$B$11,INDEX(Лист4!$A$1:$A$388,RANDBETWEEN(1,ROWS(Лист4!$A$1:$A$388))))</f>
        <v>PAYPAL *FOREXADMIN</v>
      </c>
      <c r="Q292" s="303"/>
      <c r="R292" s="170"/>
      <c r="S292" s="171" t="str">
        <f t="shared" ca="1" si="19"/>
        <v>*4992</v>
      </c>
    </row>
    <row r="293" spans="1:19" ht="30" customHeight="1">
      <c r="A293" s="160">
        <f t="shared" ca="1" si="18"/>
        <v>45929.3921990741</v>
      </c>
      <c r="B293" s="170"/>
      <c r="C293" s="306">
        <f t="shared" ca="1" si="16"/>
        <v>45929.3921990741</v>
      </c>
      <c r="D293" s="307"/>
      <c r="E293" s="307"/>
      <c r="F293" s="307"/>
      <c r="G293" s="170"/>
      <c r="H293" s="300">
        <f ca="1">IF(AND(DAY(A293)=20,COUNTIFS($H$25:H292,"&gt;0",$A$25:A292,"&gt;="&amp;DATE(YEAR(A293),MONTH(A293),1),$A$25:A292,"&lt;"&amp;DATE(YEAR(A293),MONTH(A293)+1,1))=0),'ввод данных'!$B$15,-RANDBETWEEN(51,14999))</f>
        <v>-13883</v>
      </c>
      <c r="I293" s="300"/>
      <c r="J293" s="300"/>
      <c r="K293" s="300"/>
      <c r="L293" s="300"/>
      <c r="M293" s="171"/>
      <c r="N293" s="171">
        <f t="shared" ca="1" si="17"/>
        <v>-13883</v>
      </c>
      <c r="O293" s="170"/>
      <c r="P293" s="303" t="str">
        <f ca="1">IF(H293='ввод данных'!$B$15,"Salary transfer from "&amp;'ввод данных'!$B$11,INDEX(Лист4!$A$1:$A$388,RANDBETWEEN(1,ROWS(Лист4!$A$1:$A$388))))</f>
        <v>ZAKUSOCHNAYA TITOVA</v>
      </c>
      <c r="Q293" s="303"/>
      <c r="R293" s="170"/>
      <c r="S293" s="171" t="str">
        <f t="shared" ca="1" si="19"/>
        <v>*4992</v>
      </c>
    </row>
    <row r="294" spans="1:19" ht="30" customHeight="1">
      <c r="A294" s="160">
        <f t="shared" ca="1" si="18"/>
        <v>45928.867893518545</v>
      </c>
      <c r="B294" s="170"/>
      <c r="C294" s="306">
        <f t="shared" ca="1" si="16"/>
        <v>45928.867893518545</v>
      </c>
      <c r="D294" s="307"/>
      <c r="E294" s="307"/>
      <c r="F294" s="307"/>
      <c r="G294" s="170"/>
      <c r="H294" s="300">
        <f ca="1">IF(AND(DAY(A294)=20,COUNTIFS($H$25:H293,"&gt;0",$A$25:A293,"&gt;="&amp;DATE(YEAR(A294),MONTH(A294),1),$A$25:A293,"&lt;"&amp;DATE(YEAR(A294),MONTH(A294)+1,1))=0),'ввод данных'!$B$15,-RANDBETWEEN(51,14999))</f>
        <v>-12852</v>
      </c>
      <c r="I294" s="300"/>
      <c r="J294" s="300"/>
      <c r="K294" s="300"/>
      <c r="L294" s="300"/>
      <c r="M294" s="171"/>
      <c r="N294" s="171">
        <f t="shared" ca="1" si="17"/>
        <v>-12852</v>
      </c>
      <c r="O294" s="170"/>
      <c r="P294" s="303" t="str">
        <f ca="1">IF(H294='ввод данных'!$B$15,"Salary transfer from "&amp;'ввод данных'!$B$11,INDEX(Лист4!$A$1:$A$388,RANDBETWEEN(1,ROWS(Лист4!$A$1:$A$388))))</f>
        <v>AUCTIONET.COM</v>
      </c>
      <c r="Q294" s="303"/>
      <c r="R294" s="170"/>
      <c r="S294" s="171" t="str">
        <f t="shared" ca="1" si="19"/>
        <v>*4992</v>
      </c>
    </row>
    <row r="295" spans="1:19" ht="30" customHeight="1">
      <c r="A295" s="160">
        <f t="shared" ca="1" si="18"/>
        <v>45928.609560185214</v>
      </c>
      <c r="B295" s="170"/>
      <c r="C295" s="306">
        <f t="shared" ca="1" si="16"/>
        <v>45928.609560185214</v>
      </c>
      <c r="D295" s="307"/>
      <c r="E295" s="307"/>
      <c r="F295" s="307"/>
      <c r="G295" s="170"/>
      <c r="H295" s="300">
        <f ca="1">IF(AND(DAY(A295)=20,COUNTIFS($H$25:H294,"&gt;0",$A$25:A294,"&gt;="&amp;DATE(YEAR(A295),MONTH(A295),1),$A$25:A294,"&lt;"&amp;DATE(YEAR(A295),MONTH(A295)+1,1))=0),'ввод данных'!$B$15,-RANDBETWEEN(51,14999))</f>
        <v>-6069</v>
      </c>
      <c r="I295" s="300"/>
      <c r="J295" s="300"/>
      <c r="K295" s="300"/>
      <c r="L295" s="300"/>
      <c r="M295" s="171"/>
      <c r="N295" s="171">
        <f t="shared" ca="1" si="17"/>
        <v>-6069</v>
      </c>
      <c r="O295" s="170"/>
      <c r="P295" s="303" t="str">
        <f ca="1">IF(H295='ввод данных'!$B$15,"Salary transfer from "&amp;'ввод данных'!$B$11,INDEX(Лист4!$A$1:$A$388,RANDBETWEEN(1,ROWS(Лист4!$A$1:$A$388))))</f>
        <v>YM*YANDEX.MONEY</v>
      </c>
      <c r="Q295" s="303"/>
      <c r="R295" s="170"/>
      <c r="S295" s="171" t="str">
        <f t="shared" ca="1" si="19"/>
        <v>*4992</v>
      </c>
    </row>
    <row r="296" spans="1:19" ht="30" customHeight="1">
      <c r="A296" s="160">
        <f t="shared" ca="1" si="18"/>
        <v>45928.273449074106</v>
      </c>
      <c r="B296" s="170"/>
      <c r="C296" s="306">
        <f t="shared" ca="1" si="16"/>
        <v>45928.273449074106</v>
      </c>
      <c r="D296" s="307"/>
      <c r="E296" s="307"/>
      <c r="F296" s="307"/>
      <c r="G296" s="170"/>
      <c r="H296" s="300">
        <f ca="1">IF(AND(DAY(A296)=20,COUNTIFS($H$25:H295,"&gt;0",$A$25:A295,"&gt;="&amp;DATE(YEAR(A296),MONTH(A296),1),$A$25:A295,"&lt;"&amp;DATE(YEAR(A296),MONTH(A296)+1,1))=0),'ввод данных'!$B$15,-RANDBETWEEN(51,14999))</f>
        <v>-2799</v>
      </c>
      <c r="I296" s="300"/>
      <c r="J296" s="300"/>
      <c r="K296" s="300"/>
      <c r="L296" s="300"/>
      <c r="M296" s="171"/>
      <c r="N296" s="171">
        <f t="shared" ca="1" si="17"/>
        <v>-2799</v>
      </c>
      <c r="O296" s="170"/>
      <c r="P296" s="303" t="str">
        <f ca="1">IF(H296='ввод данных'!$B$15,"Salary transfer from "&amp;'ввод данных'!$B$11,INDEX(Лист4!$A$1:$A$388,RANDBETWEEN(1,ROWS(Лист4!$A$1:$A$388))))</f>
        <v>YM*BETSBC</v>
      </c>
      <c r="Q296" s="303"/>
      <c r="R296" s="170"/>
      <c r="S296" s="171" t="str">
        <f t="shared" ca="1" si="19"/>
        <v>*4992</v>
      </c>
    </row>
    <row r="297" spans="1:19" ht="30" customHeight="1">
      <c r="A297" s="160">
        <f t="shared" ca="1" si="18"/>
        <v>45928.269976851887</v>
      </c>
      <c r="B297" s="170"/>
      <c r="C297" s="306">
        <f t="shared" ca="1" si="16"/>
        <v>45928.269976851887</v>
      </c>
      <c r="D297" s="307"/>
      <c r="E297" s="307"/>
      <c r="F297" s="307"/>
      <c r="G297" s="170"/>
      <c r="H297" s="300">
        <f ca="1">IF(AND(DAY(A297)=20,COUNTIFS($H$25:H296,"&gt;0",$A$25:A296,"&gt;="&amp;DATE(YEAR(A297),MONTH(A297),1),$A$25:A296,"&lt;"&amp;DATE(YEAR(A297),MONTH(A297)+1,1))=0),'ввод данных'!$B$15,-RANDBETWEEN(51,14999))</f>
        <v>-12177</v>
      </c>
      <c r="I297" s="300"/>
      <c r="J297" s="300"/>
      <c r="K297" s="300"/>
      <c r="L297" s="300"/>
      <c r="M297" s="171"/>
      <c r="N297" s="171">
        <f t="shared" ca="1" si="17"/>
        <v>-12177</v>
      </c>
      <c r="O297" s="170"/>
      <c r="P297" s="303" t="str">
        <f ca="1">IF(H297='ввод данных'!$B$15,"Salary transfer from "&amp;'ввод данных'!$B$11,INDEX(Лист4!$A$1:$A$388,RANDBETWEEN(1,ROWS(Лист4!$A$1:$A$388))))</f>
        <v>OOO MFK</v>
      </c>
      <c r="Q297" s="303"/>
      <c r="R297" s="170"/>
      <c r="S297" s="171" t="str">
        <f t="shared" ca="1" si="19"/>
        <v>*4992</v>
      </c>
    </row>
    <row r="298" spans="1:19" ht="30" customHeight="1">
      <c r="A298" s="160">
        <f t="shared" ca="1" si="18"/>
        <v>45927.810949074112</v>
      </c>
      <c r="B298" s="170"/>
      <c r="C298" s="306">
        <f t="shared" ca="1" si="16"/>
        <v>45927.810949074112</v>
      </c>
      <c r="D298" s="307"/>
      <c r="E298" s="307"/>
      <c r="F298" s="307"/>
      <c r="G298" s="170"/>
      <c r="H298" s="300">
        <f ca="1">IF(AND(DAY(A298)=20,COUNTIFS($H$25:H297,"&gt;0",$A$25:A297,"&gt;="&amp;DATE(YEAR(A298),MONTH(A298),1),$A$25:A297,"&lt;"&amp;DATE(YEAR(A298),MONTH(A298)+1,1))=0),'ввод данных'!$B$15,-RANDBETWEEN(51,14999))</f>
        <v>-14785</v>
      </c>
      <c r="I298" s="300"/>
      <c r="J298" s="300"/>
      <c r="K298" s="300"/>
      <c r="L298" s="300"/>
      <c r="M298" s="171"/>
      <c r="N298" s="171">
        <f t="shared" ca="1" si="17"/>
        <v>-14785</v>
      </c>
      <c r="O298" s="170"/>
      <c r="P298" s="303" t="str">
        <f ca="1">IF(H298='ввод данных'!$B$15,"Salary transfer from "&amp;'ввод данных'!$B$11,INDEX(Лист4!$A$1:$A$388,RANDBETWEEN(1,ROWS(Лист4!$A$1:$A$388))))</f>
        <v>PAYPAL</v>
      </c>
      <c r="Q298" s="303"/>
      <c r="R298" s="170"/>
      <c r="S298" s="171" t="str">
        <f t="shared" ca="1" si="19"/>
        <v>*4992</v>
      </c>
    </row>
    <row r="299" spans="1:19" ht="30" customHeight="1">
      <c r="A299" s="160">
        <f t="shared" ca="1" si="18"/>
        <v>45927.497060185226</v>
      </c>
      <c r="B299" s="170"/>
      <c r="C299" s="306">
        <f t="shared" ca="1" si="16"/>
        <v>45927.497060185226</v>
      </c>
      <c r="D299" s="307"/>
      <c r="E299" s="307"/>
      <c r="F299" s="307"/>
      <c r="G299" s="170"/>
      <c r="H299" s="300">
        <f ca="1">IF(AND(DAY(A299)=20,COUNTIFS($H$25:H298,"&gt;0",$A$25:A298,"&gt;="&amp;DATE(YEAR(A299),MONTH(A299),1),$A$25:A298,"&lt;"&amp;DATE(YEAR(A299),MONTH(A299)+1,1))=0),'ввод данных'!$B$15,-RANDBETWEEN(51,14999))</f>
        <v>-1256</v>
      </c>
      <c r="I299" s="300"/>
      <c r="J299" s="300"/>
      <c r="K299" s="300"/>
      <c r="L299" s="300"/>
      <c r="M299" s="171"/>
      <c r="N299" s="171">
        <f t="shared" ca="1" si="17"/>
        <v>-1256</v>
      </c>
      <c r="O299" s="170"/>
      <c r="P299" s="303" t="str">
        <f ca="1">IF(H299='ввод данных'!$B$15,"Salary transfer from "&amp;'ввод данных'!$B$11,INDEX(Лист4!$A$1:$A$388,RANDBETWEEN(1,ROWS(Лист4!$A$1:$A$388))))</f>
        <v>GAZPROMNEFT AZS 163</v>
      </c>
      <c r="Q299" s="303"/>
      <c r="R299" s="170"/>
      <c r="S299" s="171" t="str">
        <f t="shared" ca="1" si="19"/>
        <v>*4992</v>
      </c>
    </row>
    <row r="300" spans="1:19" ht="30" customHeight="1">
      <c r="A300" s="160">
        <f t="shared" ca="1" si="18"/>
        <v>45926.78803240745</v>
      </c>
      <c r="B300" s="170"/>
      <c r="C300" s="306">
        <f t="shared" ca="1" si="16"/>
        <v>45926.78803240745</v>
      </c>
      <c r="D300" s="307"/>
      <c r="E300" s="307"/>
      <c r="F300" s="307"/>
      <c r="G300" s="170"/>
      <c r="H300" s="300">
        <f ca="1">IF(AND(DAY(A300)=20,COUNTIFS($H$25:H299,"&gt;0",$A$25:A299,"&gt;="&amp;DATE(YEAR(A300),MONTH(A300),1),$A$25:A299,"&lt;"&amp;DATE(YEAR(A300),MONTH(A300)+1,1))=0),'ввод данных'!$B$15,-RANDBETWEEN(51,14999))</f>
        <v>-7806</v>
      </c>
      <c r="I300" s="300"/>
      <c r="J300" s="300"/>
      <c r="K300" s="300"/>
      <c r="L300" s="300"/>
      <c r="M300" s="171"/>
      <c r="N300" s="171">
        <f t="shared" ca="1" si="17"/>
        <v>-7806</v>
      </c>
      <c r="O300" s="170"/>
      <c r="P300" s="303" t="str">
        <f ca="1">IF(H300='ввод данных'!$B$15,"Salary transfer from "&amp;'ввод данных'!$B$11,INDEX(Лист4!$A$1:$A$388,RANDBETWEEN(1,ROWS(Лист4!$A$1:$A$388))))</f>
        <v>NETELLER 1714</v>
      </c>
      <c r="Q300" s="303"/>
      <c r="R300" s="170"/>
      <c r="S300" s="171" t="str">
        <f t="shared" ca="1" si="19"/>
        <v>*4992</v>
      </c>
    </row>
    <row r="301" spans="1:19" ht="30" customHeight="1">
      <c r="A301" s="160">
        <f t="shared" ca="1" si="18"/>
        <v>45925.794282407449</v>
      </c>
      <c r="B301" s="170"/>
      <c r="C301" s="306">
        <f t="shared" ca="1" si="16"/>
        <v>45925.794282407449</v>
      </c>
      <c r="D301" s="307"/>
      <c r="E301" s="307"/>
      <c r="F301" s="307"/>
      <c r="G301" s="170"/>
      <c r="H301" s="300">
        <f ca="1">IF(AND(DAY(A301)=20,COUNTIFS($H$25:H300,"&gt;0",$A$25:A300,"&gt;="&amp;DATE(YEAR(A301),MONTH(A301),1),$A$25:A300,"&lt;"&amp;DATE(YEAR(A301),MONTH(A301)+1,1))=0),'ввод данных'!$B$15,-RANDBETWEEN(51,14999))</f>
        <v>-95</v>
      </c>
      <c r="I301" s="300"/>
      <c r="J301" s="300"/>
      <c r="K301" s="300"/>
      <c r="L301" s="300"/>
      <c r="M301" s="171"/>
      <c r="N301" s="171">
        <f t="shared" ca="1" si="17"/>
        <v>-95</v>
      </c>
      <c r="O301" s="170"/>
      <c r="P301" s="303" t="str">
        <f ca="1">IF(H301='ввод данных'!$B$15,"Salary transfer from "&amp;'ввод данных'!$B$11,INDEX(Лист4!$A$1:$A$388,RANDBETWEEN(1,ROWS(Лист4!$A$1:$A$388))))</f>
        <v>COFFEE ZLATOS</v>
      </c>
      <c r="Q301" s="303"/>
      <c r="R301" s="170"/>
      <c r="S301" s="171" t="str">
        <f t="shared" ca="1" si="19"/>
        <v>*4992</v>
      </c>
    </row>
    <row r="302" spans="1:19" ht="30" customHeight="1">
      <c r="A302" s="160">
        <f t="shared" ca="1" si="18"/>
        <v>45925.38456018523</v>
      </c>
      <c r="B302" s="170"/>
      <c r="C302" s="306">
        <f t="shared" ca="1" si="16"/>
        <v>45925.38456018523</v>
      </c>
      <c r="D302" s="307"/>
      <c r="E302" s="307"/>
      <c r="F302" s="307"/>
      <c r="G302" s="170"/>
      <c r="H302" s="300">
        <f ca="1">IF(AND(DAY(A302)=20,COUNTIFS($H$25:H301,"&gt;0",$A$25:A301,"&gt;="&amp;DATE(YEAR(A302),MONTH(A302),1),$A$25:A301,"&lt;"&amp;DATE(YEAR(A302),MONTH(A302)+1,1))=0),'ввод данных'!$B$15,-RANDBETWEEN(51,14999))</f>
        <v>-1487</v>
      </c>
      <c r="I302" s="300"/>
      <c r="J302" s="300"/>
      <c r="K302" s="300"/>
      <c r="L302" s="300"/>
      <c r="M302" s="171"/>
      <c r="N302" s="171">
        <f t="shared" ca="1" si="17"/>
        <v>-1487</v>
      </c>
      <c r="O302" s="170"/>
      <c r="P302" s="303" t="str">
        <f ca="1">IF(H302='ввод данных'!$B$15,"Salary transfer from "&amp;'ввод данных'!$B$11,INDEX(Лист4!$A$1:$A$388,RANDBETWEEN(1,ROWS(Лист4!$A$1:$A$388))))</f>
        <v>YARCHE</v>
      </c>
      <c r="Q302" s="303"/>
      <c r="R302" s="170"/>
      <c r="S302" s="171" t="str">
        <f t="shared" ca="1" si="19"/>
        <v>*4992</v>
      </c>
    </row>
    <row r="303" spans="1:19" ht="30" customHeight="1">
      <c r="A303" s="160">
        <f t="shared" ca="1" si="18"/>
        <v>45924.780393518566</v>
      </c>
      <c r="B303" s="170"/>
      <c r="C303" s="306">
        <f t="shared" ca="1" si="16"/>
        <v>45924.780393518566</v>
      </c>
      <c r="D303" s="307"/>
      <c r="E303" s="307"/>
      <c r="F303" s="307"/>
      <c r="G303" s="170"/>
      <c r="H303" s="300">
        <f ca="1">IF(AND(DAY(A303)=20,COUNTIFS($H$25:H302,"&gt;0",$A$25:A302,"&gt;="&amp;DATE(YEAR(A303),MONTH(A303),1),$A$25:A302,"&lt;"&amp;DATE(YEAR(A303),MONTH(A303)+1,1))=0),'ввод данных'!$B$15,-RANDBETWEEN(51,14999))</f>
        <v>-4427</v>
      </c>
      <c r="I303" s="300"/>
      <c r="J303" s="300"/>
      <c r="K303" s="300"/>
      <c r="L303" s="300"/>
      <c r="M303" s="171"/>
      <c r="N303" s="171">
        <f t="shared" ca="1" si="17"/>
        <v>-4427</v>
      </c>
      <c r="O303" s="170"/>
      <c r="P303" s="303" t="str">
        <f ca="1">IF(H303='ввод данных'!$B$15,"Salary transfer from "&amp;'ввод данных'!$B$11,INDEX(Лист4!$A$1:$A$388,RANDBETWEEN(1,ROWS(Лист4!$A$1:$A$388))))</f>
        <v>BIG-ZAIM.RU</v>
      </c>
      <c r="Q303" s="303"/>
      <c r="R303" s="170"/>
      <c r="S303" s="171" t="str">
        <f t="shared" ca="1" si="19"/>
        <v>*4992</v>
      </c>
    </row>
    <row r="304" spans="1:19" ht="30" customHeight="1">
      <c r="A304" s="160">
        <f t="shared" ca="1" si="18"/>
        <v>45924.609560185236</v>
      </c>
      <c r="B304" s="170"/>
      <c r="C304" s="306">
        <f t="shared" ca="1" si="16"/>
        <v>45924.609560185236</v>
      </c>
      <c r="D304" s="307"/>
      <c r="E304" s="307"/>
      <c r="F304" s="307"/>
      <c r="G304" s="170"/>
      <c r="H304" s="300">
        <f ca="1">IF(AND(DAY(A304)=20,COUNTIFS($H$25:H303,"&gt;0",$A$25:A303,"&gt;="&amp;DATE(YEAR(A304),MONTH(A304),1),$A$25:A303,"&lt;"&amp;DATE(YEAR(A304),MONTH(A304)+1,1))=0),'ввод данных'!$B$15,-RANDBETWEEN(51,14999))</f>
        <v>-13821</v>
      </c>
      <c r="I304" s="300"/>
      <c r="J304" s="300"/>
      <c r="K304" s="300"/>
      <c r="L304" s="300"/>
      <c r="M304" s="171"/>
      <c r="N304" s="171">
        <f t="shared" ca="1" si="17"/>
        <v>-13821</v>
      </c>
      <c r="O304" s="170"/>
      <c r="P304" s="303" t="str">
        <f ca="1">IF(H304='ввод данных'!$B$15,"Salary transfer from "&amp;'ввод данных'!$B$11,INDEX(Лист4!$A$1:$A$388,RANDBETWEEN(1,ROWS(Лист4!$A$1:$A$388))))</f>
        <v>YM FONBET</v>
      </c>
      <c r="Q304" s="303"/>
      <c r="R304" s="170"/>
      <c r="S304" s="171" t="str">
        <f t="shared" ca="1" si="19"/>
        <v>*4992</v>
      </c>
    </row>
    <row r="305" spans="1:19" ht="30" customHeight="1">
      <c r="A305" s="160">
        <f t="shared" ca="1" si="18"/>
        <v>45924.564421296345</v>
      </c>
      <c r="B305" s="170"/>
      <c r="C305" s="306">
        <f t="shared" ca="1" si="16"/>
        <v>45924.564421296345</v>
      </c>
      <c r="D305" s="307"/>
      <c r="E305" s="307"/>
      <c r="F305" s="307"/>
      <c r="G305" s="170"/>
      <c r="H305" s="300">
        <f ca="1">IF(AND(DAY(A305)=20,COUNTIFS($H$25:H304,"&gt;0",$A$25:A304,"&gt;="&amp;DATE(YEAR(A305),MONTH(A305),1),$A$25:A304,"&lt;"&amp;DATE(YEAR(A305),MONTH(A305)+1,1))=0),'ввод данных'!$B$15,-RANDBETWEEN(51,14999))</f>
        <v>-12983</v>
      </c>
      <c r="I305" s="300"/>
      <c r="J305" s="300"/>
      <c r="K305" s="300"/>
      <c r="L305" s="300"/>
      <c r="M305" s="171"/>
      <c r="N305" s="171">
        <f t="shared" ca="1" si="17"/>
        <v>-12983</v>
      </c>
      <c r="O305" s="170"/>
      <c r="P305" s="303" t="str">
        <f ca="1">IF(H305='ввод данных'!$B$15,"Salary transfer from "&amp;'ввод данных'!$B$11,INDEX(Лист4!$A$1:$A$388,RANDBETWEEN(1,ROWS(Лист4!$A$1:$A$388))))</f>
        <v>BANK SPB IB</v>
      </c>
      <c r="Q305" s="303"/>
      <c r="R305" s="170"/>
      <c r="S305" s="171" t="str">
        <f t="shared" ca="1" si="19"/>
        <v>*4992</v>
      </c>
    </row>
    <row r="306" spans="1:19" ht="30" customHeight="1">
      <c r="A306" s="160">
        <f t="shared" ca="1" si="18"/>
        <v>45923.861643518569</v>
      </c>
      <c r="B306" s="170"/>
      <c r="C306" s="306">
        <f t="shared" ca="1" si="16"/>
        <v>45923.861643518569</v>
      </c>
      <c r="D306" s="307"/>
      <c r="E306" s="307"/>
      <c r="F306" s="307"/>
      <c r="G306" s="170"/>
      <c r="H306" s="300">
        <f ca="1">IF(AND(DAY(A306)=20,COUNTIFS($H$25:H305,"&gt;0",$A$25:A305,"&gt;="&amp;DATE(YEAR(A306),MONTH(A306),1),$A$25:A305,"&lt;"&amp;DATE(YEAR(A306),MONTH(A306)+1,1))=0),'ввод данных'!$B$15,-RANDBETWEEN(51,14999))</f>
        <v>-3625</v>
      </c>
      <c r="I306" s="300"/>
      <c r="J306" s="300"/>
      <c r="K306" s="300"/>
      <c r="L306" s="300"/>
      <c r="M306" s="171"/>
      <c r="N306" s="171">
        <f t="shared" ca="1" si="17"/>
        <v>-3625</v>
      </c>
      <c r="O306" s="170"/>
      <c r="P306" s="303" t="str">
        <f ca="1">IF(H306='ввод данных'!$B$15,"Salary transfer from "&amp;'ввод данных'!$B$11,INDEX(Лист4!$A$1:$A$388,RANDBETWEEN(1,ROWS(Лист4!$A$1:$A$388))))</f>
        <v>MM KROKHALEVSKIJ</v>
      </c>
      <c r="Q306" s="303"/>
      <c r="R306" s="170"/>
      <c r="S306" s="171" t="str">
        <f t="shared" ca="1" si="19"/>
        <v>*4992</v>
      </c>
    </row>
    <row r="307" spans="1:19" ht="30" customHeight="1">
      <c r="A307" s="160">
        <f t="shared" ca="1" si="18"/>
        <v>45923.347754629678</v>
      </c>
      <c r="B307" s="170"/>
      <c r="C307" s="306">
        <f t="shared" ca="1" si="16"/>
        <v>45923.347754629678</v>
      </c>
      <c r="D307" s="307"/>
      <c r="E307" s="307"/>
      <c r="F307" s="307"/>
      <c r="G307" s="170"/>
      <c r="H307" s="300">
        <f ca="1">IF(AND(DAY(A307)=20,COUNTIFS($H$25:H306,"&gt;0",$A$25:A306,"&gt;="&amp;DATE(YEAR(A307),MONTH(A307),1),$A$25:A306,"&lt;"&amp;DATE(YEAR(A307),MONTH(A307)+1,1))=0),'ввод данных'!$B$15,-RANDBETWEEN(51,14999))</f>
        <v>-12465</v>
      </c>
      <c r="I307" s="300"/>
      <c r="J307" s="300"/>
      <c r="K307" s="300"/>
      <c r="L307" s="300"/>
      <c r="M307" s="171"/>
      <c r="N307" s="171">
        <f t="shared" ca="1" si="17"/>
        <v>-12465</v>
      </c>
      <c r="O307" s="170"/>
      <c r="P307" s="303" t="str">
        <f ca="1">IF(H307='ввод данных'!$B$15,"Salary transfer from "&amp;'ввод данных'!$B$11,INDEX(Лист4!$A$1:$A$388,RANDBETWEEN(1,ROWS(Лист4!$A$1:$A$388))))</f>
        <v>BITPANDA.COM</v>
      </c>
      <c r="Q307" s="303"/>
      <c r="R307" s="170"/>
      <c r="S307" s="171" t="str">
        <f t="shared" ca="1" si="19"/>
        <v>*4992</v>
      </c>
    </row>
    <row r="308" spans="1:19" ht="30" customHeight="1">
      <c r="A308" s="160">
        <f t="shared" ca="1" si="18"/>
        <v>45923.10261574079</v>
      </c>
      <c r="B308" s="170"/>
      <c r="C308" s="306">
        <f t="shared" ca="1" si="16"/>
        <v>45923.10261574079</v>
      </c>
      <c r="D308" s="307"/>
      <c r="E308" s="307"/>
      <c r="F308" s="307"/>
      <c r="G308" s="170"/>
      <c r="H308" s="300">
        <f ca="1">IF(AND(DAY(A308)=20,COUNTIFS($H$25:H307,"&gt;0",$A$25:A307,"&gt;="&amp;DATE(YEAR(A308),MONTH(A308),1),$A$25:A307,"&lt;"&amp;DATE(YEAR(A308),MONTH(A308)+1,1))=0),'ввод данных'!$B$15,-RANDBETWEEN(51,14999))</f>
        <v>-6414</v>
      </c>
      <c r="I308" s="300"/>
      <c r="J308" s="300"/>
      <c r="K308" s="300"/>
      <c r="L308" s="300"/>
      <c r="M308" s="171"/>
      <c r="N308" s="171">
        <f t="shared" ca="1" si="17"/>
        <v>-6414</v>
      </c>
      <c r="O308" s="170"/>
      <c r="P308" s="303" t="str">
        <f ca="1">IF(H308='ввод данных'!$B$15,"Salary transfer from "&amp;'ввод данных'!$B$11,INDEX(Лист4!$A$1:$A$388,RANDBETWEEN(1,ROWS(Лист4!$A$1:$A$388))))</f>
        <v>UNIVERSAM</v>
      </c>
      <c r="Q308" s="303"/>
      <c r="R308" s="170"/>
      <c r="S308" s="171" t="str">
        <f t="shared" ca="1" si="19"/>
        <v>*4992</v>
      </c>
    </row>
    <row r="309" spans="1:19" ht="30" customHeight="1">
      <c r="A309" s="160">
        <f t="shared" ca="1" si="18"/>
        <v>45922.332476851901</v>
      </c>
      <c r="B309" s="170"/>
      <c r="C309" s="306">
        <f t="shared" ca="1" si="16"/>
        <v>45922.332476851901</v>
      </c>
      <c r="D309" s="307"/>
      <c r="E309" s="307"/>
      <c r="F309" s="307"/>
      <c r="G309" s="170"/>
      <c r="H309" s="300">
        <f ca="1">IF(AND(DAY(A309)=20,COUNTIFS($H$25:H308,"&gt;0",$A$25:A308,"&gt;="&amp;DATE(YEAR(A309),MONTH(A309),1),$A$25:A308,"&lt;"&amp;DATE(YEAR(A309),MONTH(A309)+1,1))=0),'ввод данных'!$B$15,-RANDBETWEEN(51,14999))</f>
        <v>-9575</v>
      </c>
      <c r="I309" s="300"/>
      <c r="J309" s="300"/>
      <c r="K309" s="300"/>
      <c r="L309" s="300"/>
      <c r="M309" s="171"/>
      <c r="N309" s="171">
        <f t="shared" ca="1" si="17"/>
        <v>-9575</v>
      </c>
      <c r="O309" s="170"/>
      <c r="P309" s="303" t="str">
        <f ca="1">IF(H309='ввод данных'!$B$15,"Salary transfer from "&amp;'ввод данных'!$B$11,INDEX(Лист4!$A$1:$A$388,RANDBETWEEN(1,ROWS(Лист4!$A$1:$A$388))))</f>
        <v>GAZPROMNEFT AZS 106</v>
      </c>
      <c r="Q309" s="303"/>
      <c r="R309" s="170"/>
      <c r="S309" s="171" t="str">
        <f t="shared" ca="1" si="19"/>
        <v>*4992</v>
      </c>
    </row>
    <row r="310" spans="1:19" ht="30" customHeight="1">
      <c r="A310" s="160">
        <f t="shared" ca="1" si="18"/>
        <v>45921.535949074125</v>
      </c>
      <c r="B310" s="170"/>
      <c r="C310" s="306">
        <f t="shared" ca="1" si="16"/>
        <v>45921.535949074125</v>
      </c>
      <c r="D310" s="307"/>
      <c r="E310" s="307"/>
      <c r="F310" s="307"/>
      <c r="G310" s="170"/>
      <c r="H310" s="300">
        <f ca="1">IF(AND(DAY(A310)=20,COUNTIFS($H$25:H309,"&gt;0",$A$25:A309,"&gt;="&amp;DATE(YEAR(A310),MONTH(A310),1),$A$25:A309,"&lt;"&amp;DATE(YEAR(A310),MONTH(A310)+1,1))=0),'ввод данных'!$B$15,-RANDBETWEEN(51,14999))</f>
        <v>-4810</v>
      </c>
      <c r="I310" s="300"/>
      <c r="J310" s="300"/>
      <c r="K310" s="300"/>
      <c r="L310" s="300"/>
      <c r="M310" s="171"/>
      <c r="N310" s="171">
        <f t="shared" ca="1" si="17"/>
        <v>-4810</v>
      </c>
      <c r="O310" s="170"/>
      <c r="P310" s="303" t="str">
        <f ca="1">IF(H310='ввод данных'!$B$15,"Salary transfer from "&amp;'ввод данных'!$B$11,INDEX(Лист4!$A$1:$A$388,RANDBETWEEN(1,ROWS(Лист4!$A$1:$A$388))))</f>
        <v>PAW*NEWAUCTION</v>
      </c>
      <c r="Q310" s="303"/>
      <c r="R310" s="170"/>
      <c r="S310" s="171" t="str">
        <f t="shared" ca="1" si="19"/>
        <v>*4992</v>
      </c>
    </row>
    <row r="311" spans="1:19" ht="30" customHeight="1">
      <c r="A311" s="160">
        <f t="shared" ca="1" si="18"/>
        <v>45921.301921296348</v>
      </c>
      <c r="B311" s="170"/>
      <c r="C311" s="306">
        <f t="shared" ca="1" si="16"/>
        <v>45921.301921296348</v>
      </c>
      <c r="D311" s="307"/>
      <c r="E311" s="307"/>
      <c r="F311" s="307"/>
      <c r="G311" s="170"/>
      <c r="H311" s="300">
        <f ca="1">IF(AND(DAY(A311)=20,COUNTIFS($H$25:H310,"&gt;0",$A$25:A310,"&gt;="&amp;DATE(YEAR(A311),MONTH(A311),1),$A$25:A310,"&lt;"&amp;DATE(YEAR(A311),MONTH(A311)+1,1))=0),'ввод данных'!$B$15,-RANDBETWEEN(51,14999))</f>
        <v>-3820</v>
      </c>
      <c r="I311" s="300"/>
      <c r="J311" s="300"/>
      <c r="K311" s="300"/>
      <c r="L311" s="300"/>
      <c r="M311" s="171"/>
      <c r="N311" s="171">
        <f t="shared" ca="1" si="17"/>
        <v>-3820</v>
      </c>
      <c r="O311" s="170"/>
      <c r="P311" s="303" t="str">
        <f ca="1">IF(H311='ввод данных'!$B$15,"Salary transfer from "&amp;'ввод данных'!$B$11,INDEX(Лист4!$A$1:$A$388,RANDBETWEEN(1,ROWS(Лист4!$A$1:$A$388))))</f>
        <v>YANDEX.MONEY MOSKVA G</v>
      </c>
      <c r="Q311" s="303"/>
      <c r="R311" s="170"/>
      <c r="S311" s="171" t="str">
        <f t="shared" ca="1" si="19"/>
        <v>*4992</v>
      </c>
    </row>
    <row r="312" spans="1:19" ht="30" customHeight="1">
      <c r="A312" s="160">
        <f t="shared" ca="1" si="18"/>
        <v>45920.408171296345</v>
      </c>
      <c r="B312" s="170"/>
      <c r="C312" s="306">
        <f t="shared" ca="1" si="16"/>
        <v>45920.408171296345</v>
      </c>
      <c r="D312" s="307"/>
      <c r="E312" s="307"/>
      <c r="F312" s="307"/>
      <c r="G312" s="170"/>
      <c r="H312" s="300">
        <f ca="1">IF(AND(DAY(A312)=20,COUNTIFS($H$25:H311,"&gt;0",$A$25:A311,"&gt;="&amp;DATE(YEAR(A312),MONTH(A312),1),$A$25:A311,"&lt;"&amp;DATE(YEAR(A312),MONTH(A312)+1,1))=0),'ввод данных'!$B$15,-RANDBETWEEN(51,14999))</f>
        <v>840000</v>
      </c>
      <c r="I312" s="300"/>
      <c r="J312" s="300"/>
      <c r="K312" s="300"/>
      <c r="L312" s="300"/>
      <c r="M312" s="171"/>
      <c r="N312" s="171">
        <f t="shared" ca="1" si="17"/>
        <v>840000</v>
      </c>
      <c r="O312" s="170"/>
      <c r="P312" s="303" t="str">
        <f ca="1">IF(H312='ввод данных'!$B$15,"Salary transfer from "&amp;'ввод данных'!$B$11,INDEX(Лист4!$A$1:$A$388,RANDBETWEEN(1,ROWS(Лист4!$A$1:$A$388))))</f>
        <v>Salary transfer from STARLINK LLC</v>
      </c>
      <c r="Q312" s="303"/>
      <c r="R312" s="170"/>
      <c r="S312" s="171" t="str">
        <f t="shared" ca="1" si="19"/>
        <v>*4992</v>
      </c>
    </row>
    <row r="313" spans="1:19" ht="30" customHeight="1">
      <c r="A313" s="160">
        <f t="shared" ca="1" si="18"/>
        <v>45920.241504629681</v>
      </c>
      <c r="B313" s="170"/>
      <c r="C313" s="306">
        <f t="shared" ca="1" si="16"/>
        <v>45920.241504629681</v>
      </c>
      <c r="D313" s="307"/>
      <c r="E313" s="307"/>
      <c r="F313" s="307"/>
      <c r="G313" s="170"/>
      <c r="H313" s="300">
        <f ca="1">IF(AND(DAY(A313)=20,COUNTIFS($H$25:H312,"&gt;0",$A$25:A312,"&gt;="&amp;DATE(YEAR(A313),MONTH(A313),1),$A$25:A312,"&lt;"&amp;DATE(YEAR(A313),MONTH(A313)+1,1))=0),'ввод данных'!$B$15,-RANDBETWEEN(51,14999))</f>
        <v>-1373</v>
      </c>
      <c r="I313" s="300"/>
      <c r="J313" s="300"/>
      <c r="K313" s="300"/>
      <c r="L313" s="300"/>
      <c r="M313" s="171"/>
      <c r="N313" s="171">
        <f t="shared" ca="1" si="17"/>
        <v>-1373</v>
      </c>
      <c r="O313" s="170"/>
      <c r="P313" s="303" t="str">
        <f ca="1">IF(H313='ввод данных'!$B$15,"Salary transfer from "&amp;'ввод данных'!$B$11,INDEX(Лист4!$A$1:$A$388,RANDBETWEEN(1,ROWS(Лист4!$A$1:$A$388))))</f>
        <v>WELTRADE</v>
      </c>
      <c r="Q313" s="303"/>
      <c r="R313" s="170"/>
      <c r="S313" s="171" t="str">
        <f t="shared" ca="1" si="19"/>
        <v>*4992</v>
      </c>
    </row>
    <row r="314" spans="1:19" ht="30" customHeight="1">
      <c r="A314" s="160">
        <f t="shared" ca="1" si="18"/>
        <v>45920.155393518573</v>
      </c>
      <c r="B314" s="170"/>
      <c r="C314" s="306">
        <f t="shared" ca="1" si="16"/>
        <v>45920.155393518573</v>
      </c>
      <c r="D314" s="307"/>
      <c r="E314" s="307"/>
      <c r="F314" s="307"/>
      <c r="G314" s="170"/>
      <c r="H314" s="300">
        <f ca="1">IF(AND(DAY(A314)=20,COUNTIFS($H$25:H313,"&gt;0",$A$25:A313,"&gt;="&amp;DATE(YEAR(A314),MONTH(A314),1),$A$25:A313,"&lt;"&amp;DATE(YEAR(A314),MONTH(A314)+1,1))=0),'ввод данных'!$B$15,-RANDBETWEEN(51,14999))</f>
        <v>-8380</v>
      </c>
      <c r="I314" s="300"/>
      <c r="J314" s="300"/>
      <c r="K314" s="300"/>
      <c r="L314" s="300"/>
      <c r="M314" s="171"/>
      <c r="N314" s="171">
        <f t="shared" ca="1" si="17"/>
        <v>-8380</v>
      </c>
      <c r="O314" s="170"/>
      <c r="P314" s="303" t="str">
        <f ca="1">IF(H314='ввод данных'!$B$15,"Salary transfer from "&amp;'ввод данных'!$B$11,INDEX(Лист4!$A$1:$A$388,RANDBETWEEN(1,ROWS(Лист4!$A$1:$A$388))))</f>
        <v>ADVANTIS CREDIT - MOTO</v>
      </c>
      <c r="Q314" s="303"/>
      <c r="R314" s="170"/>
      <c r="S314" s="171" t="str">
        <f t="shared" ca="1" si="19"/>
        <v>*4992</v>
      </c>
    </row>
    <row r="315" spans="1:19" ht="30" customHeight="1">
      <c r="A315" s="160">
        <f t="shared" ca="1" si="18"/>
        <v>45919.589421296354</v>
      </c>
      <c r="B315" s="170"/>
      <c r="C315" s="306">
        <f t="shared" ca="1" si="16"/>
        <v>45919.589421296354</v>
      </c>
      <c r="D315" s="307"/>
      <c r="E315" s="307"/>
      <c r="F315" s="307"/>
      <c r="G315" s="170"/>
      <c r="H315" s="300">
        <f ca="1">IF(AND(DAY(A315)=20,COUNTIFS($H$25:H314,"&gt;0",$A$25:A314,"&gt;="&amp;DATE(YEAR(A315),MONTH(A315),1),$A$25:A314,"&lt;"&amp;DATE(YEAR(A315),MONTH(A315)+1,1))=0),'ввод данных'!$B$15,-RANDBETWEEN(51,14999))</f>
        <v>-3773</v>
      </c>
      <c r="I315" s="300"/>
      <c r="J315" s="300"/>
      <c r="K315" s="300"/>
      <c r="L315" s="300"/>
      <c r="M315" s="171"/>
      <c r="N315" s="171">
        <f t="shared" ca="1" si="17"/>
        <v>-3773</v>
      </c>
      <c r="O315" s="170"/>
      <c r="P315" s="303" t="str">
        <f ca="1">IF(H315='ввод данных'!$B$15,"Salary transfer from "&amp;'ввод данных'!$B$11,INDEX(Лист4!$A$1:$A$388,RANDBETWEEN(1,ROWS(Лист4!$A$1:$A$388))))</f>
        <v>COFFEELIKE</v>
      </c>
      <c r="Q315" s="303"/>
      <c r="R315" s="170"/>
      <c r="S315" s="171" t="str">
        <f t="shared" ca="1" si="19"/>
        <v>*4992</v>
      </c>
    </row>
    <row r="316" spans="1:19" ht="30" customHeight="1">
      <c r="A316" s="160">
        <f t="shared" ca="1" si="18"/>
        <v>45919.215115740801</v>
      </c>
      <c r="B316" s="170"/>
      <c r="C316" s="306">
        <f t="shared" ca="1" si="16"/>
        <v>45919.215115740801</v>
      </c>
      <c r="D316" s="307"/>
      <c r="E316" s="307"/>
      <c r="F316" s="307"/>
      <c r="G316" s="170"/>
      <c r="H316" s="300">
        <f ca="1">IF(AND(DAY(A316)=20,COUNTIFS($H$25:H315,"&gt;0",$A$25:A315,"&gt;="&amp;DATE(YEAR(A316),MONTH(A316),1),$A$25:A315,"&lt;"&amp;DATE(YEAR(A316),MONTH(A316)+1,1))=0),'ввод данных'!$B$15,-RANDBETWEEN(51,14999))</f>
        <v>-2579</v>
      </c>
      <c r="I316" s="300"/>
      <c r="J316" s="300"/>
      <c r="K316" s="300"/>
      <c r="L316" s="300"/>
      <c r="M316" s="171"/>
      <c r="N316" s="171">
        <f t="shared" ca="1" si="17"/>
        <v>-2579</v>
      </c>
      <c r="O316" s="170"/>
      <c r="P316" s="303" t="str">
        <f ca="1">IF(H316='ввод данных'!$B$15,"Salary transfer from "&amp;'ввод данных'!$B$11,INDEX(Лист4!$A$1:$A$388,RANDBETWEEN(1,ROWS(Лист4!$A$1:$A$388))))</f>
        <v>APTEKA ZDOROV.RU</v>
      </c>
      <c r="Q316" s="303"/>
      <c r="R316" s="170"/>
      <c r="S316" s="171" t="str">
        <f t="shared" ca="1" si="19"/>
        <v>*4992</v>
      </c>
    </row>
    <row r="317" spans="1:19" ht="30" customHeight="1">
      <c r="A317" s="160">
        <f t="shared" ca="1" si="18"/>
        <v>45918.76650462969</v>
      </c>
      <c r="B317" s="170"/>
      <c r="C317" s="306">
        <f t="shared" ca="1" si="16"/>
        <v>45918.76650462969</v>
      </c>
      <c r="D317" s="307"/>
      <c r="E317" s="307"/>
      <c r="F317" s="307"/>
      <c r="G317" s="170"/>
      <c r="H317" s="300">
        <f ca="1">IF(AND(DAY(A317)=20,COUNTIFS($H$25:H316,"&gt;0",$A$25:A316,"&gt;="&amp;DATE(YEAR(A317),MONTH(A317),1),$A$25:A316,"&lt;"&amp;DATE(YEAR(A317),MONTH(A317)+1,1))=0),'ввод данных'!$B$15,-RANDBETWEEN(51,14999))</f>
        <v>-12437</v>
      </c>
      <c r="I317" s="300"/>
      <c r="J317" s="300"/>
      <c r="K317" s="300"/>
      <c r="L317" s="300"/>
      <c r="M317" s="171"/>
      <c r="N317" s="171">
        <f t="shared" ca="1" si="17"/>
        <v>-12437</v>
      </c>
      <c r="O317" s="170"/>
      <c r="P317" s="303" t="str">
        <f ca="1">IF(H317='ввод данных'!$B$15,"Salary transfer from "&amp;'ввод данных'!$B$11,INDEX(Лист4!$A$1:$A$388,RANDBETWEEN(1,ROWS(Лист4!$A$1:$A$388))))</f>
        <v>LENTA-297</v>
      </c>
      <c r="Q317" s="303"/>
      <c r="R317" s="170"/>
      <c r="S317" s="171" t="str">
        <f t="shared" ca="1" si="19"/>
        <v>*4992</v>
      </c>
    </row>
    <row r="318" spans="1:19" ht="30" customHeight="1">
      <c r="A318" s="160">
        <f t="shared" ca="1" si="18"/>
        <v>45918.320671296358</v>
      </c>
      <c r="B318" s="170"/>
      <c r="C318" s="306">
        <f t="shared" ca="1" si="16"/>
        <v>45918.320671296358</v>
      </c>
      <c r="D318" s="307"/>
      <c r="E318" s="307"/>
      <c r="F318" s="307"/>
      <c r="G318" s="170"/>
      <c r="H318" s="300">
        <f ca="1">IF(AND(DAY(A318)=20,COUNTIFS($H$25:H317,"&gt;0",$A$25:A317,"&gt;="&amp;DATE(YEAR(A318),MONTH(A318),1),$A$25:A317,"&lt;"&amp;DATE(YEAR(A318),MONTH(A318)+1,1))=0),'ввод данных'!$B$15,-RANDBETWEEN(51,14999))</f>
        <v>-2698</v>
      </c>
      <c r="I318" s="300"/>
      <c r="J318" s="300"/>
      <c r="K318" s="300"/>
      <c r="L318" s="300"/>
      <c r="M318" s="171"/>
      <c r="N318" s="171">
        <f t="shared" ca="1" si="17"/>
        <v>-2698</v>
      </c>
      <c r="O318" s="170"/>
      <c r="P318" s="303" t="str">
        <f ca="1">IF(H318='ввод данных'!$B$15,"Salary transfer from "&amp;'ввод данных'!$B$11,INDEX(Лист4!$A$1:$A$388,RANDBETWEEN(1,ROWS(Лист4!$A$1:$A$388))))</f>
        <v>MCDONALDS 27301</v>
      </c>
      <c r="Q318" s="303"/>
      <c r="R318" s="170"/>
      <c r="S318" s="171" t="str">
        <f t="shared" ca="1" si="19"/>
        <v>*4992</v>
      </c>
    </row>
    <row r="319" spans="1:19" ht="30" customHeight="1">
      <c r="A319" s="160">
        <f t="shared" ca="1" si="18"/>
        <v>45917.671365740804</v>
      </c>
      <c r="B319" s="170"/>
      <c r="C319" s="306">
        <f t="shared" ca="1" si="16"/>
        <v>45917.671365740804</v>
      </c>
      <c r="D319" s="307"/>
      <c r="E319" s="307"/>
      <c r="F319" s="307"/>
      <c r="G319" s="170"/>
      <c r="H319" s="300">
        <f ca="1">IF(AND(DAY(A319)=20,COUNTIFS($H$25:H318,"&gt;0",$A$25:A318,"&gt;="&amp;DATE(YEAR(A319),MONTH(A319),1),$A$25:A318,"&lt;"&amp;DATE(YEAR(A319),MONTH(A319)+1,1))=0),'ввод данных'!$B$15,-RANDBETWEEN(51,14999))</f>
        <v>-7079</v>
      </c>
      <c r="I319" s="300"/>
      <c r="J319" s="300"/>
      <c r="K319" s="300"/>
      <c r="L319" s="300"/>
      <c r="M319" s="171"/>
      <c r="N319" s="171">
        <f t="shared" ca="1" si="17"/>
        <v>-7079</v>
      </c>
      <c r="O319" s="170"/>
      <c r="P319" s="303" t="str">
        <f ca="1">IF(H319='ввод данных'!$B$15,"Salary transfer from "&amp;'ввод данных'!$B$11,INDEX(Лист4!$A$1:$A$388,RANDBETWEEN(1,ROWS(Лист4!$A$1:$A$388))))</f>
        <v>BVAAUCTIONS</v>
      </c>
      <c r="Q319" s="303"/>
      <c r="R319" s="170"/>
      <c r="S319" s="171" t="str">
        <f t="shared" ca="1" si="19"/>
        <v>*4992</v>
      </c>
    </row>
    <row r="320" spans="1:19" ht="30" customHeight="1">
      <c r="A320" s="160">
        <f t="shared" ca="1" si="18"/>
        <v>45917.290810185244</v>
      </c>
      <c r="B320" s="170"/>
      <c r="C320" s="306">
        <f t="shared" ca="1" si="16"/>
        <v>45917.290810185244</v>
      </c>
      <c r="D320" s="307"/>
      <c r="E320" s="307"/>
      <c r="F320" s="307"/>
      <c r="G320" s="170"/>
      <c r="H320" s="300">
        <f ca="1">IF(AND(DAY(A320)=20,COUNTIFS($H$25:H319,"&gt;0",$A$25:A319,"&gt;="&amp;DATE(YEAR(A320),MONTH(A320),1),$A$25:A319,"&lt;"&amp;DATE(YEAR(A320),MONTH(A320)+1,1))=0),'ввод данных'!$B$15,-RANDBETWEEN(51,14999))</f>
        <v>-1963</v>
      </c>
      <c r="I320" s="300"/>
      <c r="J320" s="300"/>
      <c r="K320" s="300"/>
      <c r="L320" s="300"/>
      <c r="M320" s="171"/>
      <c r="N320" s="171">
        <f t="shared" ca="1" si="17"/>
        <v>-1963</v>
      </c>
      <c r="O320" s="170"/>
      <c r="P320" s="303" t="str">
        <f ca="1">IF(H320='ввод данных'!$B$15,"Salary transfer from "&amp;'ввод данных'!$B$11,INDEX(Лист4!$A$1:$A$388,RANDBETWEEN(1,ROWS(Лист4!$A$1:$A$388))))</f>
        <v>YM*HERMESCREDIT</v>
      </c>
      <c r="Q320" s="303"/>
      <c r="R320" s="170"/>
      <c r="S320" s="171" t="str">
        <f t="shared" ca="1" si="19"/>
        <v>*4992</v>
      </c>
    </row>
    <row r="321" spans="1:19" ht="30" customHeight="1">
      <c r="A321" s="160">
        <f t="shared" ca="1" si="18"/>
        <v>45916.331087963023</v>
      </c>
      <c r="B321" s="170"/>
      <c r="C321" s="306">
        <f t="shared" ca="1" si="16"/>
        <v>45916.331087963023</v>
      </c>
      <c r="D321" s="307"/>
      <c r="E321" s="307"/>
      <c r="F321" s="307"/>
      <c r="G321" s="170"/>
      <c r="H321" s="300">
        <f ca="1">IF(AND(DAY(A321)=20,COUNTIFS($H$25:H320,"&gt;0",$A$25:A320,"&gt;="&amp;DATE(YEAR(A321),MONTH(A321),1),$A$25:A320,"&lt;"&amp;DATE(YEAR(A321),MONTH(A321)+1,1))=0),'ввод данных'!$B$15,-RANDBETWEEN(51,14999))</f>
        <v>-8073</v>
      </c>
      <c r="I321" s="300"/>
      <c r="J321" s="300"/>
      <c r="K321" s="300"/>
      <c r="L321" s="300"/>
      <c r="M321" s="171"/>
      <c r="N321" s="171">
        <f t="shared" ca="1" si="17"/>
        <v>-8073</v>
      </c>
      <c r="O321" s="170"/>
      <c r="P321" s="303" t="str">
        <f ca="1">IF(H321='ввод данных'!$B$15,"Salary transfer from "&amp;'ввод данных'!$B$11,INDEX(Лист4!$A$1:$A$388,RANDBETWEEN(1,ROWS(Лист4!$A$1:$A$388))))</f>
        <v>MOBI.DENGI..</v>
      </c>
      <c r="Q321" s="303"/>
      <c r="R321" s="170"/>
      <c r="S321" s="171" t="str">
        <f t="shared" ca="1" si="19"/>
        <v>*4992</v>
      </c>
    </row>
    <row r="322" spans="1:19" ht="30" customHeight="1">
      <c r="A322" s="160">
        <f t="shared" ca="1" si="18"/>
        <v>45916.033171296353</v>
      </c>
      <c r="B322" s="170"/>
      <c r="C322" s="306">
        <f t="shared" ca="1" si="16"/>
        <v>45916.033171296353</v>
      </c>
      <c r="D322" s="307"/>
      <c r="E322" s="307"/>
      <c r="F322" s="307"/>
      <c r="G322" s="170"/>
      <c r="H322" s="300">
        <f ca="1">IF(AND(DAY(A322)=20,COUNTIFS($H$25:H321,"&gt;0",$A$25:A321,"&gt;="&amp;DATE(YEAR(A322),MONTH(A322),1),$A$25:A321,"&lt;"&amp;DATE(YEAR(A322),MONTH(A322)+1,1))=0),'ввод данных'!$B$15,-RANDBETWEEN(51,14999))</f>
        <v>-5945</v>
      </c>
      <c r="I322" s="300"/>
      <c r="J322" s="300"/>
      <c r="K322" s="300"/>
      <c r="L322" s="300"/>
      <c r="M322" s="171"/>
      <c r="N322" s="171">
        <f t="shared" ca="1" si="17"/>
        <v>-5945</v>
      </c>
      <c r="O322" s="170"/>
      <c r="P322" s="303" t="str">
        <f ca="1">IF(H322='ввод данных'!$B$15,"Salary transfer from "&amp;'ввод данных'!$B$11,INDEX(Лист4!$A$1:$A$388,RANDBETWEEN(1,ROWS(Лист4!$A$1:$A$388))))</f>
        <v>ZAIM365.RU</v>
      </c>
      <c r="Q322" s="303"/>
      <c r="R322" s="170"/>
      <c r="S322" s="171" t="str">
        <f t="shared" ca="1" si="19"/>
        <v>*4992</v>
      </c>
    </row>
    <row r="323" spans="1:19" ht="30" customHeight="1">
      <c r="A323" s="160">
        <f t="shared" ca="1" si="18"/>
        <v>45915.074837963017</v>
      </c>
      <c r="B323" s="170"/>
      <c r="C323" s="306">
        <f t="shared" ca="1" si="16"/>
        <v>45915.074837963017</v>
      </c>
      <c r="D323" s="307"/>
      <c r="E323" s="307"/>
      <c r="F323" s="307"/>
      <c r="G323" s="170"/>
      <c r="H323" s="300">
        <f ca="1">IF(AND(DAY(A323)=20,COUNTIFS($H$25:H322,"&gt;0",$A$25:A322,"&gt;="&amp;DATE(YEAR(A323),MONTH(A323),1),$A$25:A322,"&lt;"&amp;DATE(YEAR(A323),MONTH(A323)+1,1))=0),'ввод данных'!$B$15,-RANDBETWEEN(51,14999))</f>
        <v>-3078</v>
      </c>
      <c r="I323" s="300"/>
      <c r="J323" s="300"/>
      <c r="K323" s="300"/>
      <c r="L323" s="300"/>
      <c r="M323" s="171"/>
      <c r="N323" s="171">
        <f t="shared" ca="1" si="17"/>
        <v>-3078</v>
      </c>
      <c r="O323" s="170"/>
      <c r="P323" s="303" t="str">
        <f ca="1">IF(H323='ввод данных'!$B$15,"Salary transfer from "&amp;'ввод данных'!$B$11,INDEX(Лист4!$A$1:$A$388,RANDBETWEEN(1,ROWS(Лист4!$A$1:$A$388))))</f>
        <v>WWW.ALFAFOREX.COM</v>
      </c>
      <c r="Q323" s="303"/>
      <c r="R323" s="170"/>
      <c r="S323" s="171" t="str">
        <f t="shared" ca="1" si="19"/>
        <v>*4992</v>
      </c>
    </row>
    <row r="324" spans="1:19" ht="30" customHeight="1">
      <c r="A324" s="160">
        <f t="shared" ca="1" si="18"/>
        <v>45914.81233796302</v>
      </c>
      <c r="B324" s="170"/>
      <c r="C324" s="306">
        <f t="shared" ca="1" si="16"/>
        <v>45914.81233796302</v>
      </c>
      <c r="D324" s="307"/>
      <c r="E324" s="307"/>
      <c r="F324" s="307"/>
      <c r="G324" s="170"/>
      <c r="H324" s="300">
        <f ca="1">IF(AND(DAY(A324)=20,COUNTIFS($H$25:H323,"&gt;0",$A$25:A323,"&gt;="&amp;DATE(YEAR(A324),MONTH(A324),1),$A$25:A323,"&lt;"&amp;DATE(YEAR(A324),MONTH(A324)+1,1))=0),'ввод данных'!$B$15,-RANDBETWEEN(51,14999))</f>
        <v>-9729</v>
      </c>
      <c r="I324" s="300"/>
      <c r="J324" s="300"/>
      <c r="K324" s="300"/>
      <c r="L324" s="300"/>
      <c r="M324" s="171"/>
      <c r="N324" s="171">
        <f t="shared" ca="1" si="17"/>
        <v>-9729</v>
      </c>
      <c r="O324" s="170"/>
      <c r="P324" s="303" t="str">
        <f ca="1">IF(H324='ввод данных'!$B$15,"Salary transfer from "&amp;'ввод данных'!$B$11,INDEX(Лист4!$A$1:$A$388,RANDBETWEEN(1,ROWS(Лист4!$A$1:$A$388))))</f>
        <v>GAZPROMNEFT AZS 163</v>
      </c>
      <c r="Q324" s="303"/>
      <c r="R324" s="170"/>
      <c r="S324" s="171" t="str">
        <f t="shared" ca="1" si="19"/>
        <v>*4992</v>
      </c>
    </row>
    <row r="325" spans="1:19" ht="30" customHeight="1">
      <c r="A325" s="160">
        <f t="shared" ca="1" si="18"/>
        <v>45913.960254629688</v>
      </c>
      <c r="B325" s="170"/>
      <c r="C325" s="306">
        <f t="shared" ca="1" si="16"/>
        <v>45913.960254629688</v>
      </c>
      <c r="D325" s="307"/>
      <c r="E325" s="307"/>
      <c r="F325" s="307"/>
      <c r="G325" s="170"/>
      <c r="H325" s="300">
        <f ca="1">IF(AND(DAY(A325)=20,COUNTIFS($H$25:H324,"&gt;0",$A$25:A324,"&gt;="&amp;DATE(YEAR(A325),MONTH(A325),1),$A$25:A324,"&lt;"&amp;DATE(YEAR(A325),MONTH(A325)+1,1))=0),'ввод данных'!$B$15,-RANDBETWEEN(51,14999))</f>
        <v>-14071</v>
      </c>
      <c r="I325" s="300"/>
      <c r="J325" s="300"/>
      <c r="K325" s="300"/>
      <c r="L325" s="300"/>
      <c r="M325" s="171"/>
      <c r="N325" s="171">
        <f t="shared" ca="1" si="17"/>
        <v>-14071</v>
      </c>
      <c r="O325" s="170"/>
      <c r="P325" s="303" t="str">
        <f ca="1">IF(H325='ввод данных'!$B$15,"Salary transfer from "&amp;'ввод данных'!$B$11,INDEX(Лист4!$A$1:$A$388,RANDBETWEEN(1,ROWS(Лист4!$A$1:$A$388))))</f>
        <v>VANILNOE NEBO</v>
      </c>
      <c r="Q325" s="303"/>
      <c r="R325" s="170"/>
      <c r="S325" s="171" t="str">
        <f t="shared" ca="1" si="19"/>
        <v>*4992</v>
      </c>
    </row>
    <row r="326" spans="1:19" ht="30" customHeight="1">
      <c r="A326" s="160">
        <f t="shared" ca="1" si="18"/>
        <v>45913.172060185243</v>
      </c>
      <c r="B326" s="170"/>
      <c r="C326" s="306">
        <f t="shared" ca="1" si="16"/>
        <v>45913.172060185243</v>
      </c>
      <c r="D326" s="307"/>
      <c r="E326" s="307"/>
      <c r="F326" s="307"/>
      <c r="G326" s="170"/>
      <c r="H326" s="300">
        <f ca="1">IF(AND(DAY(A326)=20,COUNTIFS($H$25:H325,"&gt;0",$A$25:A325,"&gt;="&amp;DATE(YEAR(A326),MONTH(A326),1),$A$25:A325,"&lt;"&amp;DATE(YEAR(A326),MONTH(A326)+1,1))=0),'ввод данных'!$B$15,-RANDBETWEEN(51,14999))</f>
        <v>-14011</v>
      </c>
      <c r="I326" s="300"/>
      <c r="J326" s="300"/>
      <c r="K326" s="300"/>
      <c r="L326" s="300"/>
      <c r="M326" s="171"/>
      <c r="N326" s="171">
        <f t="shared" ca="1" si="17"/>
        <v>-14011</v>
      </c>
      <c r="O326" s="170"/>
      <c r="P326" s="303" t="str">
        <f ca="1">IF(H326='ввод данных'!$B$15,"Salary transfer from "&amp;'ввод данных'!$B$11,INDEX(Лист4!$A$1:$A$388,RANDBETWEEN(1,ROWS(Лист4!$A$1:$A$388))))</f>
        <v>SPB COFFEE HOUSE 46</v>
      </c>
      <c r="Q326" s="303"/>
      <c r="R326" s="170"/>
      <c r="S326" s="171" t="str">
        <f t="shared" ca="1" si="19"/>
        <v>*4992</v>
      </c>
    </row>
    <row r="327" spans="1:19" ht="30" customHeight="1">
      <c r="A327" s="160">
        <f t="shared" ca="1" si="18"/>
        <v>45912.855393518577</v>
      </c>
      <c r="B327" s="170"/>
      <c r="C327" s="306">
        <f t="shared" ca="1" si="16"/>
        <v>45912.855393518577</v>
      </c>
      <c r="D327" s="307"/>
      <c r="E327" s="307"/>
      <c r="F327" s="307"/>
      <c r="G327" s="170"/>
      <c r="H327" s="300">
        <f ca="1">IF(AND(DAY(A327)=20,COUNTIFS($H$25:H326,"&gt;0",$A$25:A326,"&gt;="&amp;DATE(YEAR(A327),MONTH(A327),1),$A$25:A326,"&lt;"&amp;DATE(YEAR(A327),MONTH(A327)+1,1))=0),'ввод данных'!$B$15,-RANDBETWEEN(51,14999))</f>
        <v>-7611</v>
      </c>
      <c r="I327" s="300"/>
      <c r="J327" s="300"/>
      <c r="K327" s="300"/>
      <c r="L327" s="300"/>
      <c r="M327" s="171"/>
      <c r="N327" s="171">
        <f t="shared" ca="1" si="17"/>
        <v>-7611</v>
      </c>
      <c r="O327" s="170"/>
      <c r="P327" s="303" t="str">
        <f ca="1">IF(H327='ввод данных'!$B$15,"Salary transfer from "&amp;'ввод данных'!$B$11,INDEX(Лист4!$A$1:$A$388,RANDBETWEEN(1,ROWS(Лист4!$A$1:$A$388))))</f>
        <v>UPFINANCE.SU</v>
      </c>
      <c r="Q327" s="303"/>
      <c r="R327" s="170"/>
      <c r="S327" s="171" t="str">
        <f t="shared" ca="1" si="19"/>
        <v>*4992</v>
      </c>
    </row>
    <row r="328" spans="1:19" ht="30" customHeight="1">
      <c r="A328" s="160">
        <f t="shared" ca="1" si="18"/>
        <v>45911.940115740799</v>
      </c>
      <c r="B328" s="170"/>
      <c r="C328" s="306">
        <f t="shared" ca="1" si="16"/>
        <v>45911.940115740799</v>
      </c>
      <c r="D328" s="307"/>
      <c r="E328" s="307"/>
      <c r="F328" s="307"/>
      <c r="G328" s="170"/>
      <c r="H328" s="300">
        <f ca="1">IF(AND(DAY(A328)=20,COUNTIFS($H$25:H327,"&gt;0",$A$25:A327,"&gt;="&amp;DATE(YEAR(A328),MONTH(A328),1),$A$25:A327,"&lt;"&amp;DATE(YEAR(A328),MONTH(A328)+1,1))=0),'ввод данных'!$B$15,-RANDBETWEEN(51,14999))</f>
        <v>-9921</v>
      </c>
      <c r="I328" s="300"/>
      <c r="J328" s="300"/>
      <c r="K328" s="300"/>
      <c r="L328" s="300"/>
      <c r="M328" s="171"/>
      <c r="N328" s="171">
        <f t="shared" ca="1" si="17"/>
        <v>-9921</v>
      </c>
      <c r="O328" s="170"/>
      <c r="P328" s="303" t="str">
        <f ca="1">IF(H328='ввод данных'!$B$15,"Salary transfer from "&amp;'ввод данных'!$B$11,INDEX(Лист4!$A$1:$A$388,RANDBETWEEN(1,ROWS(Лист4!$A$1:$A$388))))</f>
        <v>CEXIO</v>
      </c>
      <c r="Q328" s="303"/>
      <c r="R328" s="170"/>
      <c r="S328" s="171" t="str">
        <f t="shared" ca="1" si="19"/>
        <v>*4992</v>
      </c>
    </row>
    <row r="329" spans="1:19" ht="30" customHeight="1">
      <c r="A329" s="160">
        <f t="shared" ca="1" si="18"/>
        <v>45910.984560185243</v>
      </c>
      <c r="B329" s="170"/>
      <c r="C329" s="306">
        <f t="shared" ca="1" si="16"/>
        <v>45910.984560185243</v>
      </c>
      <c r="D329" s="307"/>
      <c r="E329" s="307"/>
      <c r="F329" s="307"/>
      <c r="G329" s="170"/>
      <c r="H329" s="300">
        <f ca="1">IF(AND(DAY(A329)=20,COUNTIFS($H$25:H328,"&gt;0",$A$25:A328,"&gt;="&amp;DATE(YEAR(A329),MONTH(A329),1),$A$25:A328,"&lt;"&amp;DATE(YEAR(A329),MONTH(A329)+1,1))=0),'ввод данных'!$B$15,-RANDBETWEEN(51,14999))</f>
        <v>-4757</v>
      </c>
      <c r="I329" s="300"/>
      <c r="J329" s="300"/>
      <c r="K329" s="300"/>
      <c r="L329" s="300"/>
      <c r="M329" s="171"/>
      <c r="N329" s="171">
        <f t="shared" ca="1" si="17"/>
        <v>-4757</v>
      </c>
      <c r="O329" s="170"/>
      <c r="P329" s="303" t="str">
        <f ca="1">IF(H329='ввод данных'!$B$15,"Salary transfer from "&amp;'ввод данных'!$B$11,INDEX(Лист4!$A$1:$A$388,RANDBETWEEN(1,ROWS(Лист4!$A$1:$A$388))))</f>
        <v>PETROPAVLOVSKII</v>
      </c>
      <c r="Q329" s="303"/>
      <c r="R329" s="170"/>
      <c r="S329" s="171" t="str">
        <f t="shared" ca="1" si="19"/>
        <v>*4992</v>
      </c>
    </row>
    <row r="330" spans="1:19" ht="30" customHeight="1">
      <c r="A330" s="160">
        <f t="shared" ca="1" si="18"/>
        <v>45910.580393518576</v>
      </c>
      <c r="B330" s="170"/>
      <c r="C330" s="306">
        <f t="shared" ca="1" si="16"/>
        <v>45910.580393518576</v>
      </c>
      <c r="D330" s="307"/>
      <c r="E330" s="307"/>
      <c r="F330" s="307"/>
      <c r="G330" s="170"/>
      <c r="H330" s="300">
        <f ca="1">IF(AND(DAY(A330)=20,COUNTIFS($H$25:H329,"&gt;0",$A$25:A329,"&gt;="&amp;DATE(YEAR(A330),MONTH(A330),1),$A$25:A329,"&lt;"&amp;DATE(YEAR(A330),MONTH(A330)+1,1))=0),'ввод данных'!$B$15,-RANDBETWEEN(51,14999))</f>
        <v>-2979</v>
      </c>
      <c r="I330" s="300"/>
      <c r="J330" s="300"/>
      <c r="K330" s="300"/>
      <c r="L330" s="300"/>
      <c r="M330" s="171"/>
      <c r="N330" s="171">
        <f t="shared" ca="1" si="17"/>
        <v>-2979</v>
      </c>
      <c r="O330" s="170"/>
      <c r="P330" s="303" t="str">
        <f ca="1">IF(H330='ввод данных'!$B$15,"Salary transfer from "&amp;'ввод данных'!$B$11,INDEX(Лист4!$A$1:$A$388,RANDBETWEEN(1,ROWS(Лист4!$A$1:$A$388))))</f>
        <v>BAZAR</v>
      </c>
      <c r="Q330" s="303"/>
      <c r="R330" s="170"/>
      <c r="S330" s="171" t="str">
        <f t="shared" ca="1" si="19"/>
        <v>*4992</v>
      </c>
    </row>
    <row r="331" spans="1:19" ht="30" customHeight="1">
      <c r="A331" s="160">
        <f t="shared" ca="1" si="18"/>
        <v>45910.330393518576</v>
      </c>
      <c r="B331" s="170"/>
      <c r="C331" s="306">
        <f t="shared" ca="1" si="16"/>
        <v>45910.330393518576</v>
      </c>
      <c r="D331" s="307"/>
      <c r="E331" s="307"/>
      <c r="F331" s="307"/>
      <c r="G331" s="170"/>
      <c r="H331" s="300">
        <f ca="1">IF(AND(DAY(A331)=20,COUNTIFS($H$25:H330,"&gt;0",$A$25:A330,"&gt;="&amp;DATE(YEAR(A331),MONTH(A331),1),$A$25:A330,"&lt;"&amp;DATE(YEAR(A331),MONTH(A331)+1,1))=0),'ввод данных'!$B$15,-RANDBETWEEN(51,14999))</f>
        <v>-3824</v>
      </c>
      <c r="I331" s="300"/>
      <c r="J331" s="300"/>
      <c r="K331" s="300"/>
      <c r="L331" s="300"/>
      <c r="M331" s="171"/>
      <c r="N331" s="171">
        <f t="shared" ca="1" si="17"/>
        <v>-3824</v>
      </c>
      <c r="O331" s="170"/>
      <c r="P331" s="303" t="str">
        <f ca="1">IF(H331='ввод данных'!$B$15,"Salary transfer from "&amp;'ввод данных'!$B$11,INDEX(Лист4!$A$1:$A$388,RANDBETWEEN(1,ROWS(Лист4!$A$1:$A$388))))</f>
        <v>PLASTIQ TUITION</v>
      </c>
      <c r="Q331" s="303"/>
      <c r="R331" s="170"/>
      <c r="S331" s="171" t="str">
        <f t="shared" ca="1" si="19"/>
        <v>*4992</v>
      </c>
    </row>
    <row r="332" spans="1:19" ht="30" customHeight="1">
      <c r="A332" s="160">
        <f t="shared" ca="1" si="18"/>
        <v>45910.259560185244</v>
      </c>
      <c r="B332" s="170"/>
      <c r="C332" s="306">
        <f t="shared" ca="1" si="16"/>
        <v>45910.259560185244</v>
      </c>
      <c r="D332" s="307"/>
      <c r="E332" s="307"/>
      <c r="F332" s="307"/>
      <c r="G332" s="170"/>
      <c r="H332" s="300">
        <f ca="1">IF(AND(DAY(A332)=20,COUNTIFS($H$25:H331,"&gt;0",$A$25:A331,"&gt;="&amp;DATE(YEAR(A332),MONTH(A332),1),$A$25:A331,"&lt;"&amp;DATE(YEAR(A332),MONTH(A332)+1,1))=0),'ввод данных'!$B$15,-RANDBETWEEN(51,14999))</f>
        <v>-1351</v>
      </c>
      <c r="I332" s="300"/>
      <c r="J332" s="300"/>
      <c r="K332" s="300"/>
      <c r="L332" s="300"/>
      <c r="M332" s="171"/>
      <c r="N332" s="171">
        <f t="shared" ca="1" si="17"/>
        <v>-1351</v>
      </c>
      <c r="O332" s="170"/>
      <c r="P332" s="303" t="str">
        <f ca="1">IF(H332='ввод данных'!$B$15,"Salary transfer from "&amp;'ввод данных'!$B$11,INDEX(Лист4!$A$1:$A$388,RANDBETWEEN(1,ROWS(Лист4!$A$1:$A$388))))</f>
        <v>LUKOIL.AZK 17 51S</v>
      </c>
      <c r="Q332" s="303"/>
      <c r="R332" s="170"/>
      <c r="S332" s="171" t="str">
        <f t="shared" ca="1" si="19"/>
        <v>*4992</v>
      </c>
    </row>
    <row r="333" spans="1:19" ht="30" customHeight="1">
      <c r="A333" s="160">
        <f t="shared" ca="1" si="18"/>
        <v>45909.890810185243</v>
      </c>
      <c r="B333" s="170"/>
      <c r="C333" s="306">
        <f t="shared" ca="1" si="16"/>
        <v>45909.890810185243</v>
      </c>
      <c r="D333" s="307"/>
      <c r="E333" s="307"/>
      <c r="F333" s="307"/>
      <c r="G333" s="170"/>
      <c r="H333" s="300">
        <f ca="1">IF(AND(DAY(A333)=20,COUNTIFS($H$25:H332,"&gt;0",$A$25:A332,"&gt;="&amp;DATE(YEAR(A333),MONTH(A333),1),$A$25:A332,"&lt;"&amp;DATE(YEAR(A333),MONTH(A333)+1,1))=0),'ввод данных'!$B$15,-RANDBETWEEN(51,14999))</f>
        <v>-7475</v>
      </c>
      <c r="I333" s="300"/>
      <c r="J333" s="300"/>
      <c r="K333" s="300"/>
      <c r="L333" s="300"/>
      <c r="M333" s="171"/>
      <c r="N333" s="171">
        <f t="shared" ca="1" si="17"/>
        <v>-7475</v>
      </c>
      <c r="O333" s="170"/>
      <c r="P333" s="303" t="str">
        <f ca="1">IF(H333='ввод данных'!$B$15,"Salary transfer from "&amp;'ввод данных'!$B$11,INDEX(Лист4!$A$1:$A$388,RANDBETWEEN(1,ROWS(Лист4!$A$1:$A$388))))</f>
        <v>OOO TD VESTERN</v>
      </c>
      <c r="Q333" s="303"/>
      <c r="R333" s="170"/>
      <c r="S333" s="171" t="str">
        <f t="shared" ca="1" si="19"/>
        <v>*4992</v>
      </c>
    </row>
    <row r="334" spans="1:19" ht="30" customHeight="1">
      <c r="A334" s="160">
        <f t="shared" ca="1" si="18"/>
        <v>45909.033865740799</v>
      </c>
      <c r="B334" s="170"/>
      <c r="C334" s="306">
        <f t="shared" ca="1" si="16"/>
        <v>45909.033865740799</v>
      </c>
      <c r="D334" s="307"/>
      <c r="E334" s="307"/>
      <c r="F334" s="307"/>
      <c r="G334" s="170"/>
      <c r="H334" s="300">
        <f ca="1">IF(AND(DAY(A334)=20,COUNTIFS($H$25:H333,"&gt;0",$A$25:A333,"&gt;="&amp;DATE(YEAR(A334),MONTH(A334),1),$A$25:A333,"&lt;"&amp;DATE(YEAR(A334),MONTH(A334)+1,1))=0),'ввод данных'!$B$15,-RANDBETWEEN(51,14999))</f>
        <v>-12503</v>
      </c>
      <c r="I334" s="300"/>
      <c r="J334" s="300"/>
      <c r="K334" s="300"/>
      <c r="L334" s="300"/>
      <c r="M334" s="171"/>
      <c r="N334" s="171">
        <f t="shared" ca="1" si="17"/>
        <v>-12503</v>
      </c>
      <c r="O334" s="170"/>
      <c r="P334" s="303" t="str">
        <f ca="1">IF(H334='ввод данных'!$B$15,"Salary transfer from "&amp;'ввод данных'!$B$11,INDEX(Лист4!$A$1:$A$388,RANDBETWEEN(1,ROWS(Лист4!$A$1:$A$388))))</f>
        <v>PYATEROCHKA-2853</v>
      </c>
      <c r="Q334" s="303"/>
      <c r="R334" s="170"/>
      <c r="S334" s="171" t="str">
        <f t="shared" ca="1" si="19"/>
        <v>*4992</v>
      </c>
    </row>
    <row r="335" spans="1:19" ht="30" customHeight="1">
      <c r="A335" s="160">
        <f t="shared" ca="1" si="18"/>
        <v>45908.226226851912</v>
      </c>
      <c r="B335" s="170"/>
      <c r="C335" s="306">
        <f t="shared" ca="1" si="16"/>
        <v>45908.226226851912</v>
      </c>
      <c r="D335" s="307"/>
      <c r="E335" s="307"/>
      <c r="F335" s="307"/>
      <c r="G335" s="170"/>
      <c r="H335" s="300">
        <f ca="1">IF(AND(DAY(A335)=20,COUNTIFS($H$25:H334,"&gt;0",$A$25:A334,"&gt;="&amp;DATE(YEAR(A335),MONTH(A335),1),$A$25:A334,"&lt;"&amp;DATE(YEAR(A335),MONTH(A335)+1,1))=0),'ввод данных'!$B$15,-RANDBETWEEN(51,14999))</f>
        <v>-4907</v>
      </c>
      <c r="I335" s="300"/>
      <c r="J335" s="300"/>
      <c r="K335" s="300"/>
      <c r="L335" s="300"/>
      <c r="M335" s="171"/>
      <c r="N335" s="171">
        <f t="shared" ca="1" si="17"/>
        <v>-4907</v>
      </c>
      <c r="O335" s="170"/>
      <c r="P335" s="303" t="str">
        <f ca="1">IF(H335='ввод данных'!$B$15,"Salary transfer from "&amp;'ввод данных'!$B$11,INDEX(Лист4!$A$1:$A$388,RANDBETWEEN(1,ROWS(Лист4!$A$1:$A$388))))</f>
        <v>COFFEE AVTOMEKH</v>
      </c>
      <c r="Q335" s="303"/>
      <c r="R335" s="170"/>
      <c r="S335" s="171" t="str">
        <f t="shared" ca="1" si="19"/>
        <v>*4992</v>
      </c>
    </row>
    <row r="336" spans="1:19" ht="30" customHeight="1">
      <c r="A336" s="160">
        <f t="shared" ca="1" si="18"/>
        <v>45907.867199074135</v>
      </c>
      <c r="B336" s="170"/>
      <c r="C336" s="306">
        <f t="shared" ca="1" si="16"/>
        <v>45907.867199074135</v>
      </c>
      <c r="D336" s="307"/>
      <c r="E336" s="307"/>
      <c r="F336" s="307"/>
      <c r="G336" s="170"/>
      <c r="H336" s="300">
        <f ca="1">IF(AND(DAY(A336)=20,COUNTIFS($H$25:H335,"&gt;0",$A$25:A335,"&gt;="&amp;DATE(YEAR(A336),MONTH(A336),1),$A$25:A335,"&lt;"&amp;DATE(YEAR(A336),MONTH(A336)+1,1))=0),'ввод данных'!$B$15,-RANDBETWEEN(51,14999))</f>
        <v>-3661</v>
      </c>
      <c r="I336" s="300"/>
      <c r="J336" s="300"/>
      <c r="K336" s="300"/>
      <c r="L336" s="300"/>
      <c r="M336" s="171"/>
      <c r="N336" s="171">
        <f t="shared" ca="1" si="17"/>
        <v>-3661</v>
      </c>
      <c r="O336" s="170"/>
      <c r="P336" s="303" t="str">
        <f ca="1">IF(H336='ввод данных'!$B$15,"Salary transfer from "&amp;'ввод данных'!$B$11,INDEX(Лист4!$A$1:$A$388,RANDBETWEEN(1,ROWS(Лист4!$A$1:$A$388))))</f>
        <v>BEELINE MOBILE TOP-UP</v>
      </c>
      <c r="Q336" s="303"/>
      <c r="R336" s="170"/>
      <c r="S336" s="171" t="str">
        <f t="shared" ca="1" si="19"/>
        <v>*4992</v>
      </c>
    </row>
    <row r="337" spans="1:19" ht="30" customHeight="1">
      <c r="A337" s="160">
        <f t="shared" ca="1" si="18"/>
        <v>45907.704699074136</v>
      </c>
      <c r="B337" s="170"/>
      <c r="C337" s="306">
        <f t="shared" ca="1" si="16"/>
        <v>45907.704699074136</v>
      </c>
      <c r="D337" s="307"/>
      <c r="E337" s="307"/>
      <c r="F337" s="307"/>
      <c r="G337" s="170"/>
      <c r="H337" s="300">
        <f ca="1">IF(AND(DAY(A337)=20,COUNTIFS($H$25:H336,"&gt;0",$A$25:A336,"&gt;="&amp;DATE(YEAR(A337),MONTH(A337),1),$A$25:A336,"&lt;"&amp;DATE(YEAR(A337),MONTH(A337)+1,1))=0),'ввод данных'!$B$15,-RANDBETWEEN(51,14999))</f>
        <v>-8833</v>
      </c>
      <c r="I337" s="300"/>
      <c r="J337" s="300"/>
      <c r="K337" s="300"/>
      <c r="L337" s="300"/>
      <c r="M337" s="171"/>
      <c r="N337" s="171">
        <f t="shared" ca="1" si="17"/>
        <v>-8833</v>
      </c>
      <c r="O337" s="170"/>
      <c r="P337" s="303" t="str">
        <f ca="1">IF(H337='ввод данных'!$B$15,"Salary transfer from "&amp;'ввод данных'!$B$11,INDEX(Лист4!$A$1:$A$388,RANDBETWEEN(1,ROWS(Лист4!$A$1:$A$388))))</f>
        <v>RBK*FINBETTING</v>
      </c>
      <c r="Q337" s="303"/>
      <c r="R337" s="170"/>
      <c r="S337" s="171" t="str">
        <f t="shared" ca="1" si="19"/>
        <v>*4992</v>
      </c>
    </row>
    <row r="338" spans="1:19" ht="30" customHeight="1">
      <c r="A338" s="160">
        <f t="shared" ca="1" si="18"/>
        <v>45907.037337963025</v>
      </c>
      <c r="B338" s="170"/>
      <c r="C338" s="306">
        <f t="shared" ca="1" si="16"/>
        <v>45907.037337963025</v>
      </c>
      <c r="D338" s="307"/>
      <c r="E338" s="307"/>
      <c r="F338" s="307"/>
      <c r="G338" s="170"/>
      <c r="H338" s="300">
        <f ca="1">IF(AND(DAY(A338)=20,COUNTIFS($H$25:H337,"&gt;0",$A$25:A337,"&gt;="&amp;DATE(YEAR(A338),MONTH(A338),1),$A$25:A337,"&lt;"&amp;DATE(YEAR(A338),MONTH(A338)+1,1))=0),'ввод данных'!$B$15,-RANDBETWEEN(51,14999))</f>
        <v>-2126</v>
      </c>
      <c r="I338" s="300"/>
      <c r="J338" s="300"/>
      <c r="K338" s="300"/>
      <c r="L338" s="300"/>
      <c r="M338" s="171"/>
      <c r="N338" s="171">
        <f t="shared" ca="1" si="17"/>
        <v>-2126</v>
      </c>
      <c r="O338" s="170"/>
      <c r="P338" s="303" t="str">
        <f ca="1">IF(H338='ввод данных'!$B$15,"Salary transfer from "&amp;'ввод данных'!$B$11,INDEX(Лист4!$A$1:$A$388,RANDBETWEEN(1,ROWS(Лист4!$A$1:$A$388))))</f>
        <v>WWW.ALFAFOREX.COM</v>
      </c>
      <c r="Q338" s="303"/>
      <c r="R338" s="170"/>
      <c r="S338" s="171" t="str">
        <f t="shared" ca="1" si="19"/>
        <v>*4992</v>
      </c>
    </row>
    <row r="339" spans="1:19" ht="30" customHeight="1">
      <c r="A339" s="160">
        <f t="shared" ca="1" si="18"/>
        <v>45906.548449074136</v>
      </c>
      <c r="B339" s="170"/>
      <c r="C339" s="306">
        <f t="shared" ca="1" si="16"/>
        <v>45906.548449074136</v>
      </c>
      <c r="D339" s="307"/>
      <c r="E339" s="307"/>
      <c r="F339" s="307"/>
      <c r="G339" s="170"/>
      <c r="H339" s="300">
        <f ca="1">IF(AND(DAY(A339)=20,COUNTIFS($H$25:H338,"&gt;0",$A$25:A338,"&gt;="&amp;DATE(YEAR(A339),MONTH(A339),1),$A$25:A338,"&lt;"&amp;DATE(YEAR(A339),MONTH(A339)+1,1))=0),'ввод данных'!$B$15,-RANDBETWEEN(51,14999))</f>
        <v>-8958</v>
      </c>
      <c r="I339" s="300"/>
      <c r="J339" s="300"/>
      <c r="K339" s="300"/>
      <c r="L339" s="300"/>
      <c r="M339" s="171"/>
      <c r="N339" s="171">
        <f t="shared" ca="1" si="17"/>
        <v>-8958</v>
      </c>
      <c r="O339" s="170"/>
      <c r="P339" s="303" t="str">
        <f ca="1">IF(H339='ввод данных'!$B$15,"Salary transfer from "&amp;'ввод данных'!$B$11,INDEX(Лист4!$A$1:$A$388,RANDBETWEEN(1,ROWS(Лист4!$A$1:$A$388))))</f>
        <v>ZAKUSOCHNAYA TITOVA</v>
      </c>
      <c r="Q339" s="303"/>
      <c r="R339" s="170"/>
      <c r="S339" s="171" t="str">
        <f t="shared" ca="1" si="19"/>
        <v>*4992</v>
      </c>
    </row>
    <row r="340" spans="1:19" ht="30" customHeight="1">
      <c r="A340" s="160">
        <f t="shared" ca="1" si="18"/>
        <v>45906.392893518583</v>
      </c>
      <c r="B340" s="170"/>
      <c r="C340" s="306">
        <f t="shared" ca="1" si="16"/>
        <v>45906.392893518583</v>
      </c>
      <c r="D340" s="307"/>
      <c r="E340" s="307"/>
      <c r="F340" s="307"/>
      <c r="G340" s="170"/>
      <c r="H340" s="300">
        <f ca="1">IF(AND(DAY(A340)=20,COUNTIFS($H$25:H339,"&gt;0",$A$25:A339,"&gt;="&amp;DATE(YEAR(A340),MONTH(A340),1),$A$25:A339,"&lt;"&amp;DATE(YEAR(A340),MONTH(A340)+1,1))=0),'ввод данных'!$B$15,-RANDBETWEEN(51,14999))</f>
        <v>-13003</v>
      </c>
      <c r="I340" s="300"/>
      <c r="J340" s="300"/>
      <c r="K340" s="300"/>
      <c r="L340" s="300"/>
      <c r="M340" s="171"/>
      <c r="N340" s="171">
        <f t="shared" ca="1" si="17"/>
        <v>-13003</v>
      </c>
      <c r="O340" s="170"/>
      <c r="P340" s="303" t="str">
        <f ca="1">IF(H340='ввод данных'!$B$15,"Salary transfer from "&amp;'ввод данных'!$B$11,INDEX(Лист4!$A$1:$A$388,RANDBETWEEN(1,ROWS(Лист4!$A$1:$A$388))))</f>
        <v>LLC KURYER-REGION ST.</v>
      </c>
      <c r="Q340" s="303"/>
      <c r="R340" s="170"/>
      <c r="S340" s="171" t="str">
        <f t="shared" ca="1" si="19"/>
        <v>*4992</v>
      </c>
    </row>
    <row r="341" spans="1:19" ht="30" customHeight="1">
      <c r="A341" s="160">
        <f t="shared" ca="1" si="18"/>
        <v>45905.76858796303</v>
      </c>
      <c r="B341" s="170"/>
      <c r="C341" s="306">
        <f t="shared" ca="1" si="16"/>
        <v>45905.76858796303</v>
      </c>
      <c r="D341" s="307"/>
      <c r="E341" s="307"/>
      <c r="F341" s="307"/>
      <c r="G341" s="170"/>
      <c r="H341" s="300">
        <f ca="1">IF(AND(DAY(A341)=20,COUNTIFS($H$25:H340,"&gt;0",$A$25:A340,"&gt;="&amp;DATE(YEAR(A341),MONTH(A341),1),$A$25:A340,"&lt;"&amp;DATE(YEAR(A341),MONTH(A341)+1,1))=0),'ввод данных'!$B$15,-RANDBETWEEN(51,14999))</f>
        <v>-641</v>
      </c>
      <c r="I341" s="300"/>
      <c r="J341" s="300"/>
      <c r="K341" s="300"/>
      <c r="L341" s="300"/>
      <c r="M341" s="171"/>
      <c r="N341" s="171">
        <f t="shared" ca="1" si="17"/>
        <v>-641</v>
      </c>
      <c r="O341" s="170"/>
      <c r="P341" s="303" t="str">
        <f ca="1">IF(H341='ввод данных'!$B$15,"Salary transfer from "&amp;'ввод данных'!$B$11,INDEX(Лист4!$A$1:$A$388,RANDBETWEEN(1,ROWS(Лист4!$A$1:$A$388))))</f>
        <v>LEUPAY.EU  CODE 7405</v>
      </c>
      <c r="Q341" s="303"/>
      <c r="R341" s="170"/>
      <c r="S341" s="171" t="str">
        <f t="shared" ca="1" si="19"/>
        <v>*4992</v>
      </c>
    </row>
    <row r="342" spans="1:19" ht="30" customHeight="1">
      <c r="A342" s="160">
        <f t="shared" ca="1" si="18"/>
        <v>45905.690115740807</v>
      </c>
      <c r="B342" s="170"/>
      <c r="C342" s="306">
        <f t="shared" ca="1" si="16"/>
        <v>45905.690115740807</v>
      </c>
      <c r="D342" s="307"/>
      <c r="E342" s="307"/>
      <c r="F342" s="307"/>
      <c r="G342" s="170"/>
      <c r="H342" s="300">
        <f ca="1">IF(AND(DAY(A342)=20,COUNTIFS($H$25:H341,"&gt;0",$A$25:A341,"&gt;="&amp;DATE(YEAR(A342),MONTH(A342),1),$A$25:A341,"&lt;"&amp;DATE(YEAR(A342),MONTH(A342)+1,1))=0),'ввод данных'!$B$15,-RANDBETWEEN(51,14999))</f>
        <v>-11762</v>
      </c>
      <c r="I342" s="300"/>
      <c r="J342" s="300"/>
      <c r="K342" s="300"/>
      <c r="L342" s="300"/>
      <c r="M342" s="171"/>
      <c r="N342" s="171">
        <f t="shared" ca="1" si="17"/>
        <v>-11762</v>
      </c>
      <c r="O342" s="170"/>
      <c r="P342" s="303" t="str">
        <f ca="1">IF(H342='ввод данных'!$B$15,"Salary transfer from "&amp;'ввод данных'!$B$11,INDEX(Лист4!$A$1:$A$388,RANDBETWEEN(1,ROWS(Лист4!$A$1:$A$388))))</f>
        <v>TINKOFF*SERVICES</v>
      </c>
      <c r="Q342" s="303"/>
      <c r="R342" s="170"/>
      <c r="S342" s="171" t="str">
        <f t="shared" ca="1" si="19"/>
        <v>*4992</v>
      </c>
    </row>
    <row r="343" spans="1:19" ht="30" customHeight="1">
      <c r="A343" s="160">
        <f t="shared" ca="1" si="18"/>
        <v>45904.880393518586</v>
      </c>
      <c r="B343" s="170"/>
      <c r="C343" s="306">
        <f t="shared" ca="1" si="16"/>
        <v>45904.880393518586</v>
      </c>
      <c r="D343" s="307"/>
      <c r="E343" s="307"/>
      <c r="F343" s="307"/>
      <c r="G343" s="170"/>
      <c r="H343" s="300">
        <f ca="1">IF(AND(DAY(A343)=20,COUNTIFS($H$25:H342,"&gt;0",$A$25:A342,"&gt;="&amp;DATE(YEAR(A343),MONTH(A343),1),$A$25:A342,"&lt;"&amp;DATE(YEAR(A343),MONTH(A343)+1,1))=0),'ввод данных'!$B$15,-RANDBETWEEN(51,14999))</f>
        <v>-4951</v>
      </c>
      <c r="I343" s="300"/>
      <c r="J343" s="300"/>
      <c r="K343" s="300"/>
      <c r="L343" s="300"/>
      <c r="M343" s="171"/>
      <c r="N343" s="171">
        <f t="shared" ca="1" si="17"/>
        <v>-4951</v>
      </c>
      <c r="O343" s="170"/>
      <c r="P343" s="303" t="str">
        <f ca="1">IF(H343='ввод данных'!$B$15,"Salary transfer from "&amp;'ввод данных'!$B$11,INDEX(Лист4!$A$1:$A$388,RANDBETWEEN(1,ROWS(Лист4!$A$1:$A$388))))</f>
        <v>YM*YAMONEY</v>
      </c>
      <c r="Q343" s="303"/>
      <c r="R343" s="170"/>
      <c r="S343" s="171" t="str">
        <f t="shared" ca="1" si="19"/>
        <v>*4992</v>
      </c>
    </row>
    <row r="344" spans="1:19" ht="30" customHeight="1">
      <c r="A344" s="160">
        <f t="shared" ca="1" si="18"/>
        <v>45904.25122685192</v>
      </c>
      <c r="B344" s="170"/>
      <c r="C344" s="306">
        <f t="shared" ca="1" si="16"/>
        <v>45904.25122685192</v>
      </c>
      <c r="D344" s="307"/>
      <c r="E344" s="307"/>
      <c r="F344" s="307"/>
      <c r="G344" s="170"/>
      <c r="H344" s="300">
        <f ca="1">IF(AND(DAY(A344)=20,COUNTIFS($H$25:H343,"&gt;0",$A$25:A343,"&gt;="&amp;DATE(YEAR(A344),MONTH(A344),1),$A$25:A343,"&lt;"&amp;DATE(YEAR(A344),MONTH(A344)+1,1))=0),'ввод данных'!$B$15,-RANDBETWEEN(51,14999))</f>
        <v>-10128</v>
      </c>
      <c r="I344" s="300"/>
      <c r="J344" s="300"/>
      <c r="K344" s="300"/>
      <c r="L344" s="300"/>
      <c r="M344" s="171"/>
      <c r="N344" s="171">
        <f t="shared" ca="1" si="17"/>
        <v>-10128</v>
      </c>
      <c r="O344" s="170"/>
      <c r="P344" s="303" t="str">
        <f ca="1">IF(H344='ввод данных'!$B$15,"Salary transfer from "&amp;'ввод данных'!$B$11,INDEX(Лист4!$A$1:$A$388,RANDBETWEEN(1,ROWS(Лист4!$A$1:$A$388))))</f>
        <v>IMONEYS.SU</v>
      </c>
      <c r="Q344" s="303"/>
      <c r="R344" s="170"/>
      <c r="S344" s="171" t="str">
        <f t="shared" ca="1" si="19"/>
        <v>*4992</v>
      </c>
    </row>
    <row r="345" spans="1:19" ht="30" customHeight="1">
      <c r="A345" s="160">
        <f t="shared" ca="1" si="18"/>
        <v>45903.560949074141</v>
      </c>
      <c r="B345" s="170"/>
      <c r="C345" s="306">
        <f t="shared" ca="1" si="16"/>
        <v>45903.560949074141</v>
      </c>
      <c r="D345" s="307"/>
      <c r="E345" s="307"/>
      <c r="F345" s="307"/>
      <c r="G345" s="170"/>
      <c r="H345" s="300">
        <f ca="1">IF(AND(DAY(A345)=20,COUNTIFS($H$25:H344,"&gt;0",$A$25:A344,"&gt;="&amp;DATE(YEAR(A345),MONTH(A345),1),$A$25:A344,"&lt;"&amp;DATE(YEAR(A345),MONTH(A345)+1,1))=0),'ввод данных'!$B$15,-RANDBETWEEN(51,14999))</f>
        <v>-4810</v>
      </c>
      <c r="I345" s="300"/>
      <c r="J345" s="300"/>
      <c r="K345" s="300"/>
      <c r="L345" s="300"/>
      <c r="M345" s="171"/>
      <c r="N345" s="171">
        <f t="shared" ca="1" si="17"/>
        <v>-4810</v>
      </c>
      <c r="O345" s="170"/>
      <c r="P345" s="303" t="str">
        <f ca="1">IF(H345='ввод данных'!$B$15,"Salary transfer from "&amp;'ввод данных'!$B$11,INDEX(Лист4!$A$1:$A$388,RANDBETWEEN(1,ROWS(Лист4!$A$1:$A$388))))</f>
        <v>QIWI WALLET</v>
      </c>
      <c r="Q345" s="303"/>
      <c r="R345" s="170"/>
      <c r="S345" s="171" t="str">
        <f t="shared" ca="1" si="19"/>
        <v>*4992</v>
      </c>
    </row>
    <row r="346" spans="1:19" ht="30" customHeight="1">
      <c r="A346" s="160">
        <f t="shared" ca="1" si="18"/>
        <v>45903.336643518582</v>
      </c>
      <c r="B346" s="170"/>
      <c r="C346" s="306">
        <f t="shared" ref="C346:C361" ca="1" si="20">A346</f>
        <v>45903.336643518582</v>
      </c>
      <c r="D346" s="307"/>
      <c r="E346" s="307"/>
      <c r="F346" s="307"/>
      <c r="G346" s="170"/>
      <c r="H346" s="300">
        <f ca="1">IF(AND(DAY(A346)=20,COUNTIFS($H$25:H345,"&gt;0",$A$25:A345,"&gt;="&amp;DATE(YEAR(A346),MONTH(A346),1),$A$25:A345,"&lt;"&amp;DATE(YEAR(A346),MONTH(A346)+1,1))=0),'ввод данных'!$B$15,-RANDBETWEEN(51,14999))</f>
        <v>-12892</v>
      </c>
      <c r="I346" s="300"/>
      <c r="J346" s="300"/>
      <c r="K346" s="300"/>
      <c r="L346" s="300"/>
      <c r="M346" s="171"/>
      <c r="N346" s="171">
        <f t="shared" ref="N346:N361" ca="1" si="21">H346</f>
        <v>-12892</v>
      </c>
      <c r="O346" s="170"/>
      <c r="P346" s="303" t="str">
        <f ca="1">IF(H346='ввод данных'!$B$15,"Salary transfer from "&amp;'ввод данных'!$B$11,INDEX(Лист4!$A$1:$A$388,RANDBETWEEN(1,ROWS(Лист4!$A$1:$A$388))))</f>
        <v>YM*ONECLICKMONEY</v>
      </c>
      <c r="Q346" s="303"/>
      <c r="R346" s="170"/>
      <c r="S346" s="171" t="str">
        <f t="shared" ca="1" si="19"/>
        <v>*4992</v>
      </c>
    </row>
    <row r="347" spans="1:19" ht="30" customHeight="1">
      <c r="A347" s="160">
        <f t="shared" ref="A347:A361" ca="1" si="22">A346-RANDBETWEEN(1,1440)/1440</f>
        <v>45902.738726851916</v>
      </c>
      <c r="B347" s="170"/>
      <c r="C347" s="306">
        <f t="shared" ca="1" si="20"/>
        <v>45902.738726851916</v>
      </c>
      <c r="D347" s="307"/>
      <c r="E347" s="307"/>
      <c r="F347" s="307"/>
      <c r="G347" s="170"/>
      <c r="H347" s="300">
        <f ca="1">IF(AND(DAY(A347)=20,COUNTIFS($H$25:H346,"&gt;0",$A$25:A346,"&gt;="&amp;DATE(YEAR(A347),MONTH(A347),1),$A$25:A346,"&lt;"&amp;DATE(YEAR(A347),MONTH(A347)+1,1))=0),'ввод данных'!$B$15,-RANDBETWEEN(51,14999))</f>
        <v>-3215</v>
      </c>
      <c r="I347" s="300"/>
      <c r="J347" s="300"/>
      <c r="K347" s="300"/>
      <c r="L347" s="300"/>
      <c r="M347" s="171"/>
      <c r="N347" s="171">
        <f t="shared" ca="1" si="21"/>
        <v>-3215</v>
      </c>
      <c r="O347" s="170"/>
      <c r="P347" s="303" t="str">
        <f ca="1">IF(H347='ввод данных'!$B$15,"Salary transfer from "&amp;'ввод данных'!$B$11,INDEX(Лист4!$A$1:$A$388,RANDBETWEEN(1,ROWS(Лист4!$A$1:$A$388))))</f>
        <v>HASHFLARE.IO*5687</v>
      </c>
      <c r="Q347" s="303"/>
      <c r="R347" s="170"/>
      <c r="S347" s="171" t="str">
        <f t="shared" ref="S347:S361" ca="1" si="23">$S$25</f>
        <v>*4992</v>
      </c>
    </row>
    <row r="348" spans="1:19" ht="30" customHeight="1">
      <c r="A348" s="160">
        <f t="shared" ca="1" si="22"/>
        <v>45902.719976851913</v>
      </c>
      <c r="B348" s="170"/>
      <c r="C348" s="306">
        <f t="shared" ca="1" si="20"/>
        <v>45902.719976851913</v>
      </c>
      <c r="D348" s="307"/>
      <c r="E348" s="307"/>
      <c r="F348" s="307"/>
      <c r="G348" s="170"/>
      <c r="H348" s="300">
        <f ca="1">IF(AND(DAY(A348)=20,COUNTIFS($H$25:H347,"&gt;0",$A$25:A347,"&gt;="&amp;DATE(YEAR(A348),MONTH(A348),1),$A$25:A347,"&lt;"&amp;DATE(YEAR(A348),MONTH(A348)+1,1))=0),'ввод данных'!$B$15,-RANDBETWEEN(51,14999))</f>
        <v>-9679</v>
      </c>
      <c r="I348" s="300"/>
      <c r="J348" s="300"/>
      <c r="K348" s="300"/>
      <c r="L348" s="300"/>
      <c r="M348" s="171"/>
      <c r="N348" s="171">
        <f t="shared" ca="1" si="21"/>
        <v>-9679</v>
      </c>
      <c r="O348" s="170"/>
      <c r="P348" s="303" t="str">
        <f ca="1">IF(H348='ввод данных'!$B$15,"Salary transfer from "&amp;'ввод данных'!$B$11,INDEX(Лист4!$A$1:$A$388,RANDBETWEEN(1,ROWS(Лист4!$A$1:$A$388))))</f>
        <v>PLASTIQ TUITION</v>
      </c>
      <c r="Q348" s="303"/>
      <c r="R348" s="170"/>
      <c r="S348" s="171" t="str">
        <f t="shared" ca="1" si="23"/>
        <v>*4992</v>
      </c>
    </row>
    <row r="349" spans="1:19" ht="30" customHeight="1">
      <c r="A349" s="160">
        <f t="shared" ca="1" si="22"/>
        <v>45902.354004629691</v>
      </c>
      <c r="B349" s="170"/>
      <c r="C349" s="306">
        <f t="shared" ca="1" si="20"/>
        <v>45902.354004629691</v>
      </c>
      <c r="D349" s="307"/>
      <c r="E349" s="307"/>
      <c r="F349" s="307"/>
      <c r="G349" s="170"/>
      <c r="H349" s="300">
        <f ca="1">IF(AND(DAY(A349)=20,COUNTIFS($H$25:H348,"&gt;0",$A$25:A348,"&gt;="&amp;DATE(YEAR(A349),MONTH(A349),1),$A$25:A348,"&lt;"&amp;DATE(YEAR(A349),MONTH(A349)+1,1))=0),'ввод данных'!$B$15,-RANDBETWEEN(51,14999))</f>
        <v>-264</v>
      </c>
      <c r="I349" s="300"/>
      <c r="J349" s="300"/>
      <c r="K349" s="300"/>
      <c r="L349" s="300"/>
      <c r="M349" s="171"/>
      <c r="N349" s="171">
        <f t="shared" ca="1" si="21"/>
        <v>-264</v>
      </c>
      <c r="O349" s="170"/>
      <c r="P349" s="303" t="str">
        <f ca="1">IF(H349='ввод данных'!$B$15,"Salary transfer from "&amp;'ввод данных'!$B$11,INDEX(Лист4!$A$1:$A$388,RANDBETWEEN(1,ROWS(Лист4!$A$1:$A$388))))</f>
        <v>COFFEE</v>
      </c>
      <c r="Q349" s="303"/>
      <c r="R349" s="170"/>
      <c r="S349" s="171" t="str">
        <f t="shared" ca="1" si="23"/>
        <v>*4992</v>
      </c>
    </row>
    <row r="350" spans="1:19" ht="30" customHeight="1">
      <c r="A350" s="160">
        <f t="shared" ca="1" si="22"/>
        <v>45902.14150462969</v>
      </c>
      <c r="B350" s="170"/>
      <c r="C350" s="306">
        <f t="shared" ca="1" si="20"/>
        <v>45902.14150462969</v>
      </c>
      <c r="D350" s="307"/>
      <c r="E350" s="307"/>
      <c r="F350" s="307"/>
      <c r="G350" s="170"/>
      <c r="H350" s="300">
        <f ca="1">IF(AND(DAY(A350)=20,COUNTIFS($H$25:H349,"&gt;0",$A$25:A349,"&gt;="&amp;DATE(YEAR(A350),MONTH(A350),1),$A$25:A349,"&lt;"&amp;DATE(YEAR(A350),MONTH(A350)+1,1))=0),'ввод данных'!$B$15,-RANDBETWEEN(51,14999))</f>
        <v>-6304</v>
      </c>
      <c r="I350" s="300"/>
      <c r="J350" s="300"/>
      <c r="K350" s="300"/>
      <c r="L350" s="300"/>
      <c r="M350" s="171"/>
      <c r="N350" s="171">
        <f t="shared" ca="1" si="21"/>
        <v>-6304</v>
      </c>
      <c r="O350" s="170"/>
      <c r="P350" s="303" t="str">
        <f ca="1">IF(H350='ввод данных'!$B$15,"Salary transfer from "&amp;'ввод данных'!$B$11,INDEX(Лист4!$A$1:$A$388,RANDBETWEEN(1,ROWS(Лист4!$A$1:$A$388))))</f>
        <v>PEREKRESTOK</v>
      </c>
      <c r="Q350" s="303"/>
      <c r="R350" s="170"/>
      <c r="S350" s="171" t="str">
        <f t="shared" ca="1" si="23"/>
        <v>*4992</v>
      </c>
    </row>
    <row r="351" spans="1:19" ht="30" customHeight="1">
      <c r="A351" s="160">
        <f t="shared" ca="1" si="22"/>
        <v>45901.875532407466</v>
      </c>
      <c r="B351" s="170"/>
      <c r="C351" s="306">
        <f t="shared" ca="1" si="20"/>
        <v>45901.875532407466</v>
      </c>
      <c r="D351" s="307"/>
      <c r="E351" s="307"/>
      <c r="F351" s="307"/>
      <c r="G351" s="170"/>
      <c r="H351" s="300">
        <f ca="1">IF(AND(DAY(A351)=20,COUNTIFS($H$25:H350,"&gt;0",$A$25:A350,"&gt;="&amp;DATE(YEAR(A351),MONTH(A351),1),$A$25:A350,"&lt;"&amp;DATE(YEAR(A351),MONTH(A351)+1,1))=0),'ввод данных'!$B$15,-RANDBETWEEN(51,14999))</f>
        <v>-7687</v>
      </c>
      <c r="I351" s="300"/>
      <c r="J351" s="300"/>
      <c r="K351" s="300"/>
      <c r="L351" s="300"/>
      <c r="M351" s="171"/>
      <c r="N351" s="171">
        <f t="shared" ca="1" si="21"/>
        <v>-7687</v>
      </c>
      <c r="O351" s="170"/>
      <c r="P351" s="303" t="str">
        <f ca="1">IF(H351='ввод данных'!$B$15,"Salary transfer from "&amp;'ввод данных'!$B$11,INDEX(Лист4!$A$1:$A$388,RANDBETWEEN(1,ROWS(Лист4!$A$1:$A$388))))</f>
        <v>GAZPROMNEFT AZS 159</v>
      </c>
      <c r="Q351" s="303"/>
      <c r="R351" s="170"/>
      <c r="S351" s="171" t="str">
        <f t="shared" ca="1" si="23"/>
        <v>*4992</v>
      </c>
    </row>
    <row r="352" spans="1:19" ht="30" customHeight="1">
      <c r="A352" s="160">
        <f t="shared" ca="1" si="22"/>
        <v>45901.719976851913</v>
      </c>
      <c r="B352" s="170"/>
      <c r="C352" s="306">
        <f t="shared" ca="1" si="20"/>
        <v>45901.719976851913</v>
      </c>
      <c r="D352" s="307"/>
      <c r="E352" s="307"/>
      <c r="F352" s="307"/>
      <c r="G352" s="170"/>
      <c r="H352" s="300">
        <f ca="1">IF(AND(DAY(A352)=20,COUNTIFS($H$25:H351,"&gt;0",$A$25:A351,"&gt;="&amp;DATE(YEAR(A352),MONTH(A352),1),$A$25:A351,"&lt;"&amp;DATE(YEAR(A352),MONTH(A352)+1,1))=0),'ввод данных'!$B$15,-RANDBETWEEN(51,14999))</f>
        <v>-14313</v>
      </c>
      <c r="I352" s="300"/>
      <c r="J352" s="300"/>
      <c r="K352" s="300"/>
      <c r="L352" s="300"/>
      <c r="M352" s="171"/>
      <c r="N352" s="171">
        <f t="shared" ca="1" si="21"/>
        <v>-14313</v>
      </c>
      <c r="O352" s="170"/>
      <c r="P352" s="303" t="str">
        <f ca="1">IF(H352='ввод данных'!$B$15,"Salary transfer from "&amp;'ввод данных'!$B$11,INDEX(Лист4!$A$1:$A$388,RANDBETWEEN(1,ROWS(Лист4!$A$1:$A$388))))</f>
        <v>ANTRESOL</v>
      </c>
      <c r="Q352" s="303"/>
      <c r="R352" s="170"/>
      <c r="S352" s="171" t="str">
        <f t="shared" ca="1" si="23"/>
        <v>*4992</v>
      </c>
    </row>
    <row r="353" spans="1:19" ht="30" customHeight="1">
      <c r="A353" s="160">
        <f t="shared" ca="1" si="22"/>
        <v>45900.960254629688</v>
      </c>
      <c r="B353" s="170"/>
      <c r="C353" s="306">
        <f t="shared" ca="1" si="20"/>
        <v>45900.960254629688</v>
      </c>
      <c r="D353" s="307"/>
      <c r="E353" s="307"/>
      <c r="F353" s="307"/>
      <c r="G353" s="170"/>
      <c r="H353" s="300">
        <f ca="1">IF(AND(DAY(A353)=20,COUNTIFS($H$25:H352,"&gt;0",$A$25:A352,"&gt;="&amp;DATE(YEAR(A353),MONTH(A353),1),$A$25:A352,"&lt;"&amp;DATE(YEAR(A353),MONTH(A353)+1,1))=0),'ввод данных'!$B$15,-RANDBETWEEN(51,14999))</f>
        <v>-1478</v>
      </c>
      <c r="I353" s="300"/>
      <c r="J353" s="300"/>
      <c r="K353" s="300"/>
      <c r="L353" s="300"/>
      <c r="M353" s="171"/>
      <c r="N353" s="171">
        <f t="shared" ca="1" si="21"/>
        <v>-1478</v>
      </c>
      <c r="O353" s="170"/>
      <c r="P353" s="303" t="str">
        <f ca="1">IF(H353='ввод данных'!$B$15,"Salary transfer from "&amp;'ввод данных'!$B$11,INDEX(Лист4!$A$1:$A$388,RANDBETWEEN(1,ROWS(Лист4!$A$1:$A$388))))</f>
        <v>BHN*GIFTCARDLAB</v>
      </c>
      <c r="Q353" s="303"/>
      <c r="R353" s="170"/>
      <c r="S353" s="171" t="str">
        <f t="shared" ca="1" si="23"/>
        <v>*4992</v>
      </c>
    </row>
    <row r="354" spans="1:19" ht="30" customHeight="1">
      <c r="A354" s="160">
        <f t="shared" ca="1" si="22"/>
        <v>45900.95122685191</v>
      </c>
      <c r="B354" s="170"/>
      <c r="C354" s="306">
        <f t="shared" ca="1" si="20"/>
        <v>45900.95122685191</v>
      </c>
      <c r="D354" s="307"/>
      <c r="E354" s="307"/>
      <c r="F354" s="307"/>
      <c r="G354" s="170"/>
      <c r="H354" s="300">
        <f ca="1">IF(AND(DAY(A354)=20,COUNTIFS($H$25:H353,"&gt;0",$A$25:A353,"&gt;="&amp;DATE(YEAR(A354),MONTH(A354),1),$A$25:A353,"&lt;"&amp;DATE(YEAR(A354),MONTH(A354)+1,1))=0),'ввод данных'!$B$15,-RANDBETWEEN(51,14999))</f>
        <v>-11169</v>
      </c>
      <c r="I354" s="300"/>
      <c r="J354" s="300"/>
      <c r="K354" s="300"/>
      <c r="L354" s="300"/>
      <c r="M354" s="171"/>
      <c r="N354" s="171">
        <f t="shared" ca="1" si="21"/>
        <v>-11169</v>
      </c>
      <c r="O354" s="170"/>
      <c r="P354" s="303" t="str">
        <f ca="1">IF(H354='ввод данных'!$B$15,"Salary transfer from "&amp;'ввод данных'!$B$11,INDEX(Лист4!$A$1:$A$388,RANDBETWEEN(1,ROWS(Лист4!$A$1:$A$388))))</f>
        <v>YM*XELIUS</v>
      </c>
      <c r="Q354" s="303"/>
      <c r="R354" s="170"/>
      <c r="S354" s="171" t="str">
        <f t="shared" ca="1" si="23"/>
        <v>*4992</v>
      </c>
    </row>
    <row r="355" spans="1:19" ht="30" customHeight="1">
      <c r="A355" s="160">
        <f t="shared" ca="1" si="22"/>
        <v>45900.852615740798</v>
      </c>
      <c r="B355" s="170"/>
      <c r="C355" s="306">
        <f t="shared" ca="1" si="20"/>
        <v>45900.852615740798</v>
      </c>
      <c r="D355" s="307"/>
      <c r="E355" s="307"/>
      <c r="F355" s="307"/>
      <c r="G355" s="170"/>
      <c r="H355" s="300">
        <f ca="1">IF(AND(DAY(A355)=20,COUNTIFS($H$25:H354,"&gt;0",$A$25:A354,"&gt;="&amp;DATE(YEAR(A355),MONTH(A355),1),$A$25:A354,"&lt;"&amp;DATE(YEAR(A355),MONTH(A355)+1,1))=0),'ввод данных'!$B$15,-RANDBETWEEN(51,14999))</f>
        <v>-612</v>
      </c>
      <c r="I355" s="300"/>
      <c r="J355" s="300"/>
      <c r="K355" s="300"/>
      <c r="L355" s="300"/>
      <c r="M355" s="171"/>
      <c r="N355" s="171">
        <f t="shared" ca="1" si="21"/>
        <v>-612</v>
      </c>
      <c r="O355" s="170"/>
      <c r="P355" s="303" t="str">
        <f ca="1">IF(H355='ввод данных'!$B$15,"Salary transfer from "&amp;'ввод данных'!$B$11,INDEX(Лист4!$A$1:$A$388,RANDBETWEEN(1,ROWS(Лист4!$A$1:$A$388))))</f>
        <v>COFFEE GORNYY</v>
      </c>
      <c r="Q355" s="303"/>
      <c r="R355" s="170"/>
      <c r="S355" s="171" t="str">
        <f t="shared" ca="1" si="23"/>
        <v>*4992</v>
      </c>
    </row>
    <row r="356" spans="1:19" ht="30" customHeight="1">
      <c r="A356" s="160">
        <f t="shared" ca="1" si="22"/>
        <v>45900.279699074134</v>
      </c>
      <c r="B356" s="170"/>
      <c r="C356" s="306">
        <f t="shared" ca="1" si="20"/>
        <v>45900.279699074134</v>
      </c>
      <c r="D356" s="307"/>
      <c r="E356" s="307"/>
      <c r="F356" s="307"/>
      <c r="G356" s="170"/>
      <c r="H356" s="300">
        <f ca="1">IF(AND(DAY(A356)=20,COUNTIFS($H$25:H355,"&gt;0",$A$25:A355,"&gt;="&amp;DATE(YEAR(A356),MONTH(A356),1),$A$25:A355,"&lt;"&amp;DATE(YEAR(A356),MONTH(A356)+1,1))=0),'ввод данных'!$B$15,-RANDBETWEEN(51,14999))</f>
        <v>-6839</v>
      </c>
      <c r="I356" s="300"/>
      <c r="J356" s="300"/>
      <c r="K356" s="300"/>
      <c r="L356" s="300"/>
      <c r="M356" s="171"/>
      <c r="N356" s="171">
        <f t="shared" ca="1" si="21"/>
        <v>-6839</v>
      </c>
      <c r="O356" s="170"/>
      <c r="P356" s="303" t="str">
        <f ca="1">IF(H356='ввод данных'!$B$15,"Salary transfer from "&amp;'ввод данных'!$B$11,INDEX(Лист4!$A$1:$A$388,RANDBETWEEN(1,ROWS(Лист4!$A$1:$A$388))))</f>
        <v>LOTS ROAD AUCTIONS</v>
      </c>
      <c r="Q356" s="303"/>
      <c r="R356" s="170"/>
      <c r="S356" s="171" t="str">
        <f t="shared" ca="1" si="23"/>
        <v>*4992</v>
      </c>
    </row>
    <row r="357" spans="1:19" ht="30" customHeight="1">
      <c r="A357" s="160">
        <f t="shared" ca="1" si="22"/>
        <v>45899.68664351858</v>
      </c>
      <c r="B357" s="170"/>
      <c r="C357" s="306">
        <f t="shared" ca="1" si="20"/>
        <v>45899.68664351858</v>
      </c>
      <c r="D357" s="307"/>
      <c r="E357" s="307"/>
      <c r="F357" s="307"/>
      <c r="G357" s="170"/>
      <c r="H357" s="300">
        <f ca="1">IF(AND(DAY(A357)=20,COUNTIFS($H$25:H356,"&gt;0",$A$25:A356,"&gt;="&amp;DATE(YEAR(A357),MONTH(A357),1),$A$25:A356,"&lt;"&amp;DATE(YEAR(A357),MONTH(A357)+1,1))=0),'ввод данных'!$B$15,-RANDBETWEEN(51,14999))</f>
        <v>-14124</v>
      </c>
      <c r="I357" s="300"/>
      <c r="J357" s="300"/>
      <c r="K357" s="300"/>
      <c r="L357" s="300"/>
      <c r="M357" s="171"/>
      <c r="N357" s="171">
        <f t="shared" ca="1" si="21"/>
        <v>-14124</v>
      </c>
      <c r="O357" s="170"/>
      <c r="P357" s="303" t="str">
        <f ca="1">IF(H357='ввод данных'!$B$15,"Salary transfer from "&amp;'ввод данных'!$B$11,INDEX(Лист4!$A$1:$A$388,RANDBETWEEN(1,ROWS(Лист4!$A$1:$A$388))))</f>
        <v>ECP*ECOMMPAY*BETFAQ</v>
      </c>
      <c r="Q357" s="303"/>
      <c r="R357" s="170"/>
      <c r="S357" s="171" t="str">
        <f t="shared" ca="1" si="23"/>
        <v>*4992</v>
      </c>
    </row>
    <row r="358" spans="1:19" ht="30" customHeight="1">
      <c r="A358" s="160">
        <f t="shared" ca="1" si="22"/>
        <v>45899.088726851915</v>
      </c>
      <c r="B358" s="170"/>
      <c r="C358" s="306">
        <f t="shared" ca="1" si="20"/>
        <v>45899.088726851915</v>
      </c>
      <c r="D358" s="307"/>
      <c r="E358" s="307"/>
      <c r="F358" s="307"/>
      <c r="G358" s="170"/>
      <c r="H358" s="300">
        <f ca="1">IF(AND(DAY(A358)=20,COUNTIFS($H$25:H357,"&gt;0",$A$25:A357,"&gt;="&amp;DATE(YEAR(A358),MONTH(A358),1),$A$25:A357,"&lt;"&amp;DATE(YEAR(A358),MONTH(A358)+1,1))=0),'ввод данных'!$B$15,-RANDBETWEEN(51,14999))</f>
        <v>-9049</v>
      </c>
      <c r="I358" s="300"/>
      <c r="J358" s="300"/>
      <c r="K358" s="300"/>
      <c r="L358" s="300"/>
      <c r="M358" s="171"/>
      <c r="N358" s="171">
        <f t="shared" ca="1" si="21"/>
        <v>-9049</v>
      </c>
      <c r="O358" s="170"/>
      <c r="P358" s="303" t="str">
        <f ca="1">IF(H358='ввод данных'!$B$15,"Salary transfer from "&amp;'ввод данных'!$B$11,INDEX(Лист4!$A$1:$A$388,RANDBETWEEN(1,ROWS(Лист4!$A$1:$A$388))))</f>
        <v>ANTRESOL</v>
      </c>
      <c r="Q358" s="303"/>
      <c r="R358" s="170"/>
      <c r="S358" s="171" t="str">
        <f t="shared" ca="1" si="23"/>
        <v>*4992</v>
      </c>
    </row>
    <row r="359" spans="1:19" ht="30" customHeight="1">
      <c r="A359" s="160">
        <f t="shared" ca="1" si="22"/>
        <v>45898.674143518583</v>
      </c>
      <c r="B359" s="170"/>
      <c r="C359" s="306">
        <f t="shared" ca="1" si="20"/>
        <v>45898.674143518583</v>
      </c>
      <c r="D359" s="307"/>
      <c r="E359" s="307"/>
      <c r="F359" s="307"/>
      <c r="G359" s="170"/>
      <c r="H359" s="300">
        <f ca="1">IF(AND(DAY(A359)=20,COUNTIFS($H$25:H358,"&gt;0",$A$25:A358,"&gt;="&amp;DATE(YEAR(A359),MONTH(A359),1),$A$25:A358,"&lt;"&amp;DATE(YEAR(A359),MONTH(A359)+1,1))=0),'ввод данных'!$B$15,-RANDBETWEEN(51,14999))</f>
        <v>-10444</v>
      </c>
      <c r="I359" s="300"/>
      <c r="J359" s="300"/>
      <c r="K359" s="300"/>
      <c r="L359" s="300"/>
      <c r="M359" s="171"/>
      <c r="N359" s="171">
        <f t="shared" ca="1" si="21"/>
        <v>-10444</v>
      </c>
      <c r="O359" s="170"/>
      <c r="P359" s="303" t="str">
        <f ca="1">IF(H359='ввод данных'!$B$15,"Salary transfer from "&amp;'ввод данных'!$B$11,INDEX(Лист4!$A$1:$A$388,RANDBETWEEN(1,ROWS(Лист4!$A$1:$A$388))))</f>
        <v>YM YANDEX.MONEY</v>
      </c>
      <c r="Q359" s="303"/>
      <c r="R359" s="170"/>
      <c r="S359" s="171" t="str">
        <f t="shared" ca="1" si="23"/>
        <v>*4992</v>
      </c>
    </row>
    <row r="360" spans="1:19" ht="30" customHeight="1">
      <c r="A360" s="160">
        <f t="shared" ca="1" si="22"/>
        <v>45898.540810185252</v>
      </c>
      <c r="B360" s="170"/>
      <c r="C360" s="306">
        <f t="shared" ca="1" si="20"/>
        <v>45898.540810185252</v>
      </c>
      <c r="D360" s="307"/>
      <c r="E360" s="307"/>
      <c r="F360" s="307"/>
      <c r="G360" s="170"/>
      <c r="H360" s="300">
        <f ca="1">IF(AND(DAY(A360)=20,COUNTIFS($H$25:H359,"&gt;0",$A$25:A359,"&gt;="&amp;DATE(YEAR(A360),MONTH(A360),1),$A$25:A359,"&lt;"&amp;DATE(YEAR(A360),MONTH(A360)+1,1))=0),'ввод данных'!$B$15,-RANDBETWEEN(51,14999))</f>
        <v>-2612</v>
      </c>
      <c r="I360" s="300"/>
      <c r="J360" s="300"/>
      <c r="K360" s="300"/>
      <c r="L360" s="300"/>
      <c r="M360" s="171"/>
      <c r="N360" s="171">
        <f t="shared" ca="1" si="21"/>
        <v>-2612</v>
      </c>
      <c r="O360" s="170"/>
      <c r="P360" s="303" t="str">
        <f ca="1">IF(H360='ввод данных'!$B$15,"Salary transfer from "&amp;'ввод данных'!$B$11,INDEX(Лист4!$A$1:$A$388,RANDBETWEEN(1,ROWS(Лист4!$A$1:$A$388))))</f>
        <v>LEUPAY.EU  CODE 4192</v>
      </c>
      <c r="Q360" s="303"/>
      <c r="R360" s="170"/>
      <c r="S360" s="171" t="str">
        <f t="shared" ca="1" si="23"/>
        <v>*4992</v>
      </c>
    </row>
    <row r="361" spans="1:19" ht="30" customHeight="1" thickBot="1">
      <c r="A361" s="163">
        <f t="shared" ca="1" si="22"/>
        <v>45898.054004629696</v>
      </c>
      <c r="B361" s="172"/>
      <c r="C361" s="304">
        <f t="shared" ca="1" si="20"/>
        <v>45898.054004629696</v>
      </c>
      <c r="D361" s="305"/>
      <c r="E361" s="305"/>
      <c r="F361" s="305"/>
      <c r="G361" s="172"/>
      <c r="H361" s="299">
        <f ca="1">IF(AND(DAY(A361)=20,COUNTIFS($H$25:H360,"&gt;0",$A$25:A360,"&gt;="&amp;DATE(YEAR(A361),MONTH(A361),1),$A$25:A360,"&lt;"&amp;DATE(YEAR(A361),MONTH(A361)+1,1))=0),'ввод данных'!$B$15,-RANDBETWEEN(51,14999))</f>
        <v>-8907</v>
      </c>
      <c r="I361" s="299"/>
      <c r="J361" s="299"/>
      <c r="K361" s="299"/>
      <c r="L361" s="299"/>
      <c r="M361" s="173"/>
      <c r="N361" s="173">
        <f t="shared" ca="1" si="21"/>
        <v>-8907</v>
      </c>
      <c r="O361" s="172"/>
      <c r="P361" s="301" t="str">
        <f ca="1">IF(H361='ввод данных'!$B$15,"Salary transfer from "&amp;'ввод данных'!$B$11,INDEX(Лист4!$A$1:$A$388,RANDBETWEEN(1,ROWS(Лист4!$A$1:$A$388))))</f>
        <v>YM*YM.FIN</v>
      </c>
      <c r="Q361" s="301"/>
      <c r="R361" s="172"/>
      <c r="S361" s="173" t="str">
        <f t="shared" ca="1" si="23"/>
        <v>*4992</v>
      </c>
    </row>
    <row r="362" spans="1:19">
      <c r="A362" s="157"/>
    </row>
    <row r="363" spans="1:19">
      <c r="A363" s="157"/>
    </row>
    <row r="364" spans="1:19">
      <c r="A364" s="152" t="s">
        <v>4987</v>
      </c>
      <c r="B364" s="152"/>
      <c r="C364" s="152"/>
      <c r="D364" s="296">
        <f ca="1">SUMIF(H25:L361,"&gt;0")</f>
        <v>4200000</v>
      </c>
      <c r="E364" s="296"/>
      <c r="F364" s="296"/>
      <c r="G364" s="296"/>
      <c r="H364" s="296"/>
      <c r="I364" s="296"/>
      <c r="J364" s="296"/>
      <c r="K364" s="296"/>
    </row>
    <row r="365" spans="1:19">
      <c r="A365" s="157"/>
      <c r="B365" s="152"/>
      <c r="C365" s="152"/>
      <c r="D365" s="152"/>
      <c r="E365" s="152"/>
      <c r="F365" s="152"/>
      <c r="G365" s="152"/>
      <c r="H365" s="152"/>
      <c r="I365" s="152"/>
      <c r="J365" s="152"/>
      <c r="K365" s="152"/>
    </row>
    <row r="366" spans="1:19">
      <c r="A366" s="152" t="s">
        <v>4988</v>
      </c>
      <c r="B366" s="152"/>
      <c r="C366" s="152"/>
      <c r="D366" s="296">
        <f ca="1">SUMIF(H25:L361,"&lt;0")</f>
        <v>-2343997</v>
      </c>
      <c r="E366" s="296"/>
      <c r="F366" s="296"/>
      <c r="G366" s="296"/>
      <c r="H366" s="296"/>
      <c r="I366" s="296"/>
      <c r="J366" s="296"/>
      <c r="K366" s="296"/>
    </row>
    <row r="367" spans="1:19">
      <c r="A367" s="157"/>
    </row>
    <row r="368" spans="1:19">
      <c r="A368" s="157"/>
    </row>
    <row r="369" spans="1:19">
      <c r="A369" s="157"/>
    </row>
    <row r="370" spans="1:19">
      <c r="A370" s="157" t="s">
        <v>4989</v>
      </c>
    </row>
    <row r="371" spans="1:19">
      <c r="A371" s="157"/>
    </row>
    <row r="372" spans="1:19" ht="13.8" customHeight="1">
      <c r="A372" s="157" t="s">
        <v>4990</v>
      </c>
      <c r="N372" s="328" t="s">
        <v>4994</v>
      </c>
      <c r="O372" s="328"/>
      <c r="P372" s="328"/>
      <c r="Q372" s="328"/>
      <c r="R372" s="328"/>
      <c r="S372" s="328"/>
    </row>
    <row r="373" spans="1:19">
      <c r="A373" s="157"/>
    </row>
    <row r="374" spans="1:19">
      <c r="A374" s="157"/>
    </row>
    <row r="375" spans="1:19">
      <c r="A375" s="157"/>
    </row>
    <row r="376" spans="1:19">
      <c r="A376" s="157"/>
    </row>
    <row r="377" spans="1:19">
      <c r="A377" s="157"/>
    </row>
    <row r="378" spans="1:19">
      <c r="A378" s="157"/>
    </row>
    <row r="379" spans="1:19">
      <c r="A379" s="157"/>
    </row>
    <row r="380" spans="1:19">
      <c r="A380" s="157"/>
    </row>
    <row r="381" spans="1:19">
      <c r="A381" s="157"/>
    </row>
    <row r="382" spans="1:19">
      <c r="A382" s="157"/>
    </row>
    <row r="383" spans="1:19">
      <c r="A383" s="157"/>
    </row>
    <row r="384" spans="1:19">
      <c r="A384" s="157"/>
    </row>
    <row r="385" spans="1:1">
      <c r="A385" s="157"/>
    </row>
    <row r="386" spans="1:1">
      <c r="A386" s="157"/>
    </row>
    <row r="387" spans="1:1">
      <c r="A387" s="157"/>
    </row>
    <row r="388" spans="1:1">
      <c r="A388" s="157"/>
    </row>
  </sheetData>
  <mergeCells count="1020">
    <mergeCell ref="C25:F25"/>
    <mergeCell ref="H25:L25"/>
    <mergeCell ref="P25:Q25"/>
    <mergeCell ref="C26:F26"/>
    <mergeCell ref="H26:L26"/>
    <mergeCell ref="P26:Q26"/>
    <mergeCell ref="K1:S3"/>
    <mergeCell ref="Q8:S8"/>
    <mergeCell ref="E18:J18"/>
    <mergeCell ref="C24:F24"/>
    <mergeCell ref="H24:L24"/>
    <mergeCell ref="P24:Q24"/>
    <mergeCell ref="C31:F31"/>
    <mergeCell ref="H31:L31"/>
    <mergeCell ref="P31:Q31"/>
    <mergeCell ref="C32:F32"/>
    <mergeCell ref="H32:L32"/>
    <mergeCell ref="P32:Q32"/>
    <mergeCell ref="C29:F29"/>
    <mergeCell ref="H29:L29"/>
    <mergeCell ref="P29:Q29"/>
    <mergeCell ref="C30:F30"/>
    <mergeCell ref="H30:L30"/>
    <mergeCell ref="P30:Q30"/>
    <mergeCell ref="C27:F27"/>
    <mergeCell ref="H27:L27"/>
    <mergeCell ref="P27:Q27"/>
    <mergeCell ref="C28:F28"/>
    <mergeCell ref="H28:L28"/>
    <mergeCell ref="P28:Q28"/>
    <mergeCell ref="C37:F37"/>
    <mergeCell ref="H37:L37"/>
    <mergeCell ref="P37:Q37"/>
    <mergeCell ref="C38:F38"/>
    <mergeCell ref="H38:L38"/>
    <mergeCell ref="P38:Q38"/>
    <mergeCell ref="C35:F35"/>
    <mergeCell ref="H35:L35"/>
    <mergeCell ref="P35:Q35"/>
    <mergeCell ref="C36:F36"/>
    <mergeCell ref="H36:L36"/>
    <mergeCell ref="P36:Q36"/>
    <mergeCell ref="C33:F33"/>
    <mergeCell ref="H33:L33"/>
    <mergeCell ref="P33:Q33"/>
    <mergeCell ref="C34:F34"/>
    <mergeCell ref="H34:L34"/>
    <mergeCell ref="P34:Q34"/>
    <mergeCell ref="C43:F43"/>
    <mergeCell ref="H43:L43"/>
    <mergeCell ref="P43:Q43"/>
    <mergeCell ref="C44:F44"/>
    <mergeCell ref="H44:L44"/>
    <mergeCell ref="P44:Q44"/>
    <mergeCell ref="C41:F41"/>
    <mergeCell ref="H41:L41"/>
    <mergeCell ref="P41:Q41"/>
    <mergeCell ref="C42:F42"/>
    <mergeCell ref="H42:L42"/>
    <mergeCell ref="P42:Q42"/>
    <mergeCell ref="C39:F39"/>
    <mergeCell ref="H39:L39"/>
    <mergeCell ref="P39:Q39"/>
    <mergeCell ref="C40:F40"/>
    <mergeCell ref="H40:L40"/>
    <mergeCell ref="P40:Q40"/>
    <mergeCell ref="C49:F49"/>
    <mergeCell ref="H49:L49"/>
    <mergeCell ref="P49:Q49"/>
    <mergeCell ref="C50:F50"/>
    <mergeCell ref="H50:L50"/>
    <mergeCell ref="P50:Q50"/>
    <mergeCell ref="C47:F47"/>
    <mergeCell ref="H47:L47"/>
    <mergeCell ref="P47:Q47"/>
    <mergeCell ref="C48:F48"/>
    <mergeCell ref="H48:L48"/>
    <mergeCell ref="P48:Q48"/>
    <mergeCell ref="C45:F45"/>
    <mergeCell ref="H45:L45"/>
    <mergeCell ref="P45:Q45"/>
    <mergeCell ref="C46:F46"/>
    <mergeCell ref="H46:L46"/>
    <mergeCell ref="P46:Q46"/>
    <mergeCell ref="C55:F55"/>
    <mergeCell ref="H55:L55"/>
    <mergeCell ref="P55:Q55"/>
    <mergeCell ref="C56:F56"/>
    <mergeCell ref="H56:L56"/>
    <mergeCell ref="P56:Q56"/>
    <mergeCell ref="C53:F53"/>
    <mergeCell ref="H53:L53"/>
    <mergeCell ref="P53:Q53"/>
    <mergeCell ref="C54:F54"/>
    <mergeCell ref="H54:L54"/>
    <mergeCell ref="P54:Q54"/>
    <mergeCell ref="C51:F51"/>
    <mergeCell ref="H51:L51"/>
    <mergeCell ref="P51:Q51"/>
    <mergeCell ref="C52:F52"/>
    <mergeCell ref="H52:L52"/>
    <mergeCell ref="P52:Q52"/>
    <mergeCell ref="C61:F61"/>
    <mergeCell ref="H61:L61"/>
    <mergeCell ref="P61:Q61"/>
    <mergeCell ref="C62:F62"/>
    <mergeCell ref="H62:L62"/>
    <mergeCell ref="P62:Q62"/>
    <mergeCell ref="C59:F59"/>
    <mergeCell ref="H59:L59"/>
    <mergeCell ref="P59:Q59"/>
    <mergeCell ref="C60:F60"/>
    <mergeCell ref="H60:L60"/>
    <mergeCell ref="P60:Q60"/>
    <mergeCell ref="C57:F57"/>
    <mergeCell ref="H57:L57"/>
    <mergeCell ref="P57:Q57"/>
    <mergeCell ref="C58:F58"/>
    <mergeCell ref="H58:L58"/>
    <mergeCell ref="P58:Q58"/>
    <mergeCell ref="C67:F67"/>
    <mergeCell ref="H67:L67"/>
    <mergeCell ref="P67:Q67"/>
    <mergeCell ref="C68:F68"/>
    <mergeCell ref="H68:L68"/>
    <mergeCell ref="P68:Q68"/>
    <mergeCell ref="C65:F65"/>
    <mergeCell ref="H65:L65"/>
    <mergeCell ref="P65:Q65"/>
    <mergeCell ref="C66:F66"/>
    <mergeCell ref="H66:L66"/>
    <mergeCell ref="P66:Q66"/>
    <mergeCell ref="C63:F63"/>
    <mergeCell ref="H63:L63"/>
    <mergeCell ref="P63:Q63"/>
    <mergeCell ref="C64:F64"/>
    <mergeCell ref="H64:L64"/>
    <mergeCell ref="P64:Q64"/>
    <mergeCell ref="C73:F73"/>
    <mergeCell ref="H73:L73"/>
    <mergeCell ref="P73:Q73"/>
    <mergeCell ref="C74:F74"/>
    <mergeCell ref="H74:L74"/>
    <mergeCell ref="P74:Q74"/>
    <mergeCell ref="C71:F71"/>
    <mergeCell ref="H71:L71"/>
    <mergeCell ref="P71:Q71"/>
    <mergeCell ref="C72:F72"/>
    <mergeCell ref="H72:L72"/>
    <mergeCell ref="P72:Q72"/>
    <mergeCell ref="C69:F69"/>
    <mergeCell ref="H69:L69"/>
    <mergeCell ref="P69:Q69"/>
    <mergeCell ref="C70:F70"/>
    <mergeCell ref="H70:L70"/>
    <mergeCell ref="P70:Q70"/>
    <mergeCell ref="C79:F79"/>
    <mergeCell ref="H79:L79"/>
    <mergeCell ref="P79:Q79"/>
    <mergeCell ref="C80:F80"/>
    <mergeCell ref="H80:L80"/>
    <mergeCell ref="P80:Q80"/>
    <mergeCell ref="C77:F77"/>
    <mergeCell ref="H77:L77"/>
    <mergeCell ref="P77:Q77"/>
    <mergeCell ref="C78:F78"/>
    <mergeCell ref="H78:L78"/>
    <mergeCell ref="P78:Q78"/>
    <mergeCell ref="C75:F75"/>
    <mergeCell ref="H75:L75"/>
    <mergeCell ref="P75:Q75"/>
    <mergeCell ref="C76:F76"/>
    <mergeCell ref="H76:L76"/>
    <mergeCell ref="P76:Q76"/>
    <mergeCell ref="C85:F85"/>
    <mergeCell ref="H85:L85"/>
    <mergeCell ref="P85:Q85"/>
    <mergeCell ref="C86:F86"/>
    <mergeCell ref="H86:L86"/>
    <mergeCell ref="P86:Q86"/>
    <mergeCell ref="C83:F83"/>
    <mergeCell ref="H83:L83"/>
    <mergeCell ref="P83:Q83"/>
    <mergeCell ref="C84:F84"/>
    <mergeCell ref="H84:L84"/>
    <mergeCell ref="P84:Q84"/>
    <mergeCell ref="C81:F81"/>
    <mergeCell ref="H81:L81"/>
    <mergeCell ref="P81:Q81"/>
    <mergeCell ref="C82:F82"/>
    <mergeCell ref="H82:L82"/>
    <mergeCell ref="P82:Q82"/>
    <mergeCell ref="C91:F91"/>
    <mergeCell ref="H91:L91"/>
    <mergeCell ref="P91:Q91"/>
    <mergeCell ref="C92:F92"/>
    <mergeCell ref="H92:L92"/>
    <mergeCell ref="P92:Q92"/>
    <mergeCell ref="C89:F89"/>
    <mergeCell ref="H89:L89"/>
    <mergeCell ref="P89:Q89"/>
    <mergeCell ref="C90:F90"/>
    <mergeCell ref="H90:L90"/>
    <mergeCell ref="P90:Q90"/>
    <mergeCell ref="C87:F87"/>
    <mergeCell ref="H87:L87"/>
    <mergeCell ref="P87:Q87"/>
    <mergeCell ref="C88:F88"/>
    <mergeCell ref="H88:L88"/>
    <mergeCell ref="P88:Q88"/>
    <mergeCell ref="C97:F97"/>
    <mergeCell ref="H97:L97"/>
    <mergeCell ref="P97:Q97"/>
    <mergeCell ref="C98:F98"/>
    <mergeCell ref="H98:L98"/>
    <mergeCell ref="P98:Q98"/>
    <mergeCell ref="C95:F95"/>
    <mergeCell ref="H95:L95"/>
    <mergeCell ref="P95:Q95"/>
    <mergeCell ref="C96:F96"/>
    <mergeCell ref="H96:L96"/>
    <mergeCell ref="P96:Q96"/>
    <mergeCell ref="C93:F93"/>
    <mergeCell ref="H93:L93"/>
    <mergeCell ref="P93:Q93"/>
    <mergeCell ref="C94:F94"/>
    <mergeCell ref="H94:L94"/>
    <mergeCell ref="P94:Q94"/>
    <mergeCell ref="C103:F103"/>
    <mergeCell ref="H103:L103"/>
    <mergeCell ref="P103:Q103"/>
    <mergeCell ref="C104:F104"/>
    <mergeCell ref="H104:L104"/>
    <mergeCell ref="P104:Q104"/>
    <mergeCell ref="C101:F101"/>
    <mergeCell ref="H101:L101"/>
    <mergeCell ref="P101:Q101"/>
    <mergeCell ref="C102:F102"/>
    <mergeCell ref="H102:L102"/>
    <mergeCell ref="P102:Q102"/>
    <mergeCell ref="C99:F99"/>
    <mergeCell ref="H99:L99"/>
    <mergeCell ref="P99:Q99"/>
    <mergeCell ref="C100:F100"/>
    <mergeCell ref="H100:L100"/>
    <mergeCell ref="P100:Q100"/>
    <mergeCell ref="C109:F109"/>
    <mergeCell ref="H109:L109"/>
    <mergeCell ref="P109:Q109"/>
    <mergeCell ref="C110:F110"/>
    <mergeCell ref="H110:L110"/>
    <mergeCell ref="P110:Q110"/>
    <mergeCell ref="C107:F107"/>
    <mergeCell ref="H107:L107"/>
    <mergeCell ref="P107:Q107"/>
    <mergeCell ref="C108:F108"/>
    <mergeCell ref="H108:L108"/>
    <mergeCell ref="P108:Q108"/>
    <mergeCell ref="C105:F105"/>
    <mergeCell ref="H105:L105"/>
    <mergeCell ref="P105:Q105"/>
    <mergeCell ref="C106:F106"/>
    <mergeCell ref="H106:L106"/>
    <mergeCell ref="P106:Q106"/>
    <mergeCell ref="C115:F115"/>
    <mergeCell ref="H115:L115"/>
    <mergeCell ref="P115:Q115"/>
    <mergeCell ref="C116:F116"/>
    <mergeCell ref="H116:L116"/>
    <mergeCell ref="P116:Q116"/>
    <mergeCell ref="C113:F113"/>
    <mergeCell ref="H113:L113"/>
    <mergeCell ref="P113:Q113"/>
    <mergeCell ref="C114:F114"/>
    <mergeCell ref="H114:L114"/>
    <mergeCell ref="P114:Q114"/>
    <mergeCell ref="C111:F111"/>
    <mergeCell ref="H111:L111"/>
    <mergeCell ref="P111:Q111"/>
    <mergeCell ref="C112:F112"/>
    <mergeCell ref="H112:L112"/>
    <mergeCell ref="P112:Q112"/>
    <mergeCell ref="C121:F121"/>
    <mergeCell ref="H121:L121"/>
    <mergeCell ref="P121:Q121"/>
    <mergeCell ref="C122:F122"/>
    <mergeCell ref="H122:L122"/>
    <mergeCell ref="P122:Q122"/>
    <mergeCell ref="C119:F119"/>
    <mergeCell ref="H119:L119"/>
    <mergeCell ref="P119:Q119"/>
    <mergeCell ref="C120:F120"/>
    <mergeCell ref="H120:L120"/>
    <mergeCell ref="P120:Q120"/>
    <mergeCell ref="C117:F117"/>
    <mergeCell ref="H117:L117"/>
    <mergeCell ref="P117:Q117"/>
    <mergeCell ref="C118:F118"/>
    <mergeCell ref="H118:L118"/>
    <mergeCell ref="P118:Q118"/>
    <mergeCell ref="C127:F127"/>
    <mergeCell ref="H127:L127"/>
    <mergeCell ref="P127:Q127"/>
    <mergeCell ref="C128:F128"/>
    <mergeCell ref="H128:L128"/>
    <mergeCell ref="P128:Q128"/>
    <mergeCell ref="C125:F125"/>
    <mergeCell ref="H125:L125"/>
    <mergeCell ref="P125:Q125"/>
    <mergeCell ref="C126:F126"/>
    <mergeCell ref="H126:L126"/>
    <mergeCell ref="P126:Q126"/>
    <mergeCell ref="C123:F123"/>
    <mergeCell ref="H123:L123"/>
    <mergeCell ref="P123:Q123"/>
    <mergeCell ref="C124:F124"/>
    <mergeCell ref="H124:L124"/>
    <mergeCell ref="P124:Q124"/>
    <mergeCell ref="C133:F133"/>
    <mergeCell ref="H133:L133"/>
    <mergeCell ref="P133:Q133"/>
    <mergeCell ref="C134:F134"/>
    <mergeCell ref="H134:L134"/>
    <mergeCell ref="P134:Q134"/>
    <mergeCell ref="C131:F131"/>
    <mergeCell ref="H131:L131"/>
    <mergeCell ref="P131:Q131"/>
    <mergeCell ref="C132:F132"/>
    <mergeCell ref="H132:L132"/>
    <mergeCell ref="P132:Q132"/>
    <mergeCell ref="C129:F129"/>
    <mergeCell ref="H129:L129"/>
    <mergeCell ref="P129:Q129"/>
    <mergeCell ref="C130:F130"/>
    <mergeCell ref="H130:L130"/>
    <mergeCell ref="P130:Q130"/>
    <mergeCell ref="C139:F139"/>
    <mergeCell ref="H139:L139"/>
    <mergeCell ref="P139:Q139"/>
    <mergeCell ref="C140:F140"/>
    <mergeCell ref="H140:L140"/>
    <mergeCell ref="P140:Q140"/>
    <mergeCell ref="C137:F137"/>
    <mergeCell ref="H137:L137"/>
    <mergeCell ref="P137:Q137"/>
    <mergeCell ref="C138:F138"/>
    <mergeCell ref="H138:L138"/>
    <mergeCell ref="P138:Q138"/>
    <mergeCell ref="C135:F135"/>
    <mergeCell ref="H135:L135"/>
    <mergeCell ref="P135:Q135"/>
    <mergeCell ref="C136:F136"/>
    <mergeCell ref="H136:L136"/>
    <mergeCell ref="P136:Q136"/>
    <mergeCell ref="C145:F145"/>
    <mergeCell ref="H145:L145"/>
    <mergeCell ref="P145:Q145"/>
    <mergeCell ref="C146:F146"/>
    <mergeCell ref="H146:L146"/>
    <mergeCell ref="P146:Q146"/>
    <mergeCell ref="C143:F143"/>
    <mergeCell ref="H143:L143"/>
    <mergeCell ref="P143:Q143"/>
    <mergeCell ref="C144:F144"/>
    <mergeCell ref="H144:L144"/>
    <mergeCell ref="P144:Q144"/>
    <mergeCell ref="C141:F141"/>
    <mergeCell ref="H141:L141"/>
    <mergeCell ref="P141:Q141"/>
    <mergeCell ref="C142:F142"/>
    <mergeCell ref="H142:L142"/>
    <mergeCell ref="P142:Q142"/>
    <mergeCell ref="C151:F151"/>
    <mergeCell ref="H151:L151"/>
    <mergeCell ref="P151:Q151"/>
    <mergeCell ref="C152:F152"/>
    <mergeCell ref="H152:L152"/>
    <mergeCell ref="P152:Q152"/>
    <mergeCell ref="C149:F149"/>
    <mergeCell ref="H149:L149"/>
    <mergeCell ref="P149:Q149"/>
    <mergeCell ref="C150:F150"/>
    <mergeCell ref="H150:L150"/>
    <mergeCell ref="P150:Q150"/>
    <mergeCell ref="C147:F147"/>
    <mergeCell ref="H147:L147"/>
    <mergeCell ref="P147:Q147"/>
    <mergeCell ref="C148:F148"/>
    <mergeCell ref="H148:L148"/>
    <mergeCell ref="P148:Q148"/>
    <mergeCell ref="C157:F157"/>
    <mergeCell ref="H157:L157"/>
    <mergeCell ref="P157:Q157"/>
    <mergeCell ref="C158:F158"/>
    <mergeCell ref="H158:L158"/>
    <mergeCell ref="P158:Q158"/>
    <mergeCell ref="C155:F155"/>
    <mergeCell ref="H155:L155"/>
    <mergeCell ref="P155:Q155"/>
    <mergeCell ref="C156:F156"/>
    <mergeCell ref="H156:L156"/>
    <mergeCell ref="P156:Q156"/>
    <mergeCell ref="C153:F153"/>
    <mergeCell ref="H153:L153"/>
    <mergeCell ref="P153:Q153"/>
    <mergeCell ref="C154:F154"/>
    <mergeCell ref="H154:L154"/>
    <mergeCell ref="P154:Q154"/>
    <mergeCell ref="C163:F163"/>
    <mergeCell ref="H163:L163"/>
    <mergeCell ref="P163:Q163"/>
    <mergeCell ref="C164:F164"/>
    <mergeCell ref="H164:L164"/>
    <mergeCell ref="P164:Q164"/>
    <mergeCell ref="C161:F161"/>
    <mergeCell ref="H161:L161"/>
    <mergeCell ref="P161:Q161"/>
    <mergeCell ref="C162:F162"/>
    <mergeCell ref="H162:L162"/>
    <mergeCell ref="P162:Q162"/>
    <mergeCell ref="C159:F159"/>
    <mergeCell ref="H159:L159"/>
    <mergeCell ref="P159:Q159"/>
    <mergeCell ref="C160:F160"/>
    <mergeCell ref="H160:L160"/>
    <mergeCell ref="P160:Q160"/>
    <mergeCell ref="C169:F169"/>
    <mergeCell ref="H169:L169"/>
    <mergeCell ref="P169:Q169"/>
    <mergeCell ref="C170:F170"/>
    <mergeCell ref="H170:L170"/>
    <mergeCell ref="P170:Q170"/>
    <mergeCell ref="C167:F167"/>
    <mergeCell ref="H167:L167"/>
    <mergeCell ref="P167:Q167"/>
    <mergeCell ref="C168:F168"/>
    <mergeCell ref="H168:L168"/>
    <mergeCell ref="P168:Q168"/>
    <mergeCell ref="C165:F165"/>
    <mergeCell ref="H165:L165"/>
    <mergeCell ref="P165:Q165"/>
    <mergeCell ref="C166:F166"/>
    <mergeCell ref="H166:L166"/>
    <mergeCell ref="P166:Q166"/>
    <mergeCell ref="C175:F175"/>
    <mergeCell ref="H175:L175"/>
    <mergeCell ref="P175:Q175"/>
    <mergeCell ref="C176:F176"/>
    <mergeCell ref="H176:L176"/>
    <mergeCell ref="P176:Q176"/>
    <mergeCell ref="C173:F173"/>
    <mergeCell ref="H173:L173"/>
    <mergeCell ref="P173:Q173"/>
    <mergeCell ref="C174:F174"/>
    <mergeCell ref="H174:L174"/>
    <mergeCell ref="P174:Q174"/>
    <mergeCell ref="C171:F171"/>
    <mergeCell ref="H171:L171"/>
    <mergeCell ref="P171:Q171"/>
    <mergeCell ref="C172:F172"/>
    <mergeCell ref="H172:L172"/>
    <mergeCell ref="P172:Q172"/>
    <mergeCell ref="C181:F181"/>
    <mergeCell ref="H181:L181"/>
    <mergeCell ref="P181:Q181"/>
    <mergeCell ref="C182:F182"/>
    <mergeCell ref="H182:L182"/>
    <mergeCell ref="P182:Q182"/>
    <mergeCell ref="C179:F179"/>
    <mergeCell ref="H179:L179"/>
    <mergeCell ref="P179:Q179"/>
    <mergeCell ref="C180:F180"/>
    <mergeCell ref="H180:L180"/>
    <mergeCell ref="P180:Q180"/>
    <mergeCell ref="C177:F177"/>
    <mergeCell ref="H177:L177"/>
    <mergeCell ref="P177:Q177"/>
    <mergeCell ref="C178:F178"/>
    <mergeCell ref="H178:L178"/>
    <mergeCell ref="P178:Q178"/>
    <mergeCell ref="C187:F187"/>
    <mergeCell ref="H187:L187"/>
    <mergeCell ref="P187:Q187"/>
    <mergeCell ref="C188:F188"/>
    <mergeCell ref="H188:L188"/>
    <mergeCell ref="P188:Q188"/>
    <mergeCell ref="C185:F185"/>
    <mergeCell ref="H185:L185"/>
    <mergeCell ref="P185:Q185"/>
    <mergeCell ref="C186:F186"/>
    <mergeCell ref="H186:L186"/>
    <mergeCell ref="P186:Q186"/>
    <mergeCell ref="C183:F183"/>
    <mergeCell ref="H183:L183"/>
    <mergeCell ref="P183:Q183"/>
    <mergeCell ref="C184:F184"/>
    <mergeCell ref="H184:L184"/>
    <mergeCell ref="P184:Q184"/>
    <mergeCell ref="C193:F193"/>
    <mergeCell ref="H193:L193"/>
    <mergeCell ref="P193:Q193"/>
    <mergeCell ref="C194:F194"/>
    <mergeCell ref="H194:L194"/>
    <mergeCell ref="P194:Q194"/>
    <mergeCell ref="C191:F191"/>
    <mergeCell ref="H191:L191"/>
    <mergeCell ref="P191:Q191"/>
    <mergeCell ref="C192:F192"/>
    <mergeCell ref="H192:L192"/>
    <mergeCell ref="P192:Q192"/>
    <mergeCell ref="C189:F189"/>
    <mergeCell ref="H189:L189"/>
    <mergeCell ref="P189:Q189"/>
    <mergeCell ref="C190:F190"/>
    <mergeCell ref="H190:L190"/>
    <mergeCell ref="P190:Q190"/>
    <mergeCell ref="C199:F199"/>
    <mergeCell ref="H199:L199"/>
    <mergeCell ref="P199:Q199"/>
    <mergeCell ref="C200:F200"/>
    <mergeCell ref="H200:L200"/>
    <mergeCell ref="P200:Q200"/>
    <mergeCell ref="C197:F197"/>
    <mergeCell ref="H197:L197"/>
    <mergeCell ref="P197:Q197"/>
    <mergeCell ref="C198:F198"/>
    <mergeCell ref="H198:L198"/>
    <mergeCell ref="P198:Q198"/>
    <mergeCell ref="C195:F195"/>
    <mergeCell ref="H195:L195"/>
    <mergeCell ref="P195:Q195"/>
    <mergeCell ref="C196:F196"/>
    <mergeCell ref="H196:L196"/>
    <mergeCell ref="P196:Q196"/>
    <mergeCell ref="C205:F205"/>
    <mergeCell ref="H205:L205"/>
    <mergeCell ref="P205:Q205"/>
    <mergeCell ref="C206:F206"/>
    <mergeCell ref="H206:L206"/>
    <mergeCell ref="P206:Q206"/>
    <mergeCell ref="C203:F203"/>
    <mergeCell ref="H203:L203"/>
    <mergeCell ref="P203:Q203"/>
    <mergeCell ref="C204:F204"/>
    <mergeCell ref="H204:L204"/>
    <mergeCell ref="P204:Q204"/>
    <mergeCell ref="C201:F201"/>
    <mergeCell ref="H201:L201"/>
    <mergeCell ref="P201:Q201"/>
    <mergeCell ref="C202:F202"/>
    <mergeCell ref="H202:L202"/>
    <mergeCell ref="P202:Q202"/>
    <mergeCell ref="C211:F211"/>
    <mergeCell ref="H211:L211"/>
    <mergeCell ref="P211:Q211"/>
    <mergeCell ref="C212:F212"/>
    <mergeCell ref="H212:L212"/>
    <mergeCell ref="P212:Q212"/>
    <mergeCell ref="C209:F209"/>
    <mergeCell ref="H209:L209"/>
    <mergeCell ref="P209:Q209"/>
    <mergeCell ref="C210:F210"/>
    <mergeCell ref="H210:L210"/>
    <mergeCell ref="P210:Q210"/>
    <mergeCell ref="C207:F207"/>
    <mergeCell ref="H207:L207"/>
    <mergeCell ref="P207:Q207"/>
    <mergeCell ref="C208:F208"/>
    <mergeCell ref="H208:L208"/>
    <mergeCell ref="P208:Q208"/>
    <mergeCell ref="C217:F217"/>
    <mergeCell ref="H217:L217"/>
    <mergeCell ref="P217:Q217"/>
    <mergeCell ref="C218:F218"/>
    <mergeCell ref="H218:L218"/>
    <mergeCell ref="P218:Q218"/>
    <mergeCell ref="C215:F215"/>
    <mergeCell ref="H215:L215"/>
    <mergeCell ref="P215:Q215"/>
    <mergeCell ref="C216:F216"/>
    <mergeCell ref="H216:L216"/>
    <mergeCell ref="P216:Q216"/>
    <mergeCell ref="C213:F213"/>
    <mergeCell ref="H213:L213"/>
    <mergeCell ref="P213:Q213"/>
    <mergeCell ref="C214:F214"/>
    <mergeCell ref="H214:L214"/>
    <mergeCell ref="P214:Q214"/>
    <mergeCell ref="C223:F223"/>
    <mergeCell ref="H223:L223"/>
    <mergeCell ref="P223:Q223"/>
    <mergeCell ref="C224:F224"/>
    <mergeCell ref="H224:L224"/>
    <mergeCell ref="P224:Q224"/>
    <mergeCell ref="C221:F221"/>
    <mergeCell ref="H221:L221"/>
    <mergeCell ref="P221:Q221"/>
    <mergeCell ref="C222:F222"/>
    <mergeCell ref="H222:L222"/>
    <mergeCell ref="P222:Q222"/>
    <mergeCell ref="C219:F219"/>
    <mergeCell ref="H219:L219"/>
    <mergeCell ref="P219:Q219"/>
    <mergeCell ref="C220:F220"/>
    <mergeCell ref="H220:L220"/>
    <mergeCell ref="P220:Q220"/>
    <mergeCell ref="C229:F229"/>
    <mergeCell ref="H229:L229"/>
    <mergeCell ref="P229:Q229"/>
    <mergeCell ref="C230:F230"/>
    <mergeCell ref="H230:L230"/>
    <mergeCell ref="P230:Q230"/>
    <mergeCell ref="C227:F227"/>
    <mergeCell ref="H227:L227"/>
    <mergeCell ref="P227:Q227"/>
    <mergeCell ref="C228:F228"/>
    <mergeCell ref="H228:L228"/>
    <mergeCell ref="P228:Q228"/>
    <mergeCell ref="C225:F225"/>
    <mergeCell ref="H225:L225"/>
    <mergeCell ref="P225:Q225"/>
    <mergeCell ref="C226:F226"/>
    <mergeCell ref="H226:L226"/>
    <mergeCell ref="P226:Q226"/>
    <mergeCell ref="C235:F235"/>
    <mergeCell ref="H235:L235"/>
    <mergeCell ref="P235:Q235"/>
    <mergeCell ref="C236:F236"/>
    <mergeCell ref="H236:L236"/>
    <mergeCell ref="P236:Q236"/>
    <mergeCell ref="C233:F233"/>
    <mergeCell ref="H233:L233"/>
    <mergeCell ref="P233:Q233"/>
    <mergeCell ref="C234:F234"/>
    <mergeCell ref="H234:L234"/>
    <mergeCell ref="P234:Q234"/>
    <mergeCell ref="C231:F231"/>
    <mergeCell ref="H231:L231"/>
    <mergeCell ref="P231:Q231"/>
    <mergeCell ref="C232:F232"/>
    <mergeCell ref="H232:L232"/>
    <mergeCell ref="P232:Q232"/>
    <mergeCell ref="C241:F241"/>
    <mergeCell ref="H241:L241"/>
    <mergeCell ref="P241:Q241"/>
    <mergeCell ref="C242:F242"/>
    <mergeCell ref="H242:L242"/>
    <mergeCell ref="P242:Q242"/>
    <mergeCell ref="C239:F239"/>
    <mergeCell ref="H239:L239"/>
    <mergeCell ref="P239:Q239"/>
    <mergeCell ref="C240:F240"/>
    <mergeCell ref="H240:L240"/>
    <mergeCell ref="P240:Q240"/>
    <mergeCell ref="C237:F237"/>
    <mergeCell ref="H237:L237"/>
    <mergeCell ref="P237:Q237"/>
    <mergeCell ref="C238:F238"/>
    <mergeCell ref="H238:L238"/>
    <mergeCell ref="P238:Q238"/>
    <mergeCell ref="C247:F247"/>
    <mergeCell ref="H247:L247"/>
    <mergeCell ref="P247:Q247"/>
    <mergeCell ref="C248:F248"/>
    <mergeCell ref="H248:L248"/>
    <mergeCell ref="P248:Q248"/>
    <mergeCell ref="C245:F245"/>
    <mergeCell ref="H245:L245"/>
    <mergeCell ref="P245:Q245"/>
    <mergeCell ref="C246:F246"/>
    <mergeCell ref="H246:L246"/>
    <mergeCell ref="P246:Q246"/>
    <mergeCell ref="C243:F243"/>
    <mergeCell ref="H243:L243"/>
    <mergeCell ref="P243:Q243"/>
    <mergeCell ref="C244:F244"/>
    <mergeCell ref="H244:L244"/>
    <mergeCell ref="P244:Q244"/>
    <mergeCell ref="C253:F253"/>
    <mergeCell ref="H253:L253"/>
    <mergeCell ref="P253:Q253"/>
    <mergeCell ref="C254:F254"/>
    <mergeCell ref="H254:L254"/>
    <mergeCell ref="P254:Q254"/>
    <mergeCell ref="C251:F251"/>
    <mergeCell ref="H251:L251"/>
    <mergeCell ref="P251:Q251"/>
    <mergeCell ref="C252:F252"/>
    <mergeCell ref="H252:L252"/>
    <mergeCell ref="P252:Q252"/>
    <mergeCell ref="C249:F249"/>
    <mergeCell ref="H249:L249"/>
    <mergeCell ref="P249:Q249"/>
    <mergeCell ref="C250:F250"/>
    <mergeCell ref="H250:L250"/>
    <mergeCell ref="P250:Q250"/>
    <mergeCell ref="C259:F259"/>
    <mergeCell ref="H259:L259"/>
    <mergeCell ref="P259:Q259"/>
    <mergeCell ref="C260:F260"/>
    <mergeCell ref="H260:L260"/>
    <mergeCell ref="P260:Q260"/>
    <mergeCell ref="C257:F257"/>
    <mergeCell ref="H257:L257"/>
    <mergeCell ref="P257:Q257"/>
    <mergeCell ref="C258:F258"/>
    <mergeCell ref="H258:L258"/>
    <mergeCell ref="P258:Q258"/>
    <mergeCell ref="C255:F255"/>
    <mergeCell ref="H255:L255"/>
    <mergeCell ref="P255:Q255"/>
    <mergeCell ref="C256:F256"/>
    <mergeCell ref="H256:L256"/>
    <mergeCell ref="P256:Q256"/>
    <mergeCell ref="C265:F265"/>
    <mergeCell ref="H265:L265"/>
    <mergeCell ref="P265:Q265"/>
    <mergeCell ref="C266:F266"/>
    <mergeCell ref="H266:L266"/>
    <mergeCell ref="P266:Q266"/>
    <mergeCell ref="C263:F263"/>
    <mergeCell ref="H263:L263"/>
    <mergeCell ref="P263:Q263"/>
    <mergeCell ref="C264:F264"/>
    <mergeCell ref="H264:L264"/>
    <mergeCell ref="P264:Q264"/>
    <mergeCell ref="C261:F261"/>
    <mergeCell ref="H261:L261"/>
    <mergeCell ref="P261:Q261"/>
    <mergeCell ref="C262:F262"/>
    <mergeCell ref="H262:L262"/>
    <mergeCell ref="P262:Q262"/>
    <mergeCell ref="C271:F271"/>
    <mergeCell ref="H271:L271"/>
    <mergeCell ref="P271:Q271"/>
    <mergeCell ref="C272:F272"/>
    <mergeCell ref="H272:L272"/>
    <mergeCell ref="P272:Q272"/>
    <mergeCell ref="C269:F269"/>
    <mergeCell ref="H269:L269"/>
    <mergeCell ref="P269:Q269"/>
    <mergeCell ref="C270:F270"/>
    <mergeCell ref="H270:L270"/>
    <mergeCell ref="P270:Q270"/>
    <mergeCell ref="C267:F267"/>
    <mergeCell ref="H267:L267"/>
    <mergeCell ref="P267:Q267"/>
    <mergeCell ref="C268:F268"/>
    <mergeCell ref="H268:L268"/>
    <mergeCell ref="P268:Q268"/>
    <mergeCell ref="C277:F277"/>
    <mergeCell ref="H277:L277"/>
    <mergeCell ref="P277:Q277"/>
    <mergeCell ref="C278:F278"/>
    <mergeCell ref="H278:L278"/>
    <mergeCell ref="P278:Q278"/>
    <mergeCell ref="C275:F275"/>
    <mergeCell ref="H275:L275"/>
    <mergeCell ref="P275:Q275"/>
    <mergeCell ref="C276:F276"/>
    <mergeCell ref="H276:L276"/>
    <mergeCell ref="P276:Q276"/>
    <mergeCell ref="C273:F273"/>
    <mergeCell ref="H273:L273"/>
    <mergeCell ref="P273:Q273"/>
    <mergeCell ref="C274:F274"/>
    <mergeCell ref="H274:L274"/>
    <mergeCell ref="P274:Q274"/>
    <mergeCell ref="C283:F283"/>
    <mergeCell ref="H283:L283"/>
    <mergeCell ref="P283:Q283"/>
    <mergeCell ref="C284:F284"/>
    <mergeCell ref="H284:L284"/>
    <mergeCell ref="P284:Q284"/>
    <mergeCell ref="C281:F281"/>
    <mergeCell ref="H281:L281"/>
    <mergeCell ref="P281:Q281"/>
    <mergeCell ref="C282:F282"/>
    <mergeCell ref="H282:L282"/>
    <mergeCell ref="P282:Q282"/>
    <mergeCell ref="C279:F279"/>
    <mergeCell ref="H279:L279"/>
    <mergeCell ref="P279:Q279"/>
    <mergeCell ref="C280:F280"/>
    <mergeCell ref="H280:L280"/>
    <mergeCell ref="P280:Q280"/>
    <mergeCell ref="C289:F289"/>
    <mergeCell ref="H289:L289"/>
    <mergeCell ref="P289:Q289"/>
    <mergeCell ref="C290:F290"/>
    <mergeCell ref="H290:L290"/>
    <mergeCell ref="P290:Q290"/>
    <mergeCell ref="C287:F287"/>
    <mergeCell ref="H287:L287"/>
    <mergeCell ref="P287:Q287"/>
    <mergeCell ref="C288:F288"/>
    <mergeCell ref="H288:L288"/>
    <mergeCell ref="P288:Q288"/>
    <mergeCell ref="C285:F285"/>
    <mergeCell ref="H285:L285"/>
    <mergeCell ref="P285:Q285"/>
    <mergeCell ref="C286:F286"/>
    <mergeCell ref="H286:L286"/>
    <mergeCell ref="P286:Q286"/>
    <mergeCell ref="C295:F295"/>
    <mergeCell ref="H295:L295"/>
    <mergeCell ref="P295:Q295"/>
    <mergeCell ref="C296:F296"/>
    <mergeCell ref="H296:L296"/>
    <mergeCell ref="P296:Q296"/>
    <mergeCell ref="C293:F293"/>
    <mergeCell ref="H293:L293"/>
    <mergeCell ref="P293:Q293"/>
    <mergeCell ref="C294:F294"/>
    <mergeCell ref="H294:L294"/>
    <mergeCell ref="P294:Q294"/>
    <mergeCell ref="C291:F291"/>
    <mergeCell ref="H291:L291"/>
    <mergeCell ref="P291:Q291"/>
    <mergeCell ref="C292:F292"/>
    <mergeCell ref="H292:L292"/>
    <mergeCell ref="P292:Q292"/>
    <mergeCell ref="C301:F301"/>
    <mergeCell ref="H301:L301"/>
    <mergeCell ref="P301:Q301"/>
    <mergeCell ref="C302:F302"/>
    <mergeCell ref="H302:L302"/>
    <mergeCell ref="P302:Q302"/>
    <mergeCell ref="C299:F299"/>
    <mergeCell ref="H299:L299"/>
    <mergeCell ref="P299:Q299"/>
    <mergeCell ref="C300:F300"/>
    <mergeCell ref="H300:L300"/>
    <mergeCell ref="P300:Q300"/>
    <mergeCell ref="C297:F297"/>
    <mergeCell ref="H297:L297"/>
    <mergeCell ref="P297:Q297"/>
    <mergeCell ref="C298:F298"/>
    <mergeCell ref="H298:L298"/>
    <mergeCell ref="P298:Q298"/>
    <mergeCell ref="C307:F307"/>
    <mergeCell ref="H307:L307"/>
    <mergeCell ref="P307:Q307"/>
    <mergeCell ref="C308:F308"/>
    <mergeCell ref="H308:L308"/>
    <mergeCell ref="P308:Q308"/>
    <mergeCell ref="C305:F305"/>
    <mergeCell ref="H305:L305"/>
    <mergeCell ref="P305:Q305"/>
    <mergeCell ref="C306:F306"/>
    <mergeCell ref="H306:L306"/>
    <mergeCell ref="P306:Q306"/>
    <mergeCell ref="C303:F303"/>
    <mergeCell ref="H303:L303"/>
    <mergeCell ref="P303:Q303"/>
    <mergeCell ref="C304:F304"/>
    <mergeCell ref="H304:L304"/>
    <mergeCell ref="P304:Q304"/>
    <mergeCell ref="C313:F313"/>
    <mergeCell ref="H313:L313"/>
    <mergeCell ref="P313:Q313"/>
    <mergeCell ref="C314:F314"/>
    <mergeCell ref="H314:L314"/>
    <mergeCell ref="P314:Q314"/>
    <mergeCell ref="C311:F311"/>
    <mergeCell ref="H311:L311"/>
    <mergeCell ref="P311:Q311"/>
    <mergeCell ref="C312:F312"/>
    <mergeCell ref="H312:L312"/>
    <mergeCell ref="P312:Q312"/>
    <mergeCell ref="C309:F309"/>
    <mergeCell ref="H309:L309"/>
    <mergeCell ref="P309:Q309"/>
    <mergeCell ref="C310:F310"/>
    <mergeCell ref="H310:L310"/>
    <mergeCell ref="P310:Q310"/>
    <mergeCell ref="C319:F319"/>
    <mergeCell ref="H319:L319"/>
    <mergeCell ref="P319:Q319"/>
    <mergeCell ref="C320:F320"/>
    <mergeCell ref="H320:L320"/>
    <mergeCell ref="P320:Q320"/>
    <mergeCell ref="C317:F317"/>
    <mergeCell ref="H317:L317"/>
    <mergeCell ref="P317:Q317"/>
    <mergeCell ref="C318:F318"/>
    <mergeCell ref="H318:L318"/>
    <mergeCell ref="P318:Q318"/>
    <mergeCell ref="C315:F315"/>
    <mergeCell ref="H315:L315"/>
    <mergeCell ref="P315:Q315"/>
    <mergeCell ref="C316:F316"/>
    <mergeCell ref="H316:L316"/>
    <mergeCell ref="P316:Q316"/>
    <mergeCell ref="C325:F325"/>
    <mergeCell ref="H325:L325"/>
    <mergeCell ref="P325:Q325"/>
    <mergeCell ref="C326:F326"/>
    <mergeCell ref="H326:L326"/>
    <mergeCell ref="P326:Q326"/>
    <mergeCell ref="C323:F323"/>
    <mergeCell ref="H323:L323"/>
    <mergeCell ref="P323:Q323"/>
    <mergeCell ref="C324:F324"/>
    <mergeCell ref="H324:L324"/>
    <mergeCell ref="P324:Q324"/>
    <mergeCell ref="C321:F321"/>
    <mergeCell ref="H321:L321"/>
    <mergeCell ref="P321:Q321"/>
    <mergeCell ref="C322:F322"/>
    <mergeCell ref="H322:L322"/>
    <mergeCell ref="P322:Q322"/>
    <mergeCell ref="C331:F331"/>
    <mergeCell ref="H331:L331"/>
    <mergeCell ref="P331:Q331"/>
    <mergeCell ref="C332:F332"/>
    <mergeCell ref="H332:L332"/>
    <mergeCell ref="P332:Q332"/>
    <mergeCell ref="C329:F329"/>
    <mergeCell ref="H329:L329"/>
    <mergeCell ref="P329:Q329"/>
    <mergeCell ref="C330:F330"/>
    <mergeCell ref="H330:L330"/>
    <mergeCell ref="P330:Q330"/>
    <mergeCell ref="C327:F327"/>
    <mergeCell ref="H327:L327"/>
    <mergeCell ref="P327:Q327"/>
    <mergeCell ref="C328:F328"/>
    <mergeCell ref="H328:L328"/>
    <mergeCell ref="P328:Q328"/>
    <mergeCell ref="C337:F337"/>
    <mergeCell ref="H337:L337"/>
    <mergeCell ref="P337:Q337"/>
    <mergeCell ref="C338:F338"/>
    <mergeCell ref="H338:L338"/>
    <mergeCell ref="P338:Q338"/>
    <mergeCell ref="C335:F335"/>
    <mergeCell ref="H335:L335"/>
    <mergeCell ref="P335:Q335"/>
    <mergeCell ref="C336:F336"/>
    <mergeCell ref="H336:L336"/>
    <mergeCell ref="P336:Q336"/>
    <mergeCell ref="C333:F333"/>
    <mergeCell ref="H333:L333"/>
    <mergeCell ref="P333:Q333"/>
    <mergeCell ref="C334:F334"/>
    <mergeCell ref="H334:L334"/>
    <mergeCell ref="P334:Q334"/>
    <mergeCell ref="C343:F343"/>
    <mergeCell ref="H343:L343"/>
    <mergeCell ref="P343:Q343"/>
    <mergeCell ref="C344:F344"/>
    <mergeCell ref="H344:L344"/>
    <mergeCell ref="P344:Q344"/>
    <mergeCell ref="C341:F341"/>
    <mergeCell ref="H341:L341"/>
    <mergeCell ref="P341:Q341"/>
    <mergeCell ref="C342:F342"/>
    <mergeCell ref="H342:L342"/>
    <mergeCell ref="P342:Q342"/>
    <mergeCell ref="C339:F339"/>
    <mergeCell ref="H339:L339"/>
    <mergeCell ref="P339:Q339"/>
    <mergeCell ref="C340:F340"/>
    <mergeCell ref="H340:L340"/>
    <mergeCell ref="P340:Q340"/>
    <mergeCell ref="C349:F349"/>
    <mergeCell ref="H349:L349"/>
    <mergeCell ref="P349:Q349"/>
    <mergeCell ref="C350:F350"/>
    <mergeCell ref="H350:L350"/>
    <mergeCell ref="P350:Q350"/>
    <mergeCell ref="C347:F347"/>
    <mergeCell ref="H347:L347"/>
    <mergeCell ref="P347:Q347"/>
    <mergeCell ref="C348:F348"/>
    <mergeCell ref="H348:L348"/>
    <mergeCell ref="P348:Q348"/>
    <mergeCell ref="C345:F345"/>
    <mergeCell ref="H345:L345"/>
    <mergeCell ref="P345:Q345"/>
    <mergeCell ref="C346:F346"/>
    <mergeCell ref="H346:L346"/>
    <mergeCell ref="P346:Q346"/>
    <mergeCell ref="C355:F355"/>
    <mergeCell ref="H355:L355"/>
    <mergeCell ref="P355:Q355"/>
    <mergeCell ref="C356:F356"/>
    <mergeCell ref="H356:L356"/>
    <mergeCell ref="P356:Q356"/>
    <mergeCell ref="C353:F353"/>
    <mergeCell ref="H353:L353"/>
    <mergeCell ref="P353:Q353"/>
    <mergeCell ref="C354:F354"/>
    <mergeCell ref="H354:L354"/>
    <mergeCell ref="P354:Q354"/>
    <mergeCell ref="C351:F351"/>
    <mergeCell ref="H351:L351"/>
    <mergeCell ref="P351:Q351"/>
    <mergeCell ref="C352:F352"/>
    <mergeCell ref="H352:L352"/>
    <mergeCell ref="P352:Q352"/>
    <mergeCell ref="N372:S372"/>
    <mergeCell ref="C361:F361"/>
    <mergeCell ref="H361:L361"/>
    <mergeCell ref="P361:Q361"/>
    <mergeCell ref="D364:K364"/>
    <mergeCell ref="D366:K366"/>
    <mergeCell ref="C359:F359"/>
    <mergeCell ref="H359:L359"/>
    <mergeCell ref="P359:Q359"/>
    <mergeCell ref="C360:F360"/>
    <mergeCell ref="H360:L360"/>
    <mergeCell ref="P360:Q360"/>
    <mergeCell ref="C357:F357"/>
    <mergeCell ref="H357:L357"/>
    <mergeCell ref="P357:Q357"/>
    <mergeCell ref="C358:F358"/>
    <mergeCell ref="H358:L358"/>
    <mergeCell ref="P358:Q358"/>
  </mergeCells>
  <pageMargins left="0.23622047244094491" right="0.23622047244094491" top="0.74803149606299213" bottom="0.74803149606299213" header="0.31496062992125984" footer="0.31496062992125984"/>
  <pageSetup paperSize="9" orientation="portrait" r:id="rId1"/>
  <headerFooter>
    <oddFooter>&amp;C&amp;"Arial,обычный"&amp;7&amp;K00-023AO Raiffeisenbank, 119002, Moscow, Smolenskaya-Sennaya sq., bld. 28.
General Banking License No. 3292 from 17.02.2015, 8 800 700-17-17, online.raiffeisen.ru&amp;R&amp;"Arial,обычный"&amp;8&amp;K00-023&amp;P</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S388"/>
  <sheetViews>
    <sheetView topLeftCell="A358" zoomScale="115" zoomScaleNormal="115" workbookViewId="0">
      <selection activeCell="P27" sqref="P27:Q27"/>
    </sheetView>
  </sheetViews>
  <sheetFormatPr defaultRowHeight="13.8"/>
  <cols>
    <col min="1" max="1" width="11.88671875" style="148" customWidth="1"/>
    <col min="2" max="2" width="1.33203125" style="148" customWidth="1"/>
    <col min="3" max="3" width="2.88671875" style="148" customWidth="1"/>
    <col min="4" max="4" width="2.33203125" style="148" customWidth="1"/>
    <col min="5" max="5" width="2.21875" style="148" customWidth="1"/>
    <col min="6" max="6" width="6.44140625" style="148" customWidth="1"/>
    <col min="7" max="8" width="1.77734375" style="148" customWidth="1"/>
    <col min="9" max="9" width="2.33203125" style="148" customWidth="1"/>
    <col min="10" max="10" width="1.6640625" style="148" customWidth="1"/>
    <col min="11" max="11" width="3.109375" style="148" customWidth="1"/>
    <col min="12" max="12" width="5.21875" style="148" customWidth="1"/>
    <col min="13" max="13" width="1.88671875" style="148" customWidth="1"/>
    <col min="14" max="14" width="14" style="148" customWidth="1"/>
    <col min="15" max="15" width="2" style="148" customWidth="1"/>
    <col min="16" max="16" width="11" style="148" bestFit="1" customWidth="1"/>
    <col min="17" max="17" width="7.6640625" style="148" customWidth="1"/>
    <col min="18" max="18" width="2.33203125" style="148" customWidth="1"/>
    <col min="19" max="19" width="8.88671875" style="177"/>
    <col min="20" max="16384" width="8.88671875" style="148"/>
  </cols>
  <sheetData>
    <row r="1" spans="1:19" ht="13.8" customHeight="1">
      <c r="K1" s="311" t="s">
        <v>4993</v>
      </c>
      <c r="L1" s="311"/>
      <c r="M1" s="311"/>
      <c r="N1" s="311"/>
      <c r="O1" s="311"/>
      <c r="P1" s="311"/>
      <c r="Q1" s="311"/>
      <c r="R1" s="311"/>
      <c r="S1" s="311"/>
    </row>
    <row r="2" spans="1:19" ht="21.6" customHeight="1">
      <c r="K2" s="311"/>
      <c r="L2" s="311"/>
      <c r="M2" s="311"/>
      <c r="N2" s="311"/>
      <c r="O2" s="311"/>
      <c r="P2" s="311"/>
      <c r="Q2" s="311"/>
      <c r="R2" s="311"/>
      <c r="S2" s="311"/>
    </row>
    <row r="3" spans="1:19" ht="15.6" customHeight="1">
      <c r="K3" s="311"/>
      <c r="L3" s="311"/>
      <c r="M3" s="311"/>
      <c r="N3" s="311"/>
      <c r="O3" s="311"/>
      <c r="P3" s="311"/>
      <c r="Q3" s="311"/>
      <c r="R3" s="311"/>
      <c r="S3" s="311"/>
    </row>
    <row r="6" spans="1:19" ht="28.2">
      <c r="A6" s="149" t="s">
        <v>4975</v>
      </c>
    </row>
    <row r="7" spans="1:19" ht="9" customHeight="1"/>
    <row r="8" spans="1:19">
      <c r="A8" s="148" t="str">
        <f ca="1">"№ "&amp;RANDBETWEEN(1111111,9999999)</f>
        <v>№ 3403433</v>
      </c>
      <c r="Q8" s="313">
        <f ca="1">TODAY()-4</f>
        <v>46059</v>
      </c>
      <c r="R8" s="313"/>
      <c r="S8" s="313"/>
    </row>
    <row r="9" spans="1:19" ht="8.4" customHeight="1"/>
    <row r="10" spans="1:19">
      <c r="A10" s="164" t="str">
        <f>'ввод данных'!B2</f>
        <v>Nuraev Radik</v>
      </c>
      <c r="B10" s="159"/>
      <c r="C10" s="159"/>
      <c r="D10" s="159"/>
      <c r="E10" s="159"/>
      <c r="F10" s="159"/>
      <c r="G10" s="159"/>
      <c r="H10" s="159"/>
      <c r="I10" s="159"/>
      <c r="J10" s="159"/>
      <c r="K10" s="159"/>
      <c r="L10" s="159"/>
      <c r="M10" s="159"/>
      <c r="N10" s="159"/>
      <c r="O10" s="159"/>
      <c r="P10" s="159"/>
      <c r="Q10" s="159"/>
      <c r="R10" s="159"/>
      <c r="S10" s="184"/>
    </row>
    <row r="11" spans="1:19" ht="7.2" customHeight="1">
      <c r="A11" s="153"/>
      <c r="B11" s="153"/>
      <c r="C11" s="153"/>
      <c r="D11" s="153"/>
      <c r="E11" s="153"/>
      <c r="F11" s="153"/>
      <c r="G11" s="153"/>
      <c r="H11" s="153"/>
      <c r="I11" s="153"/>
      <c r="J11" s="153"/>
      <c r="K11" s="153"/>
      <c r="L11" s="153"/>
      <c r="M11" s="153"/>
      <c r="N11" s="153"/>
      <c r="O11" s="153"/>
      <c r="P11" s="153"/>
      <c r="Q11" s="153"/>
      <c r="R11" s="153"/>
      <c r="S11" s="154"/>
    </row>
    <row r="12" spans="1:19">
      <c r="A12" s="164" t="s">
        <v>4976</v>
      </c>
      <c r="B12" s="159"/>
      <c r="C12" s="159"/>
      <c r="D12" s="159" t="str">
        <f ca="1">'ввод данных'!B5</f>
        <v>RUSSIA, Moscow, 107472,  Gorbunova str.10 apt. 349</v>
      </c>
      <c r="E12" s="159"/>
      <c r="F12" s="159"/>
      <c r="G12" s="159"/>
      <c r="H12" s="159"/>
      <c r="I12" s="159"/>
      <c r="J12" s="159"/>
      <c r="K12" s="159"/>
      <c r="L12" s="159"/>
      <c r="M12" s="159"/>
      <c r="N12" s="159"/>
      <c r="O12" s="159"/>
      <c r="P12" s="159"/>
      <c r="Q12" s="159"/>
      <c r="R12" s="159"/>
      <c r="S12" s="184"/>
    </row>
    <row r="13" spans="1:19" ht="14.4" customHeight="1"/>
    <row r="14" spans="1:19" ht="20.399999999999999">
      <c r="A14" s="151" t="s">
        <v>4977</v>
      </c>
    </row>
    <row r="15" spans="1:19" ht="11.4" customHeight="1"/>
    <row r="16" spans="1:19">
      <c r="A16" s="164" t="s">
        <v>4978</v>
      </c>
      <c r="B16" s="159"/>
      <c r="C16" s="159"/>
      <c r="D16" s="159"/>
      <c r="E16" s="159"/>
      <c r="F16" s="159"/>
      <c r="G16" s="159"/>
      <c r="H16" s="159"/>
      <c r="I16" s="159"/>
      <c r="J16" s="159"/>
      <c r="K16" s="159"/>
      <c r="L16" s="167" t="str">
        <f ca="1">TEXT(Q8-RANDBETWEEN(660,3652),"ДД.ММ.ГГГ")</f>
        <v>03.10.2020</v>
      </c>
      <c r="M16" s="159"/>
      <c r="N16" s="159"/>
      <c r="O16" s="159"/>
      <c r="P16" s="159"/>
      <c r="Q16" s="159"/>
      <c r="R16" s="159"/>
      <c r="S16" s="184"/>
    </row>
    <row r="17" spans="1:19" ht="8.4" customHeight="1"/>
    <row r="18" spans="1:19" ht="15" customHeight="1">
      <c r="A18" s="164" t="s">
        <v>4979</v>
      </c>
      <c r="B18" s="159"/>
      <c r="C18" s="159"/>
      <c r="D18" s="159"/>
      <c r="E18" s="310">
        <f ca="1">RANDBETWEEN(1111111,9999999)</f>
        <v>9911727</v>
      </c>
      <c r="F18" s="310"/>
      <c r="G18" s="310"/>
      <c r="H18" s="310"/>
      <c r="I18" s="310"/>
      <c r="J18" s="310"/>
      <c r="K18" s="159"/>
      <c r="L18" s="159"/>
      <c r="M18" s="159"/>
      <c r="N18" s="159"/>
      <c r="O18" s="159"/>
      <c r="P18" s="159"/>
      <c r="Q18" s="159"/>
      <c r="R18" s="159"/>
      <c r="S18" s="184"/>
    </row>
    <row r="19" spans="1:19" ht="6" customHeight="1"/>
    <row r="20" spans="1:19">
      <c r="A20" s="164" t="s">
        <v>4986</v>
      </c>
      <c r="B20" s="159"/>
      <c r="C20" s="159"/>
      <c r="D20" s="159"/>
      <c r="E20" s="159"/>
      <c r="F20" s="159"/>
      <c r="G20" s="159"/>
      <c r="H20" s="159"/>
      <c r="I20" s="159"/>
      <c r="J20" s="165"/>
      <c r="K20" s="159"/>
      <c r="L20" s="159"/>
      <c r="M20" s="159"/>
      <c r="N20" s="159"/>
      <c r="O20" s="159"/>
      <c r="P20" s="159"/>
      <c r="Q20" s="159"/>
      <c r="R20" s="159"/>
      <c r="S20" s="184"/>
    </row>
    <row r="22" spans="1:19">
      <c r="A22" s="148" t="str">
        <f ca="1">"Movement of funds for the period from "&amp;TEXT(A361,"ДД.ММ.ГГГ")&amp;" till "&amp;TEXT(A25,"ДД.ММ.ГГГ")</f>
        <v>Movement of funds for the period from 29.08.2025 till 06.02.2026</v>
      </c>
    </row>
    <row r="24" spans="1:19" ht="22.8" customHeight="1" thickBot="1">
      <c r="A24" s="183" t="s">
        <v>4992</v>
      </c>
      <c r="B24" s="185"/>
      <c r="C24" s="312" t="s">
        <v>4981</v>
      </c>
      <c r="D24" s="312"/>
      <c r="E24" s="312"/>
      <c r="F24" s="312"/>
      <c r="G24" s="183"/>
      <c r="H24" s="312" t="s">
        <v>4982</v>
      </c>
      <c r="I24" s="312"/>
      <c r="J24" s="312"/>
      <c r="K24" s="312"/>
      <c r="L24" s="312"/>
      <c r="M24" s="185"/>
      <c r="N24" s="183" t="s">
        <v>4983</v>
      </c>
      <c r="O24" s="156"/>
      <c r="P24" s="314" t="s">
        <v>4984</v>
      </c>
      <c r="Q24" s="314"/>
      <c r="R24" s="156"/>
      <c r="S24" s="183" t="s">
        <v>4985</v>
      </c>
    </row>
    <row r="25" spans="1:19" ht="29.4" customHeight="1">
      <c r="A25" s="186">
        <f ca="1">Q8+RANDBETWEEN(0,86400)/86400</f>
        <v>46059.965821759259</v>
      </c>
      <c r="B25" s="187"/>
      <c r="C25" s="308">
        <f ca="1">A25</f>
        <v>46059.965821759259</v>
      </c>
      <c r="D25" s="309"/>
      <c r="E25" s="309"/>
      <c r="F25" s="309"/>
      <c r="G25" s="187"/>
      <c r="H25" s="330">
        <f ca="1">(IF(DAY(A25)=20,('ввод данных'!$B$15),RANDBETWEEN(-14999,-51)))/'ввод данных'!$B$7</f>
        <v>-177.17868338557994</v>
      </c>
      <c r="I25" s="330"/>
      <c r="J25" s="330"/>
      <c r="K25" s="330"/>
      <c r="L25" s="330"/>
      <c r="M25" s="181"/>
      <c r="N25" s="189">
        <f t="shared" ref="N25:N89" ca="1" si="0">H25</f>
        <v>-177.17868338557994</v>
      </c>
      <c r="O25" s="187"/>
      <c r="P25" s="325" t="str">
        <f ca="1">IF(DAY(A25)=20,"Salary transfer from " &amp;'ввод данных'!$B$11,INDEX(Лист4!$A$1:$A$388,RANDBETWEEN(1,ROWS(Лист4!$A$1:$A$388))))</f>
        <v>CIRCLE K, IC103175</v>
      </c>
      <c r="Q25" s="325"/>
      <c r="R25" s="187"/>
      <c r="S25" s="187" t="str">
        <f ca="1">"*"&amp;RANDBETWEEN(1111,9999)</f>
        <v>*6664</v>
      </c>
    </row>
    <row r="26" spans="1:19" ht="30" customHeight="1">
      <c r="A26" s="160">
        <f ca="1">A25-RANDBETWEEN(1,1440)/1440</f>
        <v>46059.66443287037</v>
      </c>
      <c r="B26" s="180"/>
      <c r="C26" s="306">
        <f t="shared" ref="C26:C89" ca="1" si="1">A26</f>
        <v>46059.66443287037</v>
      </c>
      <c r="D26" s="307"/>
      <c r="E26" s="307"/>
      <c r="F26" s="307"/>
      <c r="G26" s="180"/>
      <c r="H26" s="321">
        <f ca="1">(IF(AND(DAY(A26)=20,COUNTIFS($H$25:H25,"&gt;0",$A$25:A25,"&gt;="&amp;DATE(YEAR(A26),MONTH(A26),1),$A$25:A25,"&lt;"&amp;DATE(YEAR(A26),MONTH(A26)+1,1))=0),'ввод данных'!$B$15,-RANDBETWEEN(51,14999)))/'ввод данных'!$B$7</f>
        <v>-61.391849529780565</v>
      </c>
      <c r="I26" s="321"/>
      <c r="J26" s="321"/>
      <c r="K26" s="321"/>
      <c r="L26" s="321"/>
      <c r="M26" s="178"/>
      <c r="N26" s="190">
        <f t="shared" ca="1" si="0"/>
        <v>-61.391849529780565</v>
      </c>
      <c r="O26" s="178"/>
      <c r="P26" s="303" t="str">
        <f ca="1">IF(DAY(A26)=20,"Salary transfer from " &amp;'ввод данных'!$B$11,INDEX(Лист4!$A$1:$A$388,RANDBETWEEN(1,ROWS(Лист4!$A$1:$A$388))))</f>
        <v>MAGNIT MM AVERS</v>
      </c>
      <c r="Q26" s="303"/>
      <c r="R26" s="178"/>
      <c r="S26" s="178" t="str">
        <f ca="1">$S$25</f>
        <v>*6664</v>
      </c>
    </row>
    <row r="27" spans="1:19" ht="30" customHeight="1">
      <c r="A27" s="161">
        <f t="shared" ref="A27:A90" ca="1" si="2">A26-RANDBETWEEN(1,1440)/1440</f>
        <v>46059.254016203704</v>
      </c>
      <c r="B27" s="180"/>
      <c r="C27" s="306">
        <f t="shared" ca="1" si="1"/>
        <v>46059.254016203704</v>
      </c>
      <c r="D27" s="307"/>
      <c r="E27" s="307"/>
      <c r="F27" s="307"/>
      <c r="G27" s="180"/>
      <c r="H27" s="321">
        <f ca="1">(IF(AND(DAY(A27)=20,COUNTIFS($H$25:H26,"&gt;0",$A$25:A26,"&gt;="&amp;DATE(YEAR(A27),MONTH(A27),1),$A$25:A26,"&lt;"&amp;DATE(YEAR(A27),MONTH(A27)+1,1))=0),'ввод данных'!$B$15,-RANDBETWEEN(51,14999)))/'ввод данных'!$B$7</f>
        <v>-31.247648902821318</v>
      </c>
      <c r="I27" s="321"/>
      <c r="J27" s="321"/>
      <c r="K27" s="321"/>
      <c r="L27" s="321"/>
      <c r="M27" s="178"/>
      <c r="N27" s="190">
        <f t="shared" ca="1" si="0"/>
        <v>-31.247648902821318</v>
      </c>
      <c r="O27" s="180"/>
      <c r="P27" s="303" t="str">
        <f ca="1">IF(DAY(A27)=20,"Salary transfer from " &amp;'ввод данных'!$B$11,INDEX(Лист4!$A$1:$A$388,RANDBETWEEN(1,ROWS(Лист4!$A$1:$A$388))))</f>
        <v>ZAIM-365-ON.RU</v>
      </c>
      <c r="Q27" s="303"/>
      <c r="R27" s="180"/>
      <c r="S27" s="178" t="str">
        <f t="shared" ref="S27:S90" ca="1" si="3">$S$25</f>
        <v>*6664</v>
      </c>
    </row>
    <row r="28" spans="1:19" ht="30" customHeight="1">
      <c r="A28" s="160">
        <f t="shared" ca="1" si="2"/>
        <v>46058.391516203701</v>
      </c>
      <c r="B28" s="180"/>
      <c r="C28" s="306">
        <f t="shared" ca="1" si="1"/>
        <v>46058.391516203701</v>
      </c>
      <c r="D28" s="307"/>
      <c r="E28" s="307"/>
      <c r="F28" s="307"/>
      <c r="G28" s="180"/>
      <c r="H28" s="321">
        <f ca="1">(IF(AND(DAY(A28)=20,COUNTIFS($H$25:H27,"&gt;0",$A$25:A27,"&gt;="&amp;DATE(YEAR(A28),MONTH(A28),1),$A$25:A27,"&lt;"&amp;DATE(YEAR(A28),MONTH(A28)+1,1))=0),'ввод данных'!$B$15,-RANDBETWEEN(51,14999)))/'ввод данных'!$B$7</f>
        <v>-148.18808777429467</v>
      </c>
      <c r="I28" s="321"/>
      <c r="J28" s="321"/>
      <c r="K28" s="321"/>
      <c r="L28" s="321"/>
      <c r="M28" s="178"/>
      <c r="N28" s="190">
        <f t="shared" ca="1" si="0"/>
        <v>-148.18808777429467</v>
      </c>
      <c r="O28" s="180"/>
      <c r="P28" s="303" t="str">
        <f ca="1">IF(DAY(A28)=20,"Salary transfer from " &amp;'ввод данных'!$B$11,INDEX(Лист4!$A$1:$A$388,RANDBETWEEN(1,ROWS(Лист4!$A$1:$A$388))))</f>
        <v>NETELLER 1722</v>
      </c>
      <c r="Q28" s="303"/>
      <c r="R28" s="180"/>
      <c r="S28" s="178" t="str">
        <f t="shared" ca="1" si="3"/>
        <v>*6664</v>
      </c>
    </row>
    <row r="29" spans="1:19" ht="30" customHeight="1">
      <c r="A29" s="160">
        <f t="shared" ca="1" si="2"/>
        <v>46057.78665509259</v>
      </c>
      <c r="B29" s="180"/>
      <c r="C29" s="306">
        <f t="shared" ca="1" si="1"/>
        <v>46057.78665509259</v>
      </c>
      <c r="D29" s="307"/>
      <c r="E29" s="307"/>
      <c r="F29" s="307"/>
      <c r="G29" s="180"/>
      <c r="H29" s="321">
        <f ca="1">(IF(AND(DAY(A29)=20,COUNTIFS($H$25:H28,"&gt;0",$A$25:A28,"&gt;="&amp;DATE(YEAR(A29),MONTH(A29),1),$A$25:A28,"&lt;"&amp;DATE(YEAR(A29),MONTH(A29)+1,1))=0),'ввод данных'!$B$15,-RANDBETWEEN(51,14999)))/'ввод данных'!$B$7</f>
        <v>-131.28526645768025</v>
      </c>
      <c r="I29" s="321"/>
      <c r="J29" s="321"/>
      <c r="K29" s="321"/>
      <c r="L29" s="321"/>
      <c r="M29" s="178"/>
      <c r="N29" s="190">
        <f t="shared" ca="1" si="0"/>
        <v>-131.28526645768025</v>
      </c>
      <c r="O29" s="180"/>
      <c r="P29" s="303" t="str">
        <f ca="1">IF(DAY(A29)=20,"Salary transfer from " &amp;'ввод данных'!$B$11,INDEX(Лист4!$A$1:$A$388,RANDBETWEEN(1,ROWS(Лист4!$A$1:$A$388))))</f>
        <v>MIRAZH SINEMA</v>
      </c>
      <c r="Q29" s="303"/>
      <c r="R29" s="180"/>
      <c r="S29" s="178" t="str">
        <f t="shared" ca="1" si="3"/>
        <v>*6664</v>
      </c>
    </row>
    <row r="30" spans="1:19" ht="30" customHeight="1">
      <c r="A30" s="160">
        <f t="shared" ca="1" si="2"/>
        <v>46057.419293981482</v>
      </c>
      <c r="B30" s="180"/>
      <c r="C30" s="306">
        <f t="shared" ca="1" si="1"/>
        <v>46057.419293981482</v>
      </c>
      <c r="D30" s="307"/>
      <c r="E30" s="307"/>
      <c r="F30" s="307"/>
      <c r="G30" s="180"/>
      <c r="H30" s="321">
        <f ca="1">(IF(AND(DAY(A30)=20,COUNTIFS($H$25:H29,"&gt;0",$A$25:A29,"&gt;="&amp;DATE(YEAR(A30),MONTH(A30),1),$A$25:A29,"&lt;"&amp;DATE(YEAR(A30),MONTH(A30)+1,1))=0),'ввод данных'!$B$15,-RANDBETWEEN(51,14999)))/'ввод данных'!$B$7</f>
        <v>-115.6614420062696</v>
      </c>
      <c r="I30" s="321"/>
      <c r="J30" s="321"/>
      <c r="K30" s="321"/>
      <c r="L30" s="321"/>
      <c r="M30" s="178"/>
      <c r="N30" s="190">
        <f t="shared" ca="1" si="0"/>
        <v>-115.6614420062696</v>
      </c>
      <c r="O30" s="180"/>
      <c r="P30" s="303" t="str">
        <f ca="1">IF(DAY(A30)=20,"Salary transfer from " &amp;'ввод данных'!$B$11,INDEX(Лист4!$A$1:$A$388,RANDBETWEEN(1,ROWS(Лист4!$A$1:$A$388))))</f>
        <v>NETELLER 1314</v>
      </c>
      <c r="Q30" s="303"/>
      <c r="R30" s="180"/>
      <c r="S30" s="178" t="str">
        <f t="shared" ca="1" si="3"/>
        <v>*6664</v>
      </c>
    </row>
    <row r="31" spans="1:19" ht="30" customHeight="1">
      <c r="A31" s="160">
        <f ca="1">A30-RANDBETWEEN(1,1440)/1440</f>
        <v>46057.167905092596</v>
      </c>
      <c r="B31" s="180"/>
      <c r="C31" s="306">
        <f t="shared" ca="1" si="1"/>
        <v>46057.167905092596</v>
      </c>
      <c r="D31" s="307"/>
      <c r="E31" s="307"/>
      <c r="F31" s="307"/>
      <c r="G31" s="180"/>
      <c r="H31" s="321">
        <f ca="1">(IF(AND(DAY(A31)=20,COUNTIFS($H$25:H30,"&gt;0",$A$25:A30,"&gt;="&amp;DATE(YEAR(A31),MONTH(A31),1),$A$25:A30,"&lt;"&amp;DATE(YEAR(A31),MONTH(A31)+1,1))=0),'ввод данных'!$B$15,-RANDBETWEEN(51,14999)))/'ввод данных'!$B$7</f>
        <v>-114.19435736677116</v>
      </c>
      <c r="I31" s="321"/>
      <c r="J31" s="321"/>
      <c r="K31" s="321"/>
      <c r="L31" s="321"/>
      <c r="M31" s="178"/>
      <c r="N31" s="190">
        <f t="shared" ca="1" si="0"/>
        <v>-114.19435736677116</v>
      </c>
      <c r="O31" s="180"/>
      <c r="P31" s="303" t="str">
        <f ca="1">IF(DAY(A31)=20,"Salary transfer from " &amp;'ввод данных'!$B$11,INDEX(Лист4!$A$1:$A$388,RANDBETWEEN(1,ROWS(Лист4!$A$1:$A$388))))</f>
        <v>HASHFLARE.IO*5687</v>
      </c>
      <c r="Q31" s="303"/>
      <c r="R31" s="180"/>
      <c r="S31" s="178" t="str">
        <f t="shared" ca="1" si="3"/>
        <v>*6664</v>
      </c>
    </row>
    <row r="32" spans="1:19" ht="30" customHeight="1">
      <c r="A32" s="160">
        <f t="shared" ca="1" si="2"/>
        <v>46056.713043981486</v>
      </c>
      <c r="B32" s="180"/>
      <c r="C32" s="306">
        <f t="shared" ca="1" si="1"/>
        <v>46056.713043981486</v>
      </c>
      <c r="D32" s="307"/>
      <c r="E32" s="307"/>
      <c r="F32" s="307"/>
      <c r="G32" s="180"/>
      <c r="H32" s="321">
        <f ca="1">(IF(AND(DAY(A32)=20,COUNTIFS($H$25:H31,"&gt;0",$A$25:A31,"&gt;="&amp;DATE(YEAR(A32),MONTH(A32),1),$A$25:A31,"&lt;"&amp;DATE(YEAR(A32),MONTH(A32)+1,1))=0),'ввод данных'!$B$15,-RANDBETWEEN(51,14999)))/'ввод данных'!$B$7</f>
        <v>-122.54545454545455</v>
      </c>
      <c r="I32" s="321"/>
      <c r="J32" s="321"/>
      <c r="K32" s="321"/>
      <c r="L32" s="321"/>
      <c r="M32" s="178"/>
      <c r="N32" s="190">
        <f t="shared" ca="1" si="0"/>
        <v>-122.54545454545455</v>
      </c>
      <c r="O32" s="180"/>
      <c r="P32" s="303" t="str">
        <f ca="1">IF(DAY(A32)=20,"Salary transfer from " &amp;'ввод данных'!$B$11,INDEX(Лист4!$A$1:$A$388,RANDBETWEEN(1,ROWS(Лист4!$A$1:$A$388))))</f>
        <v>WWW.LANTA-NET.RU</v>
      </c>
      <c r="Q32" s="303"/>
      <c r="R32" s="180"/>
      <c r="S32" s="178" t="str">
        <f t="shared" ca="1" si="3"/>
        <v>*6664</v>
      </c>
    </row>
    <row r="33" spans="1:19" ht="30" customHeight="1">
      <c r="A33" s="160">
        <f t="shared" ca="1" si="2"/>
        <v>46056.146377314821</v>
      </c>
      <c r="B33" s="180"/>
      <c r="C33" s="306">
        <f t="shared" ca="1" si="1"/>
        <v>46056.146377314821</v>
      </c>
      <c r="D33" s="307"/>
      <c r="E33" s="307"/>
      <c r="F33" s="307"/>
      <c r="G33" s="180"/>
      <c r="H33" s="321">
        <f ca="1">(IF(AND(DAY(A33)=20,COUNTIFS($H$25:H32,"&gt;0",$A$25:A32,"&gt;="&amp;DATE(YEAR(A33),MONTH(A33),1),$A$25:A32,"&lt;"&amp;DATE(YEAR(A33),MONTH(A33)+1,1))=0),'ввод данных'!$B$15,-RANDBETWEEN(51,14999)))/'ввод данных'!$B$7</f>
        <v>-67.573667711598745</v>
      </c>
      <c r="I33" s="321"/>
      <c r="J33" s="321"/>
      <c r="K33" s="321"/>
      <c r="L33" s="321"/>
      <c r="M33" s="178"/>
      <c r="N33" s="190">
        <f t="shared" ca="1" si="0"/>
        <v>-67.573667711598745</v>
      </c>
      <c r="O33" s="180"/>
      <c r="P33" s="303" t="str">
        <f ca="1">IF(DAY(A33)=20,"Salary transfer from " &amp;'ввод данных'!$B$11,INDEX(Лист4!$A$1:$A$388,RANDBETWEEN(1,ROWS(Лист4!$A$1:$A$388))))</f>
        <v>PAYU</v>
      </c>
      <c r="Q33" s="303"/>
      <c r="R33" s="180"/>
      <c r="S33" s="178" t="str">
        <f t="shared" ca="1" si="3"/>
        <v>*6664</v>
      </c>
    </row>
    <row r="34" spans="1:19" ht="30" customHeight="1">
      <c r="A34" s="160">
        <f t="shared" ca="1" si="2"/>
        <v>46055.865821759267</v>
      </c>
      <c r="B34" s="180"/>
      <c r="C34" s="306">
        <f t="shared" ca="1" si="1"/>
        <v>46055.865821759267</v>
      </c>
      <c r="D34" s="307"/>
      <c r="E34" s="307"/>
      <c r="F34" s="307"/>
      <c r="G34" s="180"/>
      <c r="H34" s="321">
        <f ca="1">(IF(AND(DAY(A34)=20,COUNTIFS($H$25:H33,"&gt;0",$A$25:A33,"&gt;="&amp;DATE(YEAR(A34),MONTH(A34),1),$A$25:A33,"&lt;"&amp;DATE(YEAR(A34),MONTH(A34)+1,1))=0),'ввод данных'!$B$15,-RANDBETWEEN(51,14999)))/'ввод данных'!$B$7</f>
        <v>-130.62068965517241</v>
      </c>
      <c r="I34" s="321"/>
      <c r="J34" s="321"/>
      <c r="K34" s="321"/>
      <c r="L34" s="321"/>
      <c r="M34" s="178"/>
      <c r="N34" s="190">
        <f t="shared" ca="1" si="0"/>
        <v>-130.62068965517241</v>
      </c>
      <c r="O34" s="180"/>
      <c r="P34" s="303" t="str">
        <f ca="1">IF(DAY(A34)=20,"Salary transfer from " &amp;'ввод данных'!$B$11,INDEX(Лист4!$A$1:$A$388,RANDBETWEEN(1,ROWS(Лист4!$A$1:$A$388))))</f>
        <v>USLUGI.TATAR.RU</v>
      </c>
      <c r="Q34" s="303"/>
      <c r="R34" s="180"/>
      <c r="S34" s="178" t="str">
        <f t="shared" ca="1" si="3"/>
        <v>*6664</v>
      </c>
    </row>
    <row r="35" spans="1:19" ht="30" customHeight="1">
      <c r="A35" s="160">
        <f t="shared" ca="1" si="2"/>
        <v>46055.516516203708</v>
      </c>
      <c r="B35" s="180"/>
      <c r="C35" s="306">
        <f t="shared" ca="1" si="1"/>
        <v>46055.516516203708</v>
      </c>
      <c r="D35" s="307"/>
      <c r="E35" s="307"/>
      <c r="F35" s="307"/>
      <c r="G35" s="180"/>
      <c r="H35" s="321">
        <f ca="1">(IF(AND(DAY(A35)=20,COUNTIFS($H$25:H34,"&gt;0",$A$25:A34,"&gt;="&amp;DATE(YEAR(A35),MONTH(A35),1),$A$25:A34,"&lt;"&amp;DATE(YEAR(A35),MONTH(A35)+1,1))=0),'ввод данных'!$B$15,-RANDBETWEEN(51,14999)))/'ввод данных'!$B$7</f>
        <v>-170.78369905956112</v>
      </c>
      <c r="I35" s="321"/>
      <c r="J35" s="321"/>
      <c r="K35" s="321"/>
      <c r="L35" s="321"/>
      <c r="M35" s="178"/>
      <c r="N35" s="190">
        <f t="shared" ca="1" si="0"/>
        <v>-170.78369905956112</v>
      </c>
      <c r="O35" s="180"/>
      <c r="P35" s="303" t="str">
        <f ca="1">IF(DAY(A35)=20,"Salary transfer from " &amp;'ввод данных'!$B$11,INDEX(Лист4!$A$1:$A$388,RANDBETWEEN(1,ROWS(Лист4!$A$1:$A$388))))</f>
        <v>AM OTKRITIE FUND BONDS</v>
      </c>
      <c r="Q35" s="303"/>
      <c r="R35" s="180"/>
      <c r="S35" s="178" t="str">
        <f t="shared" ca="1" si="3"/>
        <v>*6664</v>
      </c>
    </row>
    <row r="36" spans="1:19" ht="30" customHeight="1">
      <c r="A36" s="160">
        <f t="shared" ca="1" si="2"/>
        <v>46055.013738425929</v>
      </c>
      <c r="B36" s="180"/>
      <c r="C36" s="306">
        <f t="shared" ca="1" si="1"/>
        <v>46055.013738425929</v>
      </c>
      <c r="D36" s="307"/>
      <c r="E36" s="307"/>
      <c r="F36" s="307"/>
      <c r="G36" s="180"/>
      <c r="H36" s="321">
        <f ca="1">(IF(AND(DAY(A36)=20,COUNTIFS($H$25:H35,"&gt;0",$A$25:A35,"&gt;="&amp;DATE(YEAR(A36),MONTH(A36),1),$A$25:A35,"&lt;"&amp;DATE(YEAR(A36),MONTH(A36)+1,1))=0),'ввод данных'!$B$15,-RANDBETWEEN(51,14999)))/'ввод данных'!$B$7</f>
        <v>-19.536050156739812</v>
      </c>
      <c r="I36" s="321"/>
      <c r="J36" s="321"/>
      <c r="K36" s="321"/>
      <c r="L36" s="321"/>
      <c r="M36" s="178"/>
      <c r="N36" s="190">
        <f t="shared" ca="1" si="0"/>
        <v>-19.536050156739812</v>
      </c>
      <c r="O36" s="180"/>
      <c r="P36" s="303" t="str">
        <f ca="1">IF(DAY(A36)=20,"Salary transfer from " &amp;'ввод данных'!$B$11,INDEX(Лист4!$A$1:$A$388,RANDBETWEEN(1,ROWS(Лист4!$A$1:$A$388))))</f>
        <v>WWW.MVIDEO.RU</v>
      </c>
      <c r="Q36" s="303"/>
      <c r="R36" s="180"/>
      <c r="S36" s="178" t="str">
        <f t="shared" ca="1" si="3"/>
        <v>*6664</v>
      </c>
    </row>
    <row r="37" spans="1:19" ht="30" customHeight="1">
      <c r="A37" s="160">
        <f t="shared" ca="1" si="2"/>
        <v>46054.059571759259</v>
      </c>
      <c r="B37" s="180"/>
      <c r="C37" s="306">
        <f t="shared" ca="1" si="1"/>
        <v>46054.059571759259</v>
      </c>
      <c r="D37" s="307"/>
      <c r="E37" s="307"/>
      <c r="F37" s="307"/>
      <c r="G37" s="180"/>
      <c r="H37" s="321">
        <f ca="1">(IF(AND(DAY(A37)=20,COUNTIFS($H$25:H36,"&gt;0",$A$25:A36,"&gt;="&amp;DATE(YEAR(A37),MONTH(A37),1),$A$25:A36,"&lt;"&amp;DATE(YEAR(A37),MONTH(A37)+1,1))=0),'ввод данных'!$B$15,-RANDBETWEEN(51,14999)))/'ввод данных'!$B$7</f>
        <v>-128.52664576802508</v>
      </c>
      <c r="I37" s="321"/>
      <c r="J37" s="321"/>
      <c r="K37" s="321"/>
      <c r="L37" s="321"/>
      <c r="M37" s="178"/>
      <c r="N37" s="190">
        <f t="shared" ca="1" si="0"/>
        <v>-128.52664576802508</v>
      </c>
      <c r="O37" s="180"/>
      <c r="P37" s="303" t="str">
        <f ca="1">IF(DAY(A37)=20,"Salary transfer from " &amp;'ввод данных'!$B$11,INDEX(Лист4!$A$1:$A$388,RANDBETWEEN(1,ROWS(Лист4!$A$1:$A$388))))</f>
        <v>OOO "APPETIT"</v>
      </c>
      <c r="Q37" s="303"/>
      <c r="R37" s="180"/>
      <c r="S37" s="178" t="str">
        <f t="shared" ca="1" si="3"/>
        <v>*6664</v>
      </c>
    </row>
    <row r="38" spans="1:19" ht="30" customHeight="1">
      <c r="A38" s="160">
        <f t="shared" ca="1" si="2"/>
        <v>46053.06790509259</v>
      </c>
      <c r="B38" s="180"/>
      <c r="C38" s="306">
        <f t="shared" ca="1" si="1"/>
        <v>46053.06790509259</v>
      </c>
      <c r="D38" s="307"/>
      <c r="E38" s="307"/>
      <c r="F38" s="307"/>
      <c r="G38" s="180"/>
      <c r="H38" s="321">
        <f ca="1">(IF(AND(DAY(A38)=20,COUNTIFS($H$25:H37,"&gt;0",$A$25:A37,"&gt;="&amp;DATE(YEAR(A38),MONTH(A38),1),$A$25:A37,"&lt;"&amp;DATE(YEAR(A38),MONTH(A38)+1,1))=0),'ввод данных'!$B$15,-RANDBETWEEN(51,14999)))/'ввод данных'!$B$7</f>
        <v>-164.20062695924764</v>
      </c>
      <c r="I38" s="321"/>
      <c r="J38" s="321"/>
      <c r="K38" s="321"/>
      <c r="L38" s="321"/>
      <c r="M38" s="178"/>
      <c r="N38" s="190">
        <f t="shared" ca="1" si="0"/>
        <v>-164.20062695924764</v>
      </c>
      <c r="O38" s="180"/>
      <c r="P38" s="303" t="str">
        <f ca="1">IF(DAY(A38)=20,"Salary transfer from " &amp;'ввод данных'!$B$11,INDEX(Лист4!$A$1:$A$388,RANDBETWEEN(1,ROWS(Лист4!$A$1:$A$388))))</f>
        <v>YM*BETSBC</v>
      </c>
      <c r="Q38" s="303"/>
      <c r="R38" s="180"/>
      <c r="S38" s="178" t="str">
        <f t="shared" ca="1" si="3"/>
        <v>*6664</v>
      </c>
    </row>
    <row r="39" spans="1:19" ht="30" customHeight="1">
      <c r="A39" s="160">
        <f t="shared" ca="1" si="2"/>
        <v>46052.862349537034</v>
      </c>
      <c r="B39" s="180"/>
      <c r="C39" s="306">
        <f t="shared" ca="1" si="1"/>
        <v>46052.862349537034</v>
      </c>
      <c r="D39" s="307"/>
      <c r="E39" s="307"/>
      <c r="F39" s="307"/>
      <c r="G39" s="180"/>
      <c r="H39" s="321">
        <f ca="1">(IF(AND(DAY(A39)=20,COUNTIFS($H$25:H38,"&gt;0",$A$25:A38,"&gt;="&amp;DATE(YEAR(A39),MONTH(A39),1),$A$25:A38,"&lt;"&amp;DATE(YEAR(A39),MONTH(A39)+1,1))=0),'ввод данных'!$B$15,-RANDBETWEEN(51,14999)))/'ввод данных'!$B$7</f>
        <v>-153.50470219435738</v>
      </c>
      <c r="I39" s="321"/>
      <c r="J39" s="321"/>
      <c r="K39" s="321"/>
      <c r="L39" s="321"/>
      <c r="M39" s="178"/>
      <c r="N39" s="190">
        <f t="shared" ca="1" si="0"/>
        <v>-153.50470219435738</v>
      </c>
      <c r="O39" s="180"/>
      <c r="P39" s="303" t="str">
        <f ca="1">IF(DAY(A39)=20,"Salary transfer from " &amp;'ввод данных'!$B$11,INDEX(Лист4!$A$1:$A$388,RANDBETWEEN(1,ROWS(Лист4!$A$1:$A$388))))</f>
        <v>ZAIM-VAM.RU</v>
      </c>
      <c r="Q39" s="303"/>
      <c r="R39" s="180"/>
      <c r="S39" s="178" t="str">
        <f t="shared" ca="1" si="3"/>
        <v>*6664</v>
      </c>
    </row>
    <row r="40" spans="1:19" ht="30" customHeight="1">
      <c r="A40" s="160">
        <f t="shared" ca="1" si="2"/>
        <v>46052.78943287037</v>
      </c>
      <c r="B40" s="180"/>
      <c r="C40" s="306">
        <f t="shared" ca="1" si="1"/>
        <v>46052.78943287037</v>
      </c>
      <c r="D40" s="307"/>
      <c r="E40" s="307"/>
      <c r="F40" s="307"/>
      <c r="G40" s="180"/>
      <c r="H40" s="321">
        <f ca="1">(IF(AND(DAY(A40)=20,COUNTIFS($H$25:H39,"&gt;0",$A$25:A39,"&gt;="&amp;DATE(YEAR(A40),MONTH(A40),1),$A$25:A39,"&lt;"&amp;DATE(YEAR(A40),MONTH(A40)+1,1))=0),'ввод данных'!$B$15,-RANDBETWEEN(51,14999)))/'ввод данных'!$B$7</f>
        <v>-179.93730407523512</v>
      </c>
      <c r="I40" s="321"/>
      <c r="J40" s="321"/>
      <c r="K40" s="321"/>
      <c r="L40" s="321"/>
      <c r="M40" s="178"/>
      <c r="N40" s="190">
        <f t="shared" ca="1" si="0"/>
        <v>-179.93730407523512</v>
      </c>
      <c r="O40" s="180"/>
      <c r="P40" s="303" t="str">
        <f ca="1">IF(DAY(A40)=20,"Salary transfer from " &amp;'ввод данных'!$B$11,INDEX(Лист4!$A$1:$A$388,RANDBETWEEN(1,ROWS(Лист4!$A$1:$A$388))))</f>
        <v>BANK"KURGAN"PAO</v>
      </c>
      <c r="Q40" s="303"/>
      <c r="R40" s="180"/>
      <c r="S40" s="178" t="str">
        <f t="shared" ca="1" si="3"/>
        <v>*6664</v>
      </c>
    </row>
    <row r="41" spans="1:19" ht="30" customHeight="1">
      <c r="A41" s="160">
        <f t="shared" ca="1" si="2"/>
        <v>46051.88040509259</v>
      </c>
      <c r="B41" s="180"/>
      <c r="C41" s="306">
        <f t="shared" ca="1" si="1"/>
        <v>46051.88040509259</v>
      </c>
      <c r="D41" s="307"/>
      <c r="E41" s="307"/>
      <c r="F41" s="307"/>
      <c r="G41" s="180"/>
      <c r="H41" s="321">
        <f ca="1">(IF(AND(DAY(A41)=20,COUNTIFS($H$25:H40,"&gt;0",$A$25:A40,"&gt;="&amp;DATE(YEAR(A41),MONTH(A41),1),$A$25:A40,"&lt;"&amp;DATE(YEAR(A41),MONTH(A41)+1,1))=0),'ввод данных'!$B$15,-RANDBETWEEN(51,14999)))/'ввод данных'!$B$7</f>
        <v>-12.137931034482758</v>
      </c>
      <c r="I41" s="321"/>
      <c r="J41" s="321"/>
      <c r="K41" s="321"/>
      <c r="L41" s="321"/>
      <c r="M41" s="178"/>
      <c r="N41" s="190">
        <f t="shared" ca="1" si="0"/>
        <v>-12.137931034482758</v>
      </c>
      <c r="O41" s="180"/>
      <c r="P41" s="303" t="str">
        <f ca="1">IF(DAY(A41)=20,"Salary transfer from " &amp;'ввод данных'!$B$11,INDEX(Лист4!$A$1:$A$388,RANDBETWEEN(1,ROWS(Лист4!$A$1:$A$388))))</f>
        <v>QUICKZAIM.COM</v>
      </c>
      <c r="Q41" s="303"/>
      <c r="R41" s="180"/>
      <c r="S41" s="178" t="str">
        <f t="shared" ca="1" si="3"/>
        <v>*6664</v>
      </c>
    </row>
    <row r="42" spans="1:19" ht="30" customHeight="1">
      <c r="A42" s="160">
        <f t="shared" ca="1" si="2"/>
        <v>46051.779710648145</v>
      </c>
      <c r="B42" s="180"/>
      <c r="C42" s="306">
        <f t="shared" ca="1" si="1"/>
        <v>46051.779710648145</v>
      </c>
      <c r="D42" s="307"/>
      <c r="E42" s="307"/>
      <c r="F42" s="307"/>
      <c r="G42" s="180"/>
      <c r="H42" s="321">
        <f ca="1">(IF(AND(DAY(A42)=20,COUNTIFS($H$25:H41,"&gt;0",$A$25:A41,"&gt;="&amp;DATE(YEAR(A42),MONTH(A42),1),$A$25:A41,"&lt;"&amp;DATE(YEAR(A42),MONTH(A42)+1,1))=0),'ввод данных'!$B$15,-RANDBETWEEN(51,14999)))/'ввод данных'!$B$7</f>
        <v>-138.49529780564262</v>
      </c>
      <c r="I42" s="321"/>
      <c r="J42" s="321"/>
      <c r="K42" s="321"/>
      <c r="L42" s="321"/>
      <c r="M42" s="178"/>
      <c r="N42" s="190">
        <f t="shared" ca="1" si="0"/>
        <v>-138.49529780564262</v>
      </c>
      <c r="O42" s="180"/>
      <c r="P42" s="303" t="str">
        <f ca="1">IF(DAY(A42)=20,"Salary transfer from " &amp;'ввод данных'!$B$11,INDEX(Лист4!$A$1:$A$388,RANDBETWEEN(1,ROWS(Лист4!$A$1:$A$388))))</f>
        <v>NADEAUS AUCTION GALLER</v>
      </c>
      <c r="Q42" s="303"/>
      <c r="R42" s="180"/>
      <c r="S42" s="178" t="str">
        <f t="shared" ca="1" si="3"/>
        <v>*6664</v>
      </c>
    </row>
    <row r="43" spans="1:19" ht="30" customHeight="1">
      <c r="A43" s="160">
        <f t="shared" ca="1" si="2"/>
        <v>46051.735266203701</v>
      </c>
      <c r="B43" s="180"/>
      <c r="C43" s="306">
        <f t="shared" ca="1" si="1"/>
        <v>46051.735266203701</v>
      </c>
      <c r="D43" s="307"/>
      <c r="E43" s="307"/>
      <c r="F43" s="307"/>
      <c r="G43" s="180"/>
      <c r="H43" s="321">
        <f ca="1">(IF(AND(DAY(A43)=20,COUNTIFS($H$25:H42,"&gt;0",$A$25:A42,"&gt;="&amp;DATE(YEAR(A43),MONTH(A43),1),$A$25:A42,"&lt;"&amp;DATE(YEAR(A43),MONTH(A43)+1,1))=0),'ввод данных'!$B$15,-RANDBETWEEN(51,14999)))/'ввод данных'!$B$7</f>
        <v>-177.141065830721</v>
      </c>
      <c r="I43" s="321"/>
      <c r="J43" s="321"/>
      <c r="K43" s="321"/>
      <c r="L43" s="321"/>
      <c r="M43" s="178"/>
      <c r="N43" s="190">
        <f t="shared" ca="1" si="0"/>
        <v>-177.141065830721</v>
      </c>
      <c r="O43" s="180"/>
      <c r="P43" s="303" t="str">
        <f ca="1">IF(DAY(A43)=20,"Salary transfer from " &amp;'ввод данных'!$B$11,INDEX(Лист4!$A$1:$A$388,RANDBETWEEN(1,ROWS(Лист4!$A$1:$A$388))))</f>
        <v>YM*1CUPIS.RU140</v>
      </c>
      <c r="Q43" s="303"/>
      <c r="R43" s="180"/>
      <c r="S43" s="178" t="str">
        <f t="shared" ca="1" si="3"/>
        <v>*6664</v>
      </c>
    </row>
    <row r="44" spans="1:19" ht="30" customHeight="1">
      <c r="A44" s="160">
        <f t="shared" ca="1" si="2"/>
        <v>46051.481099537035</v>
      </c>
      <c r="B44" s="180"/>
      <c r="C44" s="306">
        <f t="shared" ca="1" si="1"/>
        <v>46051.481099537035</v>
      </c>
      <c r="D44" s="307"/>
      <c r="E44" s="307"/>
      <c r="F44" s="307"/>
      <c r="G44" s="180"/>
      <c r="H44" s="321">
        <f ca="1">(IF(AND(DAY(A44)=20,COUNTIFS($H$25:H43,"&gt;0",$A$25:A43,"&gt;="&amp;DATE(YEAR(A44),MONTH(A44),1),$A$25:A43,"&lt;"&amp;DATE(YEAR(A44),MONTH(A44)+1,1))=0),'ввод данных'!$B$15,-RANDBETWEEN(51,14999)))/'ввод данных'!$B$7</f>
        <v>-162.89655172413794</v>
      </c>
      <c r="I44" s="321"/>
      <c r="J44" s="321"/>
      <c r="K44" s="321"/>
      <c r="L44" s="321"/>
      <c r="M44" s="178"/>
      <c r="N44" s="190">
        <f t="shared" ca="1" si="0"/>
        <v>-162.89655172413794</v>
      </c>
      <c r="O44" s="180"/>
      <c r="P44" s="303" t="str">
        <f ca="1">IF(DAY(A44)=20,"Salary transfer from " &amp;'ввод данных'!$B$11,INDEX(Лист4!$A$1:$A$388,RANDBETWEEN(1,ROWS(Лист4!$A$1:$A$388))))</f>
        <v>FXCLUB.ORG</v>
      </c>
      <c r="Q44" s="303"/>
      <c r="R44" s="180"/>
      <c r="S44" s="178" t="str">
        <f t="shared" ca="1" si="3"/>
        <v>*6664</v>
      </c>
    </row>
    <row r="45" spans="1:19" ht="30" customHeight="1">
      <c r="A45" s="160">
        <f t="shared" ca="1" si="2"/>
        <v>46051.387349537035</v>
      </c>
      <c r="B45" s="180"/>
      <c r="C45" s="306">
        <f t="shared" ca="1" si="1"/>
        <v>46051.387349537035</v>
      </c>
      <c r="D45" s="307"/>
      <c r="E45" s="307"/>
      <c r="F45" s="307"/>
      <c r="G45" s="180"/>
      <c r="H45" s="321">
        <f ca="1">(IF(AND(DAY(A45)=20,COUNTIFS($H$25:H44,"&gt;0",$A$25:A44,"&gt;="&amp;DATE(YEAR(A45),MONTH(A45),1),$A$25:A44,"&lt;"&amp;DATE(YEAR(A45),MONTH(A45)+1,1))=0),'ввод данных'!$B$15,-RANDBETWEEN(51,14999)))/'ввод данных'!$B$7</f>
        <v>-172</v>
      </c>
      <c r="I45" s="321"/>
      <c r="J45" s="321"/>
      <c r="K45" s="321"/>
      <c r="L45" s="321"/>
      <c r="M45" s="178"/>
      <c r="N45" s="190">
        <f t="shared" ca="1" si="0"/>
        <v>-172</v>
      </c>
      <c r="O45" s="180"/>
      <c r="P45" s="303" t="str">
        <f ca="1">IF(DAY(A45)=20,"Salary transfer from " &amp;'ввод данных'!$B$11,INDEX(Лист4!$A$1:$A$388,RANDBETWEEN(1,ROWS(Лист4!$A$1:$A$388))))</f>
        <v>CIT</v>
      </c>
      <c r="Q45" s="303"/>
      <c r="R45" s="180"/>
      <c r="S45" s="178" t="str">
        <f t="shared" ca="1" si="3"/>
        <v>*6664</v>
      </c>
    </row>
    <row r="46" spans="1:19" ht="30" customHeight="1">
      <c r="A46" s="160">
        <f t="shared" ca="1" si="2"/>
        <v>46050.415127314816</v>
      </c>
      <c r="B46" s="180"/>
      <c r="C46" s="306">
        <f t="shared" ca="1" si="1"/>
        <v>46050.415127314816</v>
      </c>
      <c r="D46" s="307"/>
      <c r="E46" s="307"/>
      <c r="F46" s="307"/>
      <c r="G46" s="180"/>
      <c r="H46" s="321">
        <f ca="1">(IF(AND(DAY(A46)=20,COUNTIFS($H$25:H45,"&gt;0",$A$25:A45,"&gt;="&amp;DATE(YEAR(A46),MONTH(A46),1),$A$25:A45,"&lt;"&amp;DATE(YEAR(A46),MONTH(A46)+1,1))=0),'ввод данных'!$B$15,-RANDBETWEEN(51,14999)))/'ввод данных'!$B$7</f>
        <v>-32.250783699059561</v>
      </c>
      <c r="I46" s="321"/>
      <c r="J46" s="321"/>
      <c r="K46" s="321"/>
      <c r="L46" s="321"/>
      <c r="M46" s="178"/>
      <c r="N46" s="190">
        <f t="shared" ca="1" si="0"/>
        <v>-32.250783699059561</v>
      </c>
      <c r="O46" s="180"/>
      <c r="P46" s="303" t="str">
        <f ca="1">IF(DAY(A46)=20,"Salary transfer from " &amp;'ввод данных'!$B$11,INDEX(Лист4!$A$1:$A$388,RANDBETWEEN(1,ROWS(Лист4!$A$1:$A$388))))</f>
        <v>RESTORAN BAZAR</v>
      </c>
      <c r="Q46" s="303"/>
      <c r="R46" s="180"/>
      <c r="S46" s="178" t="str">
        <f t="shared" ca="1" si="3"/>
        <v>*6664</v>
      </c>
    </row>
    <row r="47" spans="1:19" ht="30" customHeight="1">
      <c r="A47" s="160">
        <f t="shared" ca="1" si="2"/>
        <v>46049.565127314818</v>
      </c>
      <c r="B47" s="180"/>
      <c r="C47" s="306">
        <f t="shared" ca="1" si="1"/>
        <v>46049.565127314818</v>
      </c>
      <c r="D47" s="307"/>
      <c r="E47" s="307"/>
      <c r="F47" s="307"/>
      <c r="G47" s="180"/>
      <c r="H47" s="321">
        <f ca="1">(IF(AND(DAY(A47)=20,COUNTIFS($H$25:H46,"&gt;0",$A$25:A46,"&gt;="&amp;DATE(YEAR(A47),MONTH(A47),1),$A$25:A46,"&lt;"&amp;DATE(YEAR(A47),MONTH(A47)+1,1))=0),'ввод данных'!$B$15,-RANDBETWEEN(51,14999)))/'ввод данных'!$B$7</f>
        <v>-4.4137931034482758</v>
      </c>
      <c r="I47" s="321"/>
      <c r="J47" s="321"/>
      <c r="K47" s="321"/>
      <c r="L47" s="321"/>
      <c r="M47" s="178"/>
      <c r="N47" s="190">
        <f t="shared" ca="1" si="0"/>
        <v>-4.4137931034482758</v>
      </c>
      <c r="O47" s="180"/>
      <c r="P47" s="303" t="str">
        <f ca="1">IF(DAY(A47)=20,"Salary transfer from " &amp;'ввод данных'!$B$11,INDEX(Лист4!$A$1:$A$388,RANDBETWEEN(1,ROWS(Лист4!$A$1:$A$388))))</f>
        <v>PAYU</v>
      </c>
      <c r="Q47" s="303"/>
      <c r="R47" s="180"/>
      <c r="S47" s="178" t="str">
        <f t="shared" ca="1" si="3"/>
        <v>*6664</v>
      </c>
    </row>
    <row r="48" spans="1:19" ht="30" customHeight="1">
      <c r="A48" s="160">
        <f t="shared" ca="1" si="2"/>
        <v>46049.218599537038</v>
      </c>
      <c r="B48" s="180"/>
      <c r="C48" s="306">
        <f t="shared" ca="1" si="1"/>
        <v>46049.218599537038</v>
      </c>
      <c r="D48" s="307"/>
      <c r="E48" s="307"/>
      <c r="F48" s="307"/>
      <c r="G48" s="180"/>
      <c r="H48" s="321">
        <f ca="1">(IF(AND(DAY(A48)=20,COUNTIFS($H$25:H47,"&gt;0",$A$25:A47,"&gt;="&amp;DATE(YEAR(A48),MONTH(A48),1),$A$25:A47,"&lt;"&amp;DATE(YEAR(A48),MONTH(A48)+1,1))=0),'ввод данных'!$B$15,-RANDBETWEEN(51,14999)))/'ввод данных'!$B$7</f>
        <v>-52.288401253918494</v>
      </c>
      <c r="I48" s="321"/>
      <c r="J48" s="321"/>
      <c r="K48" s="321"/>
      <c r="L48" s="321"/>
      <c r="M48" s="178"/>
      <c r="N48" s="190">
        <f t="shared" ca="1" si="0"/>
        <v>-52.288401253918494</v>
      </c>
      <c r="O48" s="180"/>
      <c r="P48" s="303" t="str">
        <f ca="1">IF(DAY(A48)=20,"Salary transfer from " &amp;'ввод данных'!$B$11,INDEX(Лист4!$A$1:$A$388,RANDBETWEEN(1,ROWS(Лист4!$A$1:$A$388))))</f>
        <v>SHOPWWW.BELARUSBANK.BY</v>
      </c>
      <c r="Q48" s="303"/>
      <c r="R48" s="180"/>
      <c r="S48" s="178" t="str">
        <f t="shared" ca="1" si="3"/>
        <v>*6664</v>
      </c>
    </row>
    <row r="49" spans="1:19" ht="30" customHeight="1">
      <c r="A49" s="160">
        <f t="shared" ca="1" si="2"/>
        <v>46048.691516203704</v>
      </c>
      <c r="B49" s="180"/>
      <c r="C49" s="306">
        <f t="shared" ca="1" si="1"/>
        <v>46048.691516203704</v>
      </c>
      <c r="D49" s="307"/>
      <c r="E49" s="307"/>
      <c r="F49" s="307"/>
      <c r="G49" s="180"/>
      <c r="H49" s="321">
        <f ca="1">(IF(AND(DAY(A49)=20,COUNTIFS($H$25:H48,"&gt;0",$A$25:A48,"&gt;="&amp;DATE(YEAR(A49),MONTH(A49),1),$A$25:A48,"&lt;"&amp;DATE(YEAR(A49),MONTH(A49)+1,1))=0),'ввод данных'!$B$15,-RANDBETWEEN(51,14999)))/'ввод данных'!$B$7</f>
        <v>-21.542319749216301</v>
      </c>
      <c r="I49" s="321"/>
      <c r="J49" s="321"/>
      <c r="K49" s="321"/>
      <c r="L49" s="321"/>
      <c r="M49" s="178"/>
      <c r="N49" s="190">
        <f t="shared" ca="1" si="0"/>
        <v>-21.542319749216301</v>
      </c>
      <c r="O49" s="180"/>
      <c r="P49" s="303" t="str">
        <f ca="1">IF(DAY(A49)=20,"Salary transfer from " &amp;'ввод данных'!$B$11,INDEX(Лист4!$A$1:$A$388,RANDBETWEEN(1,ROWS(Лист4!$A$1:$A$388))))</f>
        <v>DENGI SRAZU</v>
      </c>
      <c r="Q49" s="303"/>
      <c r="R49" s="180"/>
      <c r="S49" s="178" t="str">
        <f t="shared" ca="1" si="3"/>
        <v>*6664</v>
      </c>
    </row>
    <row r="50" spans="1:19" ht="30" customHeight="1">
      <c r="A50" s="160">
        <f t="shared" ca="1" si="2"/>
        <v>46048.566516203704</v>
      </c>
      <c r="B50" s="180"/>
      <c r="C50" s="306">
        <f t="shared" ca="1" si="1"/>
        <v>46048.566516203704</v>
      </c>
      <c r="D50" s="307"/>
      <c r="E50" s="307"/>
      <c r="F50" s="307"/>
      <c r="G50" s="180"/>
      <c r="H50" s="321">
        <f ca="1">(IF(AND(DAY(A50)=20,COUNTIFS($H$25:H49,"&gt;0",$A$25:A49,"&gt;="&amp;DATE(YEAR(A50),MONTH(A50),1),$A$25:A49,"&lt;"&amp;DATE(YEAR(A50),MONTH(A50)+1,1))=0),'ввод данных'!$B$15,-RANDBETWEEN(51,14999)))/'ввод данных'!$B$7</f>
        <v>-118.43260188087774</v>
      </c>
      <c r="I50" s="321"/>
      <c r="J50" s="321"/>
      <c r="K50" s="321"/>
      <c r="L50" s="321"/>
      <c r="M50" s="178"/>
      <c r="N50" s="190">
        <f t="shared" ca="1" si="0"/>
        <v>-118.43260188087774</v>
      </c>
      <c r="O50" s="180"/>
      <c r="P50" s="303" t="str">
        <f ca="1">IF(DAY(A50)=20,"Salary transfer from " &amp;'ввод данных'!$B$11,INDEX(Лист4!$A$1:$A$388,RANDBETWEEN(1,ROWS(Лист4!$A$1:$A$388))))</f>
        <v>LEADERDIGITAL</v>
      </c>
      <c r="Q50" s="303"/>
      <c r="R50" s="180"/>
      <c r="S50" s="178" t="str">
        <f t="shared" ca="1" si="3"/>
        <v>*6664</v>
      </c>
    </row>
    <row r="51" spans="1:19" ht="30" customHeight="1">
      <c r="A51" s="160">
        <f t="shared" ca="1" si="2"/>
        <v>46047.636655092596</v>
      </c>
      <c r="B51" s="180"/>
      <c r="C51" s="306">
        <f t="shared" ca="1" si="1"/>
        <v>46047.636655092596</v>
      </c>
      <c r="D51" s="307"/>
      <c r="E51" s="307"/>
      <c r="F51" s="307"/>
      <c r="G51" s="180"/>
      <c r="H51" s="321">
        <f ca="1">(IF(AND(DAY(A51)=20,COUNTIFS($H$25:H50,"&gt;0",$A$25:A50,"&gt;="&amp;DATE(YEAR(A51),MONTH(A51),1),$A$25:A50,"&lt;"&amp;DATE(YEAR(A51),MONTH(A51)+1,1))=0),'ввод данных'!$B$15,-RANDBETWEEN(51,14999)))/'ввод данных'!$B$7</f>
        <v>-81.341692789968647</v>
      </c>
      <c r="I51" s="321"/>
      <c r="J51" s="321"/>
      <c r="K51" s="321"/>
      <c r="L51" s="321"/>
      <c r="M51" s="178"/>
      <c r="N51" s="190">
        <f t="shared" ca="1" si="0"/>
        <v>-81.341692789968647</v>
      </c>
      <c r="O51" s="180"/>
      <c r="P51" s="303" t="str">
        <f ca="1">IF(DAY(A51)=20,"Salary transfer from " &amp;'ввод данных'!$B$11,INDEX(Лист4!$A$1:$A$388,RANDBETWEEN(1,ROWS(Лист4!$A$1:$A$388))))</f>
        <v>DENGI SRAZU</v>
      </c>
      <c r="Q51" s="303"/>
      <c r="R51" s="180"/>
      <c r="S51" s="178" t="str">
        <f t="shared" ca="1" si="3"/>
        <v>*6664</v>
      </c>
    </row>
    <row r="52" spans="1:19" ht="30" customHeight="1">
      <c r="A52" s="160">
        <f t="shared" ca="1" si="2"/>
        <v>46047.106793981482</v>
      </c>
      <c r="B52" s="180"/>
      <c r="C52" s="306">
        <f t="shared" ca="1" si="1"/>
        <v>46047.106793981482</v>
      </c>
      <c r="D52" s="307"/>
      <c r="E52" s="307"/>
      <c r="F52" s="307"/>
      <c r="G52" s="180"/>
      <c r="H52" s="321">
        <f ca="1">(IF(AND(DAY(A52)=20,COUNTIFS($H$25:H51,"&gt;0",$A$25:A51,"&gt;="&amp;DATE(YEAR(A52),MONTH(A52),1),$A$25:A51,"&lt;"&amp;DATE(YEAR(A52),MONTH(A52)+1,1))=0),'ввод данных'!$B$15,-RANDBETWEEN(51,14999)))/'ввод данных'!$B$7</f>
        <v>-11.297805642633229</v>
      </c>
      <c r="I52" s="321"/>
      <c r="J52" s="321"/>
      <c r="K52" s="321"/>
      <c r="L52" s="321"/>
      <c r="M52" s="178"/>
      <c r="N52" s="190">
        <f t="shared" ca="1" si="0"/>
        <v>-11.297805642633229</v>
      </c>
      <c r="O52" s="180"/>
      <c r="P52" s="303" t="str">
        <f ca="1">IF(DAY(A52)=20,"Salary transfer from " &amp;'ввод данных'!$B$11,INDEX(Лист4!$A$1:$A$388,RANDBETWEEN(1,ROWS(Лист4!$A$1:$A$388))))</f>
        <v>UNIVERSAM ABRIKOS</v>
      </c>
      <c r="Q52" s="303"/>
      <c r="R52" s="180"/>
      <c r="S52" s="178" t="str">
        <f t="shared" ca="1" si="3"/>
        <v>*6664</v>
      </c>
    </row>
    <row r="53" spans="1:19" ht="30" customHeight="1">
      <c r="A53" s="160">
        <f t="shared" ca="1" si="2"/>
        <v>46047.077627314815</v>
      </c>
      <c r="B53" s="180"/>
      <c r="C53" s="306">
        <f t="shared" ca="1" si="1"/>
        <v>46047.077627314815</v>
      </c>
      <c r="D53" s="307"/>
      <c r="E53" s="307"/>
      <c r="F53" s="307"/>
      <c r="G53" s="180"/>
      <c r="H53" s="321">
        <f ca="1">(IF(AND(DAY(A53)=20,COUNTIFS($H$25:H52,"&gt;0",$A$25:A52,"&gt;="&amp;DATE(YEAR(A53),MONTH(A53),1),$A$25:A52,"&lt;"&amp;DATE(YEAR(A53),MONTH(A53)+1,1))=0),'ввод данных'!$B$15,-RANDBETWEEN(51,14999)))/'ввод данных'!$B$7</f>
        <v>-109.44200626959248</v>
      </c>
      <c r="I53" s="321"/>
      <c r="J53" s="321"/>
      <c r="K53" s="321"/>
      <c r="L53" s="321"/>
      <c r="M53" s="178"/>
      <c r="N53" s="190">
        <f t="shared" ca="1" si="0"/>
        <v>-109.44200626959248</v>
      </c>
      <c r="O53" s="180"/>
      <c r="P53" s="303" t="str">
        <f ca="1">IF(DAY(A53)=20,"Salary transfer from " &amp;'ввод данных'!$B$11,INDEX(Лист4!$A$1:$A$388,RANDBETWEEN(1,ROWS(Лист4!$A$1:$A$388))))</f>
        <v>RBK</v>
      </c>
      <c r="Q53" s="303"/>
      <c r="R53" s="180"/>
      <c r="S53" s="178" t="str">
        <f t="shared" ca="1" si="3"/>
        <v>*6664</v>
      </c>
    </row>
    <row r="54" spans="1:19" ht="30" customHeight="1">
      <c r="A54" s="160">
        <f t="shared" ca="1" si="2"/>
        <v>46046.192210648151</v>
      </c>
      <c r="B54" s="180"/>
      <c r="C54" s="306">
        <f t="shared" ca="1" si="1"/>
        <v>46046.192210648151</v>
      </c>
      <c r="D54" s="307"/>
      <c r="E54" s="307"/>
      <c r="F54" s="307"/>
      <c r="G54" s="180"/>
      <c r="H54" s="321">
        <f ca="1">(IF(AND(DAY(A54)=20,COUNTIFS($H$25:H53,"&gt;0",$A$25:A53,"&gt;="&amp;DATE(YEAR(A54),MONTH(A54),1),$A$25:A53,"&lt;"&amp;DATE(YEAR(A54),MONTH(A54)+1,1))=0),'ввод данных'!$B$15,-RANDBETWEEN(51,14999)))/'ввод данных'!$B$7</f>
        <v>-136.57680250783699</v>
      </c>
      <c r="I54" s="321"/>
      <c r="J54" s="321"/>
      <c r="K54" s="321"/>
      <c r="L54" s="321"/>
      <c r="M54" s="178"/>
      <c r="N54" s="190">
        <f t="shared" ca="1" si="0"/>
        <v>-136.57680250783699</v>
      </c>
      <c r="O54" s="180"/>
      <c r="P54" s="303" t="str">
        <f ca="1">IF(DAY(A54)=20,"Salary transfer from " &amp;'ввод данных'!$B$11,INDEX(Лист4!$A$1:$A$388,RANDBETWEEN(1,ROWS(Лист4!$A$1:$A$388))))</f>
        <v>VRB*QIWI</v>
      </c>
      <c r="Q54" s="303"/>
      <c r="R54" s="180"/>
      <c r="S54" s="178" t="str">
        <f t="shared" ca="1" si="3"/>
        <v>*6664</v>
      </c>
    </row>
    <row r="55" spans="1:19" ht="30" customHeight="1">
      <c r="A55" s="160">
        <f t="shared" ca="1" si="2"/>
        <v>46045.798460648148</v>
      </c>
      <c r="B55" s="180"/>
      <c r="C55" s="306">
        <f t="shared" ca="1" si="1"/>
        <v>46045.798460648148</v>
      </c>
      <c r="D55" s="307"/>
      <c r="E55" s="307"/>
      <c r="F55" s="307"/>
      <c r="G55" s="180"/>
      <c r="H55" s="321">
        <f ca="1">(IF(AND(DAY(A55)=20,COUNTIFS($H$25:H54,"&gt;0",$A$25:A54,"&gt;="&amp;DATE(YEAR(A55),MONTH(A55),1),$A$25:A54,"&lt;"&amp;DATE(YEAR(A55),MONTH(A55)+1,1))=0),'ввод данных'!$B$15,-RANDBETWEEN(51,14999)))/'ввод данных'!$B$7</f>
        <v>-151.69905956112854</v>
      </c>
      <c r="I55" s="321"/>
      <c r="J55" s="321"/>
      <c r="K55" s="321"/>
      <c r="L55" s="321"/>
      <c r="M55" s="178"/>
      <c r="N55" s="190">
        <f t="shared" ca="1" si="0"/>
        <v>-151.69905956112854</v>
      </c>
      <c r="O55" s="180"/>
      <c r="P55" s="303" t="str">
        <f ca="1">IF(DAY(A55)=20,"Salary transfer from " &amp;'ввод данных'!$B$11,INDEX(Лист4!$A$1:$A$388,RANDBETWEEN(1,ROWS(Лист4!$A$1:$A$388))))</f>
        <v>BLUESNAP</v>
      </c>
      <c r="Q55" s="303"/>
      <c r="R55" s="180"/>
      <c r="S55" s="178" t="str">
        <f t="shared" ca="1" si="3"/>
        <v>*6664</v>
      </c>
    </row>
    <row r="56" spans="1:19" ht="30" customHeight="1">
      <c r="A56" s="160">
        <f t="shared" ca="1" si="2"/>
        <v>46045.72693287037</v>
      </c>
      <c r="B56" s="180"/>
      <c r="C56" s="306">
        <f t="shared" ca="1" si="1"/>
        <v>46045.72693287037</v>
      </c>
      <c r="D56" s="307"/>
      <c r="E56" s="307"/>
      <c r="F56" s="307"/>
      <c r="G56" s="180"/>
      <c r="H56" s="321">
        <f ca="1">(IF(AND(DAY(A56)=20,COUNTIFS($H$25:H55,"&gt;0",$A$25:A55,"&gt;="&amp;DATE(YEAR(A56),MONTH(A56),1),$A$25:A55,"&lt;"&amp;DATE(YEAR(A56),MONTH(A56)+1,1))=0),'ввод данных'!$B$15,-RANDBETWEEN(51,14999)))/'ввод данных'!$B$7</f>
        <v>-175.92476489028212</v>
      </c>
      <c r="I56" s="321"/>
      <c r="J56" s="321"/>
      <c r="K56" s="321"/>
      <c r="L56" s="321"/>
      <c r="M56" s="178"/>
      <c r="N56" s="190">
        <f t="shared" ca="1" si="0"/>
        <v>-175.92476489028212</v>
      </c>
      <c r="O56" s="180"/>
      <c r="P56" s="303" t="str">
        <f ca="1">IF(DAY(A56)=20,"Salary transfer from " &amp;'ввод данных'!$B$11,INDEX(Лист4!$A$1:$A$388,RANDBETWEEN(1,ROWS(Лист4!$A$1:$A$388))))</f>
        <v>WALLET ONE*CIFRA1</v>
      </c>
      <c r="Q56" s="303"/>
      <c r="R56" s="180"/>
      <c r="S56" s="178" t="str">
        <f t="shared" ca="1" si="3"/>
        <v>*6664</v>
      </c>
    </row>
    <row r="57" spans="1:19" ht="30" customHeight="1">
      <c r="A57" s="160">
        <f t="shared" ca="1" si="2"/>
        <v>46044.986655092594</v>
      </c>
      <c r="B57" s="180"/>
      <c r="C57" s="306">
        <f t="shared" ca="1" si="1"/>
        <v>46044.986655092594</v>
      </c>
      <c r="D57" s="307"/>
      <c r="E57" s="307"/>
      <c r="F57" s="307"/>
      <c r="G57" s="180"/>
      <c r="H57" s="321">
        <f ca="1">(IF(AND(DAY(A57)=20,COUNTIFS($H$25:H56,"&gt;0",$A$25:A56,"&gt;="&amp;DATE(YEAR(A57),MONTH(A57),1),$A$25:A56,"&lt;"&amp;DATE(YEAR(A57),MONTH(A57)+1,1))=0),'ввод данных'!$B$15,-RANDBETWEEN(51,14999)))/'ввод данных'!$B$7</f>
        <v>-46.257053291536053</v>
      </c>
      <c r="I57" s="321"/>
      <c r="J57" s="321"/>
      <c r="K57" s="321"/>
      <c r="L57" s="321"/>
      <c r="M57" s="178"/>
      <c r="N57" s="190">
        <f t="shared" ca="1" si="0"/>
        <v>-46.257053291536053</v>
      </c>
      <c r="O57" s="180"/>
      <c r="P57" s="303" t="str">
        <f ca="1">IF(DAY(A57)=20,"Salary transfer from " &amp;'ввод данных'!$B$11,INDEX(Лист4!$A$1:$A$388,RANDBETWEEN(1,ROWS(Лист4!$A$1:$A$388))))</f>
        <v>YM*YANDEX.MONEY</v>
      </c>
      <c r="Q57" s="303"/>
      <c r="R57" s="180"/>
      <c r="S57" s="178" t="str">
        <f t="shared" ca="1" si="3"/>
        <v>*6664</v>
      </c>
    </row>
    <row r="58" spans="1:19" ht="30" customHeight="1">
      <c r="A58" s="160">
        <f t="shared" ca="1" si="2"/>
        <v>46044.501238425924</v>
      </c>
      <c r="B58" s="180"/>
      <c r="C58" s="306">
        <f t="shared" ca="1" si="1"/>
        <v>46044.501238425924</v>
      </c>
      <c r="D58" s="307"/>
      <c r="E58" s="307"/>
      <c r="F58" s="307"/>
      <c r="G58" s="180"/>
      <c r="H58" s="321">
        <f ca="1">(IF(AND(DAY(A58)=20,COUNTIFS($H$25:H57,"&gt;0",$A$25:A57,"&gt;="&amp;DATE(YEAR(A58),MONTH(A58),1),$A$25:A57,"&lt;"&amp;DATE(YEAR(A58),MONTH(A58)+1,1))=0),'ввод данных'!$B$15,-RANDBETWEEN(51,14999)))/'ввод данных'!$B$7</f>
        <v>-136.07523510971788</v>
      </c>
      <c r="I58" s="321"/>
      <c r="J58" s="321"/>
      <c r="K58" s="321"/>
      <c r="L58" s="321"/>
      <c r="M58" s="178"/>
      <c r="N58" s="190">
        <f t="shared" ca="1" si="0"/>
        <v>-136.07523510971788</v>
      </c>
      <c r="O58" s="180"/>
      <c r="P58" s="303" t="str">
        <f ca="1">IF(DAY(A58)=20,"Salary transfer from " &amp;'ввод данных'!$B$11,INDEX(Лист4!$A$1:$A$388,RANDBETWEEN(1,ROWS(Лист4!$A$1:$A$388))))</f>
        <v>NADEAUS AUCTION GALLER</v>
      </c>
      <c r="Q58" s="303"/>
      <c r="R58" s="180"/>
      <c r="S58" s="178" t="str">
        <f t="shared" ca="1" si="3"/>
        <v>*6664</v>
      </c>
    </row>
    <row r="59" spans="1:19" ht="30" customHeight="1">
      <c r="A59" s="160">
        <f t="shared" ca="1" si="2"/>
        <v>46044.137349537035</v>
      </c>
      <c r="B59" s="180"/>
      <c r="C59" s="306">
        <f t="shared" ca="1" si="1"/>
        <v>46044.137349537035</v>
      </c>
      <c r="D59" s="307"/>
      <c r="E59" s="307"/>
      <c r="F59" s="307"/>
      <c r="G59" s="180"/>
      <c r="H59" s="321">
        <f ca="1">(IF(AND(DAY(A59)=20,COUNTIFS($H$25:H58,"&gt;0",$A$25:A58,"&gt;="&amp;DATE(YEAR(A59),MONTH(A59),1),$A$25:A58,"&lt;"&amp;DATE(YEAR(A59),MONTH(A59)+1,1))=0),'ввод данных'!$B$15,-RANDBETWEEN(51,14999)))/'ввод данных'!$B$7</f>
        <v>-51.699059561128529</v>
      </c>
      <c r="I59" s="321"/>
      <c r="J59" s="321"/>
      <c r="K59" s="321"/>
      <c r="L59" s="321"/>
      <c r="M59" s="178"/>
      <c r="N59" s="190">
        <f t="shared" ca="1" si="0"/>
        <v>-51.699059561128529</v>
      </c>
      <c r="O59" s="180"/>
      <c r="P59" s="303" t="str">
        <f ca="1">IF(DAY(A59)=20,"Salary transfer from " &amp;'ввод данных'!$B$11,INDEX(Лист4!$A$1:$A$388,RANDBETWEEN(1,ROWS(Лист4!$A$1:$A$388))))</f>
        <v>LLC ORGANIC COFFEE-2</v>
      </c>
      <c r="Q59" s="303"/>
      <c r="R59" s="180"/>
      <c r="S59" s="178" t="str">
        <f t="shared" ca="1" si="3"/>
        <v>*6664</v>
      </c>
    </row>
    <row r="60" spans="1:19" ht="30" customHeight="1">
      <c r="A60" s="160">
        <f t="shared" ca="1" si="2"/>
        <v>46043.540821759256</v>
      </c>
      <c r="B60" s="180"/>
      <c r="C60" s="306">
        <f t="shared" ca="1" si="1"/>
        <v>46043.540821759256</v>
      </c>
      <c r="D60" s="307"/>
      <c r="E60" s="307"/>
      <c r="F60" s="307"/>
      <c r="G60" s="180"/>
      <c r="H60" s="321">
        <f ca="1">(IF(AND(DAY(A60)=20,COUNTIFS($H$25:H59,"&gt;0",$A$25:A59,"&gt;="&amp;DATE(YEAR(A60),MONTH(A60),1),$A$25:A59,"&lt;"&amp;DATE(YEAR(A60),MONTH(A60)+1,1))=0),'ввод данных'!$B$15,-RANDBETWEEN(51,14999)))/'ввод данных'!$B$7</f>
        <v>-44.702194357366771</v>
      </c>
      <c r="I60" s="321"/>
      <c r="J60" s="321"/>
      <c r="K60" s="321"/>
      <c r="L60" s="321"/>
      <c r="M60" s="178"/>
      <c r="N60" s="190">
        <f t="shared" ca="1" si="0"/>
        <v>-44.702194357366771</v>
      </c>
      <c r="O60" s="180"/>
      <c r="P60" s="303" t="str">
        <f ca="1">IF(DAY(A60)=20,"Salary transfer from " &amp;'ввод данных'!$B$11,INDEX(Лист4!$A$1:$A$388,RANDBETWEEN(1,ROWS(Лист4!$A$1:$A$388))))</f>
        <v>QIWI WALLET</v>
      </c>
      <c r="Q60" s="303"/>
      <c r="R60" s="180"/>
      <c r="S60" s="178" t="str">
        <f t="shared" ca="1" si="3"/>
        <v>*6664</v>
      </c>
    </row>
    <row r="61" spans="1:19" ht="30" customHeight="1">
      <c r="A61" s="160">
        <f t="shared" ca="1" si="2"/>
        <v>46043.072071759256</v>
      </c>
      <c r="B61" s="180"/>
      <c r="C61" s="306">
        <f t="shared" ca="1" si="1"/>
        <v>46043.072071759256</v>
      </c>
      <c r="D61" s="307"/>
      <c r="E61" s="307"/>
      <c r="F61" s="307"/>
      <c r="G61" s="180"/>
      <c r="H61" s="321">
        <f ca="1">(IF(AND(DAY(A61)=20,COUNTIFS($H$25:H60,"&gt;0",$A$25:A60,"&gt;="&amp;DATE(YEAR(A61),MONTH(A61),1),$A$25:A60,"&lt;"&amp;DATE(YEAR(A61),MONTH(A61)+1,1))=0),'ввод данных'!$B$15,-RANDBETWEEN(51,14999)))/'ввод данных'!$B$7</f>
        <v>-183.22257053291537</v>
      </c>
      <c r="I61" s="321"/>
      <c r="J61" s="321"/>
      <c r="K61" s="321"/>
      <c r="L61" s="321"/>
      <c r="M61" s="178"/>
      <c r="N61" s="190">
        <f t="shared" ca="1" si="0"/>
        <v>-183.22257053291537</v>
      </c>
      <c r="O61" s="180"/>
      <c r="P61" s="303" t="str">
        <f ca="1">IF(DAY(A61)=20,"Salary transfer from " &amp;'ввод данных'!$B$11,INDEX(Лист4!$A$1:$A$388,RANDBETWEEN(1,ROWS(Лист4!$A$1:$A$388))))</f>
        <v>HASHCOINS</v>
      </c>
      <c r="Q61" s="303"/>
      <c r="R61" s="180"/>
      <c r="S61" s="178" t="str">
        <f t="shared" ca="1" si="3"/>
        <v>*6664</v>
      </c>
    </row>
    <row r="62" spans="1:19" ht="30" customHeight="1">
      <c r="A62" s="160">
        <f t="shared" ca="1" si="2"/>
        <v>46042.888738425921</v>
      </c>
      <c r="B62" s="180"/>
      <c r="C62" s="306">
        <f t="shared" ca="1" si="1"/>
        <v>46042.888738425921</v>
      </c>
      <c r="D62" s="307"/>
      <c r="E62" s="307"/>
      <c r="F62" s="307"/>
      <c r="G62" s="180"/>
      <c r="H62" s="321">
        <f ca="1">(IF(AND(DAY(A62)=20,COUNTIFS($H$25:H61,"&gt;0",$A$25:A61,"&gt;="&amp;DATE(YEAR(A62),MONTH(A62),1),$A$25:A61,"&lt;"&amp;DATE(YEAR(A62),MONTH(A62)+1,1))=0),'ввод данных'!$B$15,-RANDBETWEEN(51,14999)))/'ввод данных'!$B$7</f>
        <v>10532.915360501567</v>
      </c>
      <c r="I62" s="321"/>
      <c r="J62" s="321"/>
      <c r="K62" s="321"/>
      <c r="L62" s="321"/>
      <c r="M62" s="178"/>
      <c r="N62" s="190">
        <f t="shared" ca="1" si="0"/>
        <v>10532.915360501567</v>
      </c>
      <c r="O62" s="180"/>
      <c r="P62" s="303" t="str">
        <f ca="1">IF(DAY(A62)=20,"Salary transfer from " &amp;'ввод данных'!$B$11,INDEX(Лист4!$A$1:$A$388,RANDBETWEEN(1,ROWS(Лист4!$A$1:$A$388))))</f>
        <v>Salary transfer from STARLINK LLC</v>
      </c>
      <c r="Q62" s="303"/>
      <c r="R62" s="180"/>
      <c r="S62" s="178" t="str">
        <f t="shared" ca="1" si="3"/>
        <v>*6664</v>
      </c>
    </row>
    <row r="63" spans="1:19" ht="30" customHeight="1">
      <c r="A63" s="160">
        <f t="shared" ca="1" si="2"/>
        <v>46042.659571759257</v>
      </c>
      <c r="B63" s="180"/>
      <c r="C63" s="306">
        <f t="shared" ca="1" si="1"/>
        <v>46042.659571759257</v>
      </c>
      <c r="D63" s="307"/>
      <c r="E63" s="307"/>
      <c r="F63" s="307"/>
      <c r="G63" s="180"/>
      <c r="H63" s="321">
        <f ca="1">(IF(AND(DAY(A63)=20,COUNTIFS($H$25:H62,"&gt;0",$A$25:A62,"&gt;="&amp;DATE(YEAR(A63),MONTH(A63),1),$A$25:A62,"&lt;"&amp;DATE(YEAR(A63),MONTH(A63)+1,1))=0),'ввод данных'!$B$15,-RANDBETWEEN(51,14999)))/'ввод данных'!$B$7</f>
        <v>-139.58620689655172</v>
      </c>
      <c r="I63" s="321"/>
      <c r="J63" s="321"/>
      <c r="K63" s="321"/>
      <c r="L63" s="321"/>
      <c r="M63" s="178"/>
      <c r="N63" s="190">
        <f t="shared" ca="1" si="0"/>
        <v>-139.58620689655172</v>
      </c>
      <c r="O63" s="180"/>
      <c r="P63" s="303" t="str">
        <f ca="1">IF(DAY(A63)=20,"Salary transfer from " &amp;'ввод данных'!$B$11,INDEX(Лист4!$A$1:$A$388,RANDBETWEEN(1,ROWS(Лист4!$A$1:$A$388))))</f>
        <v>Salary transfer from STARLINK LLC</v>
      </c>
      <c r="Q63" s="303"/>
      <c r="R63" s="180"/>
      <c r="S63" s="178" t="str">
        <f t="shared" ca="1" si="3"/>
        <v>*6664</v>
      </c>
    </row>
    <row r="64" spans="1:19" ht="30" customHeight="1">
      <c r="A64" s="160">
        <f t="shared" ca="1" si="2"/>
        <v>46041.939432870371</v>
      </c>
      <c r="B64" s="180"/>
      <c r="C64" s="306">
        <f t="shared" ca="1" si="1"/>
        <v>46041.939432870371</v>
      </c>
      <c r="D64" s="307"/>
      <c r="E64" s="307"/>
      <c r="F64" s="307"/>
      <c r="G64" s="180"/>
      <c r="H64" s="321">
        <f ca="1">(IF(AND(DAY(A64)=20,COUNTIFS($H$25:H63,"&gt;0",$A$25:A63,"&gt;="&amp;DATE(YEAR(A64),MONTH(A64),1),$A$25:A63,"&lt;"&amp;DATE(YEAR(A64),MONTH(A64)+1,1))=0),'ввод данных'!$B$15,-RANDBETWEEN(51,14999)))/'ввод данных'!$B$7</f>
        <v>-9.7931034482758612</v>
      </c>
      <c r="I64" s="321"/>
      <c r="J64" s="321"/>
      <c r="K64" s="321"/>
      <c r="L64" s="321"/>
      <c r="M64" s="178"/>
      <c r="N64" s="190">
        <f t="shared" ca="1" si="0"/>
        <v>-9.7931034482758612</v>
      </c>
      <c r="O64" s="180"/>
      <c r="P64" s="303" t="str">
        <f ca="1">IF(DAY(A64)=20,"Salary transfer from " &amp;'ввод данных'!$B$11,INDEX(Лист4!$A$1:$A$388,RANDBETWEEN(1,ROWS(Лист4!$A$1:$A$388))))</f>
        <v>YM*ONECLICKMONEY</v>
      </c>
      <c r="Q64" s="303"/>
      <c r="R64" s="180"/>
      <c r="S64" s="178" t="str">
        <f t="shared" ca="1" si="3"/>
        <v>*6664</v>
      </c>
    </row>
    <row r="65" spans="1:19" ht="30" customHeight="1">
      <c r="A65" s="160">
        <f t="shared" ca="1" si="2"/>
        <v>46041.778321759259</v>
      </c>
      <c r="B65" s="180"/>
      <c r="C65" s="306">
        <f t="shared" ca="1" si="1"/>
        <v>46041.778321759259</v>
      </c>
      <c r="D65" s="307"/>
      <c r="E65" s="307"/>
      <c r="F65" s="307"/>
      <c r="G65" s="180"/>
      <c r="H65" s="321">
        <f ca="1">(IF(AND(DAY(A65)=20,COUNTIFS($H$25:H64,"&gt;0",$A$25:A64,"&gt;="&amp;DATE(YEAR(A65),MONTH(A65),1),$A$25:A64,"&lt;"&amp;DATE(YEAR(A65),MONTH(A65)+1,1))=0),'ввод данных'!$B$15,-RANDBETWEEN(51,14999)))/'ввод данных'!$B$7</f>
        <v>-177.34169278996865</v>
      </c>
      <c r="I65" s="321"/>
      <c r="J65" s="321"/>
      <c r="K65" s="321"/>
      <c r="L65" s="321"/>
      <c r="M65" s="178"/>
      <c r="N65" s="190">
        <f t="shared" ca="1" si="0"/>
        <v>-177.34169278996865</v>
      </c>
      <c r="O65" s="180"/>
      <c r="P65" s="303" t="str">
        <f ca="1">IF(DAY(A65)=20,"Salary transfer from " &amp;'ввод данных'!$B$11,INDEX(Лист4!$A$1:$A$388,RANDBETWEEN(1,ROWS(Лист4!$A$1:$A$388))))</f>
        <v>VZAEMO.RU</v>
      </c>
      <c r="Q65" s="303"/>
      <c r="R65" s="180"/>
      <c r="S65" s="178" t="str">
        <f t="shared" ca="1" si="3"/>
        <v>*6664</v>
      </c>
    </row>
    <row r="66" spans="1:19" ht="30" customHeight="1">
      <c r="A66" s="160">
        <f t="shared" ca="1" si="2"/>
        <v>46041.22693287037</v>
      </c>
      <c r="B66" s="180"/>
      <c r="C66" s="306">
        <f t="shared" ca="1" si="1"/>
        <v>46041.22693287037</v>
      </c>
      <c r="D66" s="307"/>
      <c r="E66" s="307"/>
      <c r="F66" s="307"/>
      <c r="G66" s="180"/>
      <c r="H66" s="321">
        <f ca="1">(IF(AND(DAY(A66)=20,COUNTIFS($H$25:H65,"&gt;0",$A$25:A65,"&gt;="&amp;DATE(YEAR(A66),MONTH(A66),1),$A$25:A65,"&lt;"&amp;DATE(YEAR(A66),MONTH(A66)+1,1))=0),'ввод данных'!$B$15,-RANDBETWEEN(51,14999)))/'ввод данных'!$B$7</f>
        <v>-33.354231974921632</v>
      </c>
      <c r="I66" s="321"/>
      <c r="J66" s="321"/>
      <c r="K66" s="321"/>
      <c r="L66" s="321"/>
      <c r="M66" s="178"/>
      <c r="N66" s="190">
        <f t="shared" ca="1" si="0"/>
        <v>-33.354231974921632</v>
      </c>
      <c r="O66" s="180"/>
      <c r="P66" s="303" t="str">
        <f ca="1">IF(DAY(A66)=20,"Salary transfer from " &amp;'ввод данных'!$B$11,INDEX(Лист4!$A$1:$A$388,RANDBETWEEN(1,ROWS(Лист4!$A$1:$A$388))))</f>
        <v>COFFEE FINANSIST L</v>
      </c>
      <c r="Q66" s="303"/>
      <c r="R66" s="180"/>
      <c r="S66" s="178" t="str">
        <f t="shared" ca="1" si="3"/>
        <v>*6664</v>
      </c>
    </row>
    <row r="67" spans="1:19" ht="30" customHeight="1">
      <c r="A67" s="160">
        <f t="shared" ca="1" si="2"/>
        <v>46040.895682870367</v>
      </c>
      <c r="B67" s="180"/>
      <c r="C67" s="306">
        <f t="shared" ca="1" si="1"/>
        <v>46040.895682870367</v>
      </c>
      <c r="D67" s="307"/>
      <c r="E67" s="307"/>
      <c r="F67" s="307"/>
      <c r="G67" s="180"/>
      <c r="H67" s="321">
        <f ca="1">(IF(AND(DAY(A67)=20,COUNTIFS($H$25:H66,"&gt;0",$A$25:A66,"&gt;="&amp;DATE(YEAR(A67),MONTH(A67),1),$A$25:A66,"&lt;"&amp;DATE(YEAR(A67),MONTH(A67)+1,1))=0),'ввод данных'!$B$15,-RANDBETWEEN(51,14999)))/'ввод данных'!$B$7</f>
        <v>-1.9937304075235109</v>
      </c>
      <c r="I67" s="321"/>
      <c r="J67" s="321"/>
      <c r="K67" s="321"/>
      <c r="L67" s="321"/>
      <c r="M67" s="178"/>
      <c r="N67" s="190">
        <f t="shared" ca="1" si="0"/>
        <v>-1.9937304075235109</v>
      </c>
      <c r="O67" s="180"/>
      <c r="P67" s="303" t="str">
        <f ca="1">IF(DAY(A67)=20,"Salary transfer from " &amp;'ввод данных'!$B$11,INDEX(Лист4!$A$1:$A$388,RANDBETWEEN(1,ROWS(Лист4!$A$1:$A$388))))</f>
        <v>INTERNET-BANK ZENIT</v>
      </c>
      <c r="Q67" s="303"/>
      <c r="R67" s="180"/>
      <c r="S67" s="178" t="str">
        <f t="shared" ca="1" si="3"/>
        <v>*6664</v>
      </c>
    </row>
    <row r="68" spans="1:19" ht="30" customHeight="1">
      <c r="A68" s="160">
        <f t="shared" ca="1" si="2"/>
        <v>46040.074155092589</v>
      </c>
      <c r="B68" s="180"/>
      <c r="C68" s="306">
        <f t="shared" ca="1" si="1"/>
        <v>46040.074155092589</v>
      </c>
      <c r="D68" s="307"/>
      <c r="E68" s="307"/>
      <c r="F68" s="307"/>
      <c r="G68" s="180"/>
      <c r="H68" s="321">
        <f ca="1">(IF(AND(DAY(A68)=20,COUNTIFS($H$25:H67,"&gt;0",$A$25:A67,"&gt;="&amp;DATE(YEAR(A68),MONTH(A68),1),$A$25:A67,"&lt;"&amp;DATE(YEAR(A68),MONTH(A68)+1,1))=0),'ввод данных'!$B$15,-RANDBETWEEN(51,14999)))/'ввод данных'!$B$7</f>
        <v>-179.74921630094045</v>
      </c>
      <c r="I68" s="321"/>
      <c r="J68" s="321"/>
      <c r="K68" s="321"/>
      <c r="L68" s="321"/>
      <c r="M68" s="178"/>
      <c r="N68" s="190">
        <f t="shared" ca="1" si="0"/>
        <v>-179.74921630094045</v>
      </c>
      <c r="O68" s="180"/>
      <c r="P68" s="303" t="str">
        <f ca="1">IF(DAY(A68)=20,"Salary transfer from " &amp;'ввод данных'!$B$11,INDEX(Лист4!$A$1:$A$388,RANDBETWEEN(1,ROWS(Лист4!$A$1:$A$388))))</f>
        <v>JUST2TRADE</v>
      </c>
      <c r="Q68" s="303"/>
      <c r="R68" s="180"/>
      <c r="S68" s="178" t="str">
        <f t="shared" ca="1" si="3"/>
        <v>*6664</v>
      </c>
    </row>
    <row r="69" spans="1:19" ht="30" customHeight="1">
      <c r="A69" s="160">
        <f t="shared" ca="1" si="2"/>
        <v>46039.688738425924</v>
      </c>
      <c r="B69" s="180"/>
      <c r="C69" s="306">
        <f t="shared" ca="1" si="1"/>
        <v>46039.688738425924</v>
      </c>
      <c r="D69" s="307"/>
      <c r="E69" s="307"/>
      <c r="F69" s="307"/>
      <c r="G69" s="180"/>
      <c r="H69" s="321">
        <f ca="1">(IF(AND(DAY(A69)=20,COUNTIFS($H$25:H68,"&gt;0",$A$25:A68,"&gt;="&amp;DATE(YEAR(A69),MONTH(A69),1),$A$25:A68,"&lt;"&amp;DATE(YEAR(A69),MONTH(A69)+1,1))=0),'ввод данных'!$B$15,-RANDBETWEEN(51,14999)))/'ввод данных'!$B$7</f>
        <v>-119.84952978056427</v>
      </c>
      <c r="I69" s="321"/>
      <c r="J69" s="321"/>
      <c r="K69" s="321"/>
      <c r="L69" s="321"/>
      <c r="M69" s="178"/>
      <c r="N69" s="190">
        <f t="shared" ca="1" si="0"/>
        <v>-119.84952978056427</v>
      </c>
      <c r="O69" s="180"/>
      <c r="P69" s="303" t="str">
        <f ca="1">IF(DAY(A69)=20,"Salary transfer from " &amp;'ввод данных'!$B$11,INDEX(Лист4!$A$1:$A$388,RANDBETWEEN(1,ROWS(Лист4!$A$1:$A$388))))</f>
        <v>LUKOIL.AZS 74092 74U</v>
      </c>
      <c r="Q69" s="303"/>
      <c r="R69" s="180"/>
      <c r="S69" s="178" t="str">
        <f t="shared" ca="1" si="3"/>
        <v>*6664</v>
      </c>
    </row>
    <row r="70" spans="1:19" ht="30" customHeight="1">
      <c r="A70" s="160">
        <f t="shared" ca="1" si="2"/>
        <v>46039.365127314813</v>
      </c>
      <c r="B70" s="180"/>
      <c r="C70" s="306">
        <f t="shared" ca="1" si="1"/>
        <v>46039.365127314813</v>
      </c>
      <c r="D70" s="307"/>
      <c r="E70" s="307"/>
      <c r="F70" s="307"/>
      <c r="G70" s="180"/>
      <c r="H70" s="321">
        <f ca="1">(IF(AND(DAY(A70)=20,COUNTIFS($H$25:H69,"&gt;0",$A$25:A69,"&gt;="&amp;DATE(YEAR(A70),MONTH(A70),1),$A$25:A69,"&lt;"&amp;DATE(YEAR(A70),MONTH(A70)+1,1))=0),'ввод данных'!$B$15,-RANDBETWEEN(51,14999)))/'ввод данных'!$B$7</f>
        <v>-83.699059561128522</v>
      </c>
      <c r="I70" s="321"/>
      <c r="J70" s="321"/>
      <c r="K70" s="321"/>
      <c r="L70" s="321"/>
      <c r="M70" s="178"/>
      <c r="N70" s="190">
        <f t="shared" ca="1" si="0"/>
        <v>-83.699059561128522</v>
      </c>
      <c r="O70" s="180"/>
      <c r="P70" s="303" t="str">
        <f ca="1">IF(DAY(A70)=20,"Salary transfer from " &amp;'ввод данных'!$B$11,INDEX(Лист4!$A$1:$A$388,RANDBETWEEN(1,ROWS(Лист4!$A$1:$A$388))))</f>
        <v>LION</v>
      </c>
      <c r="Q70" s="303"/>
      <c r="R70" s="180"/>
      <c r="S70" s="178" t="str">
        <f t="shared" ca="1" si="3"/>
        <v>*6664</v>
      </c>
    </row>
    <row r="71" spans="1:19" ht="30" customHeight="1">
      <c r="A71" s="160">
        <f t="shared" ca="1" si="2"/>
        <v>46038.740127314813</v>
      </c>
      <c r="B71" s="180"/>
      <c r="C71" s="306">
        <f t="shared" ca="1" si="1"/>
        <v>46038.740127314813</v>
      </c>
      <c r="D71" s="307"/>
      <c r="E71" s="307"/>
      <c r="F71" s="307"/>
      <c r="G71" s="180"/>
      <c r="H71" s="321">
        <f ca="1">(IF(AND(DAY(A71)=20,COUNTIFS($H$25:H70,"&gt;0",$A$25:A70,"&gt;="&amp;DATE(YEAR(A71),MONTH(A71),1),$A$25:A70,"&lt;"&amp;DATE(YEAR(A71),MONTH(A71)+1,1))=0),'ввод данных'!$B$15,-RANDBETWEEN(51,14999)))/'ввод данных'!$B$7</f>
        <v>-123.89968652037618</v>
      </c>
      <c r="I71" s="321"/>
      <c r="J71" s="321"/>
      <c r="K71" s="321"/>
      <c r="L71" s="321"/>
      <c r="M71" s="178"/>
      <c r="N71" s="190">
        <f t="shared" ca="1" si="0"/>
        <v>-123.89968652037618</v>
      </c>
      <c r="O71" s="180"/>
      <c r="P71" s="303" t="str">
        <f ca="1">IF(DAY(A71)=20,"Salary transfer from " &amp;'ввод данных'!$B$11,INDEX(Лист4!$A$1:$A$388,RANDBETWEEN(1,ROWS(Лист4!$A$1:$A$388))))</f>
        <v>PAYU*PAYQR, PAYQR.RU</v>
      </c>
      <c r="Q71" s="303"/>
      <c r="R71" s="180"/>
      <c r="S71" s="178" t="str">
        <f t="shared" ca="1" si="3"/>
        <v>*6664</v>
      </c>
    </row>
    <row r="72" spans="1:19" ht="30" customHeight="1">
      <c r="A72" s="160">
        <f t="shared" ca="1" si="2"/>
        <v>46038.438738425924</v>
      </c>
      <c r="B72" s="180"/>
      <c r="C72" s="306">
        <f t="shared" ca="1" si="1"/>
        <v>46038.438738425924</v>
      </c>
      <c r="D72" s="307"/>
      <c r="E72" s="307"/>
      <c r="F72" s="307"/>
      <c r="G72" s="180"/>
      <c r="H72" s="321">
        <f ca="1">(IF(AND(DAY(A72)=20,COUNTIFS($H$25:H71,"&gt;0",$A$25:A71,"&gt;="&amp;DATE(YEAR(A72),MONTH(A72),1),$A$25:A71,"&lt;"&amp;DATE(YEAR(A72),MONTH(A72)+1,1))=0),'ввод данных'!$B$15,-RANDBETWEEN(51,14999)))/'ввод данных'!$B$7</f>
        <v>-104.72727272727273</v>
      </c>
      <c r="I72" s="321"/>
      <c r="J72" s="321"/>
      <c r="K72" s="321"/>
      <c r="L72" s="321"/>
      <c r="M72" s="178"/>
      <c r="N72" s="190">
        <f t="shared" ca="1" si="0"/>
        <v>-104.72727272727273</v>
      </c>
      <c r="O72" s="180"/>
      <c r="P72" s="303" t="str">
        <f ca="1">IF(DAY(A72)=20,"Salary transfer from " &amp;'ввод данных'!$B$11,INDEX(Лист4!$A$1:$A$388,RANDBETWEEN(1,ROWS(Лист4!$A$1:$A$388))))</f>
        <v>COFFEE ZOLOTAYA UNTSI</v>
      </c>
      <c r="Q72" s="303"/>
      <c r="R72" s="180"/>
      <c r="S72" s="178" t="str">
        <f t="shared" ca="1" si="3"/>
        <v>*6664</v>
      </c>
    </row>
    <row r="73" spans="1:19" ht="30" customHeight="1">
      <c r="A73" s="160">
        <f t="shared" ca="1" si="2"/>
        <v>46038.404710648145</v>
      </c>
      <c r="B73" s="180"/>
      <c r="C73" s="306">
        <f t="shared" ca="1" si="1"/>
        <v>46038.404710648145</v>
      </c>
      <c r="D73" s="307"/>
      <c r="E73" s="307"/>
      <c r="F73" s="307"/>
      <c r="G73" s="180"/>
      <c r="H73" s="321">
        <f ca="1">(IF(AND(DAY(A73)=20,COUNTIFS($H$25:H72,"&gt;0",$A$25:A72,"&gt;="&amp;DATE(YEAR(A73),MONTH(A73),1),$A$25:A72,"&lt;"&amp;DATE(YEAR(A73),MONTH(A73)+1,1))=0),'ввод данных'!$B$15,-RANDBETWEEN(51,14999)))/'ввод данных'!$B$7</f>
        <v>-95.573667711598745</v>
      </c>
      <c r="I73" s="321"/>
      <c r="J73" s="321"/>
      <c r="K73" s="321"/>
      <c r="L73" s="321"/>
      <c r="M73" s="178"/>
      <c r="N73" s="190">
        <f t="shared" ca="1" si="0"/>
        <v>-95.573667711598745</v>
      </c>
      <c r="O73" s="180"/>
      <c r="P73" s="303" t="str">
        <f ca="1">IF(DAY(A73)=20,"Salary transfer from " &amp;'ввод данных'!$B$11,INDEX(Лист4!$A$1:$A$388,RANDBETWEEN(1,ROWS(Лист4!$A$1:$A$388))))</f>
        <v>YM*1CUPIS.RU140</v>
      </c>
      <c r="Q73" s="303"/>
      <c r="R73" s="180"/>
      <c r="S73" s="178" t="str">
        <f t="shared" ca="1" si="3"/>
        <v>*6664</v>
      </c>
    </row>
    <row r="74" spans="1:19" ht="30" customHeight="1">
      <c r="A74" s="160">
        <f t="shared" ca="1" si="2"/>
        <v>46038.043599537035</v>
      </c>
      <c r="B74" s="180"/>
      <c r="C74" s="306">
        <f t="shared" ca="1" si="1"/>
        <v>46038.043599537035</v>
      </c>
      <c r="D74" s="307"/>
      <c r="E74" s="307"/>
      <c r="F74" s="307"/>
      <c r="G74" s="180"/>
      <c r="H74" s="321">
        <f ca="1">(IF(AND(DAY(A74)=20,COUNTIFS($H$25:H73,"&gt;0",$A$25:A73,"&gt;="&amp;DATE(YEAR(A74),MONTH(A74),1),$A$25:A73,"&lt;"&amp;DATE(YEAR(A74),MONTH(A74)+1,1))=0),'ввод данных'!$B$15,-RANDBETWEEN(51,14999)))/'ввод данных'!$B$7</f>
        <v>-108.65203761755485</v>
      </c>
      <c r="I74" s="321"/>
      <c r="J74" s="321"/>
      <c r="K74" s="321"/>
      <c r="L74" s="321"/>
      <c r="M74" s="178"/>
      <c r="N74" s="190">
        <f t="shared" ca="1" si="0"/>
        <v>-108.65203761755485</v>
      </c>
      <c r="O74" s="180"/>
      <c r="P74" s="303" t="str">
        <f ca="1">IF(DAY(A74)=20,"Salary transfer from " &amp;'ввод данных'!$B$11,INDEX(Лист4!$A$1:$A$388,RANDBETWEEN(1,ROWS(Лист4!$A$1:$A$388))))</f>
        <v>MAGNIT MM AVERS</v>
      </c>
      <c r="Q74" s="303"/>
      <c r="R74" s="180"/>
      <c r="S74" s="178" t="str">
        <f t="shared" ca="1" si="3"/>
        <v>*6664</v>
      </c>
    </row>
    <row r="75" spans="1:19" ht="30" customHeight="1">
      <c r="A75" s="160">
        <f t="shared" ca="1" si="2"/>
        <v>46037.586655092593</v>
      </c>
      <c r="B75" s="180"/>
      <c r="C75" s="306">
        <f t="shared" ca="1" si="1"/>
        <v>46037.586655092593</v>
      </c>
      <c r="D75" s="307"/>
      <c r="E75" s="307"/>
      <c r="F75" s="307"/>
      <c r="G75" s="180"/>
      <c r="H75" s="321">
        <f ca="1">(IF(AND(DAY(A75)=20,COUNTIFS($H$25:H74,"&gt;0",$A$25:A74,"&gt;="&amp;DATE(YEAR(A75),MONTH(A75),1),$A$25:A74,"&lt;"&amp;DATE(YEAR(A75),MONTH(A75)+1,1))=0),'ввод данных'!$B$15,-RANDBETWEEN(51,14999)))/'ввод данных'!$B$7</f>
        <v>-113.31661442006269</v>
      </c>
      <c r="I75" s="321"/>
      <c r="J75" s="321"/>
      <c r="K75" s="321"/>
      <c r="L75" s="321"/>
      <c r="M75" s="178"/>
      <c r="N75" s="190">
        <f t="shared" ca="1" si="0"/>
        <v>-113.31661442006269</v>
      </c>
      <c r="O75" s="180"/>
      <c r="P75" s="303" t="str">
        <f ca="1">IF(DAY(A75)=20,"Salary transfer from " &amp;'ввод данных'!$B$11,INDEX(Лист4!$A$1:$A$388,RANDBETWEEN(1,ROWS(Лист4!$A$1:$A$388))))</f>
        <v>MONEYKITE.RU</v>
      </c>
      <c r="Q75" s="303"/>
      <c r="R75" s="180"/>
      <c r="S75" s="178" t="str">
        <f t="shared" ca="1" si="3"/>
        <v>*6664</v>
      </c>
    </row>
    <row r="76" spans="1:19" ht="30" customHeight="1">
      <c r="A76" s="160">
        <f t="shared" ca="1" si="2"/>
        <v>46036.591516203705</v>
      </c>
      <c r="B76" s="180"/>
      <c r="C76" s="306">
        <f t="shared" ca="1" si="1"/>
        <v>46036.591516203705</v>
      </c>
      <c r="D76" s="307"/>
      <c r="E76" s="307"/>
      <c r="F76" s="307"/>
      <c r="G76" s="180"/>
      <c r="H76" s="321">
        <f ca="1">(IF(AND(DAY(A76)=20,COUNTIFS($H$25:H75,"&gt;0",$A$25:A75,"&gt;="&amp;DATE(YEAR(A76),MONTH(A76),1),$A$25:A75,"&lt;"&amp;DATE(YEAR(A76),MONTH(A76)+1,1))=0),'ввод данных'!$B$15,-RANDBETWEEN(51,14999)))/'ввод данных'!$B$7</f>
        <v>-109.34169278996865</v>
      </c>
      <c r="I76" s="321"/>
      <c r="J76" s="321"/>
      <c r="K76" s="321"/>
      <c r="L76" s="321"/>
      <c r="M76" s="178"/>
      <c r="N76" s="190">
        <f t="shared" ca="1" si="0"/>
        <v>-109.34169278996865</v>
      </c>
      <c r="O76" s="180"/>
      <c r="P76" s="303" t="str">
        <f ca="1">IF(DAY(A76)=20,"Salary transfer from " &amp;'ввод данных'!$B$11,INDEX(Лист4!$A$1:$A$388,RANDBETWEEN(1,ROWS(Лист4!$A$1:$A$388))))</f>
        <v>SHAVERMA</v>
      </c>
      <c r="Q76" s="303"/>
      <c r="R76" s="180"/>
      <c r="S76" s="178" t="str">
        <f t="shared" ca="1" si="3"/>
        <v>*6664</v>
      </c>
    </row>
    <row r="77" spans="1:19" ht="30" customHeight="1">
      <c r="A77" s="160">
        <f t="shared" ca="1" si="2"/>
        <v>46035.738043981481</v>
      </c>
      <c r="B77" s="180"/>
      <c r="C77" s="306">
        <f t="shared" ca="1" si="1"/>
        <v>46035.738043981481</v>
      </c>
      <c r="D77" s="307"/>
      <c r="E77" s="307"/>
      <c r="F77" s="307"/>
      <c r="G77" s="180"/>
      <c r="H77" s="321">
        <f ca="1">(IF(AND(DAY(A77)=20,COUNTIFS($H$25:H76,"&gt;0",$A$25:A76,"&gt;="&amp;DATE(YEAR(A77),MONTH(A77),1),$A$25:A76,"&lt;"&amp;DATE(YEAR(A77),MONTH(A77)+1,1))=0),'ввод данных'!$B$15,-RANDBETWEEN(51,14999)))/'ввод данных'!$B$7</f>
        <v>-51.686520376175551</v>
      </c>
      <c r="I77" s="321"/>
      <c r="J77" s="321"/>
      <c r="K77" s="321"/>
      <c r="L77" s="321"/>
      <c r="M77" s="178"/>
      <c r="N77" s="190">
        <f t="shared" ca="1" si="0"/>
        <v>-51.686520376175551</v>
      </c>
      <c r="O77" s="180"/>
      <c r="P77" s="303" t="str">
        <f ca="1">IF(DAY(A77)=20,"Salary transfer from " &amp;'ввод данных'!$B$11,INDEX(Лист4!$A$1:$A$388,RANDBETWEEN(1,ROWS(Лист4!$A$1:$A$388))))</f>
        <v>YM*ONECLICKMONEY</v>
      </c>
      <c r="Q77" s="303"/>
      <c r="R77" s="180"/>
      <c r="S77" s="178" t="str">
        <f t="shared" ca="1" si="3"/>
        <v>*6664</v>
      </c>
    </row>
    <row r="78" spans="1:19" ht="30" customHeight="1">
      <c r="A78" s="160">
        <f t="shared" ca="1" si="2"/>
        <v>46034.818599537037</v>
      </c>
      <c r="B78" s="180"/>
      <c r="C78" s="306">
        <f t="shared" ca="1" si="1"/>
        <v>46034.818599537037</v>
      </c>
      <c r="D78" s="307"/>
      <c r="E78" s="307"/>
      <c r="F78" s="307"/>
      <c r="G78" s="180"/>
      <c r="H78" s="321">
        <f ca="1">(IF(AND(DAY(A78)=20,COUNTIFS($H$25:H77,"&gt;0",$A$25:A77,"&gt;="&amp;DATE(YEAR(A78),MONTH(A78),1),$A$25:A77,"&lt;"&amp;DATE(YEAR(A78),MONTH(A78)+1,1))=0),'ввод данных'!$B$15,-RANDBETWEEN(51,14999)))/'ввод данных'!$B$7</f>
        <v>-180.42633228840126</v>
      </c>
      <c r="I78" s="321"/>
      <c r="J78" s="321"/>
      <c r="K78" s="321"/>
      <c r="L78" s="321"/>
      <c r="M78" s="178"/>
      <c r="N78" s="190">
        <f t="shared" ca="1" si="0"/>
        <v>-180.42633228840126</v>
      </c>
      <c r="O78" s="180"/>
      <c r="P78" s="303" t="str">
        <f ca="1">IF(DAY(A78)=20,"Salary transfer from " &amp;'ввод данных'!$B$11,INDEX(Лист4!$A$1:$A$388,RANDBETWEEN(1,ROWS(Лист4!$A$1:$A$388))))</f>
        <v>ALFA_SMS</v>
      </c>
      <c r="Q78" s="303"/>
      <c r="R78" s="180"/>
      <c r="S78" s="178" t="str">
        <f t="shared" ca="1" si="3"/>
        <v>*6664</v>
      </c>
    </row>
    <row r="79" spans="1:19" ht="30" customHeight="1">
      <c r="A79" s="160">
        <f t="shared" ca="1" si="2"/>
        <v>46034.106099537035</v>
      </c>
      <c r="B79" s="180"/>
      <c r="C79" s="306">
        <f t="shared" ca="1" si="1"/>
        <v>46034.106099537035</v>
      </c>
      <c r="D79" s="307"/>
      <c r="E79" s="307"/>
      <c r="F79" s="307"/>
      <c r="G79" s="180"/>
      <c r="H79" s="321">
        <f ca="1">(IF(AND(DAY(A79)=20,COUNTIFS($H$25:H78,"&gt;0",$A$25:A78,"&gt;="&amp;DATE(YEAR(A79),MONTH(A79),1),$A$25:A78,"&lt;"&amp;DATE(YEAR(A79),MONTH(A79)+1,1))=0),'ввод данных'!$B$15,-RANDBETWEEN(51,14999)))/'ввод данных'!$B$7</f>
        <v>-157.20376175548589</v>
      </c>
      <c r="I79" s="321"/>
      <c r="J79" s="321"/>
      <c r="K79" s="321"/>
      <c r="L79" s="321"/>
      <c r="M79" s="178"/>
      <c r="N79" s="190">
        <f t="shared" ca="1" si="0"/>
        <v>-157.20376175548589</v>
      </c>
      <c r="O79" s="180"/>
      <c r="P79" s="303" t="str">
        <f ca="1">IF(DAY(A79)=20,"Salary transfer from " &amp;'ввод данных'!$B$11,INDEX(Лист4!$A$1:$A$388,RANDBETWEEN(1,ROWS(Лист4!$A$1:$A$388))))</f>
        <v>PAYPS</v>
      </c>
      <c r="Q79" s="303"/>
      <c r="R79" s="180"/>
      <c r="S79" s="178" t="str">
        <f t="shared" ca="1" si="3"/>
        <v>*6664</v>
      </c>
    </row>
    <row r="80" spans="1:19" ht="30" customHeight="1">
      <c r="A80" s="160">
        <f t="shared" ca="1" si="2"/>
        <v>46033.281793981478</v>
      </c>
      <c r="B80" s="180"/>
      <c r="C80" s="306">
        <f t="shared" ca="1" si="1"/>
        <v>46033.281793981478</v>
      </c>
      <c r="D80" s="307"/>
      <c r="E80" s="307"/>
      <c r="F80" s="307"/>
      <c r="G80" s="180"/>
      <c r="H80" s="321">
        <f ca="1">(IF(AND(DAY(A80)=20,COUNTIFS($H$25:H79,"&gt;0",$A$25:A79,"&gt;="&amp;DATE(YEAR(A80),MONTH(A80),1),$A$25:A79,"&lt;"&amp;DATE(YEAR(A80),MONTH(A80)+1,1))=0),'ввод данных'!$B$15,-RANDBETWEEN(51,14999)))/'ввод данных'!$B$7</f>
        <v>-121.98119122257053</v>
      </c>
      <c r="I80" s="321"/>
      <c r="J80" s="321"/>
      <c r="K80" s="321"/>
      <c r="L80" s="321"/>
      <c r="M80" s="178"/>
      <c r="N80" s="190">
        <f t="shared" ca="1" si="0"/>
        <v>-121.98119122257053</v>
      </c>
      <c r="O80" s="180"/>
      <c r="P80" s="303" t="str">
        <f ca="1">IF(DAY(A80)=20,"Salary transfer from " &amp;'ввод данных'!$B$11,INDEX(Лист4!$A$1:$A$388,RANDBETWEEN(1,ROWS(Лист4!$A$1:$A$388))))</f>
        <v>PEREKRESTOK STROGINSK</v>
      </c>
      <c r="Q80" s="303"/>
      <c r="R80" s="180"/>
      <c r="S80" s="178" t="str">
        <f t="shared" ca="1" si="3"/>
        <v>*6664</v>
      </c>
    </row>
    <row r="81" spans="1:19" ht="30" customHeight="1">
      <c r="A81" s="160">
        <f t="shared" ca="1" si="2"/>
        <v>46032.915127314809</v>
      </c>
      <c r="B81" s="180"/>
      <c r="C81" s="306">
        <f t="shared" ca="1" si="1"/>
        <v>46032.915127314809</v>
      </c>
      <c r="D81" s="307"/>
      <c r="E81" s="307"/>
      <c r="F81" s="307"/>
      <c r="G81" s="180"/>
      <c r="H81" s="321">
        <f ca="1">(IF(AND(DAY(A81)=20,COUNTIFS($H$25:H80,"&gt;0",$A$25:A80,"&gt;="&amp;DATE(YEAR(A81),MONTH(A81),1),$A$25:A80,"&lt;"&amp;DATE(YEAR(A81),MONTH(A81)+1,1))=0),'ввод данных'!$B$15,-RANDBETWEEN(51,14999)))/'ввод данных'!$B$7</f>
        <v>-15.322884012539184</v>
      </c>
      <c r="I81" s="321"/>
      <c r="J81" s="321"/>
      <c r="K81" s="321"/>
      <c r="L81" s="321"/>
      <c r="M81" s="178"/>
      <c r="N81" s="190">
        <f t="shared" ca="1" si="0"/>
        <v>-15.322884012539184</v>
      </c>
      <c r="O81" s="180"/>
      <c r="P81" s="303" t="str">
        <f ca="1">IF(DAY(A81)=20,"Salary transfer from " &amp;'ввод данных'!$B$11,INDEX(Лист4!$A$1:$A$388,RANDBETWEEN(1,ROWS(Лист4!$A$1:$A$388))))</f>
        <v>ROBOKASSA</v>
      </c>
      <c r="Q81" s="303"/>
      <c r="R81" s="180"/>
      <c r="S81" s="178" t="str">
        <f t="shared" ca="1" si="3"/>
        <v>*6664</v>
      </c>
    </row>
    <row r="82" spans="1:19" ht="30" customHeight="1">
      <c r="A82" s="160">
        <f t="shared" ca="1" si="2"/>
        <v>46032.075543981475</v>
      </c>
      <c r="B82" s="180"/>
      <c r="C82" s="306">
        <f t="shared" ca="1" si="1"/>
        <v>46032.075543981475</v>
      </c>
      <c r="D82" s="307"/>
      <c r="E82" s="307"/>
      <c r="F82" s="307"/>
      <c r="G82" s="180"/>
      <c r="H82" s="321">
        <f ca="1">(IF(AND(DAY(A82)=20,COUNTIFS($H$25:H81,"&gt;0",$A$25:A81,"&gt;="&amp;DATE(YEAR(A82),MONTH(A82),1),$A$25:A81,"&lt;"&amp;DATE(YEAR(A82),MONTH(A82)+1,1))=0),'ввод данных'!$B$15,-RANDBETWEEN(51,14999)))/'ввод данных'!$B$7</f>
        <v>-155.13479623824452</v>
      </c>
      <c r="I82" s="321"/>
      <c r="J82" s="321"/>
      <c r="K82" s="321"/>
      <c r="L82" s="321"/>
      <c r="M82" s="178"/>
      <c r="N82" s="190">
        <f t="shared" ca="1" si="0"/>
        <v>-155.13479623824452</v>
      </c>
      <c r="O82" s="180"/>
      <c r="P82" s="303" t="str">
        <f ca="1">IF(DAY(A82)=20,"Salary transfer from " &amp;'ввод данных'!$B$11,INDEX(Лист4!$A$1:$A$388,RANDBETWEEN(1,ROWS(Лист4!$A$1:$A$388))))</f>
        <v>UNIVERSAM</v>
      </c>
      <c r="Q82" s="303"/>
      <c r="R82" s="180"/>
      <c r="S82" s="178" t="str">
        <f t="shared" ca="1" si="3"/>
        <v>*6664</v>
      </c>
    </row>
    <row r="83" spans="1:19" ht="30" customHeight="1">
      <c r="A83" s="160">
        <f t="shared" ca="1" si="2"/>
        <v>46031.296377314808</v>
      </c>
      <c r="B83" s="180"/>
      <c r="C83" s="306">
        <f t="shared" ca="1" si="1"/>
        <v>46031.296377314808</v>
      </c>
      <c r="D83" s="307"/>
      <c r="E83" s="307"/>
      <c r="F83" s="307"/>
      <c r="G83" s="180"/>
      <c r="H83" s="321">
        <f ca="1">(IF(AND(DAY(A83)=20,COUNTIFS($H$25:H82,"&gt;0",$A$25:A82,"&gt;="&amp;DATE(YEAR(A83),MONTH(A83),1),$A$25:A82,"&lt;"&amp;DATE(YEAR(A83),MONTH(A83)+1,1))=0),'ввод данных'!$B$15,-RANDBETWEEN(51,14999)))/'ввод данных'!$B$7</f>
        <v>-154.47021943573668</v>
      </c>
      <c r="I83" s="321"/>
      <c r="J83" s="321"/>
      <c r="K83" s="321"/>
      <c r="L83" s="321"/>
      <c r="M83" s="178"/>
      <c r="N83" s="190">
        <f t="shared" ca="1" si="0"/>
        <v>-154.47021943573668</v>
      </c>
      <c r="O83" s="180"/>
      <c r="P83" s="303" t="str">
        <f ca="1">IF(DAY(A83)=20,"Salary transfer from " &amp;'ввод данных'!$B$11,INDEX(Лист4!$A$1:$A$388,RANDBETWEEN(1,ROWS(Лист4!$A$1:$A$388))))</f>
        <v>HTTPS://ESERVICE.CSLOX</v>
      </c>
      <c r="Q83" s="303"/>
      <c r="R83" s="180"/>
      <c r="S83" s="178" t="str">
        <f t="shared" ca="1" si="3"/>
        <v>*6664</v>
      </c>
    </row>
    <row r="84" spans="1:19" ht="30" customHeight="1">
      <c r="A84" s="160">
        <f t="shared" ca="1" si="2"/>
        <v>46030.333877314806</v>
      </c>
      <c r="B84" s="180"/>
      <c r="C84" s="306">
        <f t="shared" ca="1" si="1"/>
        <v>46030.333877314806</v>
      </c>
      <c r="D84" s="307"/>
      <c r="E84" s="307"/>
      <c r="F84" s="307"/>
      <c r="G84" s="180"/>
      <c r="H84" s="321">
        <f ca="1">(IF(AND(DAY(A84)=20,COUNTIFS($H$25:H83,"&gt;0",$A$25:A83,"&gt;="&amp;DATE(YEAR(A84),MONTH(A84),1),$A$25:A83,"&lt;"&amp;DATE(YEAR(A84),MONTH(A84)+1,1))=0),'ввод данных'!$B$15,-RANDBETWEEN(51,14999)))/'ввод данных'!$B$7</f>
        <v>-172.02507836990597</v>
      </c>
      <c r="I84" s="321"/>
      <c r="J84" s="321"/>
      <c r="K84" s="321"/>
      <c r="L84" s="321"/>
      <c r="M84" s="178"/>
      <c r="N84" s="190">
        <f t="shared" ca="1" si="0"/>
        <v>-172.02507836990597</v>
      </c>
      <c r="O84" s="180"/>
      <c r="P84" s="303" t="str">
        <f ca="1">IF(DAY(A84)=20,"Salary transfer from " &amp;'ввод данных'!$B$11,INDEX(Лист4!$A$1:$A$388,RANDBETWEEN(1,ROWS(Лист4!$A$1:$A$388))))</f>
        <v>IP PLANETA SUSHI</v>
      </c>
      <c r="Q84" s="303"/>
      <c r="R84" s="180"/>
      <c r="S84" s="178" t="str">
        <f t="shared" ca="1" si="3"/>
        <v>*6664</v>
      </c>
    </row>
    <row r="85" spans="1:19" ht="30" customHeight="1">
      <c r="A85" s="160">
        <f t="shared" ca="1" si="2"/>
        <v>46030.116516203692</v>
      </c>
      <c r="B85" s="180"/>
      <c r="C85" s="306">
        <f t="shared" ca="1" si="1"/>
        <v>46030.116516203692</v>
      </c>
      <c r="D85" s="307"/>
      <c r="E85" s="307"/>
      <c r="F85" s="307"/>
      <c r="G85" s="180"/>
      <c r="H85" s="321">
        <f ca="1">(IF(AND(DAY(A85)=20,COUNTIFS($H$25:H84,"&gt;0",$A$25:A84,"&gt;="&amp;DATE(YEAR(A85),MONTH(A85),1),$A$25:A84,"&lt;"&amp;DATE(YEAR(A85),MONTH(A85)+1,1))=0),'ввод данных'!$B$15,-RANDBETWEEN(51,14999)))/'ввод данных'!$B$7</f>
        <v>-169.64263322884011</v>
      </c>
      <c r="I85" s="321"/>
      <c r="J85" s="321"/>
      <c r="K85" s="321"/>
      <c r="L85" s="321"/>
      <c r="M85" s="178"/>
      <c r="N85" s="190">
        <f t="shared" ca="1" si="0"/>
        <v>-169.64263322884011</v>
      </c>
      <c r="O85" s="180"/>
      <c r="P85" s="303" t="str">
        <f ca="1">IF(DAY(A85)=20,"Salary transfer from " &amp;'ввод данных'!$B$11,INDEX(Лист4!$A$1:$A$388,RANDBETWEEN(1,ROWS(Лист4!$A$1:$A$388))))</f>
        <v>VRN*QIWI</v>
      </c>
      <c r="Q85" s="303"/>
      <c r="R85" s="180"/>
      <c r="S85" s="178" t="str">
        <f t="shared" ca="1" si="3"/>
        <v>*6664</v>
      </c>
    </row>
    <row r="86" spans="1:19" ht="30" customHeight="1">
      <c r="A86" s="160">
        <f t="shared" ca="1" si="2"/>
        <v>46029.802627314806</v>
      </c>
      <c r="B86" s="180"/>
      <c r="C86" s="306">
        <f t="shared" ca="1" si="1"/>
        <v>46029.802627314806</v>
      </c>
      <c r="D86" s="307"/>
      <c r="E86" s="307"/>
      <c r="F86" s="307"/>
      <c r="G86" s="180"/>
      <c r="H86" s="321">
        <f ca="1">(IF(AND(DAY(A86)=20,COUNTIFS($H$25:H85,"&gt;0",$A$25:A85,"&gt;="&amp;DATE(YEAR(A86),MONTH(A86),1),$A$25:A85,"&lt;"&amp;DATE(YEAR(A86),MONTH(A86)+1,1))=0),'ввод данных'!$B$15,-RANDBETWEEN(51,14999)))/'ввод данных'!$B$7</f>
        <v>-146.50783699059562</v>
      </c>
      <c r="I86" s="321"/>
      <c r="J86" s="321"/>
      <c r="K86" s="321"/>
      <c r="L86" s="321"/>
      <c r="M86" s="178"/>
      <c r="N86" s="190">
        <f t="shared" ca="1" si="0"/>
        <v>-146.50783699059562</v>
      </c>
      <c r="O86" s="180"/>
      <c r="P86" s="303" t="str">
        <f ca="1">IF(DAY(A86)=20,"Salary transfer from " &amp;'ввод данных'!$B$11,INDEX(Лист4!$A$1:$A$388,RANDBETWEEN(1,ROWS(Лист4!$A$1:$A$388))))</f>
        <v>PIF ALFACAPITAL REZERV</v>
      </c>
      <c r="Q86" s="303"/>
      <c r="R86" s="180"/>
      <c r="S86" s="178" t="str">
        <f t="shared" ca="1" si="3"/>
        <v>*6664</v>
      </c>
    </row>
    <row r="87" spans="1:19" ht="30" customHeight="1">
      <c r="A87" s="160">
        <f t="shared" ca="1" si="2"/>
        <v>46029.44082175925</v>
      </c>
      <c r="B87" s="180"/>
      <c r="C87" s="306">
        <f t="shared" ca="1" si="1"/>
        <v>46029.44082175925</v>
      </c>
      <c r="D87" s="307"/>
      <c r="E87" s="307"/>
      <c r="F87" s="307"/>
      <c r="G87" s="180"/>
      <c r="H87" s="321">
        <f ca="1">(IF(AND(DAY(A87)=20,COUNTIFS($H$25:H86,"&gt;0",$A$25:A86,"&gt;="&amp;DATE(YEAR(A87),MONTH(A87),1),$A$25:A86,"&lt;"&amp;DATE(YEAR(A87),MONTH(A87)+1,1))=0),'ввод данных'!$B$15,-RANDBETWEEN(51,14999)))/'ввод данных'!$B$7</f>
        <v>-17.554858934169278</v>
      </c>
      <c r="I87" s="321"/>
      <c r="J87" s="321"/>
      <c r="K87" s="321"/>
      <c r="L87" s="321"/>
      <c r="M87" s="178"/>
      <c r="N87" s="190">
        <f t="shared" ca="1" si="0"/>
        <v>-17.554858934169278</v>
      </c>
      <c r="O87" s="180"/>
      <c r="P87" s="303" t="str">
        <f ca="1">IF(DAY(A87)=20,"Salary transfer from " &amp;'ввод данных'!$B$11,INDEX(Лист4!$A$1:$A$388,RANDBETWEEN(1,ROWS(Лист4!$A$1:$A$388))))</f>
        <v>PETROPAVLOVSKII</v>
      </c>
      <c r="Q87" s="303"/>
      <c r="R87" s="180"/>
      <c r="S87" s="178" t="str">
        <f t="shared" ca="1" si="3"/>
        <v>*6664</v>
      </c>
    </row>
    <row r="88" spans="1:19" ht="30" customHeight="1">
      <c r="A88" s="160">
        <f t="shared" ca="1" si="2"/>
        <v>46028.927627314806</v>
      </c>
      <c r="B88" s="180"/>
      <c r="C88" s="306">
        <f t="shared" ca="1" si="1"/>
        <v>46028.927627314806</v>
      </c>
      <c r="D88" s="307"/>
      <c r="E88" s="307"/>
      <c r="F88" s="307"/>
      <c r="G88" s="180"/>
      <c r="H88" s="321">
        <f ca="1">(IF(AND(DAY(A88)=20,COUNTIFS($H$25:H87,"&gt;0",$A$25:A87,"&gt;="&amp;DATE(YEAR(A88),MONTH(A88),1),$A$25:A87,"&lt;"&amp;DATE(YEAR(A88),MONTH(A88)+1,1))=0),'ввод данных'!$B$15,-RANDBETWEEN(51,14999)))/'ввод данных'!$B$7</f>
        <v>-162.67084639498432</v>
      </c>
      <c r="I88" s="321"/>
      <c r="J88" s="321"/>
      <c r="K88" s="321"/>
      <c r="L88" s="321"/>
      <c r="M88" s="178"/>
      <c r="N88" s="190">
        <f t="shared" ca="1" si="0"/>
        <v>-162.67084639498432</v>
      </c>
      <c r="O88" s="180"/>
      <c r="P88" s="303" t="str">
        <f ca="1">IF(DAY(A88)=20,"Salary transfer from " &amp;'ввод данных'!$B$11,INDEX(Лист4!$A$1:$A$388,RANDBETWEEN(1,ROWS(Лист4!$A$1:$A$388))))</f>
        <v>RITCHIE BROS. AUCTIONEERS</v>
      </c>
      <c r="Q88" s="303"/>
      <c r="R88" s="180"/>
      <c r="S88" s="178" t="str">
        <f t="shared" ca="1" si="3"/>
        <v>*6664</v>
      </c>
    </row>
    <row r="89" spans="1:19" ht="30" customHeight="1">
      <c r="A89" s="160">
        <f t="shared" ca="1" si="2"/>
        <v>46028.009571759249</v>
      </c>
      <c r="B89" s="180"/>
      <c r="C89" s="306">
        <f t="shared" ca="1" si="1"/>
        <v>46028.009571759249</v>
      </c>
      <c r="D89" s="307"/>
      <c r="E89" s="307"/>
      <c r="F89" s="307"/>
      <c r="G89" s="180"/>
      <c r="H89" s="321">
        <f ca="1">(IF(AND(DAY(A89)=20,COUNTIFS($H$25:H88,"&gt;0",$A$25:A88,"&gt;="&amp;DATE(YEAR(A89),MONTH(A89),1),$A$25:A88,"&lt;"&amp;DATE(YEAR(A89),MONTH(A89)+1,1))=0),'ввод данных'!$B$15,-RANDBETWEEN(51,14999)))/'ввод данных'!$B$7</f>
        <v>-172.73981191222572</v>
      </c>
      <c r="I89" s="321"/>
      <c r="J89" s="321"/>
      <c r="K89" s="321"/>
      <c r="L89" s="321"/>
      <c r="M89" s="178"/>
      <c r="N89" s="190">
        <f t="shared" ca="1" si="0"/>
        <v>-172.73981191222572</v>
      </c>
      <c r="O89" s="180"/>
      <c r="P89" s="303" t="str">
        <f ca="1">IF(DAY(A89)=20,"Salary transfer from " &amp;'ввод данных'!$B$11,INDEX(Лист4!$A$1:$A$388,RANDBETWEEN(1,ROWS(Лист4!$A$1:$A$388))))</f>
        <v>YM*YANDEX.MONEY</v>
      </c>
      <c r="Q89" s="303"/>
      <c r="R89" s="180"/>
      <c r="S89" s="178" t="str">
        <f t="shared" ca="1" si="3"/>
        <v>*6664</v>
      </c>
    </row>
    <row r="90" spans="1:19" ht="30" customHeight="1">
      <c r="A90" s="160">
        <f t="shared" ca="1" si="2"/>
        <v>46027.09984953703</v>
      </c>
      <c r="B90" s="180"/>
      <c r="C90" s="306">
        <f t="shared" ref="C90:C153" ca="1" si="4">A90</f>
        <v>46027.09984953703</v>
      </c>
      <c r="D90" s="307"/>
      <c r="E90" s="307"/>
      <c r="F90" s="307"/>
      <c r="G90" s="180"/>
      <c r="H90" s="321">
        <f ca="1">(IF(AND(DAY(A90)=20,COUNTIFS($H$25:H89,"&gt;0",$A$25:A89,"&gt;="&amp;DATE(YEAR(A90),MONTH(A90),1),$A$25:A89,"&lt;"&amp;DATE(YEAR(A90),MONTH(A90)+1,1))=0),'ввод данных'!$B$15,-RANDBETWEEN(51,14999)))/'ввод данных'!$B$7</f>
        <v>-75.1974921630094</v>
      </c>
      <c r="I90" s="321"/>
      <c r="J90" s="321"/>
      <c r="K90" s="321"/>
      <c r="L90" s="321"/>
      <c r="M90" s="178"/>
      <c r="N90" s="190">
        <f t="shared" ref="N90:N153" ca="1" si="5">H90</f>
        <v>-75.1974921630094</v>
      </c>
      <c r="O90" s="180"/>
      <c r="P90" s="303" t="str">
        <f ca="1">IF(DAY(A90)=20,"Salary transfer from " &amp;'ввод данных'!$B$11,INDEX(Лист4!$A$1:$A$388,RANDBETWEEN(1,ROWS(Лист4!$A$1:$A$388))))</f>
        <v>POLAR CHIKEN</v>
      </c>
      <c r="Q90" s="303"/>
      <c r="R90" s="180"/>
      <c r="S90" s="178" t="str">
        <f t="shared" ca="1" si="3"/>
        <v>*6664</v>
      </c>
    </row>
    <row r="91" spans="1:19" ht="30" customHeight="1">
      <c r="A91" s="160">
        <f t="shared" ref="A91:A154" ca="1" si="6">A90-RANDBETWEEN(1,1440)/1440</f>
        <v>46026.557488425919</v>
      </c>
      <c r="B91" s="180"/>
      <c r="C91" s="306">
        <f t="shared" ca="1" si="4"/>
        <v>46026.557488425919</v>
      </c>
      <c r="D91" s="307"/>
      <c r="E91" s="307"/>
      <c r="F91" s="307"/>
      <c r="G91" s="180"/>
      <c r="H91" s="321">
        <f ca="1">(IF(AND(DAY(A91)=20,COUNTIFS($H$25:H90,"&gt;0",$A$25:A90,"&gt;="&amp;DATE(YEAR(A91),MONTH(A91),1),$A$25:A90,"&lt;"&amp;DATE(YEAR(A91),MONTH(A91)+1,1))=0),'ввод данных'!$B$15,-RANDBETWEEN(51,14999)))/'ввод данных'!$B$7</f>
        <v>-96.288401253918494</v>
      </c>
      <c r="I91" s="321"/>
      <c r="J91" s="321"/>
      <c r="K91" s="321"/>
      <c r="L91" s="321"/>
      <c r="M91" s="178"/>
      <c r="N91" s="190">
        <f t="shared" ca="1" si="5"/>
        <v>-96.288401253918494</v>
      </c>
      <c r="O91" s="180"/>
      <c r="P91" s="303" t="str">
        <f ca="1">IF(DAY(A91)=20,"Salary transfer from " &amp;'ввод данных'!$B$11,INDEX(Лист4!$A$1:$A$388,RANDBETWEEN(1,ROWS(Лист4!$A$1:$A$388))))</f>
        <v>PAYMO*RUSFINANCEBANK C</v>
      </c>
      <c r="Q91" s="303"/>
      <c r="R91" s="180"/>
      <c r="S91" s="178" t="str">
        <f t="shared" ref="S91:S154" ca="1" si="7">$S$25</f>
        <v>*6664</v>
      </c>
    </row>
    <row r="92" spans="1:19" ht="30" customHeight="1">
      <c r="A92" s="160">
        <f t="shared" ca="1" si="6"/>
        <v>46026.242210648139</v>
      </c>
      <c r="B92" s="180"/>
      <c r="C92" s="306">
        <f t="shared" ca="1" si="4"/>
        <v>46026.242210648139</v>
      </c>
      <c r="D92" s="307"/>
      <c r="E92" s="307"/>
      <c r="F92" s="307"/>
      <c r="G92" s="180"/>
      <c r="H92" s="321">
        <f ca="1">(IF(AND(DAY(A92)=20,COUNTIFS($H$25:H91,"&gt;0",$A$25:A91,"&gt;="&amp;DATE(YEAR(A92),MONTH(A92),1),$A$25:A91,"&lt;"&amp;DATE(YEAR(A92),MONTH(A92)+1,1))=0),'ввод данных'!$B$15,-RANDBETWEEN(51,14999)))/'ввод данных'!$B$7</f>
        <v>-103.52351097178683</v>
      </c>
      <c r="I92" s="321"/>
      <c r="J92" s="321"/>
      <c r="K92" s="321"/>
      <c r="L92" s="321"/>
      <c r="M92" s="178"/>
      <c r="N92" s="190">
        <f t="shared" ca="1" si="5"/>
        <v>-103.52351097178683</v>
      </c>
      <c r="O92" s="180"/>
      <c r="P92" s="303" t="str">
        <f ca="1">IF(DAY(A92)=20,"Salary transfer from " &amp;'ввод данных'!$B$11,INDEX(Лист4!$A$1:$A$388,RANDBETWEEN(1,ROWS(Лист4!$A$1:$A$388))))</f>
        <v>BITPANDA.COM</v>
      </c>
      <c r="Q92" s="303"/>
      <c r="R92" s="180"/>
      <c r="S92" s="178" t="str">
        <f t="shared" ca="1" si="7"/>
        <v>*6664</v>
      </c>
    </row>
    <row r="93" spans="1:19" ht="30" customHeight="1">
      <c r="A93" s="160">
        <f t="shared" ca="1" si="6"/>
        <v>46025.539432870362</v>
      </c>
      <c r="B93" s="180"/>
      <c r="C93" s="306">
        <f t="shared" ca="1" si="4"/>
        <v>46025.539432870362</v>
      </c>
      <c r="D93" s="307"/>
      <c r="E93" s="307"/>
      <c r="F93" s="307"/>
      <c r="G93" s="180"/>
      <c r="H93" s="321">
        <f ca="1">(IF(AND(DAY(A93)=20,COUNTIFS($H$25:H92,"&gt;0",$A$25:A92,"&gt;="&amp;DATE(YEAR(A93),MONTH(A93),1),$A$25:A92,"&lt;"&amp;DATE(YEAR(A93),MONTH(A93)+1,1))=0),'ввод данных'!$B$15,-RANDBETWEEN(51,14999)))/'ввод данных'!$B$7</f>
        <v>-158.08150470219437</v>
      </c>
      <c r="I93" s="321"/>
      <c r="J93" s="321"/>
      <c r="K93" s="321"/>
      <c r="L93" s="321"/>
      <c r="M93" s="178"/>
      <c r="N93" s="190">
        <f t="shared" ca="1" si="5"/>
        <v>-158.08150470219437</v>
      </c>
      <c r="O93" s="180"/>
      <c r="P93" s="303" t="str">
        <f ca="1">IF(DAY(A93)=20,"Salary transfer from " &amp;'ввод данных'!$B$11,INDEX(Лист4!$A$1:$A$388,RANDBETWEEN(1,ROWS(Лист4!$A$1:$A$388))))</f>
        <v>BIG-ZAIM.RU</v>
      </c>
      <c r="Q93" s="303"/>
      <c r="R93" s="180"/>
      <c r="S93" s="178" t="str">
        <f t="shared" ca="1" si="7"/>
        <v>*6664</v>
      </c>
    </row>
    <row r="94" spans="1:19" ht="30" customHeight="1">
      <c r="A94" s="160">
        <f t="shared" ca="1" si="6"/>
        <v>46025.479016203695</v>
      </c>
      <c r="B94" s="180"/>
      <c r="C94" s="306">
        <f t="shared" ca="1" si="4"/>
        <v>46025.479016203695</v>
      </c>
      <c r="D94" s="307"/>
      <c r="E94" s="307"/>
      <c r="F94" s="307"/>
      <c r="G94" s="180"/>
      <c r="H94" s="321">
        <f ca="1">(IF(AND(DAY(A94)=20,COUNTIFS($H$25:H93,"&gt;0",$A$25:A93,"&gt;="&amp;DATE(YEAR(A94),MONTH(A94),1),$A$25:A93,"&lt;"&amp;DATE(YEAR(A94),MONTH(A94)+1,1))=0),'ввод данных'!$B$15,-RANDBETWEEN(51,14999)))/'ввод данных'!$B$7</f>
        <v>-69.880877742946709</v>
      </c>
      <c r="I94" s="321"/>
      <c r="J94" s="321"/>
      <c r="K94" s="321"/>
      <c r="L94" s="321"/>
      <c r="M94" s="178"/>
      <c r="N94" s="190">
        <f t="shared" ca="1" si="5"/>
        <v>-69.880877742946709</v>
      </c>
      <c r="O94" s="180"/>
      <c r="P94" s="303" t="str">
        <f ca="1">IF(DAY(A94)=20,"Salary transfer from " &amp;'ввод данных'!$B$11,INDEX(Лист4!$A$1:$A$388,RANDBETWEEN(1,ROWS(Лист4!$A$1:$A$388))))</f>
        <v>LOBBY BAR</v>
      </c>
      <c r="Q94" s="303"/>
      <c r="R94" s="180"/>
      <c r="S94" s="178" t="str">
        <f t="shared" ca="1" si="7"/>
        <v>*6664</v>
      </c>
    </row>
    <row r="95" spans="1:19" ht="30" customHeight="1">
      <c r="A95" s="160">
        <f t="shared" ca="1" si="6"/>
        <v>46024.581793981473</v>
      </c>
      <c r="B95" s="180"/>
      <c r="C95" s="306">
        <f t="shared" ca="1" si="4"/>
        <v>46024.581793981473</v>
      </c>
      <c r="D95" s="307"/>
      <c r="E95" s="307"/>
      <c r="F95" s="307"/>
      <c r="G95" s="180"/>
      <c r="H95" s="321">
        <f ca="1">(IF(AND(DAY(A95)=20,COUNTIFS($H$25:H94,"&gt;0",$A$25:A94,"&gt;="&amp;DATE(YEAR(A95),MONTH(A95),1),$A$25:A94,"&lt;"&amp;DATE(YEAR(A95),MONTH(A95)+1,1))=0),'ввод данных'!$B$15,-RANDBETWEEN(51,14999)))/'ввод данных'!$B$7</f>
        <v>-164.41379310344828</v>
      </c>
      <c r="I95" s="321"/>
      <c r="J95" s="321"/>
      <c r="K95" s="321"/>
      <c r="L95" s="321"/>
      <c r="M95" s="178"/>
      <c r="N95" s="190">
        <f t="shared" ca="1" si="5"/>
        <v>-164.41379310344828</v>
      </c>
      <c r="O95" s="180"/>
      <c r="P95" s="303" t="str">
        <f ca="1">IF(DAY(A95)=20,"Salary transfer from " &amp;'ввод данных'!$B$11,INDEX(Лист4!$A$1:$A$388,RANDBETWEEN(1,ROWS(Лист4!$A$1:$A$388))))</f>
        <v>COFFEE NARODNYY</v>
      </c>
      <c r="Q95" s="303"/>
      <c r="R95" s="180"/>
      <c r="S95" s="178" t="str">
        <f t="shared" ca="1" si="7"/>
        <v>*6664</v>
      </c>
    </row>
    <row r="96" spans="1:19" ht="30" customHeight="1">
      <c r="A96" s="160">
        <f t="shared" ca="1" si="6"/>
        <v>46024.561655092584</v>
      </c>
      <c r="B96" s="180"/>
      <c r="C96" s="306">
        <f t="shared" ca="1" si="4"/>
        <v>46024.561655092584</v>
      </c>
      <c r="D96" s="307"/>
      <c r="E96" s="307"/>
      <c r="F96" s="307"/>
      <c r="G96" s="180"/>
      <c r="H96" s="321">
        <f ca="1">(IF(AND(DAY(A96)=20,COUNTIFS($H$25:H95,"&gt;0",$A$25:A95,"&gt;="&amp;DATE(YEAR(A96),MONTH(A96),1),$A$25:A95,"&lt;"&amp;DATE(YEAR(A96),MONTH(A96)+1,1))=0),'ввод данных'!$B$15,-RANDBETWEEN(51,14999)))/'ввод данных'!$B$7</f>
        <v>-130.82131661442006</v>
      </c>
      <c r="I96" s="321"/>
      <c r="J96" s="321"/>
      <c r="K96" s="321"/>
      <c r="L96" s="321"/>
      <c r="M96" s="178"/>
      <c r="N96" s="190">
        <f t="shared" ca="1" si="5"/>
        <v>-130.82131661442006</v>
      </c>
      <c r="O96" s="180"/>
      <c r="P96" s="303" t="str">
        <f ca="1">IF(DAY(A96)=20,"Salary transfer from " &amp;'ввод данных'!$B$11,INDEX(Лист4!$A$1:$A$388,RANDBETWEEN(1,ROWS(Лист4!$A$1:$A$388))))</f>
        <v>YOTA</v>
      </c>
      <c r="Q96" s="303"/>
      <c r="R96" s="180"/>
      <c r="S96" s="178" t="str">
        <f t="shared" ca="1" si="7"/>
        <v>*6664</v>
      </c>
    </row>
    <row r="97" spans="1:19" ht="30" customHeight="1">
      <c r="A97" s="160">
        <f t="shared" ca="1" si="6"/>
        <v>46024.540127314809</v>
      </c>
      <c r="B97" s="180"/>
      <c r="C97" s="306">
        <f t="shared" ca="1" si="4"/>
        <v>46024.540127314809</v>
      </c>
      <c r="D97" s="307"/>
      <c r="E97" s="307"/>
      <c r="F97" s="307"/>
      <c r="G97" s="180"/>
      <c r="H97" s="321">
        <f ca="1">(IF(AND(DAY(A97)=20,COUNTIFS($H$25:H96,"&gt;0",$A$25:A96,"&gt;="&amp;DATE(YEAR(A97),MONTH(A97),1),$A$25:A96,"&lt;"&amp;DATE(YEAR(A97),MONTH(A97)+1,1))=0),'ввод данных'!$B$15,-RANDBETWEEN(51,14999)))/'ввод данных'!$B$7</f>
        <v>-165.57993730407523</v>
      </c>
      <c r="I97" s="321"/>
      <c r="J97" s="321"/>
      <c r="K97" s="321"/>
      <c r="L97" s="321"/>
      <c r="M97" s="178"/>
      <c r="N97" s="190">
        <f t="shared" ca="1" si="5"/>
        <v>-165.57993730407523</v>
      </c>
      <c r="O97" s="180"/>
      <c r="P97" s="303" t="str">
        <f ca="1">IF(DAY(A97)=20,"Salary transfer from " &amp;'ввод данных'!$B$11,INDEX(Лист4!$A$1:$A$388,RANDBETWEEN(1,ROWS(Лист4!$A$1:$A$388))))</f>
        <v>YM*MOBCREDIT</v>
      </c>
      <c r="Q97" s="303"/>
      <c r="R97" s="180"/>
      <c r="S97" s="178" t="str">
        <f t="shared" ca="1" si="7"/>
        <v>*6664</v>
      </c>
    </row>
    <row r="98" spans="1:19" ht="30" customHeight="1">
      <c r="A98" s="160">
        <f t="shared" ca="1" si="6"/>
        <v>46023.674155092587</v>
      </c>
      <c r="B98" s="180"/>
      <c r="C98" s="306">
        <f t="shared" ca="1" si="4"/>
        <v>46023.674155092587</v>
      </c>
      <c r="D98" s="307"/>
      <c r="E98" s="307"/>
      <c r="F98" s="307"/>
      <c r="G98" s="180"/>
      <c r="H98" s="321">
        <f ca="1">(IF(AND(DAY(A98)=20,COUNTIFS($H$25:H97,"&gt;0",$A$25:A97,"&gt;="&amp;DATE(YEAR(A98),MONTH(A98),1),$A$25:A97,"&lt;"&amp;DATE(YEAR(A98),MONTH(A98)+1,1))=0),'ввод данных'!$B$15,-RANDBETWEEN(51,14999)))/'ввод данных'!$B$7</f>
        <v>-134.72100313479623</v>
      </c>
      <c r="I98" s="321"/>
      <c r="J98" s="321"/>
      <c r="K98" s="321"/>
      <c r="L98" s="321"/>
      <c r="M98" s="178"/>
      <c r="N98" s="190">
        <f t="shared" ca="1" si="5"/>
        <v>-134.72100313479623</v>
      </c>
      <c r="O98" s="180"/>
      <c r="P98" s="303" t="str">
        <f ca="1">IF(DAY(A98)=20,"Salary transfer from " &amp;'ввод данных'!$B$11,INDEX(Лист4!$A$1:$A$388,RANDBETWEEN(1,ROWS(Лист4!$A$1:$A$388))))</f>
        <v>PLATIZA</v>
      </c>
      <c r="Q98" s="303"/>
      <c r="R98" s="180"/>
      <c r="S98" s="178" t="str">
        <f t="shared" ca="1" si="7"/>
        <v>*6664</v>
      </c>
    </row>
    <row r="99" spans="1:19" ht="30" customHeight="1">
      <c r="A99" s="160">
        <f t="shared" ca="1" si="6"/>
        <v>46023.651932870365</v>
      </c>
      <c r="B99" s="180"/>
      <c r="C99" s="306">
        <f t="shared" ca="1" si="4"/>
        <v>46023.651932870365</v>
      </c>
      <c r="D99" s="307"/>
      <c r="E99" s="307"/>
      <c r="F99" s="307"/>
      <c r="G99" s="180"/>
      <c r="H99" s="321">
        <f ca="1">(IF(AND(DAY(A99)=20,COUNTIFS($H$25:H98,"&gt;0",$A$25:A98,"&gt;="&amp;DATE(YEAR(A99),MONTH(A99),1),$A$25:A98,"&lt;"&amp;DATE(YEAR(A99),MONTH(A99)+1,1))=0),'ввод данных'!$B$15,-RANDBETWEEN(51,14999)))/'ввод данных'!$B$7</f>
        <v>-186.47021943573668</v>
      </c>
      <c r="I99" s="321"/>
      <c r="J99" s="321"/>
      <c r="K99" s="321"/>
      <c r="L99" s="321"/>
      <c r="M99" s="178"/>
      <c r="N99" s="190">
        <f t="shared" ca="1" si="5"/>
        <v>-186.47021943573668</v>
      </c>
      <c r="O99" s="180"/>
      <c r="P99" s="303" t="str">
        <f ca="1">IF(DAY(A99)=20,"Salary transfer from " &amp;'ввод данных'!$B$11,INDEX(Лист4!$A$1:$A$388,RANDBETWEEN(1,ROWS(Лист4!$A$1:$A$388))))</f>
        <v>DOZARPLATI</v>
      </c>
      <c r="Q99" s="303"/>
      <c r="R99" s="180"/>
      <c r="S99" s="178" t="str">
        <f t="shared" ca="1" si="7"/>
        <v>*6664</v>
      </c>
    </row>
    <row r="100" spans="1:19" ht="30" customHeight="1">
      <c r="A100" s="160">
        <f t="shared" ca="1" si="6"/>
        <v>46023.503321759257</v>
      </c>
      <c r="B100" s="180"/>
      <c r="C100" s="306">
        <f t="shared" ca="1" si="4"/>
        <v>46023.503321759257</v>
      </c>
      <c r="D100" s="307"/>
      <c r="E100" s="307"/>
      <c r="F100" s="307"/>
      <c r="G100" s="180"/>
      <c r="H100" s="321">
        <f ca="1">(IF(AND(DAY(A100)=20,COUNTIFS($H$25:H99,"&gt;0",$A$25:A99,"&gt;="&amp;DATE(YEAR(A100),MONTH(A100),1),$A$25:A99,"&lt;"&amp;DATE(YEAR(A100),MONTH(A100)+1,1))=0),'ввод данных'!$B$15,-RANDBETWEEN(51,14999)))/'ввод данных'!$B$7</f>
        <v>-34.457680250783696</v>
      </c>
      <c r="I100" s="321"/>
      <c r="J100" s="321"/>
      <c r="K100" s="321"/>
      <c r="L100" s="321"/>
      <c r="M100" s="178"/>
      <c r="N100" s="190">
        <f t="shared" ca="1" si="5"/>
        <v>-34.457680250783696</v>
      </c>
      <c r="O100" s="180"/>
      <c r="P100" s="303" t="str">
        <f ca="1">IF(DAY(A100)=20,"Salary transfer from " &amp;'ввод данных'!$B$11,INDEX(Лист4!$A$1:$A$388,RANDBETWEEN(1,ROWS(Лист4!$A$1:$A$388))))</f>
        <v>WWW.MVIDEO.RU</v>
      </c>
      <c r="Q100" s="303"/>
      <c r="R100" s="180"/>
      <c r="S100" s="178" t="str">
        <f t="shared" ca="1" si="7"/>
        <v>*6664</v>
      </c>
    </row>
    <row r="101" spans="1:19" ht="30" customHeight="1">
      <c r="A101" s="160">
        <f t="shared" ca="1" si="6"/>
        <v>46023.479016203702</v>
      </c>
      <c r="B101" s="180"/>
      <c r="C101" s="306">
        <f t="shared" ca="1" si="4"/>
        <v>46023.479016203702</v>
      </c>
      <c r="D101" s="307"/>
      <c r="E101" s="307"/>
      <c r="F101" s="307"/>
      <c r="G101" s="180"/>
      <c r="H101" s="321">
        <f ca="1">(IF(AND(DAY(A101)=20,COUNTIFS($H$25:H100,"&gt;0",$A$25:A100,"&gt;="&amp;DATE(YEAR(A101),MONTH(A101),1),$A$25:A100,"&lt;"&amp;DATE(YEAR(A101),MONTH(A101)+1,1))=0),'ввод данных'!$B$15,-RANDBETWEEN(51,14999)))/'ввод данных'!$B$7</f>
        <v>-136.55172413793105</v>
      </c>
      <c r="I101" s="321"/>
      <c r="J101" s="321"/>
      <c r="K101" s="321"/>
      <c r="L101" s="321"/>
      <c r="M101" s="178"/>
      <c r="N101" s="190">
        <f t="shared" ca="1" si="5"/>
        <v>-136.55172413793105</v>
      </c>
      <c r="O101" s="180"/>
      <c r="P101" s="303" t="str">
        <f ca="1">IF(DAY(A101)=20,"Salary transfer from " &amp;'ввод данных'!$B$11,INDEX(Лист4!$A$1:$A$388,RANDBETWEEN(1,ROWS(Лист4!$A$1:$A$388))))</f>
        <v>YM*BETTPRO</v>
      </c>
      <c r="Q101" s="303"/>
      <c r="R101" s="180"/>
      <c r="S101" s="178" t="str">
        <f t="shared" ca="1" si="7"/>
        <v>*6664</v>
      </c>
    </row>
    <row r="102" spans="1:19" ht="30" customHeight="1">
      <c r="A102" s="160">
        <f t="shared" ca="1" si="6"/>
        <v>46022.674155092594</v>
      </c>
      <c r="B102" s="180"/>
      <c r="C102" s="306">
        <f t="shared" ca="1" si="4"/>
        <v>46022.674155092594</v>
      </c>
      <c r="D102" s="307"/>
      <c r="E102" s="307"/>
      <c r="F102" s="307"/>
      <c r="G102" s="180"/>
      <c r="H102" s="321">
        <f ca="1">(IF(AND(DAY(A102)=20,COUNTIFS($H$25:H101,"&gt;0",$A$25:A101,"&gt;="&amp;DATE(YEAR(A102),MONTH(A102),1),$A$25:A101,"&lt;"&amp;DATE(YEAR(A102),MONTH(A102)+1,1))=0),'ввод данных'!$B$15,-RANDBETWEEN(51,14999)))/'ввод данных'!$B$7</f>
        <v>-114.80877742946709</v>
      </c>
      <c r="I102" s="321"/>
      <c r="J102" s="321"/>
      <c r="K102" s="321"/>
      <c r="L102" s="321"/>
      <c r="M102" s="178"/>
      <c r="N102" s="190">
        <f t="shared" ca="1" si="5"/>
        <v>-114.80877742946709</v>
      </c>
      <c r="O102" s="180"/>
      <c r="P102" s="303" t="str">
        <f ca="1">IF(DAY(A102)=20,"Salary transfer from " &amp;'ввод данных'!$B$11,INDEX(Лист4!$A$1:$A$388,RANDBETWEEN(1,ROWS(Лист4!$A$1:$A$388))))</f>
        <v>YM*YANDEX.MONEY</v>
      </c>
      <c r="Q102" s="303"/>
      <c r="R102" s="180"/>
      <c r="S102" s="178" t="str">
        <f t="shared" ca="1" si="7"/>
        <v>*6664</v>
      </c>
    </row>
    <row r="103" spans="1:19" ht="30" customHeight="1">
      <c r="A103" s="160">
        <f t="shared" ca="1" si="6"/>
        <v>46022.079710648148</v>
      </c>
      <c r="B103" s="180"/>
      <c r="C103" s="306">
        <f t="shared" ca="1" si="4"/>
        <v>46022.079710648148</v>
      </c>
      <c r="D103" s="307"/>
      <c r="E103" s="307"/>
      <c r="F103" s="307"/>
      <c r="G103" s="180"/>
      <c r="H103" s="321">
        <f ca="1">(IF(AND(DAY(A103)=20,COUNTIFS($H$25:H102,"&gt;0",$A$25:A102,"&gt;="&amp;DATE(YEAR(A103),MONTH(A103),1),$A$25:A102,"&lt;"&amp;DATE(YEAR(A103),MONTH(A103)+1,1))=0),'ввод данных'!$B$15,-RANDBETWEEN(51,14999)))/'ввод данных'!$B$7</f>
        <v>-89.730407523510976</v>
      </c>
      <c r="I103" s="321"/>
      <c r="J103" s="321"/>
      <c r="K103" s="321"/>
      <c r="L103" s="321"/>
      <c r="M103" s="178"/>
      <c r="N103" s="190">
        <f t="shared" ca="1" si="5"/>
        <v>-89.730407523510976</v>
      </c>
      <c r="O103" s="180"/>
      <c r="P103" s="303" t="str">
        <f ca="1">IF(DAY(A103)=20,"Salary transfer from " &amp;'ввод данных'!$B$11,INDEX(Лист4!$A$1:$A$388,RANDBETWEEN(1,ROWS(Лист4!$A$1:$A$388))))</f>
        <v>UMONEYS.RU</v>
      </c>
      <c r="Q103" s="303"/>
      <c r="R103" s="180"/>
      <c r="S103" s="178" t="str">
        <f t="shared" ca="1" si="7"/>
        <v>*6664</v>
      </c>
    </row>
    <row r="104" spans="1:19" ht="30" customHeight="1">
      <c r="A104" s="160">
        <f t="shared" ca="1" si="6"/>
        <v>46021.857488425929</v>
      </c>
      <c r="B104" s="180"/>
      <c r="C104" s="306">
        <f t="shared" ca="1" si="4"/>
        <v>46021.857488425929</v>
      </c>
      <c r="D104" s="307"/>
      <c r="E104" s="307"/>
      <c r="F104" s="307"/>
      <c r="G104" s="180"/>
      <c r="H104" s="321">
        <f ca="1">(IF(AND(DAY(A104)=20,COUNTIFS($H$25:H103,"&gt;0",$A$25:A103,"&gt;="&amp;DATE(YEAR(A104),MONTH(A104),1),$A$25:A103,"&lt;"&amp;DATE(YEAR(A104),MONTH(A104)+1,1))=0),'ввод данных'!$B$15,-RANDBETWEEN(51,14999)))/'ввод данных'!$B$7</f>
        <v>-150.83385579937305</v>
      </c>
      <c r="I104" s="321"/>
      <c r="J104" s="321"/>
      <c r="K104" s="321"/>
      <c r="L104" s="321"/>
      <c r="M104" s="178"/>
      <c r="N104" s="190">
        <f t="shared" ca="1" si="5"/>
        <v>-150.83385579937305</v>
      </c>
      <c r="O104" s="180"/>
      <c r="P104" s="303" t="str">
        <f ca="1">IF(DAY(A104)=20,"Salary transfer from " &amp;'ввод данных'!$B$11,INDEX(Лист4!$A$1:$A$388,RANDBETWEEN(1,ROWS(Лист4!$A$1:$A$388))))</f>
        <v>MAGAZIN 42</v>
      </c>
      <c r="Q104" s="303"/>
      <c r="R104" s="180"/>
      <c r="S104" s="178" t="str">
        <f t="shared" ca="1" si="7"/>
        <v>*6664</v>
      </c>
    </row>
    <row r="105" spans="1:19" ht="30" customHeight="1">
      <c r="A105" s="160">
        <f t="shared" ca="1" si="6"/>
        <v>46021.614432870374</v>
      </c>
      <c r="B105" s="180"/>
      <c r="C105" s="306">
        <f t="shared" ca="1" si="4"/>
        <v>46021.614432870374</v>
      </c>
      <c r="D105" s="307"/>
      <c r="E105" s="307"/>
      <c r="F105" s="307"/>
      <c r="G105" s="180"/>
      <c r="H105" s="321">
        <f ca="1">(IF(AND(DAY(A105)=20,COUNTIFS($H$25:H104,"&gt;0",$A$25:A104,"&gt;="&amp;DATE(YEAR(A105),MONTH(A105),1),$A$25:A104,"&lt;"&amp;DATE(YEAR(A105),MONTH(A105)+1,1))=0),'ввод данных'!$B$15,-RANDBETWEEN(51,14999)))/'ввод данных'!$B$7</f>
        <v>-158.72100313479623</v>
      </c>
      <c r="I105" s="321"/>
      <c r="J105" s="321"/>
      <c r="K105" s="321"/>
      <c r="L105" s="321"/>
      <c r="M105" s="178"/>
      <c r="N105" s="190">
        <f t="shared" ca="1" si="5"/>
        <v>-158.72100313479623</v>
      </c>
      <c r="O105" s="180"/>
      <c r="P105" s="303" t="str">
        <f ca="1">IF(DAY(A105)=20,"Salary transfer from " &amp;'ввод данных'!$B$11,INDEX(Лист4!$A$1:$A$388,RANDBETWEEN(1,ROWS(Лист4!$A$1:$A$388))))</f>
        <v>YM*MONEY.YANDEX</v>
      </c>
      <c r="Q105" s="303"/>
      <c r="R105" s="180"/>
      <c r="S105" s="178" t="str">
        <f t="shared" ca="1" si="7"/>
        <v>*6664</v>
      </c>
    </row>
    <row r="106" spans="1:19" ht="30" customHeight="1">
      <c r="A106" s="160">
        <f t="shared" ca="1" si="6"/>
        <v>46021.071377314816</v>
      </c>
      <c r="B106" s="180"/>
      <c r="C106" s="306">
        <f t="shared" ca="1" si="4"/>
        <v>46021.071377314816</v>
      </c>
      <c r="D106" s="307"/>
      <c r="E106" s="307"/>
      <c r="F106" s="307"/>
      <c r="G106" s="180"/>
      <c r="H106" s="321">
        <f ca="1">(IF(AND(DAY(A106)=20,COUNTIFS($H$25:H105,"&gt;0",$A$25:A105,"&gt;="&amp;DATE(YEAR(A106),MONTH(A106),1),$A$25:A105,"&lt;"&amp;DATE(YEAR(A106),MONTH(A106)+1,1))=0),'ввод данных'!$B$15,-RANDBETWEEN(51,14999)))/'ввод данных'!$B$7</f>
        <v>-112.61442006269593</v>
      </c>
      <c r="I106" s="321"/>
      <c r="J106" s="321"/>
      <c r="K106" s="321"/>
      <c r="L106" s="321"/>
      <c r="M106" s="178"/>
      <c r="N106" s="190">
        <f t="shared" ca="1" si="5"/>
        <v>-112.61442006269593</v>
      </c>
      <c r="O106" s="180"/>
      <c r="P106" s="303" t="str">
        <f ca="1">IF(DAY(A106)=20,"Salary transfer from " &amp;'ввод данных'!$B$11,INDEX(Лист4!$A$1:$A$388,RANDBETWEEN(1,ROWS(Лист4!$A$1:$A$388))))</f>
        <v>YM*MONEY.YANDEX</v>
      </c>
      <c r="Q106" s="303"/>
      <c r="R106" s="180"/>
      <c r="S106" s="178" t="str">
        <f t="shared" ca="1" si="7"/>
        <v>*6664</v>
      </c>
    </row>
    <row r="107" spans="1:19" ht="30" customHeight="1">
      <c r="A107" s="160">
        <f t="shared" ca="1" si="6"/>
        <v>46020.485266203708</v>
      </c>
      <c r="B107" s="180"/>
      <c r="C107" s="306">
        <f t="shared" ca="1" si="4"/>
        <v>46020.485266203708</v>
      </c>
      <c r="D107" s="307"/>
      <c r="E107" s="307"/>
      <c r="F107" s="307"/>
      <c r="G107" s="180"/>
      <c r="H107" s="321">
        <f ca="1">(IF(AND(DAY(A107)=20,COUNTIFS($H$25:H106,"&gt;0",$A$25:A106,"&gt;="&amp;DATE(YEAR(A107),MONTH(A107),1),$A$25:A106,"&lt;"&amp;DATE(YEAR(A107),MONTH(A107)+1,1))=0),'ввод данных'!$B$15,-RANDBETWEEN(51,14999)))/'ввод данных'!$B$7</f>
        <v>-45.717868338557992</v>
      </c>
      <c r="I107" s="321"/>
      <c r="J107" s="321"/>
      <c r="K107" s="321"/>
      <c r="L107" s="321"/>
      <c r="M107" s="178"/>
      <c r="N107" s="190">
        <f t="shared" ca="1" si="5"/>
        <v>-45.717868338557992</v>
      </c>
      <c r="O107" s="180"/>
      <c r="P107" s="303" t="str">
        <f ca="1">IF(DAY(A107)=20,"Salary transfer from " &amp;'ввод данных'!$B$11,INDEX(Лист4!$A$1:$A$388,RANDBETWEEN(1,ROWS(Лист4!$A$1:$A$388))))</f>
        <v>SOTHEBYS ONLINE SALES</v>
      </c>
      <c r="Q107" s="303"/>
      <c r="R107" s="180"/>
      <c r="S107" s="178" t="str">
        <f t="shared" ca="1" si="7"/>
        <v>*6664</v>
      </c>
    </row>
    <row r="108" spans="1:19" ht="30" customHeight="1">
      <c r="A108" s="160">
        <f t="shared" ca="1" si="6"/>
        <v>46020.301238425927</v>
      </c>
      <c r="B108" s="180"/>
      <c r="C108" s="306">
        <f t="shared" ca="1" si="4"/>
        <v>46020.301238425927</v>
      </c>
      <c r="D108" s="307"/>
      <c r="E108" s="307"/>
      <c r="F108" s="307"/>
      <c r="G108" s="180"/>
      <c r="H108" s="321">
        <f ca="1">(IF(AND(DAY(A108)=20,COUNTIFS($H$25:H107,"&gt;0",$A$25:A107,"&gt;="&amp;DATE(YEAR(A108),MONTH(A108),1),$A$25:A107,"&lt;"&amp;DATE(YEAR(A108),MONTH(A108)+1,1))=0),'ввод данных'!$B$15,-RANDBETWEEN(51,14999)))/'ввод данных'!$B$7</f>
        <v>-102.77115987460814</v>
      </c>
      <c r="I108" s="321"/>
      <c r="J108" s="321"/>
      <c r="K108" s="321"/>
      <c r="L108" s="321"/>
      <c r="M108" s="178"/>
      <c r="N108" s="190">
        <f t="shared" ca="1" si="5"/>
        <v>-102.77115987460814</v>
      </c>
      <c r="O108" s="180"/>
      <c r="P108" s="303" t="str">
        <f ca="1">IF(DAY(A108)=20,"Salary transfer from " &amp;'ввод данных'!$B$11,INDEX(Лист4!$A$1:$A$388,RANDBETWEEN(1,ROWS(Лист4!$A$1:$A$388))))</f>
        <v>PIF ALFACAPITAL REZERV</v>
      </c>
      <c r="Q108" s="303"/>
      <c r="R108" s="180"/>
      <c r="S108" s="178" t="str">
        <f t="shared" ca="1" si="7"/>
        <v>*6664</v>
      </c>
    </row>
    <row r="109" spans="1:19" ht="30" customHeight="1">
      <c r="A109" s="160">
        <f t="shared" ca="1" si="6"/>
        <v>46020.11859953704</v>
      </c>
      <c r="B109" s="180"/>
      <c r="C109" s="306">
        <f t="shared" ca="1" si="4"/>
        <v>46020.11859953704</v>
      </c>
      <c r="D109" s="307"/>
      <c r="E109" s="307"/>
      <c r="F109" s="307"/>
      <c r="G109" s="180"/>
      <c r="H109" s="321">
        <f ca="1">(IF(AND(DAY(A109)=20,COUNTIFS($H$25:H108,"&gt;0",$A$25:A108,"&gt;="&amp;DATE(YEAR(A109),MONTH(A109),1),$A$25:A108,"&lt;"&amp;DATE(YEAR(A109),MONTH(A109)+1,1))=0),'ввод данных'!$B$15,-RANDBETWEEN(51,14999)))/'ввод данных'!$B$7</f>
        <v>-144.36363636363637</v>
      </c>
      <c r="I109" s="321"/>
      <c r="J109" s="321"/>
      <c r="K109" s="321"/>
      <c r="L109" s="321"/>
      <c r="M109" s="178"/>
      <c r="N109" s="190">
        <f t="shared" ca="1" si="5"/>
        <v>-144.36363636363637</v>
      </c>
      <c r="O109" s="180"/>
      <c r="P109" s="303" t="str">
        <f ca="1">IF(DAY(A109)=20,"Salary transfer from " &amp;'ввод данных'!$B$11,INDEX(Лист4!$A$1:$A$388,RANDBETWEEN(1,ROWS(Лист4!$A$1:$A$388))))</f>
        <v>YM*CENTRZAIMOV</v>
      </c>
      <c r="Q109" s="303"/>
      <c r="R109" s="180"/>
      <c r="S109" s="178" t="str">
        <f t="shared" ca="1" si="7"/>
        <v>*6664</v>
      </c>
    </row>
    <row r="110" spans="1:19" ht="30" customHeight="1">
      <c r="A110" s="160">
        <f t="shared" ca="1" si="6"/>
        <v>46019.874155092599</v>
      </c>
      <c r="B110" s="180"/>
      <c r="C110" s="306">
        <f t="shared" ca="1" si="4"/>
        <v>46019.874155092599</v>
      </c>
      <c r="D110" s="307"/>
      <c r="E110" s="307"/>
      <c r="F110" s="307"/>
      <c r="G110" s="180"/>
      <c r="H110" s="321">
        <f ca="1">(IF(AND(DAY(A110)=20,COUNTIFS($H$25:H109,"&gt;0",$A$25:A109,"&gt;="&amp;DATE(YEAR(A110),MONTH(A110),1),$A$25:A109,"&lt;"&amp;DATE(YEAR(A110),MONTH(A110)+1,1))=0),'ввод данных'!$B$15,-RANDBETWEEN(51,14999)))/'ввод данных'!$B$7</f>
        <v>-21.103448275862068</v>
      </c>
      <c r="I110" s="321"/>
      <c r="J110" s="321"/>
      <c r="K110" s="321"/>
      <c r="L110" s="321"/>
      <c r="M110" s="178"/>
      <c r="N110" s="190">
        <f t="shared" ca="1" si="5"/>
        <v>-21.103448275862068</v>
      </c>
      <c r="O110" s="180"/>
      <c r="P110" s="303" t="str">
        <f ca="1">IF(DAY(A110)=20,"Salary transfer from " &amp;'ввод данных'!$B$11,INDEX(Лист4!$A$1:$A$388,RANDBETWEEN(1,ROWS(Лист4!$A$1:$A$388))))</f>
        <v>YM*MOBCREDIT</v>
      </c>
      <c r="Q110" s="303"/>
      <c r="R110" s="180"/>
      <c r="S110" s="178" t="str">
        <f t="shared" ca="1" si="7"/>
        <v>*6664</v>
      </c>
    </row>
    <row r="111" spans="1:19" ht="30" customHeight="1">
      <c r="A111" s="160">
        <f t="shared" ca="1" si="6"/>
        <v>46019.158182870378</v>
      </c>
      <c r="B111" s="180"/>
      <c r="C111" s="306">
        <f t="shared" ca="1" si="4"/>
        <v>46019.158182870378</v>
      </c>
      <c r="D111" s="307"/>
      <c r="E111" s="307"/>
      <c r="F111" s="307"/>
      <c r="G111" s="180"/>
      <c r="H111" s="321">
        <f ca="1">(IF(AND(DAY(A111)=20,COUNTIFS($H$25:H110,"&gt;0",$A$25:A110,"&gt;="&amp;DATE(YEAR(A111),MONTH(A111),1),$A$25:A110,"&lt;"&amp;DATE(YEAR(A111),MONTH(A111)+1,1))=0),'ввод данных'!$B$15,-RANDBETWEEN(51,14999)))/'ввод данных'!$B$7</f>
        <v>-142.20689655172413</v>
      </c>
      <c r="I111" s="321"/>
      <c r="J111" s="321"/>
      <c r="K111" s="321"/>
      <c r="L111" s="321"/>
      <c r="M111" s="178"/>
      <c r="N111" s="190">
        <f t="shared" ca="1" si="5"/>
        <v>-142.20689655172413</v>
      </c>
      <c r="O111" s="180"/>
      <c r="P111" s="303" t="str">
        <f ca="1">IF(DAY(A111)=20,"Salary transfer from " &amp;'ввод данных'!$B$11,INDEX(Лист4!$A$1:$A$388,RANDBETWEEN(1,ROWS(Лист4!$A$1:$A$388))))</f>
        <v>PAYU*PAYQR, PAYQR.RU</v>
      </c>
      <c r="Q111" s="303"/>
      <c r="R111" s="180"/>
      <c r="S111" s="178" t="str">
        <f t="shared" ca="1" si="7"/>
        <v>*6664</v>
      </c>
    </row>
    <row r="112" spans="1:19" ht="30" customHeight="1">
      <c r="A112" s="160">
        <f t="shared" ca="1" si="6"/>
        <v>46018.651238425933</v>
      </c>
      <c r="B112" s="180"/>
      <c r="C112" s="306">
        <f t="shared" ca="1" si="4"/>
        <v>46018.651238425933</v>
      </c>
      <c r="D112" s="307"/>
      <c r="E112" s="307"/>
      <c r="F112" s="307"/>
      <c r="G112" s="180"/>
      <c r="H112" s="321">
        <f ca="1">(IF(AND(DAY(A112)=20,COUNTIFS($H$25:H111,"&gt;0",$A$25:A111,"&gt;="&amp;DATE(YEAR(A112),MONTH(A112),1),$A$25:A111,"&lt;"&amp;DATE(YEAR(A112),MONTH(A112)+1,1))=0),'ввод данных'!$B$15,-RANDBETWEEN(51,14999)))/'ввод данных'!$B$7</f>
        <v>-128.38871473354232</v>
      </c>
      <c r="I112" s="321"/>
      <c r="J112" s="321"/>
      <c r="K112" s="321"/>
      <c r="L112" s="321"/>
      <c r="M112" s="178"/>
      <c r="N112" s="190">
        <f t="shared" ca="1" si="5"/>
        <v>-128.38871473354232</v>
      </c>
      <c r="O112" s="180"/>
      <c r="P112" s="303" t="str">
        <f ca="1">IF(DAY(A112)=20,"Salary transfer from " &amp;'ввод данных'!$B$11,INDEX(Лист4!$A$1:$A$388,RANDBETWEEN(1,ROWS(Лист4!$A$1:$A$388))))</f>
        <v>BITPANDA.COM</v>
      </c>
      <c r="Q112" s="303"/>
      <c r="R112" s="180"/>
      <c r="S112" s="178" t="str">
        <f t="shared" ca="1" si="7"/>
        <v>*6664</v>
      </c>
    </row>
    <row r="113" spans="1:19" ht="30" customHeight="1">
      <c r="A113" s="160">
        <f t="shared" ca="1" si="6"/>
        <v>46017.865127314821</v>
      </c>
      <c r="B113" s="180"/>
      <c r="C113" s="306">
        <f t="shared" ca="1" si="4"/>
        <v>46017.865127314821</v>
      </c>
      <c r="D113" s="307"/>
      <c r="E113" s="307"/>
      <c r="F113" s="307"/>
      <c r="G113" s="180"/>
      <c r="H113" s="321">
        <f ca="1">(IF(AND(DAY(A113)=20,COUNTIFS($H$25:H112,"&gt;0",$A$25:A112,"&gt;="&amp;DATE(YEAR(A113),MONTH(A113),1),$A$25:A112,"&lt;"&amp;DATE(YEAR(A113),MONTH(A113)+1,1))=0),'ввод данных'!$B$15,-RANDBETWEEN(51,14999)))/'ввод данных'!$B$7</f>
        <v>-29.780564263322884</v>
      </c>
      <c r="I113" s="321"/>
      <c r="J113" s="321"/>
      <c r="K113" s="321"/>
      <c r="L113" s="321"/>
      <c r="M113" s="178"/>
      <c r="N113" s="190">
        <f t="shared" ca="1" si="5"/>
        <v>-29.780564263322884</v>
      </c>
      <c r="O113" s="180"/>
      <c r="P113" s="303" t="str">
        <f ca="1">IF(DAY(A113)=20,"Salary transfer from " &amp;'ввод данных'!$B$11,INDEX(Лист4!$A$1:$A$388,RANDBETWEEN(1,ROWS(Лист4!$A$1:$A$388))))</f>
        <v>RBK*7MONEY</v>
      </c>
      <c r="Q113" s="303"/>
      <c r="R113" s="180"/>
      <c r="S113" s="178" t="str">
        <f t="shared" ca="1" si="7"/>
        <v>*6664</v>
      </c>
    </row>
    <row r="114" spans="1:19" ht="30" customHeight="1">
      <c r="A114" s="160">
        <f t="shared" ca="1" si="6"/>
        <v>46017.131099537044</v>
      </c>
      <c r="B114" s="180"/>
      <c r="C114" s="306">
        <f t="shared" ca="1" si="4"/>
        <v>46017.131099537044</v>
      </c>
      <c r="D114" s="307"/>
      <c r="E114" s="307"/>
      <c r="F114" s="307"/>
      <c r="G114" s="180"/>
      <c r="H114" s="321">
        <f ca="1">(IF(AND(DAY(A114)=20,COUNTIFS($H$25:H113,"&gt;0",$A$25:A113,"&gt;="&amp;DATE(YEAR(A114),MONTH(A114),1),$A$25:A113,"&lt;"&amp;DATE(YEAR(A114),MONTH(A114)+1,1))=0),'ввод данных'!$B$15,-RANDBETWEEN(51,14999)))/'ввод данных'!$B$7</f>
        <v>-61.805642633228842</v>
      </c>
      <c r="I114" s="321"/>
      <c r="J114" s="321"/>
      <c r="K114" s="321"/>
      <c r="L114" s="321"/>
      <c r="M114" s="178"/>
      <c r="N114" s="190">
        <f t="shared" ca="1" si="5"/>
        <v>-61.805642633228842</v>
      </c>
      <c r="O114" s="180"/>
      <c r="P114" s="303" t="str">
        <f ca="1">IF(DAY(A114)=20,"Salary transfer from " &amp;'ввод данных'!$B$11,INDEX(Лист4!$A$1:$A$388,RANDBETWEEN(1,ROWS(Лист4!$A$1:$A$388))))</f>
        <v>PAYPAL</v>
      </c>
      <c r="Q114" s="303"/>
      <c r="R114" s="180"/>
      <c r="S114" s="178" t="str">
        <f t="shared" ca="1" si="7"/>
        <v>*6664</v>
      </c>
    </row>
    <row r="115" spans="1:19" ht="30" customHeight="1">
      <c r="A115" s="160">
        <f t="shared" ca="1" si="6"/>
        <v>46016.329016203708</v>
      </c>
      <c r="B115" s="180"/>
      <c r="C115" s="306">
        <f t="shared" ca="1" si="4"/>
        <v>46016.329016203708</v>
      </c>
      <c r="D115" s="307"/>
      <c r="E115" s="307"/>
      <c r="F115" s="307"/>
      <c r="G115" s="180"/>
      <c r="H115" s="321">
        <f ca="1">(IF(AND(DAY(A115)=20,COUNTIFS($H$25:H114,"&gt;0",$A$25:A114,"&gt;="&amp;DATE(YEAR(A115),MONTH(A115),1),$A$25:A114,"&lt;"&amp;DATE(YEAR(A115),MONTH(A115)+1,1))=0),'ввод данных'!$B$15,-RANDBETWEEN(51,14999)))/'ввод данных'!$B$7</f>
        <v>-133.2664576802508</v>
      </c>
      <c r="I115" s="321"/>
      <c r="J115" s="321"/>
      <c r="K115" s="321"/>
      <c r="L115" s="321"/>
      <c r="M115" s="178"/>
      <c r="N115" s="190">
        <f t="shared" ca="1" si="5"/>
        <v>-133.2664576802508</v>
      </c>
      <c r="O115" s="180"/>
      <c r="P115" s="303" t="str">
        <f ca="1">IF(DAY(A115)=20,"Salary transfer from " &amp;'ввод данных'!$B$11,INDEX(Лист4!$A$1:$A$388,RANDBETWEEN(1,ROWS(Лист4!$A$1:$A$388))))</f>
        <v>CIT</v>
      </c>
      <c r="Q115" s="303"/>
      <c r="R115" s="180"/>
      <c r="S115" s="178" t="str">
        <f t="shared" ca="1" si="7"/>
        <v>*6664</v>
      </c>
    </row>
    <row r="116" spans="1:19" ht="30" customHeight="1">
      <c r="A116" s="160">
        <f t="shared" ca="1" si="6"/>
        <v>46015.742210648154</v>
      </c>
      <c r="B116" s="180"/>
      <c r="C116" s="306">
        <f t="shared" ca="1" si="4"/>
        <v>46015.742210648154</v>
      </c>
      <c r="D116" s="307"/>
      <c r="E116" s="307"/>
      <c r="F116" s="307"/>
      <c r="G116" s="180"/>
      <c r="H116" s="321">
        <f ca="1">(IF(AND(DAY(A116)=20,COUNTIFS($H$25:H115,"&gt;0",$A$25:A115,"&gt;="&amp;DATE(YEAR(A116),MONTH(A116),1),$A$25:A115,"&lt;"&amp;DATE(YEAR(A116),MONTH(A116)+1,1))=0),'ввод данных'!$B$15,-RANDBETWEEN(51,14999)))/'ввод данных'!$B$7</f>
        <v>-15.373040752351097</v>
      </c>
      <c r="I116" s="321"/>
      <c r="J116" s="321"/>
      <c r="K116" s="321"/>
      <c r="L116" s="321"/>
      <c r="M116" s="178"/>
      <c r="N116" s="190">
        <f t="shared" ca="1" si="5"/>
        <v>-15.373040752351097</v>
      </c>
      <c r="O116" s="180"/>
      <c r="P116" s="303" t="str">
        <f ca="1">IF(DAY(A116)=20,"Salary transfer from " &amp;'ввод данных'!$B$11,INDEX(Лист4!$A$1:$A$388,RANDBETWEEN(1,ROWS(Лист4!$A$1:$A$388))))</f>
        <v>LLC ORGANIC COFFEE-2</v>
      </c>
      <c r="Q116" s="303"/>
      <c r="R116" s="180"/>
      <c r="S116" s="178" t="str">
        <f t="shared" ca="1" si="7"/>
        <v>*6664</v>
      </c>
    </row>
    <row r="117" spans="1:19" ht="30" customHeight="1">
      <c r="A117" s="160">
        <f t="shared" ca="1" si="6"/>
        <v>46015.10123842593</v>
      </c>
      <c r="B117" s="180"/>
      <c r="C117" s="306">
        <f t="shared" ca="1" si="4"/>
        <v>46015.10123842593</v>
      </c>
      <c r="D117" s="307"/>
      <c r="E117" s="307"/>
      <c r="F117" s="307"/>
      <c r="G117" s="180"/>
      <c r="H117" s="321">
        <f ca="1">(IF(AND(DAY(A117)=20,COUNTIFS($H$25:H116,"&gt;0",$A$25:A116,"&gt;="&amp;DATE(YEAR(A117),MONTH(A117),1),$A$25:A116,"&lt;"&amp;DATE(YEAR(A117),MONTH(A117)+1,1))=0),'ввод данных'!$B$15,-RANDBETWEEN(51,14999)))/'ввод данных'!$B$7</f>
        <v>-27.460815047021942</v>
      </c>
      <c r="I117" s="321"/>
      <c r="J117" s="321"/>
      <c r="K117" s="321"/>
      <c r="L117" s="321"/>
      <c r="M117" s="178"/>
      <c r="N117" s="190">
        <f t="shared" ca="1" si="5"/>
        <v>-27.460815047021942</v>
      </c>
      <c r="O117" s="180"/>
      <c r="P117" s="303" t="str">
        <f ca="1">IF(DAY(A117)=20,"Salary transfer from " &amp;'ввод данных'!$B$11,INDEX(Лист4!$A$1:$A$388,RANDBETWEEN(1,ROWS(Лист4!$A$1:$A$388))))</f>
        <v>AVTOMIR</v>
      </c>
      <c r="Q117" s="303"/>
      <c r="R117" s="180"/>
      <c r="S117" s="178" t="str">
        <f t="shared" ca="1" si="7"/>
        <v>*6664</v>
      </c>
    </row>
    <row r="118" spans="1:19" ht="30" customHeight="1">
      <c r="A118" s="160">
        <f t="shared" ca="1" si="6"/>
        <v>46014.324155092596</v>
      </c>
      <c r="B118" s="180"/>
      <c r="C118" s="306">
        <f t="shared" ca="1" si="4"/>
        <v>46014.324155092596</v>
      </c>
      <c r="D118" s="307"/>
      <c r="E118" s="307"/>
      <c r="F118" s="307"/>
      <c r="G118" s="180"/>
      <c r="H118" s="321">
        <f ca="1">(IF(AND(DAY(A118)=20,COUNTIFS($H$25:H117,"&gt;0",$A$25:A117,"&gt;="&amp;DATE(YEAR(A118),MONTH(A118),1),$A$25:A117,"&lt;"&amp;DATE(YEAR(A118),MONTH(A118)+1,1))=0),'ввод данных'!$B$15,-RANDBETWEEN(51,14999)))/'ввод данных'!$B$7</f>
        <v>-186.55799373040753</v>
      </c>
      <c r="I118" s="321"/>
      <c r="J118" s="321"/>
      <c r="K118" s="321"/>
      <c r="L118" s="321"/>
      <c r="M118" s="178"/>
      <c r="N118" s="190">
        <f t="shared" ca="1" si="5"/>
        <v>-186.55799373040753</v>
      </c>
      <c r="O118" s="180"/>
      <c r="P118" s="303" t="str">
        <f ca="1">IF(DAY(A118)=20,"Salary transfer from " &amp;'ввод данных'!$B$11,INDEX(Лист4!$A$1:$A$388,RANDBETWEEN(1,ROWS(Лист4!$A$1:$A$388))))</f>
        <v>OOO "APPETIT"</v>
      </c>
      <c r="Q118" s="303"/>
      <c r="R118" s="180"/>
      <c r="S118" s="178" t="str">
        <f t="shared" ca="1" si="7"/>
        <v>*6664</v>
      </c>
    </row>
    <row r="119" spans="1:19" ht="30" customHeight="1">
      <c r="A119" s="160">
        <f t="shared" ca="1" si="6"/>
        <v>46014.301932870374</v>
      </c>
      <c r="B119" s="180"/>
      <c r="C119" s="306">
        <f t="shared" ca="1" si="4"/>
        <v>46014.301932870374</v>
      </c>
      <c r="D119" s="307"/>
      <c r="E119" s="307"/>
      <c r="F119" s="307"/>
      <c r="G119" s="180"/>
      <c r="H119" s="321">
        <f ca="1">(IF(AND(DAY(A119)=20,COUNTIFS($H$25:H118,"&gt;0",$A$25:A118,"&gt;="&amp;DATE(YEAR(A119),MONTH(A119),1),$A$25:A118,"&lt;"&amp;DATE(YEAR(A119),MONTH(A119)+1,1))=0),'ввод данных'!$B$15,-RANDBETWEEN(51,14999)))/'ввод данных'!$B$7</f>
        <v>-173.06583072100312</v>
      </c>
      <c r="I119" s="321"/>
      <c r="J119" s="321"/>
      <c r="K119" s="321"/>
      <c r="L119" s="321"/>
      <c r="M119" s="178"/>
      <c r="N119" s="190">
        <f t="shared" ca="1" si="5"/>
        <v>-173.06583072100312</v>
      </c>
      <c r="O119" s="180"/>
      <c r="P119" s="303" t="str">
        <f ca="1">IF(DAY(A119)=20,"Salary transfer from " &amp;'ввод данных'!$B$11,INDEX(Лист4!$A$1:$A$388,RANDBETWEEN(1,ROWS(Лист4!$A$1:$A$388))))</f>
        <v>RESTORAN BAZAR</v>
      </c>
      <c r="Q119" s="303"/>
      <c r="R119" s="180"/>
      <c r="S119" s="178" t="str">
        <f t="shared" ca="1" si="7"/>
        <v>*6664</v>
      </c>
    </row>
    <row r="120" spans="1:19" ht="30" customHeight="1">
      <c r="A120" s="160">
        <f t="shared" ca="1" si="6"/>
        <v>46013.45957175926</v>
      </c>
      <c r="B120" s="180"/>
      <c r="C120" s="306">
        <f t="shared" ca="1" si="4"/>
        <v>46013.45957175926</v>
      </c>
      <c r="D120" s="307"/>
      <c r="E120" s="307"/>
      <c r="F120" s="307"/>
      <c r="G120" s="180"/>
      <c r="H120" s="321">
        <f ca="1">(IF(AND(DAY(A120)=20,COUNTIFS($H$25:H119,"&gt;0",$A$25:A119,"&gt;="&amp;DATE(YEAR(A120),MONTH(A120),1),$A$25:A119,"&lt;"&amp;DATE(YEAR(A120),MONTH(A120)+1,1))=0),'ввод данных'!$B$15,-RANDBETWEEN(51,14999)))/'ввод данных'!$B$7</f>
        <v>-33.529780564263326</v>
      </c>
      <c r="I120" s="321"/>
      <c r="J120" s="321"/>
      <c r="K120" s="321"/>
      <c r="L120" s="321"/>
      <c r="M120" s="178"/>
      <c r="N120" s="190">
        <f t="shared" ca="1" si="5"/>
        <v>-33.529780564263326</v>
      </c>
      <c r="O120" s="180"/>
      <c r="P120" s="303" t="str">
        <f ca="1">IF(DAY(A120)=20,"Salary transfer from " &amp;'ввод данных'!$B$11,INDEX(Лист4!$A$1:$A$388,RANDBETWEEN(1,ROWS(Лист4!$A$1:$A$388))))</f>
        <v>UNIVERSAM</v>
      </c>
      <c r="Q120" s="303"/>
      <c r="R120" s="180"/>
      <c r="S120" s="178" t="str">
        <f t="shared" ca="1" si="7"/>
        <v>*6664</v>
      </c>
    </row>
    <row r="121" spans="1:19" ht="30" customHeight="1">
      <c r="A121" s="160">
        <f t="shared" ca="1" si="6"/>
        <v>46012.75540509259</v>
      </c>
      <c r="B121" s="180"/>
      <c r="C121" s="306">
        <f t="shared" ca="1" si="4"/>
        <v>46012.75540509259</v>
      </c>
      <c r="D121" s="307"/>
      <c r="E121" s="307"/>
      <c r="F121" s="307"/>
      <c r="G121" s="180"/>
      <c r="H121" s="321">
        <f ca="1">(IF(AND(DAY(A121)=20,COUNTIFS($H$25:H120,"&gt;0",$A$25:A120,"&gt;="&amp;DATE(YEAR(A121),MONTH(A121),1),$A$25:A120,"&lt;"&amp;DATE(YEAR(A121),MONTH(A121)+1,1))=0),'ввод данных'!$B$15,-RANDBETWEEN(51,14999)))/'ввод данных'!$B$7</f>
        <v>-110.65830721003135</v>
      </c>
      <c r="I121" s="321"/>
      <c r="J121" s="321"/>
      <c r="K121" s="321"/>
      <c r="L121" s="321"/>
      <c r="M121" s="178"/>
      <c r="N121" s="190">
        <f t="shared" ca="1" si="5"/>
        <v>-110.65830721003135</v>
      </c>
      <c r="O121" s="180"/>
      <c r="P121" s="303" t="str">
        <f ca="1">IF(DAY(A121)=20,"Salary transfer from " &amp;'ввод данных'!$B$11,INDEX(Лист4!$A$1:$A$388,RANDBETWEEN(1,ROWS(Лист4!$A$1:$A$388))))</f>
        <v>TISP.RU</v>
      </c>
      <c r="Q121" s="303"/>
      <c r="R121" s="180"/>
      <c r="S121" s="178" t="str">
        <f t="shared" ca="1" si="7"/>
        <v>*6664</v>
      </c>
    </row>
    <row r="122" spans="1:19" ht="30" customHeight="1">
      <c r="A122" s="160">
        <f t="shared" ca="1" si="6"/>
        <v>46011.819293981476</v>
      </c>
      <c r="B122" s="180"/>
      <c r="C122" s="306">
        <f t="shared" ca="1" si="4"/>
        <v>46011.819293981476</v>
      </c>
      <c r="D122" s="307"/>
      <c r="E122" s="307"/>
      <c r="F122" s="307"/>
      <c r="G122" s="180"/>
      <c r="H122" s="321">
        <f ca="1">(IF(AND(DAY(A122)=20,COUNTIFS($H$25:H121,"&gt;0",$A$25:A121,"&gt;="&amp;DATE(YEAR(A122),MONTH(A122),1),$A$25:A121,"&lt;"&amp;DATE(YEAR(A122),MONTH(A122)+1,1))=0),'ввод данных'!$B$15,-RANDBETWEEN(51,14999)))/'ввод данных'!$B$7</f>
        <v>10532.915360501567</v>
      </c>
      <c r="I122" s="321"/>
      <c r="J122" s="321"/>
      <c r="K122" s="321"/>
      <c r="L122" s="321"/>
      <c r="M122" s="178"/>
      <c r="N122" s="190">
        <f t="shared" ca="1" si="5"/>
        <v>10532.915360501567</v>
      </c>
      <c r="O122" s="180"/>
      <c r="P122" s="303" t="str">
        <f ca="1">IF(DAY(A122)=20,"Salary transfer from " &amp;'ввод данных'!$B$11,INDEX(Лист4!$A$1:$A$388,RANDBETWEEN(1,ROWS(Лист4!$A$1:$A$388))))</f>
        <v>Salary transfer from STARLINK LLC</v>
      </c>
      <c r="Q122" s="303"/>
      <c r="R122" s="180"/>
      <c r="S122" s="178" t="str">
        <f t="shared" ca="1" si="7"/>
        <v>*6664</v>
      </c>
    </row>
    <row r="123" spans="1:19" ht="30" customHeight="1">
      <c r="A123" s="160">
        <f t="shared" ca="1" si="6"/>
        <v>46011.244293981479</v>
      </c>
      <c r="B123" s="180"/>
      <c r="C123" s="306">
        <f t="shared" ca="1" si="4"/>
        <v>46011.244293981479</v>
      </c>
      <c r="D123" s="307"/>
      <c r="E123" s="307"/>
      <c r="F123" s="307"/>
      <c r="G123" s="180"/>
      <c r="H123" s="321">
        <f ca="1">(IF(AND(DAY(A123)=20,COUNTIFS($H$25:H122,"&gt;0",$A$25:A122,"&gt;="&amp;DATE(YEAR(A123),MONTH(A123),1),$A$25:A122,"&lt;"&amp;DATE(YEAR(A123),MONTH(A123)+1,1))=0),'ввод данных'!$B$15,-RANDBETWEEN(51,14999)))/'ввод данных'!$B$7</f>
        <v>-85.818181818181813</v>
      </c>
      <c r="I123" s="321"/>
      <c r="J123" s="321"/>
      <c r="K123" s="321"/>
      <c r="L123" s="321"/>
      <c r="M123" s="178"/>
      <c r="N123" s="190">
        <f t="shared" ca="1" si="5"/>
        <v>-85.818181818181813</v>
      </c>
      <c r="O123" s="180"/>
      <c r="P123" s="303" t="str">
        <f ca="1">IF(DAY(A123)=20,"Salary transfer from " &amp;'ввод данных'!$B$11,INDEX(Лист4!$A$1:$A$388,RANDBETWEEN(1,ROWS(Лист4!$A$1:$A$388))))</f>
        <v>Salary transfer from STARLINK LLC</v>
      </c>
      <c r="Q123" s="303"/>
      <c r="R123" s="180"/>
      <c r="S123" s="178" t="str">
        <f t="shared" ca="1" si="7"/>
        <v>*6664</v>
      </c>
    </row>
    <row r="124" spans="1:19" ht="30" customHeight="1">
      <c r="A124" s="160">
        <f t="shared" ca="1" si="6"/>
        <v>46010.713043981479</v>
      </c>
      <c r="B124" s="180"/>
      <c r="C124" s="306">
        <f t="shared" ca="1" si="4"/>
        <v>46010.713043981479</v>
      </c>
      <c r="D124" s="307"/>
      <c r="E124" s="307"/>
      <c r="F124" s="307"/>
      <c r="G124" s="180"/>
      <c r="H124" s="321">
        <f ca="1">(IF(AND(DAY(A124)=20,COUNTIFS($H$25:H123,"&gt;0",$A$25:A123,"&gt;="&amp;DATE(YEAR(A124),MONTH(A124),1),$A$25:A123,"&lt;"&amp;DATE(YEAR(A124),MONTH(A124)+1,1))=0),'ввод данных'!$B$15,-RANDBETWEEN(51,14999)))/'ввод данных'!$B$7</f>
        <v>-104.55172413793103</v>
      </c>
      <c r="I124" s="321"/>
      <c r="J124" s="321"/>
      <c r="K124" s="321"/>
      <c r="L124" s="321"/>
      <c r="M124" s="178"/>
      <c r="N124" s="190">
        <f t="shared" ca="1" si="5"/>
        <v>-104.55172413793103</v>
      </c>
      <c r="O124" s="180"/>
      <c r="P124" s="303" t="str">
        <f ca="1">IF(DAY(A124)=20,"Salary transfer from " &amp;'ввод данных'!$B$11,INDEX(Лист4!$A$1:$A$388,RANDBETWEEN(1,ROWS(Лист4!$A$1:$A$388))))</f>
        <v>LLC CITY LUNCH</v>
      </c>
      <c r="Q124" s="303"/>
      <c r="R124" s="180"/>
      <c r="S124" s="178" t="str">
        <f t="shared" ca="1" si="7"/>
        <v>*6664</v>
      </c>
    </row>
    <row r="125" spans="1:19" ht="30" customHeight="1">
      <c r="A125" s="160">
        <f t="shared" ca="1" si="6"/>
        <v>46010.16443287037</v>
      </c>
      <c r="B125" s="180"/>
      <c r="C125" s="306">
        <f t="shared" ca="1" si="4"/>
        <v>46010.16443287037</v>
      </c>
      <c r="D125" s="307"/>
      <c r="E125" s="307"/>
      <c r="F125" s="307"/>
      <c r="G125" s="180"/>
      <c r="H125" s="321">
        <f ca="1">(IF(AND(DAY(A125)=20,COUNTIFS($H$25:H124,"&gt;0",$A$25:A124,"&gt;="&amp;DATE(YEAR(A125),MONTH(A125),1),$A$25:A124,"&lt;"&amp;DATE(YEAR(A125),MONTH(A125)+1,1))=0),'ввод данных'!$B$15,-RANDBETWEEN(51,14999)))/'ввод данных'!$B$7</f>
        <v>-178.14420062695925</v>
      </c>
      <c r="I125" s="321"/>
      <c r="J125" s="321"/>
      <c r="K125" s="321"/>
      <c r="L125" s="321"/>
      <c r="M125" s="178"/>
      <c r="N125" s="190">
        <f t="shared" ca="1" si="5"/>
        <v>-178.14420062695925</v>
      </c>
      <c r="O125" s="180"/>
      <c r="P125" s="303" t="str">
        <f ca="1">IF(DAY(A125)=20,"Salary transfer from " &amp;'ввод данных'!$B$11,INDEX(Лист4!$A$1:$A$388,RANDBETWEEN(1,ROWS(Лист4!$A$1:$A$388))))</f>
        <v>TINKOFF*SERVICES</v>
      </c>
      <c r="Q125" s="303"/>
      <c r="R125" s="180"/>
      <c r="S125" s="178" t="str">
        <f t="shared" ca="1" si="7"/>
        <v>*6664</v>
      </c>
    </row>
    <row r="126" spans="1:19" ht="30" customHeight="1">
      <c r="A126" s="160">
        <f t="shared" ca="1" si="6"/>
        <v>46009.624849537038</v>
      </c>
      <c r="B126" s="180"/>
      <c r="C126" s="306">
        <f t="shared" ca="1" si="4"/>
        <v>46009.624849537038</v>
      </c>
      <c r="D126" s="307"/>
      <c r="E126" s="307"/>
      <c r="F126" s="307"/>
      <c r="G126" s="180"/>
      <c r="H126" s="321">
        <f ca="1">(IF(AND(DAY(A126)=20,COUNTIFS($H$25:H125,"&gt;0",$A$25:A125,"&gt;="&amp;DATE(YEAR(A126),MONTH(A126),1),$A$25:A125,"&lt;"&amp;DATE(YEAR(A126),MONTH(A126)+1,1))=0),'ввод данных'!$B$15,-RANDBETWEEN(51,14999)))/'ввод данных'!$B$7</f>
        <v>-78.633228840125398</v>
      </c>
      <c r="I126" s="321"/>
      <c r="J126" s="321"/>
      <c r="K126" s="321"/>
      <c r="L126" s="321"/>
      <c r="M126" s="178"/>
      <c r="N126" s="190">
        <f t="shared" ca="1" si="5"/>
        <v>-78.633228840125398</v>
      </c>
      <c r="O126" s="180"/>
      <c r="P126" s="303" t="str">
        <f ca="1">IF(DAY(A126)=20,"Salary transfer from " &amp;'ввод данных'!$B$11,INDEX(Лист4!$A$1:$A$388,RANDBETWEEN(1,ROWS(Лист4!$A$1:$A$388))))</f>
        <v>MOBI.DENGI..*UNITPAY</v>
      </c>
      <c r="Q126" s="303"/>
      <c r="R126" s="180"/>
      <c r="S126" s="178" t="str">
        <f t="shared" ca="1" si="7"/>
        <v>*6664</v>
      </c>
    </row>
    <row r="127" spans="1:19" ht="30" customHeight="1">
      <c r="A127" s="160">
        <f t="shared" ca="1" si="6"/>
        <v>46008.89707175926</v>
      </c>
      <c r="B127" s="180"/>
      <c r="C127" s="306">
        <f t="shared" ca="1" si="4"/>
        <v>46008.89707175926</v>
      </c>
      <c r="D127" s="307"/>
      <c r="E127" s="307"/>
      <c r="F127" s="307"/>
      <c r="G127" s="180"/>
      <c r="H127" s="321">
        <f ca="1">(IF(AND(DAY(A127)=20,COUNTIFS($H$25:H126,"&gt;0",$A$25:A126,"&gt;="&amp;DATE(YEAR(A127),MONTH(A127),1),$A$25:A126,"&lt;"&amp;DATE(YEAR(A127),MONTH(A127)+1,1))=0),'ввод данных'!$B$15,-RANDBETWEEN(51,14999)))/'ввод данных'!$B$7</f>
        <v>-161.30407523510971</v>
      </c>
      <c r="I127" s="321"/>
      <c r="J127" s="321"/>
      <c r="K127" s="321"/>
      <c r="L127" s="321"/>
      <c r="M127" s="178"/>
      <c r="N127" s="190">
        <f t="shared" ca="1" si="5"/>
        <v>-161.30407523510971</v>
      </c>
      <c r="O127" s="180"/>
      <c r="P127" s="303" t="str">
        <f ca="1">IF(DAY(A127)=20,"Salary transfer from " &amp;'ввод данных'!$B$11,INDEX(Лист4!$A$1:$A$388,RANDBETWEEN(1,ROWS(Лист4!$A$1:$A$388))))</f>
        <v>PYATEROCHKA 2624</v>
      </c>
      <c r="Q127" s="303"/>
      <c r="R127" s="180"/>
      <c r="S127" s="178" t="str">
        <f t="shared" ca="1" si="7"/>
        <v>*6664</v>
      </c>
    </row>
    <row r="128" spans="1:19" ht="30" customHeight="1">
      <c r="A128" s="160">
        <f t="shared" ca="1" si="6"/>
        <v>46008.451238425929</v>
      </c>
      <c r="B128" s="180"/>
      <c r="C128" s="306">
        <f t="shared" ca="1" si="4"/>
        <v>46008.451238425929</v>
      </c>
      <c r="D128" s="307"/>
      <c r="E128" s="307"/>
      <c r="F128" s="307"/>
      <c r="G128" s="180"/>
      <c r="H128" s="321">
        <f ca="1">(IF(AND(DAY(A128)=20,COUNTIFS($H$25:H127,"&gt;0",$A$25:A127,"&gt;="&amp;DATE(YEAR(A128),MONTH(A128),1),$A$25:A127,"&lt;"&amp;DATE(YEAR(A128),MONTH(A128)+1,1))=0),'ввод данных'!$B$15,-RANDBETWEEN(51,14999)))/'ввод данных'!$B$7</f>
        <v>-36.050156739811911</v>
      </c>
      <c r="I128" s="321"/>
      <c r="J128" s="321"/>
      <c r="K128" s="321"/>
      <c r="L128" s="321"/>
      <c r="M128" s="178"/>
      <c r="N128" s="190">
        <f t="shared" ca="1" si="5"/>
        <v>-36.050156739811911</v>
      </c>
      <c r="O128" s="180"/>
      <c r="P128" s="303" t="str">
        <f ca="1">IF(DAY(A128)=20,"Salary transfer from " &amp;'ввод данных'!$B$11,INDEX(Лист4!$A$1:$A$388,RANDBETWEEN(1,ROWS(Лист4!$A$1:$A$388))))</f>
        <v>ZEMLYANOY VAL</v>
      </c>
      <c r="Q128" s="303"/>
      <c r="R128" s="180"/>
      <c r="S128" s="178" t="str">
        <f t="shared" ca="1" si="7"/>
        <v>*6664</v>
      </c>
    </row>
    <row r="129" spans="1:19" ht="30" customHeight="1">
      <c r="A129" s="160">
        <f t="shared" ca="1" si="6"/>
        <v>46008.237349537041</v>
      </c>
      <c r="B129" s="180"/>
      <c r="C129" s="306">
        <f t="shared" ca="1" si="4"/>
        <v>46008.237349537041</v>
      </c>
      <c r="D129" s="307"/>
      <c r="E129" s="307"/>
      <c r="F129" s="307"/>
      <c r="G129" s="180"/>
      <c r="H129" s="321">
        <f ca="1">(IF(AND(DAY(A129)=20,COUNTIFS($H$25:H128,"&gt;0",$A$25:A128,"&gt;="&amp;DATE(YEAR(A129),MONTH(A129),1),$A$25:A128,"&lt;"&amp;DATE(YEAR(A129),MONTH(A129)+1,1))=0),'ввод данных'!$B$15,-RANDBETWEEN(51,14999)))/'ввод данных'!$B$7</f>
        <v>-87.699059561128522</v>
      </c>
      <c r="I129" s="321"/>
      <c r="J129" s="321"/>
      <c r="K129" s="321"/>
      <c r="L129" s="321"/>
      <c r="M129" s="178"/>
      <c r="N129" s="190">
        <f t="shared" ca="1" si="5"/>
        <v>-87.699059561128522</v>
      </c>
      <c r="O129" s="180"/>
      <c r="P129" s="303" t="str">
        <f ca="1">IF(DAY(A129)=20,"Salary transfer from " &amp;'ввод данных'!$B$11,INDEX(Лист4!$A$1:$A$388,RANDBETWEEN(1,ROWS(Лист4!$A$1:$A$388))))</f>
        <v>AVOSKA</v>
      </c>
      <c r="Q129" s="303"/>
      <c r="R129" s="180"/>
      <c r="S129" s="178" t="str">
        <f t="shared" ca="1" si="7"/>
        <v>*6664</v>
      </c>
    </row>
    <row r="130" spans="1:19" ht="30" customHeight="1">
      <c r="A130" s="160">
        <f t="shared" ca="1" si="6"/>
        <v>46007.30609953704</v>
      </c>
      <c r="B130" s="180"/>
      <c r="C130" s="306">
        <f t="shared" ca="1" si="4"/>
        <v>46007.30609953704</v>
      </c>
      <c r="D130" s="307"/>
      <c r="E130" s="307"/>
      <c r="F130" s="307"/>
      <c r="G130" s="180"/>
      <c r="H130" s="321">
        <f ca="1">(IF(AND(DAY(A130)=20,COUNTIFS($H$25:H129,"&gt;0",$A$25:A129,"&gt;="&amp;DATE(YEAR(A130),MONTH(A130),1),$A$25:A129,"&lt;"&amp;DATE(YEAR(A130),MONTH(A130)+1,1))=0),'ввод данных'!$B$15,-RANDBETWEEN(51,14999)))/'ввод данных'!$B$7</f>
        <v>-11.485893416927899</v>
      </c>
      <c r="I130" s="321"/>
      <c r="J130" s="321"/>
      <c r="K130" s="321"/>
      <c r="L130" s="321"/>
      <c r="M130" s="178"/>
      <c r="N130" s="190">
        <f t="shared" ca="1" si="5"/>
        <v>-11.485893416927899</v>
      </c>
      <c r="O130" s="180"/>
      <c r="P130" s="303" t="str">
        <f ca="1">IF(DAY(A130)=20,"Salary transfer from " &amp;'ввод данных'!$B$11,INDEX(Лист4!$A$1:$A$388,RANDBETWEEN(1,ROWS(Лист4!$A$1:$A$388))))</f>
        <v>COFFEE NARODNYY</v>
      </c>
      <c r="Q130" s="303"/>
      <c r="R130" s="180"/>
      <c r="S130" s="178" t="str">
        <f t="shared" ca="1" si="7"/>
        <v>*6664</v>
      </c>
    </row>
    <row r="131" spans="1:19" ht="30" customHeight="1">
      <c r="A131" s="160">
        <f t="shared" ca="1" si="6"/>
        <v>46006.919293981482</v>
      </c>
      <c r="B131" s="180"/>
      <c r="C131" s="306">
        <f t="shared" ca="1" si="4"/>
        <v>46006.919293981482</v>
      </c>
      <c r="D131" s="307"/>
      <c r="E131" s="307"/>
      <c r="F131" s="307"/>
      <c r="G131" s="180"/>
      <c r="H131" s="321">
        <f ca="1">(IF(AND(DAY(A131)=20,COUNTIFS($H$25:H130,"&gt;0",$A$25:A130,"&gt;="&amp;DATE(YEAR(A131),MONTH(A131),1),$A$25:A130,"&lt;"&amp;DATE(YEAR(A131),MONTH(A131)+1,1))=0),'ввод данных'!$B$15,-RANDBETWEEN(51,14999)))/'ввод данных'!$B$7</f>
        <v>-107.64890282131661</v>
      </c>
      <c r="I131" s="321"/>
      <c r="J131" s="321"/>
      <c r="K131" s="321"/>
      <c r="L131" s="321"/>
      <c r="M131" s="178"/>
      <c r="N131" s="190">
        <f t="shared" ca="1" si="5"/>
        <v>-107.64890282131661</v>
      </c>
      <c r="O131" s="180"/>
      <c r="P131" s="303" t="str">
        <f ca="1">IF(DAY(A131)=20,"Salary transfer from " &amp;'ввод данных'!$B$11,INDEX(Лист4!$A$1:$A$388,RANDBETWEEN(1,ROWS(Лист4!$A$1:$A$388))))</f>
        <v>TRADING EDUCATORS INC.</v>
      </c>
      <c r="Q131" s="303"/>
      <c r="R131" s="180"/>
      <c r="S131" s="178" t="str">
        <f t="shared" ca="1" si="7"/>
        <v>*6664</v>
      </c>
    </row>
    <row r="132" spans="1:19" ht="30" customHeight="1">
      <c r="A132" s="160">
        <f t="shared" ca="1" si="6"/>
        <v>46006.256793981483</v>
      </c>
      <c r="B132" s="180"/>
      <c r="C132" s="306">
        <f t="shared" ca="1" si="4"/>
        <v>46006.256793981483</v>
      </c>
      <c r="D132" s="307"/>
      <c r="E132" s="307"/>
      <c r="F132" s="307"/>
      <c r="G132" s="180"/>
      <c r="H132" s="321">
        <f ca="1">(IF(AND(DAY(A132)=20,COUNTIFS($H$25:H131,"&gt;0",$A$25:A131,"&gt;="&amp;DATE(YEAR(A132),MONTH(A132),1),$A$25:A131,"&lt;"&amp;DATE(YEAR(A132),MONTH(A132)+1,1))=0),'ввод данных'!$B$15,-RANDBETWEEN(51,14999)))/'ввод данных'!$B$7</f>
        <v>-180.4639498432602</v>
      </c>
      <c r="I132" s="321"/>
      <c r="J132" s="321"/>
      <c r="K132" s="321"/>
      <c r="L132" s="321"/>
      <c r="M132" s="178"/>
      <c r="N132" s="190">
        <f t="shared" ca="1" si="5"/>
        <v>-180.4639498432602</v>
      </c>
      <c r="O132" s="180"/>
      <c r="P132" s="303" t="str">
        <f ca="1">IF(DAY(A132)=20,"Salary transfer from " &amp;'ввод данных'!$B$11,INDEX(Лист4!$A$1:$A$388,RANDBETWEEN(1,ROWS(Лист4!$A$1:$A$388))))</f>
        <v>ALFA ISS</v>
      </c>
      <c r="Q132" s="303"/>
      <c r="R132" s="180"/>
      <c r="S132" s="178" t="str">
        <f t="shared" ca="1" si="7"/>
        <v>*6664</v>
      </c>
    </row>
    <row r="133" spans="1:19" ht="30" customHeight="1">
      <c r="A133" s="160">
        <f t="shared" ca="1" si="6"/>
        <v>46005.376932870371</v>
      </c>
      <c r="B133" s="180"/>
      <c r="C133" s="306">
        <f t="shared" ca="1" si="4"/>
        <v>46005.376932870371</v>
      </c>
      <c r="D133" s="307"/>
      <c r="E133" s="307"/>
      <c r="F133" s="307"/>
      <c r="G133" s="180"/>
      <c r="H133" s="321">
        <f ca="1">(IF(AND(DAY(A133)=20,COUNTIFS($H$25:H132,"&gt;0",$A$25:A132,"&gt;="&amp;DATE(YEAR(A133),MONTH(A133),1),$A$25:A132,"&lt;"&amp;DATE(YEAR(A133),MONTH(A133)+1,1))=0),'ввод данных'!$B$15,-RANDBETWEEN(51,14999)))/'ввод данных'!$B$7</f>
        <v>-51.39811912225705</v>
      </c>
      <c r="I133" s="321"/>
      <c r="J133" s="321"/>
      <c r="K133" s="321"/>
      <c r="L133" s="321"/>
      <c r="M133" s="178"/>
      <c r="N133" s="190">
        <f t="shared" ca="1" si="5"/>
        <v>-51.39811912225705</v>
      </c>
      <c r="O133" s="180"/>
      <c r="P133" s="303" t="str">
        <f ca="1">IF(DAY(A133)=20,"Salary transfer from " &amp;'ввод данных'!$B$11,INDEX(Лист4!$A$1:$A$388,RANDBETWEEN(1,ROWS(Лист4!$A$1:$A$388))))</f>
        <v>COFFEE FINANSIST L</v>
      </c>
      <c r="Q133" s="303"/>
      <c r="R133" s="180"/>
      <c r="S133" s="178" t="str">
        <f t="shared" ca="1" si="7"/>
        <v>*6664</v>
      </c>
    </row>
    <row r="134" spans="1:19" ht="30" customHeight="1">
      <c r="A134" s="160">
        <f t="shared" ca="1" si="6"/>
        <v>46005.357488425929</v>
      </c>
      <c r="B134" s="180"/>
      <c r="C134" s="306">
        <f t="shared" ca="1" si="4"/>
        <v>46005.357488425929</v>
      </c>
      <c r="D134" s="307"/>
      <c r="E134" s="307"/>
      <c r="F134" s="307"/>
      <c r="G134" s="180"/>
      <c r="H134" s="321">
        <f ca="1">(IF(AND(DAY(A134)=20,COUNTIFS($H$25:H133,"&gt;0",$A$25:A133,"&gt;="&amp;DATE(YEAR(A134),MONTH(A134),1),$A$25:A133,"&lt;"&amp;DATE(YEAR(A134),MONTH(A134)+1,1))=0),'ввод данных'!$B$15,-RANDBETWEEN(51,14999)))/'ввод данных'!$B$7</f>
        <v>-172.43887147335423</v>
      </c>
      <c r="I134" s="321"/>
      <c r="J134" s="321"/>
      <c r="K134" s="321"/>
      <c r="L134" s="321"/>
      <c r="M134" s="178"/>
      <c r="N134" s="190">
        <f t="shared" ca="1" si="5"/>
        <v>-172.43887147335423</v>
      </c>
      <c r="O134" s="180"/>
      <c r="P134" s="303" t="str">
        <f ca="1">IF(DAY(A134)=20,"Salary transfer from " &amp;'ввод данных'!$B$11,INDEX(Лист4!$A$1:$A$388,RANDBETWEEN(1,ROWS(Лист4!$A$1:$A$388))))</f>
        <v>PETROPAVLOVSKII</v>
      </c>
      <c r="Q134" s="303"/>
      <c r="R134" s="180"/>
      <c r="S134" s="178" t="str">
        <f t="shared" ca="1" si="7"/>
        <v>*6664</v>
      </c>
    </row>
    <row r="135" spans="1:19" ht="30" customHeight="1">
      <c r="A135" s="160">
        <f t="shared" ca="1" si="6"/>
        <v>46004.867210648154</v>
      </c>
      <c r="B135" s="180"/>
      <c r="C135" s="306">
        <f t="shared" ca="1" si="4"/>
        <v>46004.867210648154</v>
      </c>
      <c r="D135" s="307"/>
      <c r="E135" s="307"/>
      <c r="F135" s="307"/>
      <c r="G135" s="180"/>
      <c r="H135" s="321">
        <f ca="1">(IF(AND(DAY(A135)=20,COUNTIFS($H$25:H134,"&gt;0",$A$25:A134,"&gt;="&amp;DATE(YEAR(A135),MONTH(A135),1),$A$25:A134,"&lt;"&amp;DATE(YEAR(A135),MONTH(A135)+1,1))=0),'ввод данных'!$B$15,-RANDBETWEEN(51,14999)))/'ввод данных'!$B$7</f>
        <v>-112.84012539184953</v>
      </c>
      <c r="I135" s="321"/>
      <c r="J135" s="321"/>
      <c r="K135" s="321"/>
      <c r="L135" s="321"/>
      <c r="M135" s="178"/>
      <c r="N135" s="190">
        <f t="shared" ca="1" si="5"/>
        <v>-112.84012539184953</v>
      </c>
      <c r="O135" s="180"/>
      <c r="P135" s="303" t="str">
        <f ca="1">IF(DAY(A135)=20,"Salary transfer from " &amp;'ввод данных'!$B$11,INDEX(Лист4!$A$1:$A$388,RANDBETWEEN(1,ROWS(Лист4!$A$1:$A$388))))</f>
        <v>NETELLER 1314</v>
      </c>
      <c r="Q135" s="303"/>
      <c r="R135" s="180"/>
      <c r="S135" s="178" t="str">
        <f t="shared" ca="1" si="7"/>
        <v>*6664</v>
      </c>
    </row>
    <row r="136" spans="1:19" ht="30" customHeight="1">
      <c r="A136" s="160">
        <f t="shared" ca="1" si="6"/>
        <v>46004.792905092596</v>
      </c>
      <c r="B136" s="180"/>
      <c r="C136" s="306">
        <f t="shared" ca="1" si="4"/>
        <v>46004.792905092596</v>
      </c>
      <c r="D136" s="307"/>
      <c r="E136" s="307"/>
      <c r="F136" s="307"/>
      <c r="G136" s="180"/>
      <c r="H136" s="321">
        <f ca="1">(IF(AND(DAY(A136)=20,COUNTIFS($H$25:H135,"&gt;0",$A$25:A135,"&gt;="&amp;DATE(YEAR(A136),MONTH(A136),1),$A$25:A135,"&lt;"&amp;DATE(YEAR(A136),MONTH(A136)+1,1))=0),'ввод данных'!$B$15,-RANDBETWEEN(51,14999)))/'ввод данных'!$B$7</f>
        <v>-4.2257053291536053</v>
      </c>
      <c r="I136" s="321"/>
      <c r="J136" s="321"/>
      <c r="K136" s="321"/>
      <c r="L136" s="321"/>
      <c r="M136" s="178"/>
      <c r="N136" s="190">
        <f t="shared" ca="1" si="5"/>
        <v>-4.2257053291536053</v>
      </c>
      <c r="O136" s="180"/>
      <c r="P136" s="303" t="str">
        <f ca="1">IF(DAY(A136)=20,"Salary transfer from " &amp;'ввод данных'!$B$11,INDEX(Лист4!$A$1:$A$388,RANDBETWEEN(1,ROWS(Лист4!$A$1:$A$388))))</f>
        <v>GETZAIM.SU</v>
      </c>
      <c r="Q136" s="303"/>
      <c r="R136" s="180"/>
      <c r="S136" s="178" t="str">
        <f t="shared" ca="1" si="7"/>
        <v>*6664</v>
      </c>
    </row>
    <row r="137" spans="1:19" ht="30" customHeight="1">
      <c r="A137" s="160">
        <f t="shared" ca="1" si="6"/>
        <v>46004.474155092597</v>
      </c>
      <c r="B137" s="180"/>
      <c r="C137" s="306">
        <f t="shared" ca="1" si="4"/>
        <v>46004.474155092597</v>
      </c>
      <c r="D137" s="307"/>
      <c r="E137" s="307"/>
      <c r="F137" s="307"/>
      <c r="G137" s="180"/>
      <c r="H137" s="321">
        <f ca="1">(IF(AND(DAY(A137)=20,COUNTIFS($H$25:H136,"&gt;0",$A$25:A136,"&gt;="&amp;DATE(YEAR(A137),MONTH(A137),1),$A$25:A136,"&lt;"&amp;DATE(YEAR(A137),MONTH(A137)+1,1))=0),'ввод данных'!$B$15,-RANDBETWEEN(51,14999)))/'ввод данных'!$B$7</f>
        <v>-72.677115987460809</v>
      </c>
      <c r="I137" s="321"/>
      <c r="J137" s="321"/>
      <c r="K137" s="321"/>
      <c r="L137" s="321"/>
      <c r="M137" s="178"/>
      <c r="N137" s="190">
        <f t="shared" ca="1" si="5"/>
        <v>-72.677115987460809</v>
      </c>
      <c r="O137" s="180"/>
      <c r="P137" s="303" t="str">
        <f ca="1">IF(DAY(A137)=20,"Salary transfer from " &amp;'ввод данных'!$B$11,INDEX(Лист4!$A$1:$A$388,RANDBETWEEN(1,ROWS(Лист4!$A$1:$A$388))))</f>
        <v>METRO STORE 1017</v>
      </c>
      <c r="Q137" s="303"/>
      <c r="R137" s="180"/>
      <c r="S137" s="178" t="str">
        <f t="shared" ca="1" si="7"/>
        <v>*6664</v>
      </c>
    </row>
    <row r="138" spans="1:19" ht="30" customHeight="1">
      <c r="A138" s="160">
        <f t="shared" ca="1" si="6"/>
        <v>46003.804710648154</v>
      </c>
      <c r="B138" s="180"/>
      <c r="C138" s="306">
        <f t="shared" ca="1" si="4"/>
        <v>46003.804710648154</v>
      </c>
      <c r="D138" s="307"/>
      <c r="E138" s="307"/>
      <c r="F138" s="307"/>
      <c r="G138" s="180"/>
      <c r="H138" s="321">
        <f ca="1">(IF(AND(DAY(A138)=20,COUNTIFS($H$25:H137,"&gt;0",$A$25:A137,"&gt;="&amp;DATE(YEAR(A138),MONTH(A138),1),$A$25:A137,"&lt;"&amp;DATE(YEAR(A138),MONTH(A138)+1,1))=0),'ввод данных'!$B$15,-RANDBETWEEN(51,14999)))/'ввод данных'!$B$7</f>
        <v>-113.35423197492163</v>
      </c>
      <c r="I138" s="321"/>
      <c r="J138" s="321"/>
      <c r="K138" s="321"/>
      <c r="L138" s="321"/>
      <c r="M138" s="178"/>
      <c r="N138" s="190">
        <f t="shared" ca="1" si="5"/>
        <v>-113.35423197492163</v>
      </c>
      <c r="O138" s="180"/>
      <c r="P138" s="303" t="str">
        <f ca="1">IF(DAY(A138)=20,"Salary transfer from " &amp;'ввод данных'!$B$11,INDEX(Лист4!$A$1:$A$388,RANDBETWEEN(1,ROWS(Лист4!$A$1:$A$388))))</f>
        <v>LLC ORGANIC COFFEE-2</v>
      </c>
      <c r="Q138" s="303"/>
      <c r="R138" s="180"/>
      <c r="S138" s="178" t="str">
        <f t="shared" ca="1" si="7"/>
        <v>*6664</v>
      </c>
    </row>
    <row r="139" spans="1:19" ht="30" customHeight="1">
      <c r="A139" s="160">
        <f t="shared" ca="1" si="6"/>
        <v>46002.815127314818</v>
      </c>
      <c r="B139" s="180"/>
      <c r="C139" s="306">
        <f t="shared" ca="1" si="4"/>
        <v>46002.815127314818</v>
      </c>
      <c r="D139" s="307"/>
      <c r="E139" s="307"/>
      <c r="F139" s="307"/>
      <c r="G139" s="180"/>
      <c r="H139" s="321">
        <f ca="1">(IF(AND(DAY(A139)=20,COUNTIFS($H$25:H138,"&gt;0",$A$25:A138,"&gt;="&amp;DATE(YEAR(A139),MONTH(A139),1),$A$25:A138,"&lt;"&amp;DATE(YEAR(A139),MONTH(A139)+1,1))=0),'ввод данных'!$B$15,-RANDBETWEEN(51,14999)))/'ввод данных'!$B$7</f>
        <v>-167.63636363636363</v>
      </c>
      <c r="I139" s="321"/>
      <c r="J139" s="321"/>
      <c r="K139" s="321"/>
      <c r="L139" s="321"/>
      <c r="M139" s="178"/>
      <c r="N139" s="190">
        <f t="shared" ca="1" si="5"/>
        <v>-167.63636363636363</v>
      </c>
      <c r="O139" s="180"/>
      <c r="P139" s="303" t="str">
        <f ca="1">IF(DAY(A139)=20,"Salary transfer from " &amp;'ввод данных'!$B$11,INDEX(Лист4!$A$1:$A$388,RANDBETWEEN(1,ROWS(Лист4!$A$1:$A$388))))</f>
        <v>IP ILINYH IRINA YUREVN</v>
      </c>
      <c r="Q139" s="303"/>
      <c r="R139" s="180"/>
      <c r="S139" s="178" t="str">
        <f t="shared" ca="1" si="7"/>
        <v>*6664</v>
      </c>
    </row>
    <row r="140" spans="1:19" ht="30" customHeight="1">
      <c r="A140" s="160">
        <f t="shared" ca="1" si="6"/>
        <v>46002.706793981488</v>
      </c>
      <c r="B140" s="180"/>
      <c r="C140" s="306">
        <f t="shared" ca="1" si="4"/>
        <v>46002.706793981488</v>
      </c>
      <c r="D140" s="307"/>
      <c r="E140" s="307"/>
      <c r="F140" s="307"/>
      <c r="G140" s="180"/>
      <c r="H140" s="321">
        <f ca="1">(IF(AND(DAY(A140)=20,COUNTIFS($H$25:H139,"&gt;0",$A$25:A139,"&gt;="&amp;DATE(YEAR(A140),MONTH(A140),1),$A$25:A139,"&lt;"&amp;DATE(YEAR(A140),MONTH(A140)+1,1))=0),'ввод данных'!$B$15,-RANDBETWEEN(51,14999)))/'ввод данных'!$B$7</f>
        <v>-58.332288401253919</v>
      </c>
      <c r="I140" s="321"/>
      <c r="J140" s="321"/>
      <c r="K140" s="321"/>
      <c r="L140" s="321"/>
      <c r="M140" s="178"/>
      <c r="N140" s="190">
        <f t="shared" ca="1" si="5"/>
        <v>-58.332288401253919</v>
      </c>
      <c r="O140" s="180"/>
      <c r="P140" s="303" t="str">
        <f ca="1">IF(DAY(A140)=20,"Salary transfer from " &amp;'ввод данных'!$B$11,INDEX(Лист4!$A$1:$A$388,RANDBETWEEN(1,ROWS(Лист4!$A$1:$A$388))))</f>
        <v>COFFEE "YUNOST`"</v>
      </c>
      <c r="Q140" s="303"/>
      <c r="R140" s="180"/>
      <c r="S140" s="178" t="str">
        <f t="shared" ca="1" si="7"/>
        <v>*6664</v>
      </c>
    </row>
    <row r="141" spans="1:19" ht="30" customHeight="1">
      <c r="A141" s="160">
        <f t="shared" ca="1" si="6"/>
        <v>46002.600543981491</v>
      </c>
      <c r="B141" s="180"/>
      <c r="C141" s="306">
        <f t="shared" ca="1" si="4"/>
        <v>46002.600543981491</v>
      </c>
      <c r="D141" s="307"/>
      <c r="E141" s="307"/>
      <c r="F141" s="307"/>
      <c r="G141" s="180"/>
      <c r="H141" s="321">
        <f ca="1">(IF(AND(DAY(A141)=20,COUNTIFS($H$25:H140,"&gt;0",$A$25:A140,"&gt;="&amp;DATE(YEAR(A141),MONTH(A141),1),$A$25:A140,"&lt;"&amp;DATE(YEAR(A141),MONTH(A141)+1,1))=0),'ввод данных'!$B$15,-RANDBETWEEN(51,14999)))/'ввод данных'!$B$7</f>
        <v>-132.68965517241378</v>
      </c>
      <c r="I141" s="321"/>
      <c r="J141" s="321"/>
      <c r="K141" s="321"/>
      <c r="L141" s="321"/>
      <c r="M141" s="178"/>
      <c r="N141" s="190">
        <f t="shared" ca="1" si="5"/>
        <v>-132.68965517241378</v>
      </c>
      <c r="O141" s="180"/>
      <c r="P141" s="303" t="str">
        <f ca="1">IF(DAY(A141)=20,"Salary transfer from " &amp;'ввод данных'!$B$11,INDEX(Лист4!$A$1:$A$388,RANDBETWEEN(1,ROWS(Лист4!$A$1:$A$388))))</f>
        <v>BRANCH SOKOL</v>
      </c>
      <c r="Q141" s="303"/>
      <c r="R141" s="180"/>
      <c r="S141" s="178" t="str">
        <f t="shared" ca="1" si="7"/>
        <v>*6664</v>
      </c>
    </row>
    <row r="142" spans="1:19" ht="30" customHeight="1">
      <c r="A142" s="160">
        <f t="shared" ca="1" si="6"/>
        <v>46001.674155092602</v>
      </c>
      <c r="B142" s="180"/>
      <c r="C142" s="306">
        <f t="shared" ca="1" si="4"/>
        <v>46001.674155092602</v>
      </c>
      <c r="D142" s="307"/>
      <c r="E142" s="307"/>
      <c r="F142" s="307"/>
      <c r="G142" s="180"/>
      <c r="H142" s="321">
        <f ca="1">(IF(AND(DAY(A142)=20,COUNTIFS($H$25:H141,"&gt;0",$A$25:A141,"&gt;="&amp;DATE(YEAR(A142),MONTH(A142),1),$A$25:A141,"&lt;"&amp;DATE(YEAR(A142),MONTH(A142)+1,1))=0),'ввод данных'!$B$15,-RANDBETWEEN(51,14999)))/'ввод данных'!$B$7</f>
        <v>-18.670846394984327</v>
      </c>
      <c r="I142" s="321"/>
      <c r="J142" s="321"/>
      <c r="K142" s="321"/>
      <c r="L142" s="321"/>
      <c r="M142" s="178"/>
      <c r="N142" s="190">
        <f t="shared" ca="1" si="5"/>
        <v>-18.670846394984327</v>
      </c>
      <c r="O142" s="180"/>
      <c r="P142" s="303" t="str">
        <f ca="1">IF(DAY(A142)=20,"Salary transfer from " &amp;'ввод данных'!$B$11,INDEX(Лист4!$A$1:$A$388,RANDBETWEEN(1,ROWS(Лист4!$A$1:$A$388))))</f>
        <v>PYATEROCHKA 2836</v>
      </c>
      <c r="Q142" s="303"/>
      <c r="R142" s="180"/>
      <c r="S142" s="178" t="str">
        <f t="shared" ca="1" si="7"/>
        <v>*6664</v>
      </c>
    </row>
    <row r="143" spans="1:19" ht="30" customHeight="1">
      <c r="A143" s="160">
        <f t="shared" ca="1" si="6"/>
        <v>46000.935960648159</v>
      </c>
      <c r="B143" s="180"/>
      <c r="C143" s="306">
        <f t="shared" ca="1" si="4"/>
        <v>46000.935960648159</v>
      </c>
      <c r="D143" s="307"/>
      <c r="E143" s="307"/>
      <c r="F143" s="307"/>
      <c r="G143" s="180"/>
      <c r="H143" s="321">
        <f ca="1">(IF(AND(DAY(A143)=20,COUNTIFS($H$25:H142,"&gt;0",$A$25:A142,"&gt;="&amp;DATE(YEAR(A143),MONTH(A143),1),$A$25:A142,"&lt;"&amp;DATE(YEAR(A143),MONTH(A143)+1,1))=0),'ввод данных'!$B$15,-RANDBETWEEN(51,14999)))/'ввод данных'!$B$7</f>
        <v>-68.200626959247643</v>
      </c>
      <c r="I143" s="321"/>
      <c r="J143" s="321"/>
      <c r="K143" s="321"/>
      <c r="L143" s="321"/>
      <c r="M143" s="178"/>
      <c r="N143" s="190">
        <f t="shared" ca="1" si="5"/>
        <v>-68.200626959247643</v>
      </c>
      <c r="O143" s="180"/>
      <c r="P143" s="303" t="str">
        <f ca="1">IF(DAY(A143)=20,"Salary transfer from " &amp;'ввод данных'!$B$11,INDEX(Лист4!$A$1:$A$388,RANDBETWEEN(1,ROWS(Лист4!$A$1:$A$388))))</f>
        <v>LEUPAY.EU  CODE 2924</v>
      </c>
      <c r="Q143" s="303"/>
      <c r="R143" s="180"/>
      <c r="S143" s="178" t="str">
        <f t="shared" ca="1" si="7"/>
        <v>*6664</v>
      </c>
    </row>
    <row r="144" spans="1:19" ht="30" customHeight="1">
      <c r="A144" s="160">
        <f t="shared" ca="1" si="6"/>
        <v>46000.038738425937</v>
      </c>
      <c r="B144" s="180"/>
      <c r="C144" s="306">
        <f t="shared" ca="1" si="4"/>
        <v>46000.038738425937</v>
      </c>
      <c r="D144" s="307"/>
      <c r="E144" s="307"/>
      <c r="F144" s="307"/>
      <c r="G144" s="180"/>
      <c r="H144" s="321">
        <f ca="1">(IF(AND(DAY(A144)=20,COUNTIFS($H$25:H143,"&gt;0",$A$25:A143,"&gt;="&amp;DATE(YEAR(A144),MONTH(A144),1),$A$25:A143,"&lt;"&amp;DATE(YEAR(A144),MONTH(A144)+1,1))=0),'ввод данных'!$B$15,-RANDBETWEEN(51,14999)))/'ввод данных'!$B$7</f>
        <v>-116.55172413793103</v>
      </c>
      <c r="I144" s="321"/>
      <c r="J144" s="321"/>
      <c r="K144" s="321"/>
      <c r="L144" s="321"/>
      <c r="M144" s="178"/>
      <c r="N144" s="190">
        <f t="shared" ca="1" si="5"/>
        <v>-116.55172413793103</v>
      </c>
      <c r="O144" s="180"/>
      <c r="P144" s="303" t="str">
        <f ca="1">IF(DAY(A144)=20,"Salary transfer from " &amp;'ввод данных'!$B$11,INDEX(Лист4!$A$1:$A$388,RANDBETWEEN(1,ROWS(Лист4!$A$1:$A$388))))</f>
        <v>PARENTPAY E-COM R</v>
      </c>
      <c r="Q144" s="303"/>
      <c r="R144" s="180"/>
      <c r="S144" s="178" t="str">
        <f t="shared" ca="1" si="7"/>
        <v>*6664</v>
      </c>
    </row>
    <row r="145" spans="1:19" ht="30" customHeight="1">
      <c r="A145" s="160">
        <f t="shared" ca="1" si="6"/>
        <v>45999.803321759267</v>
      </c>
      <c r="B145" s="180"/>
      <c r="C145" s="306">
        <f t="shared" ca="1" si="4"/>
        <v>45999.803321759267</v>
      </c>
      <c r="D145" s="307"/>
      <c r="E145" s="307"/>
      <c r="F145" s="307"/>
      <c r="G145" s="180"/>
      <c r="H145" s="321">
        <f ca="1">(IF(AND(DAY(A145)=20,COUNTIFS($H$25:H144,"&gt;0",$A$25:A144,"&gt;="&amp;DATE(YEAR(A145),MONTH(A145),1),$A$25:A144,"&lt;"&amp;DATE(YEAR(A145),MONTH(A145)+1,1))=0),'ввод данных'!$B$15,-RANDBETWEEN(51,14999)))/'ввод данных'!$B$7</f>
        <v>-182.97178683385579</v>
      </c>
      <c r="I145" s="321"/>
      <c r="J145" s="321"/>
      <c r="K145" s="321"/>
      <c r="L145" s="321"/>
      <c r="M145" s="178"/>
      <c r="N145" s="190">
        <f t="shared" ca="1" si="5"/>
        <v>-182.97178683385579</v>
      </c>
      <c r="O145" s="180"/>
      <c r="P145" s="303" t="str">
        <f ca="1">IF(DAY(A145)=20,"Salary transfer from " &amp;'ввод данных'!$B$11,INDEX(Лист4!$A$1:$A$388,RANDBETWEEN(1,ROWS(Лист4!$A$1:$A$388))))</f>
        <v>AZS GEROEV KHASANA 107</v>
      </c>
      <c r="Q145" s="303"/>
      <c r="R145" s="180"/>
      <c r="S145" s="178" t="str">
        <f t="shared" ca="1" si="7"/>
        <v>*6664</v>
      </c>
    </row>
    <row r="146" spans="1:19" ht="30" customHeight="1">
      <c r="A146" s="160">
        <f t="shared" ca="1" si="6"/>
        <v>45999.106099537043</v>
      </c>
      <c r="B146" s="180"/>
      <c r="C146" s="306">
        <f t="shared" ca="1" si="4"/>
        <v>45999.106099537043</v>
      </c>
      <c r="D146" s="307"/>
      <c r="E146" s="307"/>
      <c r="F146" s="307"/>
      <c r="G146" s="180"/>
      <c r="H146" s="321">
        <f ca="1">(IF(AND(DAY(A146)=20,COUNTIFS($H$25:H145,"&gt;0",$A$25:A145,"&gt;="&amp;DATE(YEAR(A146),MONTH(A146),1),$A$25:A145,"&lt;"&amp;DATE(YEAR(A146),MONTH(A146)+1,1))=0),'ввод данных'!$B$15,-RANDBETWEEN(51,14999)))/'ввод данных'!$B$7</f>
        <v>-63.134796238244512</v>
      </c>
      <c r="I146" s="321"/>
      <c r="J146" s="321"/>
      <c r="K146" s="321"/>
      <c r="L146" s="321"/>
      <c r="M146" s="178"/>
      <c r="N146" s="190">
        <f t="shared" ca="1" si="5"/>
        <v>-63.134796238244512</v>
      </c>
      <c r="O146" s="180"/>
      <c r="P146" s="303" t="str">
        <f ca="1">IF(DAY(A146)=20,"Salary transfer from " &amp;'ввод данных'!$B$11,INDEX(Лист4!$A$1:$A$388,RANDBETWEEN(1,ROWS(Лист4!$A$1:$A$388))))</f>
        <v>ZANIMALOV.RU</v>
      </c>
      <c r="Q146" s="303"/>
      <c r="R146" s="180"/>
      <c r="S146" s="178" t="str">
        <f t="shared" ca="1" si="7"/>
        <v>*6664</v>
      </c>
    </row>
    <row r="147" spans="1:19" ht="30" customHeight="1">
      <c r="A147" s="160">
        <f t="shared" ca="1" si="6"/>
        <v>45998.642210648155</v>
      </c>
      <c r="B147" s="180"/>
      <c r="C147" s="306">
        <f t="shared" ca="1" si="4"/>
        <v>45998.642210648155</v>
      </c>
      <c r="D147" s="307"/>
      <c r="E147" s="307"/>
      <c r="F147" s="307"/>
      <c r="G147" s="180"/>
      <c r="H147" s="321">
        <f ca="1">(IF(AND(DAY(A147)=20,COUNTIFS($H$25:H146,"&gt;0",$A$25:A146,"&gt;="&amp;DATE(YEAR(A147),MONTH(A147),1),$A$25:A146,"&lt;"&amp;DATE(YEAR(A147),MONTH(A147)+1,1))=0),'ввод данных'!$B$15,-RANDBETWEEN(51,14999)))/'ввод данных'!$B$7</f>
        <v>-20.451410658307211</v>
      </c>
      <c r="I147" s="321"/>
      <c r="J147" s="321"/>
      <c r="K147" s="321"/>
      <c r="L147" s="321"/>
      <c r="M147" s="178"/>
      <c r="N147" s="190">
        <f t="shared" ca="1" si="5"/>
        <v>-20.451410658307211</v>
      </c>
      <c r="O147" s="180"/>
      <c r="P147" s="303" t="str">
        <f ca="1">IF(DAY(A147)=20,"Salary transfer from " &amp;'ввод данных'!$B$11,INDEX(Лист4!$A$1:$A$388,RANDBETWEEN(1,ROWS(Лист4!$A$1:$A$388))))</f>
        <v>MOBI.DENGI.. UNITPAY</v>
      </c>
      <c r="Q147" s="303"/>
      <c r="R147" s="180"/>
      <c r="S147" s="178" t="str">
        <f t="shared" ca="1" si="7"/>
        <v>*6664</v>
      </c>
    </row>
    <row r="148" spans="1:19" ht="30" customHeight="1">
      <c r="A148" s="160">
        <f t="shared" ca="1" si="6"/>
        <v>45998.205405092602</v>
      </c>
      <c r="B148" s="180"/>
      <c r="C148" s="306">
        <f t="shared" ca="1" si="4"/>
        <v>45998.205405092602</v>
      </c>
      <c r="D148" s="307"/>
      <c r="E148" s="307"/>
      <c r="F148" s="307"/>
      <c r="G148" s="180"/>
      <c r="H148" s="321">
        <f ca="1">(IF(AND(DAY(A148)=20,COUNTIFS($H$25:H147,"&gt;0",$A$25:A147,"&gt;="&amp;DATE(YEAR(A148),MONTH(A148),1),$A$25:A147,"&lt;"&amp;DATE(YEAR(A148),MONTH(A148)+1,1))=0),'ввод данных'!$B$15,-RANDBETWEEN(51,14999)))/'ввод данных'!$B$7</f>
        <v>-154.13166144200628</v>
      </c>
      <c r="I148" s="321"/>
      <c r="J148" s="321"/>
      <c r="K148" s="321"/>
      <c r="L148" s="321"/>
      <c r="M148" s="178"/>
      <c r="N148" s="190">
        <f t="shared" ca="1" si="5"/>
        <v>-154.13166144200628</v>
      </c>
      <c r="O148" s="180"/>
      <c r="P148" s="303" t="str">
        <f ca="1">IF(DAY(A148)=20,"Salary transfer from " &amp;'ввод данных'!$B$11,INDEX(Лист4!$A$1:$A$388,RANDBETWEEN(1,ROWS(Лист4!$A$1:$A$388))))</f>
        <v>DEFT PAYMENTS</v>
      </c>
      <c r="Q148" s="303"/>
      <c r="R148" s="180"/>
      <c r="S148" s="178" t="str">
        <f t="shared" ca="1" si="7"/>
        <v>*6664</v>
      </c>
    </row>
    <row r="149" spans="1:19" ht="30" customHeight="1">
      <c r="A149" s="160">
        <f t="shared" ca="1" si="6"/>
        <v>45997.943599537044</v>
      </c>
      <c r="B149" s="180"/>
      <c r="C149" s="306">
        <f t="shared" ca="1" si="4"/>
        <v>45997.943599537044</v>
      </c>
      <c r="D149" s="307"/>
      <c r="E149" s="307"/>
      <c r="F149" s="307"/>
      <c r="G149" s="180"/>
      <c r="H149" s="321">
        <f ca="1">(IF(AND(DAY(A149)=20,COUNTIFS($H$25:H148,"&gt;0",$A$25:A148,"&gt;="&amp;DATE(YEAR(A149),MONTH(A149),1),$A$25:A148,"&lt;"&amp;DATE(YEAR(A149),MONTH(A149)+1,1))=0),'ввод данных'!$B$15,-RANDBETWEEN(51,14999)))/'ввод данных'!$B$7</f>
        <v>-56.551724137931032</v>
      </c>
      <c r="I149" s="321"/>
      <c r="J149" s="321"/>
      <c r="K149" s="321"/>
      <c r="L149" s="321"/>
      <c r="M149" s="178"/>
      <c r="N149" s="190">
        <f t="shared" ca="1" si="5"/>
        <v>-56.551724137931032</v>
      </c>
      <c r="O149" s="180"/>
      <c r="P149" s="303" t="str">
        <f ca="1">IF(DAY(A149)=20,"Salary transfer from " &amp;'ввод данных'!$B$11,INDEX(Лист4!$A$1:$A$388,RANDBETWEEN(1,ROWS(Лист4!$A$1:$A$388))))</f>
        <v>NADEAUS AUCTION GALLER</v>
      </c>
      <c r="Q149" s="303"/>
      <c r="R149" s="180"/>
      <c r="S149" s="178" t="str">
        <f t="shared" ca="1" si="7"/>
        <v>*6664</v>
      </c>
    </row>
    <row r="150" spans="1:19" ht="30" customHeight="1">
      <c r="A150" s="160">
        <f t="shared" ca="1" si="6"/>
        <v>45997.907488425932</v>
      </c>
      <c r="B150" s="180"/>
      <c r="C150" s="306">
        <f t="shared" ca="1" si="4"/>
        <v>45997.907488425932</v>
      </c>
      <c r="D150" s="307"/>
      <c r="E150" s="307"/>
      <c r="F150" s="307"/>
      <c r="G150" s="180"/>
      <c r="H150" s="321">
        <f ca="1">(IF(AND(DAY(A150)=20,COUNTIFS($H$25:H149,"&gt;0",$A$25:A149,"&gt;="&amp;DATE(YEAR(A150),MONTH(A150),1),$A$25:A149,"&lt;"&amp;DATE(YEAR(A150),MONTH(A150)+1,1))=0),'ввод данных'!$B$15,-RANDBETWEEN(51,14999)))/'ввод данных'!$B$7</f>
        <v>-142.29467084639498</v>
      </c>
      <c r="I150" s="321"/>
      <c r="J150" s="321"/>
      <c r="K150" s="321"/>
      <c r="L150" s="321"/>
      <c r="M150" s="178"/>
      <c r="N150" s="190">
        <f t="shared" ca="1" si="5"/>
        <v>-142.29467084639498</v>
      </c>
      <c r="O150" s="180"/>
      <c r="P150" s="303" t="str">
        <f ca="1">IF(DAY(A150)=20,"Salary transfer from " &amp;'ввод данных'!$B$11,INDEX(Лист4!$A$1:$A$388,RANDBETWEEN(1,ROWS(Лист4!$A$1:$A$388))))</f>
        <v>APTEKA APREL</v>
      </c>
      <c r="Q150" s="303"/>
      <c r="R150" s="180"/>
      <c r="S150" s="178" t="str">
        <f t="shared" ca="1" si="7"/>
        <v>*6664</v>
      </c>
    </row>
    <row r="151" spans="1:19" ht="30" customHeight="1">
      <c r="A151" s="160">
        <f t="shared" ca="1" si="6"/>
        <v>45997.664432870377</v>
      </c>
      <c r="B151" s="180"/>
      <c r="C151" s="306">
        <f t="shared" ca="1" si="4"/>
        <v>45997.664432870377</v>
      </c>
      <c r="D151" s="307"/>
      <c r="E151" s="307"/>
      <c r="F151" s="307"/>
      <c r="G151" s="180"/>
      <c r="H151" s="321">
        <f ca="1">(IF(AND(DAY(A151)=20,COUNTIFS($H$25:H150,"&gt;0",$A$25:A150,"&gt;="&amp;DATE(YEAR(A151),MONTH(A151),1),$A$25:A150,"&lt;"&amp;DATE(YEAR(A151),MONTH(A151)+1,1))=0),'ввод данных'!$B$15,-RANDBETWEEN(51,14999)))/'ввод данных'!$B$7</f>
        <v>-38.131661442006269</v>
      </c>
      <c r="I151" s="321"/>
      <c r="J151" s="321"/>
      <c r="K151" s="321"/>
      <c r="L151" s="321"/>
      <c r="M151" s="178"/>
      <c r="N151" s="190">
        <f t="shared" ca="1" si="5"/>
        <v>-38.131661442006269</v>
      </c>
      <c r="O151" s="180"/>
      <c r="P151" s="303" t="str">
        <f ca="1">IF(DAY(A151)=20,"Salary transfer from " &amp;'ввод данных'!$B$11,INDEX(Лист4!$A$1:$A$388,RANDBETWEEN(1,ROWS(Лист4!$A$1:$A$388))))</f>
        <v>PAYPAL *PAYPALGIFTS</v>
      </c>
      <c r="Q151" s="303"/>
      <c r="R151" s="180"/>
      <c r="S151" s="178" t="str">
        <f t="shared" ca="1" si="7"/>
        <v>*6664</v>
      </c>
    </row>
    <row r="152" spans="1:19" ht="30" customHeight="1">
      <c r="A152" s="160">
        <f t="shared" ca="1" si="6"/>
        <v>45997.063043981485</v>
      </c>
      <c r="B152" s="180"/>
      <c r="C152" s="306">
        <f t="shared" ca="1" si="4"/>
        <v>45997.063043981485</v>
      </c>
      <c r="D152" s="307"/>
      <c r="E152" s="307"/>
      <c r="F152" s="307"/>
      <c r="G152" s="180"/>
      <c r="H152" s="321">
        <f ca="1">(IF(AND(DAY(A152)=20,COUNTIFS($H$25:H151,"&gt;0",$A$25:A151,"&gt;="&amp;DATE(YEAR(A152),MONTH(A152),1),$A$25:A151,"&lt;"&amp;DATE(YEAR(A152),MONTH(A152)+1,1))=0),'ввод данных'!$B$15,-RANDBETWEEN(51,14999)))/'ввод данных'!$B$7</f>
        <v>-22.38244514106583</v>
      </c>
      <c r="I152" s="321"/>
      <c r="J152" s="321"/>
      <c r="K152" s="321"/>
      <c r="L152" s="321"/>
      <c r="M152" s="178"/>
      <c r="N152" s="190">
        <f t="shared" ca="1" si="5"/>
        <v>-22.38244514106583</v>
      </c>
      <c r="O152" s="180"/>
      <c r="P152" s="303" t="str">
        <f ca="1">IF(DAY(A152)=20,"Salary transfer from " &amp;'ввод данных'!$B$11,INDEX(Лист4!$A$1:$A$388,RANDBETWEEN(1,ROWS(Лист4!$A$1:$A$388))))</f>
        <v>SPB COFFEE HOUSE 46</v>
      </c>
      <c r="Q152" s="303"/>
      <c r="R152" s="180"/>
      <c r="S152" s="178" t="str">
        <f t="shared" ca="1" si="7"/>
        <v>*6664</v>
      </c>
    </row>
    <row r="153" spans="1:19" ht="30" customHeight="1">
      <c r="A153" s="160">
        <f t="shared" ca="1" si="6"/>
        <v>45996.81998842593</v>
      </c>
      <c r="B153" s="180"/>
      <c r="C153" s="306">
        <f t="shared" ca="1" si="4"/>
        <v>45996.81998842593</v>
      </c>
      <c r="D153" s="307"/>
      <c r="E153" s="307"/>
      <c r="F153" s="307"/>
      <c r="G153" s="180"/>
      <c r="H153" s="321">
        <f ca="1">(IF(AND(DAY(A153)=20,COUNTIFS($H$25:H152,"&gt;0",$A$25:A152,"&gt;="&amp;DATE(YEAR(A153),MONTH(A153),1),$A$25:A152,"&lt;"&amp;DATE(YEAR(A153),MONTH(A153)+1,1))=0),'ввод данных'!$B$15,-RANDBETWEEN(51,14999)))/'ввод данных'!$B$7</f>
        <v>-114.92163009404389</v>
      </c>
      <c r="I153" s="321"/>
      <c r="J153" s="321"/>
      <c r="K153" s="321"/>
      <c r="L153" s="321"/>
      <c r="M153" s="178"/>
      <c r="N153" s="190">
        <f t="shared" ca="1" si="5"/>
        <v>-114.92163009404389</v>
      </c>
      <c r="O153" s="180"/>
      <c r="P153" s="303" t="str">
        <f ca="1">IF(DAY(A153)=20,"Salary transfer from " &amp;'ввод данных'!$B$11,INDEX(Лист4!$A$1:$A$388,RANDBETWEEN(1,ROWS(Лист4!$A$1:$A$388))))</f>
        <v>LOTOS</v>
      </c>
      <c r="Q153" s="303"/>
      <c r="R153" s="180"/>
      <c r="S153" s="178" t="str">
        <f t="shared" ca="1" si="7"/>
        <v>*6664</v>
      </c>
    </row>
    <row r="154" spans="1:19" ht="30" customHeight="1">
      <c r="A154" s="160">
        <f t="shared" ca="1" si="6"/>
        <v>45996.485960648155</v>
      </c>
      <c r="B154" s="180"/>
      <c r="C154" s="306">
        <f t="shared" ref="C154:C217" ca="1" si="8">A154</f>
        <v>45996.485960648155</v>
      </c>
      <c r="D154" s="307"/>
      <c r="E154" s="307"/>
      <c r="F154" s="307"/>
      <c r="G154" s="180"/>
      <c r="H154" s="321">
        <f ca="1">(IF(AND(DAY(A154)=20,COUNTIFS($H$25:H153,"&gt;0",$A$25:A153,"&gt;="&amp;DATE(YEAR(A154),MONTH(A154),1),$A$25:A153,"&lt;"&amp;DATE(YEAR(A154),MONTH(A154)+1,1))=0),'ввод данных'!$B$15,-RANDBETWEEN(51,14999)))/'ввод данных'!$B$7</f>
        <v>-51.711598746081506</v>
      </c>
      <c r="I154" s="321"/>
      <c r="J154" s="321"/>
      <c r="K154" s="321"/>
      <c r="L154" s="321"/>
      <c r="M154" s="178"/>
      <c r="N154" s="190">
        <f t="shared" ref="N154:N217" ca="1" si="9">H154</f>
        <v>-51.711598746081506</v>
      </c>
      <c r="O154" s="180"/>
      <c r="P154" s="303" t="str">
        <f ca="1">IF(DAY(A154)=20,"Salary transfer from " &amp;'ввод данных'!$B$11,INDEX(Лист4!$A$1:$A$388,RANDBETWEEN(1,ROWS(Лист4!$A$1:$A$388))))</f>
        <v>BHN*GIFTCARDLAB</v>
      </c>
      <c r="Q154" s="303"/>
      <c r="R154" s="180"/>
      <c r="S154" s="178" t="str">
        <f t="shared" ca="1" si="7"/>
        <v>*6664</v>
      </c>
    </row>
    <row r="155" spans="1:19" ht="30" customHeight="1">
      <c r="A155" s="160">
        <f t="shared" ref="A155:A218" ca="1" si="10">A154-RANDBETWEEN(1,1440)/1440</f>
        <v>45996.480405092596</v>
      </c>
      <c r="B155" s="180"/>
      <c r="C155" s="306">
        <f t="shared" ca="1" si="8"/>
        <v>45996.480405092596</v>
      </c>
      <c r="D155" s="307"/>
      <c r="E155" s="307"/>
      <c r="F155" s="307"/>
      <c r="G155" s="180"/>
      <c r="H155" s="321">
        <f ca="1">(IF(AND(DAY(A155)=20,COUNTIFS($H$25:H154,"&gt;0",$A$25:A154,"&gt;="&amp;DATE(YEAR(A155),MONTH(A155),1),$A$25:A154,"&lt;"&amp;DATE(YEAR(A155),MONTH(A155)+1,1))=0),'ввод данных'!$B$15,-RANDBETWEEN(51,14999)))/'ввод данных'!$B$7</f>
        <v>-74.921630094043891</v>
      </c>
      <c r="I155" s="321"/>
      <c r="J155" s="321"/>
      <c r="K155" s="321"/>
      <c r="L155" s="321"/>
      <c r="M155" s="178"/>
      <c r="N155" s="190">
        <f t="shared" ca="1" si="9"/>
        <v>-74.921630094043891</v>
      </c>
      <c r="O155" s="180"/>
      <c r="P155" s="303" t="str">
        <f ca="1">IF(DAY(A155)=20,"Salary transfer from " &amp;'ввод данных'!$B$11,INDEX(Лист4!$A$1:$A$388,RANDBETWEEN(1,ROWS(Лист4!$A$1:$A$388))))</f>
        <v>MCDONALDS 21007</v>
      </c>
      <c r="Q155" s="303"/>
      <c r="R155" s="180"/>
      <c r="S155" s="178" t="str">
        <f t="shared" ref="S155:S218" ca="1" si="11">$S$25</f>
        <v>*6664</v>
      </c>
    </row>
    <row r="156" spans="1:19" ht="30" customHeight="1">
      <c r="A156" s="160">
        <f t="shared" ca="1" si="10"/>
        <v>45995.653321759266</v>
      </c>
      <c r="B156" s="180"/>
      <c r="C156" s="306">
        <f t="shared" ca="1" si="8"/>
        <v>45995.653321759266</v>
      </c>
      <c r="D156" s="307"/>
      <c r="E156" s="307"/>
      <c r="F156" s="307"/>
      <c r="G156" s="180"/>
      <c r="H156" s="321">
        <f ca="1">(IF(AND(DAY(A156)=20,COUNTIFS($H$25:H155,"&gt;0",$A$25:A155,"&gt;="&amp;DATE(YEAR(A156),MONTH(A156),1),$A$25:A155,"&lt;"&amp;DATE(YEAR(A156),MONTH(A156)+1,1))=0),'ввод данных'!$B$15,-RANDBETWEEN(51,14999)))/'ввод данных'!$B$7</f>
        <v>-86.959247648902817</v>
      </c>
      <c r="I156" s="321"/>
      <c r="J156" s="321"/>
      <c r="K156" s="321"/>
      <c r="L156" s="321"/>
      <c r="M156" s="178"/>
      <c r="N156" s="190">
        <f t="shared" ca="1" si="9"/>
        <v>-86.959247648902817</v>
      </c>
      <c r="O156" s="180"/>
      <c r="P156" s="303" t="str">
        <f ca="1">IF(DAY(A156)=20,"Salary transfer from " &amp;'ввод данных'!$B$11,INDEX(Лист4!$A$1:$A$388,RANDBETWEEN(1,ROWS(Лист4!$A$1:$A$388))))</f>
        <v>ZAIMMIGOM.RU</v>
      </c>
      <c r="Q156" s="303"/>
      <c r="R156" s="180"/>
      <c r="S156" s="178" t="str">
        <f t="shared" ca="1" si="11"/>
        <v>*6664</v>
      </c>
    </row>
    <row r="157" spans="1:19" ht="30" customHeight="1">
      <c r="A157" s="160">
        <f t="shared" ca="1" si="10"/>
        <v>45995.005405092597</v>
      </c>
      <c r="B157" s="180"/>
      <c r="C157" s="306">
        <f t="shared" ca="1" si="8"/>
        <v>45995.005405092597</v>
      </c>
      <c r="D157" s="307"/>
      <c r="E157" s="307"/>
      <c r="F157" s="307"/>
      <c r="G157" s="180"/>
      <c r="H157" s="321">
        <f ca="1">(IF(AND(DAY(A157)=20,COUNTIFS($H$25:H156,"&gt;0",$A$25:A156,"&gt;="&amp;DATE(YEAR(A157),MONTH(A157),1),$A$25:A156,"&lt;"&amp;DATE(YEAR(A157),MONTH(A157)+1,1))=0),'ввод данных'!$B$15,-RANDBETWEEN(51,14999)))/'ввод данных'!$B$7</f>
        <v>-71.836990595611283</v>
      </c>
      <c r="I157" s="321"/>
      <c r="J157" s="321"/>
      <c r="K157" s="321"/>
      <c r="L157" s="321"/>
      <c r="M157" s="178"/>
      <c r="N157" s="190">
        <f t="shared" ca="1" si="9"/>
        <v>-71.836990595611283</v>
      </c>
      <c r="O157" s="180"/>
      <c r="P157" s="303" t="str">
        <f ca="1">IF(DAY(A157)=20,"Salary transfer from " &amp;'ввод данных'!$B$11,INDEX(Лист4!$A$1:$A$388,RANDBETWEEN(1,ROWS(Лист4!$A$1:$A$388))))</f>
        <v>OOO COFFEE EZS</v>
      </c>
      <c r="Q157" s="303"/>
      <c r="R157" s="180"/>
      <c r="S157" s="178" t="str">
        <f t="shared" ca="1" si="11"/>
        <v>*6664</v>
      </c>
    </row>
    <row r="158" spans="1:19" ht="30" customHeight="1">
      <c r="A158" s="160">
        <f t="shared" ca="1" si="10"/>
        <v>45994.695682870377</v>
      </c>
      <c r="B158" s="180"/>
      <c r="C158" s="306">
        <f t="shared" ca="1" si="8"/>
        <v>45994.695682870377</v>
      </c>
      <c r="D158" s="307"/>
      <c r="E158" s="307"/>
      <c r="F158" s="307"/>
      <c r="G158" s="180"/>
      <c r="H158" s="321">
        <f ca="1">(IF(AND(DAY(A158)=20,COUNTIFS($H$25:H157,"&gt;0",$A$25:A157,"&gt;="&amp;DATE(YEAR(A158),MONTH(A158),1),$A$25:A157,"&lt;"&amp;DATE(YEAR(A158),MONTH(A158)+1,1))=0),'ввод данных'!$B$15,-RANDBETWEEN(51,14999)))/'ввод данных'!$B$7</f>
        <v>-2.3699059561128526</v>
      </c>
      <c r="I158" s="321"/>
      <c r="J158" s="321"/>
      <c r="K158" s="321"/>
      <c r="L158" s="321"/>
      <c r="M158" s="178"/>
      <c r="N158" s="190">
        <f t="shared" ca="1" si="9"/>
        <v>-2.3699059561128526</v>
      </c>
      <c r="O158" s="180"/>
      <c r="P158" s="303" t="str">
        <f ca="1">IF(DAY(A158)=20,"Salary transfer from " &amp;'ввод данных'!$B$11,INDEX(Лист4!$A$1:$A$388,RANDBETWEEN(1,ROWS(Лист4!$A$1:$A$388))))</f>
        <v>RITCHIE BROS. AUCTIONE</v>
      </c>
      <c r="Q158" s="303"/>
      <c r="R158" s="180"/>
      <c r="S158" s="178" t="str">
        <f t="shared" ca="1" si="11"/>
        <v>*6664</v>
      </c>
    </row>
    <row r="159" spans="1:19" ht="30" customHeight="1">
      <c r="A159" s="160">
        <f t="shared" ca="1" si="10"/>
        <v>45993.869293981486</v>
      </c>
      <c r="B159" s="180"/>
      <c r="C159" s="306">
        <f t="shared" ca="1" si="8"/>
        <v>45993.869293981486</v>
      </c>
      <c r="D159" s="307"/>
      <c r="E159" s="307"/>
      <c r="F159" s="307"/>
      <c r="G159" s="180"/>
      <c r="H159" s="321">
        <f ca="1">(IF(AND(DAY(A159)=20,COUNTIFS($H$25:H158,"&gt;0",$A$25:A158,"&gt;="&amp;DATE(YEAR(A159),MONTH(A159),1),$A$25:A158,"&lt;"&amp;DATE(YEAR(A159),MONTH(A159)+1,1))=0),'ввод данных'!$B$15,-RANDBETWEEN(51,14999)))/'ввод данных'!$B$7</f>
        <v>-30.206896551724139</v>
      </c>
      <c r="I159" s="321"/>
      <c r="J159" s="321"/>
      <c r="K159" s="321"/>
      <c r="L159" s="321"/>
      <c r="M159" s="178"/>
      <c r="N159" s="190">
        <f t="shared" ca="1" si="9"/>
        <v>-30.206896551724139</v>
      </c>
      <c r="O159" s="180"/>
      <c r="P159" s="303" t="str">
        <f ca="1">IF(DAY(A159)=20,"Salary transfer from " &amp;'ввод данных'!$B$11,INDEX(Лист4!$A$1:$A$388,RANDBETWEEN(1,ROWS(Лист4!$A$1:$A$388))))</f>
        <v>SKR*SKRILL.COM</v>
      </c>
      <c r="Q159" s="303"/>
      <c r="R159" s="180"/>
      <c r="S159" s="178" t="str">
        <f t="shared" ca="1" si="11"/>
        <v>*6664</v>
      </c>
    </row>
    <row r="160" spans="1:19" ht="30" customHeight="1">
      <c r="A160" s="160">
        <f t="shared" ca="1" si="10"/>
        <v>45993.604710648156</v>
      </c>
      <c r="B160" s="180"/>
      <c r="C160" s="306">
        <f t="shared" ca="1" si="8"/>
        <v>45993.604710648156</v>
      </c>
      <c r="D160" s="307"/>
      <c r="E160" s="307"/>
      <c r="F160" s="307"/>
      <c r="G160" s="180"/>
      <c r="H160" s="321">
        <f ca="1">(IF(AND(DAY(A160)=20,COUNTIFS($H$25:H159,"&gt;0",$A$25:A159,"&gt;="&amp;DATE(YEAR(A160),MONTH(A160),1),$A$25:A159,"&lt;"&amp;DATE(YEAR(A160),MONTH(A160)+1,1))=0),'ввод данных'!$B$15,-RANDBETWEEN(51,14999)))/'ввод данных'!$B$7</f>
        <v>-18.394984326018808</v>
      </c>
      <c r="I160" s="321"/>
      <c r="J160" s="321"/>
      <c r="K160" s="321"/>
      <c r="L160" s="321"/>
      <c r="M160" s="178"/>
      <c r="N160" s="190">
        <f t="shared" ca="1" si="9"/>
        <v>-18.394984326018808</v>
      </c>
      <c r="O160" s="180"/>
      <c r="P160" s="303" t="str">
        <f ca="1">IF(DAY(A160)=20,"Salary transfer from " &amp;'ввод данных'!$B$11,INDEX(Лист4!$A$1:$A$388,RANDBETWEEN(1,ROWS(Лист4!$A$1:$A$388))))</f>
        <v>PYATEROCHKA 3446</v>
      </c>
      <c r="Q160" s="303"/>
      <c r="R160" s="180"/>
      <c r="S160" s="178" t="str">
        <f t="shared" ca="1" si="11"/>
        <v>*6664</v>
      </c>
    </row>
    <row r="161" spans="1:19" ht="30" customHeight="1">
      <c r="A161" s="160">
        <f t="shared" ca="1" si="10"/>
        <v>45992.622071759266</v>
      </c>
      <c r="B161" s="180"/>
      <c r="C161" s="306">
        <f t="shared" ca="1" si="8"/>
        <v>45992.622071759266</v>
      </c>
      <c r="D161" s="307"/>
      <c r="E161" s="307"/>
      <c r="F161" s="307"/>
      <c r="G161" s="180"/>
      <c r="H161" s="321">
        <f ca="1">(IF(AND(DAY(A161)=20,COUNTIFS($H$25:H160,"&gt;0",$A$25:A160,"&gt;="&amp;DATE(YEAR(A161),MONTH(A161),1),$A$25:A160,"&lt;"&amp;DATE(YEAR(A161),MONTH(A161)+1,1))=0),'ввод данных'!$B$15,-RANDBETWEEN(51,14999)))/'ввод данных'!$B$7</f>
        <v>-131.31034482758622</v>
      </c>
      <c r="I161" s="321"/>
      <c r="J161" s="321"/>
      <c r="K161" s="321"/>
      <c r="L161" s="321"/>
      <c r="M161" s="178"/>
      <c r="N161" s="190">
        <f t="shared" ca="1" si="9"/>
        <v>-131.31034482758622</v>
      </c>
      <c r="O161" s="180"/>
      <c r="P161" s="303" t="str">
        <f ca="1">IF(DAY(A161)=20,"Salary transfer from " &amp;'ввод данных'!$B$11,INDEX(Лист4!$A$1:$A$388,RANDBETWEEN(1,ROWS(Лист4!$A$1:$A$388))))</f>
        <v>SVOI DA NASHI AVRORA</v>
      </c>
      <c r="Q161" s="303"/>
      <c r="R161" s="180"/>
      <c r="S161" s="178" t="str">
        <f t="shared" ca="1" si="11"/>
        <v>*6664</v>
      </c>
    </row>
    <row r="162" spans="1:19" ht="30" customHeight="1">
      <c r="A162" s="160">
        <f t="shared" ca="1" si="10"/>
        <v>45992.173460648155</v>
      </c>
      <c r="B162" s="180"/>
      <c r="C162" s="306">
        <f t="shared" ca="1" si="8"/>
        <v>45992.173460648155</v>
      </c>
      <c r="D162" s="307"/>
      <c r="E162" s="307"/>
      <c r="F162" s="307"/>
      <c r="G162" s="180"/>
      <c r="H162" s="321">
        <f ca="1">(IF(AND(DAY(A162)=20,COUNTIFS($H$25:H161,"&gt;0",$A$25:A161,"&gt;="&amp;DATE(YEAR(A162),MONTH(A162),1),$A$25:A161,"&lt;"&amp;DATE(YEAR(A162),MONTH(A162)+1,1))=0),'ввод данных'!$B$15,-RANDBETWEEN(51,14999)))/'ввод данных'!$B$7</f>
        <v>-44.714733542319749</v>
      </c>
      <c r="I162" s="321"/>
      <c r="J162" s="321"/>
      <c r="K162" s="321"/>
      <c r="L162" s="321"/>
      <c r="M162" s="178"/>
      <c r="N162" s="190">
        <f t="shared" ca="1" si="9"/>
        <v>-44.714733542319749</v>
      </c>
      <c r="O162" s="180"/>
      <c r="P162" s="303" t="str">
        <f ca="1">IF(DAY(A162)=20,"Salary transfer from " &amp;'ввод данных'!$B$11,INDEX(Лист4!$A$1:$A$388,RANDBETWEEN(1,ROWS(Лист4!$A$1:$A$388))))</f>
        <v>UMESTO SUSHI</v>
      </c>
      <c r="Q162" s="303"/>
      <c r="R162" s="180"/>
      <c r="S162" s="178" t="str">
        <f t="shared" ca="1" si="11"/>
        <v>*6664</v>
      </c>
    </row>
    <row r="163" spans="1:19" ht="30" customHeight="1">
      <c r="A163" s="160">
        <f t="shared" ca="1" si="10"/>
        <v>45991.273460648154</v>
      </c>
      <c r="B163" s="180"/>
      <c r="C163" s="306">
        <f t="shared" ca="1" si="8"/>
        <v>45991.273460648154</v>
      </c>
      <c r="D163" s="307"/>
      <c r="E163" s="307"/>
      <c r="F163" s="307"/>
      <c r="G163" s="180"/>
      <c r="H163" s="321">
        <f ca="1">(IF(AND(DAY(A163)=20,COUNTIFS($H$25:H162,"&gt;0",$A$25:A162,"&gt;="&amp;DATE(YEAR(A163),MONTH(A163),1),$A$25:A162,"&lt;"&amp;DATE(YEAR(A163),MONTH(A163)+1,1))=0),'ввод данных'!$B$15,-RANDBETWEEN(51,14999)))/'ввод данных'!$B$7</f>
        <v>-157.81818181818181</v>
      </c>
      <c r="I163" s="321"/>
      <c r="J163" s="321"/>
      <c r="K163" s="321"/>
      <c r="L163" s="321"/>
      <c r="M163" s="178"/>
      <c r="N163" s="190">
        <f t="shared" ca="1" si="9"/>
        <v>-157.81818181818181</v>
      </c>
      <c r="O163" s="180"/>
      <c r="P163" s="303" t="str">
        <f ca="1">IF(DAY(A163)=20,"Salary transfer from " &amp;'ввод данных'!$B$11,INDEX(Лист4!$A$1:$A$388,RANDBETWEEN(1,ROWS(Лист4!$A$1:$A$388))))</f>
        <v>QIWI WALLET</v>
      </c>
      <c r="Q163" s="303"/>
      <c r="R163" s="180"/>
      <c r="S163" s="178" t="str">
        <f t="shared" ca="1" si="11"/>
        <v>*6664</v>
      </c>
    </row>
    <row r="164" spans="1:19" ht="30" customHeight="1">
      <c r="A164" s="160">
        <f t="shared" ca="1" si="10"/>
        <v>45990.835960648154</v>
      </c>
      <c r="B164" s="180"/>
      <c r="C164" s="306">
        <f t="shared" ca="1" si="8"/>
        <v>45990.835960648154</v>
      </c>
      <c r="D164" s="307"/>
      <c r="E164" s="307"/>
      <c r="F164" s="307"/>
      <c r="G164" s="180"/>
      <c r="H164" s="321">
        <f ca="1">(IF(AND(DAY(A164)=20,COUNTIFS($H$25:H163,"&gt;0",$A$25:A163,"&gt;="&amp;DATE(YEAR(A164),MONTH(A164),1),$A$25:A163,"&lt;"&amp;DATE(YEAR(A164),MONTH(A164)+1,1))=0),'ввод данных'!$B$15,-RANDBETWEEN(51,14999)))/'ввод данных'!$B$7</f>
        <v>-116.70219435736676</v>
      </c>
      <c r="I164" s="321"/>
      <c r="J164" s="321"/>
      <c r="K164" s="321"/>
      <c r="L164" s="321"/>
      <c r="M164" s="178"/>
      <c r="N164" s="190">
        <f t="shared" ca="1" si="9"/>
        <v>-116.70219435736676</v>
      </c>
      <c r="O164" s="180"/>
      <c r="P164" s="303" t="str">
        <f ca="1">IF(DAY(A164)=20,"Salary transfer from " &amp;'ввод данных'!$B$11,INDEX(Лист4!$A$1:$A$388,RANDBETWEEN(1,ROWS(Лист4!$A$1:$A$388))))</f>
        <v>PAYU</v>
      </c>
      <c r="Q164" s="303"/>
      <c r="R164" s="180"/>
      <c r="S164" s="178" t="str">
        <f t="shared" ca="1" si="11"/>
        <v>*6664</v>
      </c>
    </row>
    <row r="165" spans="1:19" ht="30" customHeight="1">
      <c r="A165" s="160">
        <f t="shared" ca="1" si="10"/>
        <v>45990.438738425932</v>
      </c>
      <c r="B165" s="180"/>
      <c r="C165" s="306">
        <f t="shared" ca="1" si="8"/>
        <v>45990.438738425932</v>
      </c>
      <c r="D165" s="307"/>
      <c r="E165" s="307"/>
      <c r="F165" s="307"/>
      <c r="G165" s="180"/>
      <c r="H165" s="321">
        <f ca="1">(IF(AND(DAY(A165)=20,COUNTIFS($H$25:H164,"&gt;0",$A$25:A164,"&gt;="&amp;DATE(YEAR(A165),MONTH(A165),1),$A$25:A164,"&lt;"&amp;DATE(YEAR(A165),MONTH(A165)+1,1))=0),'ввод данных'!$B$15,-RANDBETWEEN(51,14999)))/'ввод данных'!$B$7</f>
        <v>-130.42006269592477</v>
      </c>
      <c r="I165" s="321"/>
      <c r="J165" s="321"/>
      <c r="K165" s="321"/>
      <c r="L165" s="321"/>
      <c r="M165" s="178"/>
      <c r="N165" s="190">
        <f t="shared" ca="1" si="9"/>
        <v>-130.42006269592477</v>
      </c>
      <c r="O165" s="180"/>
      <c r="P165" s="303" t="str">
        <f ca="1">IF(DAY(A165)=20,"Salary transfer from " &amp;'ввод данных'!$B$11,INDEX(Лист4!$A$1:$A$388,RANDBETWEEN(1,ROWS(Лист4!$A$1:$A$388))))</f>
        <v>POMIDOR 1</v>
      </c>
      <c r="Q165" s="303"/>
      <c r="R165" s="180"/>
      <c r="S165" s="178" t="str">
        <f t="shared" ca="1" si="11"/>
        <v>*6664</v>
      </c>
    </row>
    <row r="166" spans="1:19" ht="30" customHeight="1">
      <c r="A166" s="160">
        <f t="shared" ca="1" si="10"/>
        <v>45989.678321759267</v>
      </c>
      <c r="B166" s="180"/>
      <c r="C166" s="306">
        <f t="shared" ca="1" si="8"/>
        <v>45989.678321759267</v>
      </c>
      <c r="D166" s="307"/>
      <c r="E166" s="307"/>
      <c r="F166" s="307"/>
      <c r="G166" s="180"/>
      <c r="H166" s="321">
        <f ca="1">(IF(AND(DAY(A166)=20,COUNTIFS($H$25:H165,"&gt;0",$A$25:A165,"&gt;="&amp;DATE(YEAR(A166),MONTH(A166),1),$A$25:A165,"&lt;"&amp;DATE(YEAR(A166),MONTH(A166)+1,1))=0),'ввод данных'!$B$15,-RANDBETWEEN(51,14999)))/'ввод данных'!$B$7</f>
        <v>-164.41379310344828</v>
      </c>
      <c r="I166" s="321"/>
      <c r="J166" s="321"/>
      <c r="K166" s="321"/>
      <c r="L166" s="321"/>
      <c r="M166" s="178"/>
      <c r="N166" s="190">
        <f t="shared" ca="1" si="9"/>
        <v>-164.41379310344828</v>
      </c>
      <c r="O166" s="180"/>
      <c r="P166" s="303" t="str">
        <f ca="1">IF(DAY(A166)=20,"Salary transfer from " &amp;'ввод данных'!$B$11,INDEX(Лист4!$A$1:$A$388,RANDBETWEEN(1,ROWS(Лист4!$A$1:$A$388))))</f>
        <v>ZAIM365.RU</v>
      </c>
      <c r="Q166" s="303"/>
      <c r="R166" s="180"/>
      <c r="S166" s="178" t="str">
        <f t="shared" ca="1" si="11"/>
        <v>*6664</v>
      </c>
    </row>
    <row r="167" spans="1:19" ht="30" customHeight="1">
      <c r="A167" s="160">
        <f t="shared" ca="1" si="10"/>
        <v>45988.753321759265</v>
      </c>
      <c r="B167" s="180"/>
      <c r="C167" s="306">
        <f t="shared" ca="1" si="8"/>
        <v>45988.753321759265</v>
      </c>
      <c r="D167" s="307"/>
      <c r="E167" s="307"/>
      <c r="F167" s="307"/>
      <c r="G167" s="180"/>
      <c r="H167" s="321">
        <f ca="1">(IF(AND(DAY(A167)=20,COUNTIFS($H$25:H166,"&gt;0",$A$25:A166,"&gt;="&amp;DATE(YEAR(A167),MONTH(A167),1),$A$25:A166,"&lt;"&amp;DATE(YEAR(A167),MONTH(A167)+1,1))=0),'ввод данных'!$B$15,-RANDBETWEEN(51,14999)))/'ввод данных'!$B$7</f>
        <v>-142.89655172413794</v>
      </c>
      <c r="I167" s="321"/>
      <c r="J167" s="321"/>
      <c r="K167" s="321"/>
      <c r="L167" s="321"/>
      <c r="M167" s="178"/>
      <c r="N167" s="190">
        <f t="shared" ca="1" si="9"/>
        <v>-142.89655172413794</v>
      </c>
      <c r="O167" s="180"/>
      <c r="P167" s="303" t="str">
        <f ca="1">IF(DAY(A167)=20,"Salary transfer from " &amp;'ввод данных'!$B$11,INDEX(Лист4!$A$1:$A$388,RANDBETWEEN(1,ROWS(Лист4!$A$1:$A$388))))</f>
        <v>LEUPAY.EU  CODE 2924</v>
      </c>
      <c r="Q167" s="303"/>
      <c r="R167" s="180"/>
      <c r="S167" s="178" t="str">
        <f t="shared" ca="1" si="11"/>
        <v>*6664</v>
      </c>
    </row>
    <row r="168" spans="1:19" ht="30" customHeight="1">
      <c r="A168" s="160">
        <f t="shared" ca="1" si="10"/>
        <v>45988.222766203711</v>
      </c>
      <c r="B168" s="180"/>
      <c r="C168" s="306">
        <f t="shared" ca="1" si="8"/>
        <v>45988.222766203711</v>
      </c>
      <c r="D168" s="307"/>
      <c r="E168" s="307"/>
      <c r="F168" s="307"/>
      <c r="G168" s="180"/>
      <c r="H168" s="321">
        <f ca="1">(IF(AND(DAY(A168)=20,COUNTIFS($H$25:H167,"&gt;0",$A$25:A167,"&gt;="&amp;DATE(YEAR(A168),MONTH(A168),1),$A$25:A167,"&lt;"&amp;DATE(YEAR(A168),MONTH(A168)+1,1))=0),'ввод данных'!$B$15,-RANDBETWEEN(51,14999)))/'ввод данных'!$B$7</f>
        <v>-70.532915360501562</v>
      </c>
      <c r="I168" s="321"/>
      <c r="J168" s="321"/>
      <c r="K168" s="321"/>
      <c r="L168" s="321"/>
      <c r="M168" s="178"/>
      <c r="N168" s="190">
        <f t="shared" ca="1" si="9"/>
        <v>-70.532915360501562</v>
      </c>
      <c r="O168" s="180"/>
      <c r="P168" s="303" t="str">
        <f ca="1">IF(DAY(A168)=20,"Salary transfer from " &amp;'ввод данных'!$B$11,INDEX(Лист4!$A$1:$A$388,RANDBETWEEN(1,ROWS(Лист4!$A$1:$A$388))))</f>
        <v>FOTOSTRANA.RU</v>
      </c>
      <c r="Q168" s="303"/>
      <c r="R168" s="180"/>
      <c r="S168" s="178" t="str">
        <f t="shared" ca="1" si="11"/>
        <v>*6664</v>
      </c>
    </row>
    <row r="169" spans="1:19" ht="30" customHeight="1">
      <c r="A169" s="160">
        <f t="shared" ca="1" si="10"/>
        <v>45987.88248842593</v>
      </c>
      <c r="B169" s="180"/>
      <c r="C169" s="306">
        <f t="shared" ca="1" si="8"/>
        <v>45987.88248842593</v>
      </c>
      <c r="D169" s="307"/>
      <c r="E169" s="307"/>
      <c r="F169" s="307"/>
      <c r="G169" s="180"/>
      <c r="H169" s="321">
        <f ca="1">(IF(AND(DAY(A169)=20,COUNTIFS($H$25:H168,"&gt;0",$A$25:A168,"&gt;="&amp;DATE(YEAR(A169),MONTH(A169),1),$A$25:A168,"&lt;"&amp;DATE(YEAR(A169),MONTH(A169)+1,1))=0),'ввод данных'!$B$15,-RANDBETWEEN(51,14999)))/'ввод данных'!$B$7</f>
        <v>-44.752351097178682</v>
      </c>
      <c r="I169" s="321"/>
      <c r="J169" s="321"/>
      <c r="K169" s="321"/>
      <c r="L169" s="321"/>
      <c r="M169" s="178"/>
      <c r="N169" s="190">
        <f t="shared" ca="1" si="9"/>
        <v>-44.752351097178682</v>
      </c>
      <c r="O169" s="180"/>
      <c r="P169" s="303" t="str">
        <f ca="1">IF(DAY(A169)=20,"Salary transfer from " &amp;'ввод данных'!$B$11,INDEX(Лист4!$A$1:$A$388,RANDBETWEEN(1,ROWS(Лист4!$A$1:$A$388))))</f>
        <v>ONLINEPAY</v>
      </c>
      <c r="Q169" s="303"/>
      <c r="R169" s="180"/>
      <c r="S169" s="178" t="str">
        <f t="shared" ca="1" si="11"/>
        <v>*6664</v>
      </c>
    </row>
    <row r="170" spans="1:19" ht="30" customHeight="1">
      <c r="A170" s="160">
        <f t="shared" ca="1" si="10"/>
        <v>45987.830405092594</v>
      </c>
      <c r="B170" s="180"/>
      <c r="C170" s="306">
        <f t="shared" ca="1" si="8"/>
        <v>45987.830405092594</v>
      </c>
      <c r="D170" s="307"/>
      <c r="E170" s="307"/>
      <c r="F170" s="307"/>
      <c r="G170" s="180"/>
      <c r="H170" s="321">
        <f ca="1">(IF(AND(DAY(A170)=20,COUNTIFS($H$25:H169,"&gt;0",$A$25:A169,"&gt;="&amp;DATE(YEAR(A170),MONTH(A170),1),$A$25:A169,"&lt;"&amp;DATE(YEAR(A170),MONTH(A170)+1,1))=0),'ввод данных'!$B$15,-RANDBETWEEN(51,14999)))/'ввод данных'!$B$7</f>
        <v>-85.053291536050153</v>
      </c>
      <c r="I170" s="321"/>
      <c r="J170" s="321"/>
      <c r="K170" s="321"/>
      <c r="L170" s="321"/>
      <c r="M170" s="178"/>
      <c r="N170" s="190">
        <f t="shared" ca="1" si="9"/>
        <v>-85.053291536050153</v>
      </c>
      <c r="O170" s="180"/>
      <c r="P170" s="303" t="str">
        <f ca="1">IF(DAY(A170)=20,"Salary transfer from " &amp;'ввод данных'!$B$11,INDEX(Лист4!$A$1:$A$388,RANDBETWEEN(1,ROWS(Лист4!$A$1:$A$388))))</f>
        <v>NETELLER 5288</v>
      </c>
      <c r="Q170" s="303"/>
      <c r="R170" s="180"/>
      <c r="S170" s="178" t="str">
        <f t="shared" ca="1" si="11"/>
        <v>*6664</v>
      </c>
    </row>
    <row r="171" spans="1:19" ht="30" customHeight="1">
      <c r="A171" s="160">
        <f t="shared" ca="1" si="10"/>
        <v>45987.013738425929</v>
      </c>
      <c r="B171" s="180"/>
      <c r="C171" s="306">
        <f t="shared" ca="1" si="8"/>
        <v>45987.013738425929</v>
      </c>
      <c r="D171" s="307"/>
      <c r="E171" s="307"/>
      <c r="F171" s="307"/>
      <c r="G171" s="180"/>
      <c r="H171" s="321">
        <f ca="1">(IF(AND(DAY(A171)=20,COUNTIFS($H$25:H170,"&gt;0",$A$25:A170,"&gt;="&amp;DATE(YEAR(A171),MONTH(A171),1),$A$25:A170,"&lt;"&amp;DATE(YEAR(A171),MONTH(A171)+1,1))=0),'ввод данных'!$B$15,-RANDBETWEEN(51,14999)))/'ввод данных'!$B$7</f>
        <v>-102.2319749216301</v>
      </c>
      <c r="I171" s="321"/>
      <c r="J171" s="321"/>
      <c r="K171" s="321"/>
      <c r="L171" s="321"/>
      <c r="M171" s="178"/>
      <c r="N171" s="190">
        <f t="shared" ca="1" si="9"/>
        <v>-102.2319749216301</v>
      </c>
      <c r="O171" s="180"/>
      <c r="P171" s="303" t="str">
        <f ca="1">IF(DAY(A171)=20,"Salary transfer from " &amp;'ввод данных'!$B$11,INDEX(Лист4!$A$1:$A$388,RANDBETWEEN(1,ROWS(Лист4!$A$1:$A$388))))</f>
        <v>PAYANYWAY</v>
      </c>
      <c r="Q171" s="303"/>
      <c r="R171" s="180"/>
      <c r="S171" s="178" t="str">
        <f t="shared" ca="1" si="11"/>
        <v>*6664</v>
      </c>
    </row>
    <row r="172" spans="1:19" ht="30" customHeight="1">
      <c r="A172" s="160">
        <f t="shared" ca="1" si="10"/>
        <v>45987.000543981485</v>
      </c>
      <c r="B172" s="180"/>
      <c r="C172" s="306">
        <f t="shared" ca="1" si="8"/>
        <v>45987.000543981485</v>
      </c>
      <c r="D172" s="307"/>
      <c r="E172" s="307"/>
      <c r="F172" s="307"/>
      <c r="G172" s="180"/>
      <c r="H172" s="321">
        <f ca="1">(IF(AND(DAY(A172)=20,COUNTIFS($H$25:H171,"&gt;0",$A$25:A171,"&gt;="&amp;DATE(YEAR(A172),MONTH(A172),1),$A$25:A171,"&lt;"&amp;DATE(YEAR(A172),MONTH(A172)+1,1))=0),'ввод данных'!$B$15,-RANDBETWEEN(51,14999)))/'ввод данных'!$B$7</f>
        <v>-62.156739811912225</v>
      </c>
      <c r="I172" s="321"/>
      <c r="J172" s="321"/>
      <c r="K172" s="321"/>
      <c r="L172" s="321"/>
      <c r="M172" s="178"/>
      <c r="N172" s="190">
        <f t="shared" ca="1" si="9"/>
        <v>-62.156739811912225</v>
      </c>
      <c r="O172" s="180"/>
      <c r="P172" s="303" t="str">
        <f ca="1">IF(DAY(A172)=20,"Salary transfer from " &amp;'ввод данных'!$B$11,INDEX(Лист4!$A$1:$A$388,RANDBETWEEN(1,ROWS(Лист4!$A$1:$A$388))))</f>
        <v>PAYMASTER</v>
      </c>
      <c r="Q172" s="303"/>
      <c r="R172" s="180"/>
      <c r="S172" s="178" t="str">
        <f t="shared" ca="1" si="11"/>
        <v>*6664</v>
      </c>
    </row>
    <row r="173" spans="1:19" ht="30" customHeight="1">
      <c r="A173" s="160">
        <f t="shared" ca="1" si="10"/>
        <v>45986.72623842593</v>
      </c>
      <c r="B173" s="180"/>
      <c r="C173" s="306">
        <f t="shared" ca="1" si="8"/>
        <v>45986.72623842593</v>
      </c>
      <c r="D173" s="307"/>
      <c r="E173" s="307"/>
      <c r="F173" s="307"/>
      <c r="G173" s="180"/>
      <c r="H173" s="321">
        <f ca="1">(IF(AND(DAY(A173)=20,COUNTIFS($H$25:H172,"&gt;0",$A$25:A172,"&gt;="&amp;DATE(YEAR(A173),MONTH(A173),1),$A$25:A172,"&lt;"&amp;DATE(YEAR(A173),MONTH(A173)+1,1))=0),'ввод данных'!$B$15,-RANDBETWEEN(51,14999)))/'ввод данных'!$B$7</f>
        <v>-183.47335423197492</v>
      </c>
      <c r="I173" s="321"/>
      <c r="J173" s="321"/>
      <c r="K173" s="321"/>
      <c r="L173" s="321"/>
      <c r="M173" s="178"/>
      <c r="N173" s="190">
        <f t="shared" ca="1" si="9"/>
        <v>-183.47335423197492</v>
      </c>
      <c r="O173" s="180"/>
      <c r="P173" s="303" t="str">
        <f ca="1">IF(DAY(A173)=20,"Salary transfer from " &amp;'ввод данных'!$B$11,INDEX(Лист4!$A$1:$A$388,RANDBETWEEN(1,ROWS(Лист4!$A$1:$A$388))))</f>
        <v>RBK*FINBETTING</v>
      </c>
      <c r="Q173" s="303"/>
      <c r="R173" s="180"/>
      <c r="S173" s="178" t="str">
        <f t="shared" ca="1" si="11"/>
        <v>*6664</v>
      </c>
    </row>
    <row r="174" spans="1:19" ht="30" customHeight="1">
      <c r="A174" s="160">
        <f t="shared" ca="1" si="10"/>
        <v>45986.408182870371</v>
      </c>
      <c r="B174" s="180"/>
      <c r="C174" s="306">
        <f t="shared" ca="1" si="8"/>
        <v>45986.408182870371</v>
      </c>
      <c r="D174" s="307"/>
      <c r="E174" s="307"/>
      <c r="F174" s="307"/>
      <c r="G174" s="180"/>
      <c r="H174" s="321">
        <f ca="1">(IF(AND(DAY(A174)=20,COUNTIFS($H$25:H173,"&gt;0",$A$25:A173,"&gt;="&amp;DATE(YEAR(A174),MONTH(A174),1),$A$25:A173,"&lt;"&amp;DATE(YEAR(A174),MONTH(A174)+1,1))=0),'ввод данных'!$B$15,-RANDBETWEEN(51,14999)))/'ввод данных'!$B$7</f>
        <v>-140.6269592476489</v>
      </c>
      <c r="I174" s="321"/>
      <c r="J174" s="321"/>
      <c r="K174" s="321"/>
      <c r="L174" s="321"/>
      <c r="M174" s="178"/>
      <c r="N174" s="190">
        <f t="shared" ca="1" si="9"/>
        <v>-140.6269592476489</v>
      </c>
      <c r="O174" s="180"/>
      <c r="P174" s="303" t="str">
        <f ca="1">IF(DAY(A174)=20,"Salary transfer from " &amp;'ввод данных'!$B$11,INDEX(Лист4!$A$1:$A$388,RANDBETWEEN(1,ROWS(Лист4!$A$1:$A$388))))</f>
        <v>YM*DENGINADOM</v>
      </c>
      <c r="Q174" s="303"/>
      <c r="R174" s="180"/>
      <c r="S174" s="178" t="str">
        <f t="shared" ca="1" si="11"/>
        <v>*6664</v>
      </c>
    </row>
    <row r="175" spans="1:19" ht="30" customHeight="1">
      <c r="A175" s="160">
        <f t="shared" ca="1" si="10"/>
        <v>45985.745682870373</v>
      </c>
      <c r="B175" s="180"/>
      <c r="C175" s="306">
        <f t="shared" ca="1" si="8"/>
        <v>45985.745682870373</v>
      </c>
      <c r="D175" s="307"/>
      <c r="E175" s="307"/>
      <c r="F175" s="307"/>
      <c r="G175" s="180"/>
      <c r="H175" s="321">
        <f ca="1">(IF(AND(DAY(A175)=20,COUNTIFS($H$25:H174,"&gt;0",$A$25:A174,"&gt;="&amp;DATE(YEAR(A175),MONTH(A175),1),$A$25:A174,"&lt;"&amp;DATE(YEAR(A175),MONTH(A175)+1,1))=0),'ввод данных'!$B$15,-RANDBETWEEN(51,14999)))/'ввод данных'!$B$7</f>
        <v>-80.125391849529777</v>
      </c>
      <c r="I175" s="321"/>
      <c r="J175" s="321"/>
      <c r="K175" s="321"/>
      <c r="L175" s="321"/>
      <c r="M175" s="178"/>
      <c r="N175" s="190">
        <f t="shared" ca="1" si="9"/>
        <v>-80.125391849529777</v>
      </c>
      <c r="O175" s="180"/>
      <c r="P175" s="303" t="str">
        <f ca="1">IF(DAY(A175)=20,"Salary transfer from " &amp;'ввод данных'!$B$11,INDEX(Лист4!$A$1:$A$388,RANDBETWEEN(1,ROWS(Лист4!$A$1:$A$388))))</f>
        <v>PAYMO*RUSFINANCEBANK C</v>
      </c>
      <c r="Q175" s="303"/>
      <c r="R175" s="180"/>
      <c r="S175" s="178" t="str">
        <f t="shared" ca="1" si="11"/>
        <v>*6664</v>
      </c>
    </row>
    <row r="176" spans="1:19" ht="30" customHeight="1">
      <c r="A176" s="160">
        <f t="shared" ca="1" si="10"/>
        <v>45984.775543981486</v>
      </c>
      <c r="B176" s="180"/>
      <c r="C176" s="306">
        <f t="shared" ca="1" si="8"/>
        <v>45984.775543981486</v>
      </c>
      <c r="D176" s="307"/>
      <c r="E176" s="307"/>
      <c r="F176" s="307"/>
      <c r="G176" s="180"/>
      <c r="H176" s="321">
        <f ca="1">(IF(AND(DAY(A176)=20,COUNTIFS($H$25:H175,"&gt;0",$A$25:A175,"&gt;="&amp;DATE(YEAR(A176),MONTH(A176),1),$A$25:A175,"&lt;"&amp;DATE(YEAR(A176),MONTH(A176)+1,1))=0),'ввод данных'!$B$15,-RANDBETWEEN(51,14999)))/'ввод данных'!$B$7</f>
        <v>-33.354231974921632</v>
      </c>
      <c r="I176" s="321"/>
      <c r="J176" s="321"/>
      <c r="K176" s="321"/>
      <c r="L176" s="321"/>
      <c r="M176" s="178"/>
      <c r="N176" s="190">
        <f t="shared" ca="1" si="9"/>
        <v>-33.354231974921632</v>
      </c>
      <c r="O176" s="180"/>
      <c r="P176" s="303" t="str">
        <f ca="1">IF(DAY(A176)=20,"Salary transfer from " &amp;'ввод данных'!$B$11,INDEX(Лист4!$A$1:$A$388,RANDBETWEEN(1,ROWS(Лист4!$A$1:$A$388))))</f>
        <v>BEER&amp;SUSHI SHOP</v>
      </c>
      <c r="Q176" s="303"/>
      <c r="R176" s="180"/>
      <c r="S176" s="178" t="str">
        <f t="shared" ca="1" si="11"/>
        <v>*6664</v>
      </c>
    </row>
    <row r="177" spans="1:19" ht="30" customHeight="1">
      <c r="A177" s="160">
        <f t="shared" ca="1" si="10"/>
        <v>45984.229710648156</v>
      </c>
      <c r="B177" s="180"/>
      <c r="C177" s="306">
        <f t="shared" ca="1" si="8"/>
        <v>45984.229710648156</v>
      </c>
      <c r="D177" s="307"/>
      <c r="E177" s="307"/>
      <c r="F177" s="307"/>
      <c r="G177" s="180"/>
      <c r="H177" s="321">
        <f ca="1">(IF(AND(DAY(A177)=20,COUNTIFS($H$25:H176,"&gt;0",$A$25:A176,"&gt;="&amp;DATE(YEAR(A177),MONTH(A177),1),$A$25:A176,"&lt;"&amp;DATE(YEAR(A177),MONTH(A177)+1,1))=0),'ввод данных'!$B$15,-RANDBETWEEN(51,14999)))/'ввод данных'!$B$7</f>
        <v>-54.746081504702197</v>
      </c>
      <c r="I177" s="321"/>
      <c r="J177" s="321"/>
      <c r="K177" s="321"/>
      <c r="L177" s="321"/>
      <c r="M177" s="178"/>
      <c r="N177" s="190">
        <f t="shared" ca="1" si="9"/>
        <v>-54.746081504702197</v>
      </c>
      <c r="O177" s="180"/>
      <c r="P177" s="303" t="str">
        <f ca="1">IF(DAY(A177)=20,"Salary transfer from " &amp;'ввод данных'!$B$11,INDEX(Лист4!$A$1:$A$388,RANDBETWEEN(1,ROWS(Лист4!$A$1:$A$388))))</f>
        <v>DEFT PAYMENTS</v>
      </c>
      <c r="Q177" s="303"/>
      <c r="R177" s="180"/>
      <c r="S177" s="178" t="str">
        <f t="shared" ca="1" si="11"/>
        <v>*6664</v>
      </c>
    </row>
    <row r="178" spans="1:19" ht="30" customHeight="1">
      <c r="A178" s="160">
        <f t="shared" ca="1" si="10"/>
        <v>45983.94707175927</v>
      </c>
      <c r="B178" s="180"/>
      <c r="C178" s="306">
        <f t="shared" ca="1" si="8"/>
        <v>45983.94707175927</v>
      </c>
      <c r="D178" s="307"/>
      <c r="E178" s="307"/>
      <c r="F178" s="307"/>
      <c r="G178" s="180"/>
      <c r="H178" s="321">
        <f ca="1">(IF(AND(DAY(A178)=20,COUNTIFS($H$25:H177,"&gt;0",$A$25:A177,"&gt;="&amp;DATE(YEAR(A178),MONTH(A178),1),$A$25:A177,"&lt;"&amp;DATE(YEAR(A178),MONTH(A178)+1,1))=0),'ввод данных'!$B$15,-RANDBETWEEN(51,14999)))/'ввод данных'!$B$7</f>
        <v>-5.1786833855799372</v>
      </c>
      <c r="I178" s="321"/>
      <c r="J178" s="321"/>
      <c r="K178" s="321"/>
      <c r="L178" s="321"/>
      <c r="M178" s="178"/>
      <c r="N178" s="190">
        <f t="shared" ca="1" si="9"/>
        <v>-5.1786833855799372</v>
      </c>
      <c r="O178" s="180"/>
      <c r="P178" s="303" t="str">
        <f ca="1">IF(DAY(A178)=20,"Salary transfer from " &amp;'ввод данных'!$B$11,INDEX(Лист4!$A$1:$A$388,RANDBETWEEN(1,ROWS(Лист4!$A$1:$A$388))))</f>
        <v>OOO UPI EKSPRESS</v>
      </c>
      <c r="Q178" s="303"/>
      <c r="R178" s="180"/>
      <c r="S178" s="178" t="str">
        <f t="shared" ca="1" si="11"/>
        <v>*6664</v>
      </c>
    </row>
    <row r="179" spans="1:19" ht="30" customHeight="1">
      <c r="A179" s="160">
        <f t="shared" ca="1" si="10"/>
        <v>45983.873460648159</v>
      </c>
      <c r="B179" s="180"/>
      <c r="C179" s="306">
        <f t="shared" ca="1" si="8"/>
        <v>45983.873460648159</v>
      </c>
      <c r="D179" s="307"/>
      <c r="E179" s="307"/>
      <c r="F179" s="307"/>
      <c r="G179" s="180"/>
      <c r="H179" s="321">
        <f ca="1">(IF(AND(DAY(A179)=20,COUNTIFS($H$25:H178,"&gt;0",$A$25:A178,"&gt;="&amp;DATE(YEAR(A179),MONTH(A179),1),$A$25:A178,"&lt;"&amp;DATE(YEAR(A179),MONTH(A179)+1,1))=0),'ввод данных'!$B$15,-RANDBETWEEN(51,14999)))/'ввод данных'!$B$7</f>
        <v>-171.13479623824452</v>
      </c>
      <c r="I179" s="321"/>
      <c r="J179" s="321"/>
      <c r="K179" s="321"/>
      <c r="L179" s="321"/>
      <c r="M179" s="178"/>
      <c r="N179" s="190">
        <f t="shared" ca="1" si="9"/>
        <v>-171.13479623824452</v>
      </c>
      <c r="O179" s="180"/>
      <c r="P179" s="303" t="str">
        <f ca="1">IF(DAY(A179)=20,"Salary transfer from " &amp;'ввод данных'!$B$11,INDEX(Лист4!$A$1:$A$388,RANDBETWEEN(1,ROWS(Лист4!$A$1:$A$388))))</f>
        <v>PIF ALFACAPITAL GOLD</v>
      </c>
      <c r="Q179" s="303"/>
      <c r="R179" s="180"/>
      <c r="S179" s="178" t="str">
        <f t="shared" ca="1" si="11"/>
        <v>*6664</v>
      </c>
    </row>
    <row r="180" spans="1:19" ht="30" customHeight="1">
      <c r="A180" s="160">
        <f t="shared" ca="1" si="10"/>
        <v>45983.656099537046</v>
      </c>
      <c r="B180" s="180"/>
      <c r="C180" s="306">
        <f t="shared" ca="1" si="8"/>
        <v>45983.656099537046</v>
      </c>
      <c r="D180" s="307"/>
      <c r="E180" s="307"/>
      <c r="F180" s="307"/>
      <c r="G180" s="180"/>
      <c r="H180" s="321">
        <f ca="1">(IF(AND(DAY(A180)=20,COUNTIFS($H$25:H179,"&gt;0",$A$25:A179,"&gt;="&amp;DATE(YEAR(A180),MONTH(A180),1),$A$25:A179,"&lt;"&amp;DATE(YEAR(A180),MONTH(A180)+1,1))=0),'ввод данных'!$B$15,-RANDBETWEEN(51,14999)))/'ввод данных'!$B$7</f>
        <v>-24.112852664576803</v>
      </c>
      <c r="I180" s="321"/>
      <c r="J180" s="321"/>
      <c r="K180" s="321"/>
      <c r="L180" s="321"/>
      <c r="M180" s="178"/>
      <c r="N180" s="190">
        <f t="shared" ca="1" si="9"/>
        <v>-24.112852664576803</v>
      </c>
      <c r="O180" s="180"/>
      <c r="P180" s="303" t="str">
        <f ca="1">IF(DAY(A180)=20,"Salary transfer from " &amp;'ввод данных'!$B$11,INDEX(Лист4!$A$1:$A$388,RANDBETWEEN(1,ROWS(Лист4!$A$1:$A$388))))</f>
        <v>ZANIMALO.RU</v>
      </c>
      <c r="Q180" s="303"/>
      <c r="R180" s="180"/>
      <c r="S180" s="178" t="str">
        <f t="shared" ca="1" si="11"/>
        <v>*6664</v>
      </c>
    </row>
    <row r="181" spans="1:19" ht="30" customHeight="1">
      <c r="A181" s="160">
        <f t="shared" ca="1" si="10"/>
        <v>45982.739432870381</v>
      </c>
      <c r="B181" s="180"/>
      <c r="C181" s="306">
        <f t="shared" ca="1" si="8"/>
        <v>45982.739432870381</v>
      </c>
      <c r="D181" s="307"/>
      <c r="E181" s="307"/>
      <c r="F181" s="307"/>
      <c r="G181" s="180"/>
      <c r="H181" s="321">
        <f ca="1">(IF(AND(DAY(A181)=20,COUNTIFS($H$25:H180,"&gt;0",$A$25:A180,"&gt;="&amp;DATE(YEAR(A181),MONTH(A181),1),$A$25:A180,"&lt;"&amp;DATE(YEAR(A181),MONTH(A181)+1,1))=0),'ввод данных'!$B$15,-RANDBETWEEN(51,14999)))/'ввод данных'!$B$7</f>
        <v>-150.03134796238245</v>
      </c>
      <c r="I181" s="321"/>
      <c r="J181" s="321"/>
      <c r="K181" s="321"/>
      <c r="L181" s="321"/>
      <c r="M181" s="178"/>
      <c r="N181" s="190">
        <f t="shared" ca="1" si="9"/>
        <v>-150.03134796238245</v>
      </c>
      <c r="O181" s="180"/>
      <c r="P181" s="303" t="str">
        <f ca="1">IF(DAY(A181)=20,"Salary transfer from " &amp;'ввод данных'!$B$11,INDEX(Лист4!$A$1:$A$388,RANDBETWEEN(1,ROWS(Лист4!$A$1:$A$388))))</f>
        <v>OOO TD VESTERN</v>
      </c>
      <c r="Q181" s="303"/>
      <c r="R181" s="180"/>
      <c r="S181" s="178" t="str">
        <f t="shared" ca="1" si="11"/>
        <v>*6664</v>
      </c>
    </row>
    <row r="182" spans="1:19" ht="30" customHeight="1">
      <c r="A182" s="160">
        <f t="shared" ca="1" si="10"/>
        <v>45982.292905092603</v>
      </c>
      <c r="B182" s="180"/>
      <c r="C182" s="306">
        <f t="shared" ca="1" si="8"/>
        <v>45982.292905092603</v>
      </c>
      <c r="D182" s="307"/>
      <c r="E182" s="307"/>
      <c r="F182" s="307"/>
      <c r="G182" s="180"/>
      <c r="H182" s="321">
        <f ca="1">(IF(AND(DAY(A182)=20,COUNTIFS($H$25:H181,"&gt;0",$A$25:A181,"&gt;="&amp;DATE(YEAR(A182),MONTH(A182),1),$A$25:A181,"&lt;"&amp;DATE(YEAR(A182),MONTH(A182)+1,1))=0),'ввод данных'!$B$15,-RANDBETWEEN(51,14999)))/'ввод данных'!$B$7</f>
        <v>-112.81504702194357</v>
      </c>
      <c r="I182" s="321"/>
      <c r="J182" s="321"/>
      <c r="K182" s="321"/>
      <c r="L182" s="321"/>
      <c r="M182" s="178"/>
      <c r="N182" s="190">
        <f t="shared" ca="1" si="9"/>
        <v>-112.81504702194357</v>
      </c>
      <c r="O182" s="180"/>
      <c r="P182" s="303" t="str">
        <f ca="1">IF(DAY(A182)=20,"Salary transfer from " &amp;'ввод данных'!$B$11,INDEX(Лист4!$A$1:$A$388,RANDBETWEEN(1,ROWS(Лист4!$A$1:$A$388))))</f>
        <v>YM*CENTRZAIMOV</v>
      </c>
      <c r="Q182" s="303"/>
      <c r="R182" s="180"/>
      <c r="S182" s="178" t="str">
        <f t="shared" ca="1" si="11"/>
        <v>*6664</v>
      </c>
    </row>
    <row r="183" spans="1:19" ht="30" customHeight="1">
      <c r="A183" s="160">
        <f t="shared" ca="1" si="10"/>
        <v>45982.130405092605</v>
      </c>
      <c r="B183" s="180"/>
      <c r="C183" s="306">
        <f t="shared" ca="1" si="8"/>
        <v>45982.130405092605</v>
      </c>
      <c r="D183" s="307"/>
      <c r="E183" s="307"/>
      <c r="F183" s="307"/>
      <c r="G183" s="180"/>
      <c r="H183" s="321">
        <f ca="1">(IF(AND(DAY(A183)=20,COUNTIFS($H$25:H182,"&gt;0",$A$25:A182,"&gt;="&amp;DATE(YEAR(A183),MONTH(A183),1),$A$25:A182,"&lt;"&amp;DATE(YEAR(A183),MONTH(A183)+1,1))=0),'ввод данных'!$B$15,-RANDBETWEEN(51,14999)))/'ввод данных'!$B$7</f>
        <v>-138.98432601880879</v>
      </c>
      <c r="I183" s="321"/>
      <c r="J183" s="321"/>
      <c r="K183" s="321"/>
      <c r="L183" s="321"/>
      <c r="M183" s="178"/>
      <c r="N183" s="190">
        <f t="shared" ca="1" si="9"/>
        <v>-138.98432601880879</v>
      </c>
      <c r="O183" s="180"/>
      <c r="P183" s="303" t="str">
        <f ca="1">IF(DAY(A183)=20,"Salary transfer from " &amp;'ввод данных'!$B$11,INDEX(Лист4!$A$1:$A$388,RANDBETWEEN(1,ROWS(Лист4!$A$1:$A$388))))</f>
        <v>TRADER ASSIST</v>
      </c>
      <c r="Q183" s="303"/>
      <c r="R183" s="180"/>
      <c r="S183" s="178" t="str">
        <f t="shared" ca="1" si="11"/>
        <v>*6664</v>
      </c>
    </row>
    <row r="184" spans="1:19" ht="30" customHeight="1">
      <c r="A184" s="160">
        <f t="shared" ca="1" si="10"/>
        <v>45981.997071759273</v>
      </c>
      <c r="B184" s="180"/>
      <c r="C184" s="306">
        <f t="shared" ca="1" si="8"/>
        <v>45981.997071759273</v>
      </c>
      <c r="D184" s="307"/>
      <c r="E184" s="307"/>
      <c r="F184" s="307"/>
      <c r="G184" s="180"/>
      <c r="H184" s="321">
        <f ca="1">(IF(AND(DAY(A184)=20,COUNTIFS($H$25:H183,"&gt;0",$A$25:A183,"&gt;="&amp;DATE(YEAR(A184),MONTH(A184),1),$A$25:A183,"&lt;"&amp;DATE(YEAR(A184),MONTH(A184)+1,1))=0),'ввод данных'!$B$15,-RANDBETWEEN(51,14999)))/'ввод данных'!$B$7</f>
        <v>10532.915360501567</v>
      </c>
      <c r="I184" s="321"/>
      <c r="J184" s="321"/>
      <c r="K184" s="321"/>
      <c r="L184" s="321"/>
      <c r="M184" s="178"/>
      <c r="N184" s="190">
        <f t="shared" ca="1" si="9"/>
        <v>10532.915360501567</v>
      </c>
      <c r="O184" s="180"/>
      <c r="P184" s="303" t="str">
        <f ca="1">IF(DAY(A184)=20,"Salary transfer from " &amp;'ввод данных'!$B$11,INDEX(Лист4!$A$1:$A$388,RANDBETWEEN(1,ROWS(Лист4!$A$1:$A$388))))</f>
        <v>Salary transfer from STARLINK LLC</v>
      </c>
      <c r="Q184" s="303"/>
      <c r="R184" s="180"/>
      <c r="S184" s="178" t="str">
        <f t="shared" ca="1" si="11"/>
        <v>*6664</v>
      </c>
    </row>
    <row r="185" spans="1:19" ht="30" customHeight="1">
      <c r="A185" s="160">
        <f t="shared" ca="1" si="10"/>
        <v>45981.658182870386</v>
      </c>
      <c r="B185" s="180"/>
      <c r="C185" s="306">
        <f t="shared" ca="1" si="8"/>
        <v>45981.658182870386</v>
      </c>
      <c r="D185" s="307"/>
      <c r="E185" s="307"/>
      <c r="F185" s="307"/>
      <c r="G185" s="180"/>
      <c r="H185" s="321">
        <f ca="1">(IF(AND(DAY(A185)=20,COUNTIFS($H$25:H184,"&gt;0",$A$25:A184,"&gt;="&amp;DATE(YEAR(A185),MONTH(A185),1),$A$25:A184,"&lt;"&amp;DATE(YEAR(A185),MONTH(A185)+1,1))=0),'ввод данных'!$B$15,-RANDBETWEEN(51,14999)))/'ввод данных'!$B$7</f>
        <v>-149.63009404388714</v>
      </c>
      <c r="I185" s="321"/>
      <c r="J185" s="321"/>
      <c r="K185" s="321"/>
      <c r="L185" s="321"/>
      <c r="M185" s="178"/>
      <c r="N185" s="190">
        <f t="shared" ca="1" si="9"/>
        <v>-149.63009404388714</v>
      </c>
      <c r="O185" s="180"/>
      <c r="P185" s="303" t="str">
        <f ca="1">IF(DAY(A185)=20,"Salary transfer from " &amp;'ввод данных'!$B$11,INDEX(Лист4!$A$1:$A$388,RANDBETWEEN(1,ROWS(Лист4!$A$1:$A$388))))</f>
        <v>Salary transfer from STARLINK LLC</v>
      </c>
      <c r="Q185" s="303"/>
      <c r="R185" s="180"/>
      <c r="S185" s="178" t="str">
        <f t="shared" ca="1" si="11"/>
        <v>*6664</v>
      </c>
    </row>
    <row r="186" spans="1:19" ht="30" customHeight="1">
      <c r="A186" s="160">
        <f t="shared" ca="1" si="10"/>
        <v>45980.804710648161</v>
      </c>
      <c r="B186" s="180"/>
      <c r="C186" s="306">
        <f t="shared" ca="1" si="8"/>
        <v>45980.804710648161</v>
      </c>
      <c r="D186" s="307"/>
      <c r="E186" s="307"/>
      <c r="F186" s="307"/>
      <c r="G186" s="180"/>
      <c r="H186" s="321">
        <f ca="1">(IF(AND(DAY(A186)=20,COUNTIFS($H$25:H185,"&gt;0",$A$25:A185,"&gt;="&amp;DATE(YEAR(A186),MONTH(A186),1),$A$25:A185,"&lt;"&amp;DATE(YEAR(A186),MONTH(A186)+1,1))=0),'ввод данных'!$B$15,-RANDBETWEEN(51,14999)))/'ввод данных'!$B$7</f>
        <v>-35.009404388714735</v>
      </c>
      <c r="I186" s="321"/>
      <c r="J186" s="321"/>
      <c r="K186" s="321"/>
      <c r="L186" s="321"/>
      <c r="M186" s="178"/>
      <c r="N186" s="190">
        <f t="shared" ca="1" si="9"/>
        <v>-35.009404388714735</v>
      </c>
      <c r="O186" s="180"/>
      <c r="P186" s="303" t="str">
        <f ca="1">IF(DAY(A186)=20,"Salary transfer from " &amp;'ввод данных'!$B$11,INDEX(Лист4!$A$1:$A$388,RANDBETWEEN(1,ROWS(Лист4!$A$1:$A$388))))</f>
        <v>IZAIMO.RU</v>
      </c>
      <c r="Q186" s="303"/>
      <c r="R186" s="180"/>
      <c r="S186" s="178" t="str">
        <f t="shared" ca="1" si="11"/>
        <v>*6664</v>
      </c>
    </row>
    <row r="187" spans="1:19" ht="30" customHeight="1">
      <c r="A187" s="160">
        <f t="shared" ca="1" si="10"/>
        <v>45980.295682870383</v>
      </c>
      <c r="B187" s="180"/>
      <c r="C187" s="306">
        <f t="shared" ca="1" si="8"/>
        <v>45980.295682870383</v>
      </c>
      <c r="D187" s="307"/>
      <c r="E187" s="307"/>
      <c r="F187" s="307"/>
      <c r="G187" s="180"/>
      <c r="H187" s="321">
        <f ca="1">(IF(AND(DAY(A187)=20,COUNTIFS($H$25:H186,"&gt;0",$A$25:A186,"&gt;="&amp;DATE(YEAR(A187),MONTH(A187),1),$A$25:A186,"&lt;"&amp;DATE(YEAR(A187),MONTH(A187)+1,1))=0),'ввод данных'!$B$15,-RANDBETWEEN(51,14999)))/'ввод данных'!$B$7</f>
        <v>-56.20062695924765</v>
      </c>
      <c r="I187" s="321"/>
      <c r="J187" s="321"/>
      <c r="K187" s="321"/>
      <c r="L187" s="321"/>
      <c r="M187" s="178"/>
      <c r="N187" s="190">
        <f t="shared" ca="1" si="9"/>
        <v>-56.20062695924765</v>
      </c>
      <c r="O187" s="180"/>
      <c r="P187" s="303" t="str">
        <f ca="1">IF(DAY(A187)=20,"Salary transfer from " &amp;'ввод данных'!$B$11,INDEX(Лист4!$A$1:$A$388,RANDBETWEEN(1,ROWS(Лист4!$A$1:$A$388))))</f>
        <v>WWW.ALFAFOREX.COM</v>
      </c>
      <c r="Q187" s="303"/>
      <c r="R187" s="180"/>
      <c r="S187" s="178" t="str">
        <f t="shared" ca="1" si="11"/>
        <v>*6664</v>
      </c>
    </row>
    <row r="188" spans="1:19" ht="30" customHeight="1">
      <c r="A188" s="160">
        <f t="shared" ca="1" si="10"/>
        <v>45979.441516203718</v>
      </c>
      <c r="B188" s="180"/>
      <c r="C188" s="306">
        <f t="shared" ca="1" si="8"/>
        <v>45979.441516203718</v>
      </c>
      <c r="D188" s="307"/>
      <c r="E188" s="307"/>
      <c r="F188" s="307"/>
      <c r="G188" s="180"/>
      <c r="H188" s="321">
        <f ca="1">(IF(AND(DAY(A188)=20,COUNTIFS($H$25:H187,"&gt;0",$A$25:A187,"&gt;="&amp;DATE(YEAR(A188),MONTH(A188),1),$A$25:A187,"&lt;"&amp;DATE(YEAR(A188),MONTH(A188)+1,1))=0),'ввод данных'!$B$15,-RANDBETWEEN(51,14999)))/'ввод данных'!$B$7</f>
        <v>-12.06269592476489</v>
      </c>
      <c r="I188" s="321"/>
      <c r="J188" s="321"/>
      <c r="K188" s="321"/>
      <c r="L188" s="321"/>
      <c r="M188" s="178"/>
      <c r="N188" s="190">
        <f t="shared" ca="1" si="9"/>
        <v>-12.06269592476489</v>
      </c>
      <c r="O188" s="180"/>
      <c r="P188" s="303" t="str">
        <f ca="1">IF(DAY(A188)=20,"Salary transfer from " &amp;'ввод данных'!$B$11,INDEX(Лист4!$A$1:$A$388,RANDBETWEEN(1,ROWS(Лист4!$A$1:$A$388))))</f>
        <v>MOBI.DENGI.. UNITPAY</v>
      </c>
      <c r="Q188" s="303"/>
      <c r="R188" s="180"/>
      <c r="S188" s="178" t="str">
        <f t="shared" ca="1" si="11"/>
        <v>*6664</v>
      </c>
    </row>
    <row r="189" spans="1:19" ht="30" customHeight="1">
      <c r="A189" s="160">
        <f t="shared" ca="1" si="10"/>
        <v>45978.712349537054</v>
      </c>
      <c r="B189" s="180"/>
      <c r="C189" s="306">
        <f t="shared" ca="1" si="8"/>
        <v>45978.712349537054</v>
      </c>
      <c r="D189" s="307"/>
      <c r="E189" s="307"/>
      <c r="F189" s="307"/>
      <c r="G189" s="180"/>
      <c r="H189" s="321">
        <f ca="1">(IF(AND(DAY(A189)=20,COUNTIFS($H$25:H188,"&gt;0",$A$25:A188,"&gt;="&amp;DATE(YEAR(A189),MONTH(A189),1),$A$25:A188,"&lt;"&amp;DATE(YEAR(A189),MONTH(A189)+1,1))=0),'ввод данных'!$B$15,-RANDBETWEEN(51,14999)))/'ввод данных'!$B$7</f>
        <v>-130.858934169279</v>
      </c>
      <c r="I189" s="321"/>
      <c r="J189" s="321"/>
      <c r="K189" s="321"/>
      <c r="L189" s="321"/>
      <c r="M189" s="178"/>
      <c r="N189" s="190">
        <f t="shared" ca="1" si="9"/>
        <v>-130.858934169279</v>
      </c>
      <c r="O189" s="180"/>
      <c r="P189" s="303" t="str">
        <f ca="1">IF(DAY(A189)=20,"Salary transfer from " &amp;'ввод данных'!$B$11,INDEX(Лист4!$A$1:$A$388,RANDBETWEEN(1,ROWS(Лист4!$A$1:$A$388))))</f>
        <v>WU</v>
      </c>
      <c r="Q189" s="303"/>
      <c r="R189" s="180"/>
      <c r="S189" s="178" t="str">
        <f t="shared" ca="1" si="11"/>
        <v>*6664</v>
      </c>
    </row>
    <row r="190" spans="1:19" ht="30" customHeight="1">
      <c r="A190" s="160">
        <f t="shared" ca="1" si="10"/>
        <v>45977.762349537057</v>
      </c>
      <c r="B190" s="180"/>
      <c r="C190" s="306">
        <f t="shared" ca="1" si="8"/>
        <v>45977.762349537057</v>
      </c>
      <c r="D190" s="307"/>
      <c r="E190" s="307"/>
      <c r="F190" s="307"/>
      <c r="G190" s="180"/>
      <c r="H190" s="321">
        <f ca="1">(IF(AND(DAY(A190)=20,COUNTIFS($H$25:H189,"&gt;0",$A$25:A189,"&gt;="&amp;DATE(YEAR(A190),MONTH(A190),1),$A$25:A189,"&lt;"&amp;DATE(YEAR(A190),MONTH(A190)+1,1))=0),'ввод данных'!$B$15,-RANDBETWEEN(51,14999)))/'ввод данных'!$B$7</f>
        <v>-118.18181818181819</v>
      </c>
      <c r="I190" s="321"/>
      <c r="J190" s="321"/>
      <c r="K190" s="321"/>
      <c r="L190" s="321"/>
      <c r="M190" s="178"/>
      <c r="N190" s="190">
        <f t="shared" ca="1" si="9"/>
        <v>-118.18181818181819</v>
      </c>
      <c r="O190" s="180"/>
      <c r="P190" s="303" t="str">
        <f ca="1">IF(DAY(A190)=20,"Salary transfer from " &amp;'ввод данных'!$B$11,INDEX(Лист4!$A$1:$A$388,RANDBETWEEN(1,ROWS(Лист4!$A$1:$A$388))))</f>
        <v>ALFA ACQ</v>
      </c>
      <c r="Q190" s="303"/>
      <c r="R190" s="180"/>
      <c r="S190" s="178" t="str">
        <f t="shared" ca="1" si="11"/>
        <v>*6664</v>
      </c>
    </row>
    <row r="191" spans="1:19" ht="30" customHeight="1">
      <c r="A191" s="160">
        <f t="shared" ca="1" si="10"/>
        <v>45977.537349537059</v>
      </c>
      <c r="B191" s="180"/>
      <c r="C191" s="306">
        <f t="shared" ca="1" si="8"/>
        <v>45977.537349537059</v>
      </c>
      <c r="D191" s="307"/>
      <c r="E191" s="307"/>
      <c r="F191" s="307"/>
      <c r="G191" s="180"/>
      <c r="H191" s="321">
        <f ca="1">(IF(AND(DAY(A191)=20,COUNTIFS($H$25:H190,"&gt;0",$A$25:A190,"&gt;="&amp;DATE(YEAR(A191),MONTH(A191),1),$A$25:A190,"&lt;"&amp;DATE(YEAR(A191),MONTH(A191)+1,1))=0),'ввод данных'!$B$15,-RANDBETWEEN(51,14999)))/'ввод данных'!$B$7</f>
        <v>-144.57680250783699</v>
      </c>
      <c r="I191" s="321"/>
      <c r="J191" s="321"/>
      <c r="K191" s="321"/>
      <c r="L191" s="321"/>
      <c r="M191" s="178"/>
      <c r="N191" s="190">
        <f t="shared" ca="1" si="9"/>
        <v>-144.57680250783699</v>
      </c>
      <c r="O191" s="180"/>
      <c r="P191" s="303" t="str">
        <f ca="1">IF(DAY(A191)=20,"Salary transfer from " &amp;'ввод данных'!$B$11,INDEX(Лист4!$A$1:$A$388,RANDBETWEEN(1,ROWS(Лист4!$A$1:$A$388))))</f>
        <v>B2P*VOSTBANK PER. SVYA</v>
      </c>
      <c r="Q191" s="303"/>
      <c r="R191" s="180"/>
      <c r="S191" s="178" t="str">
        <f t="shared" ca="1" si="11"/>
        <v>*6664</v>
      </c>
    </row>
    <row r="192" spans="1:19" ht="30" customHeight="1">
      <c r="A192" s="160">
        <f t="shared" ca="1" si="10"/>
        <v>45977.282488425946</v>
      </c>
      <c r="B192" s="180"/>
      <c r="C192" s="306">
        <f t="shared" ca="1" si="8"/>
        <v>45977.282488425946</v>
      </c>
      <c r="D192" s="307"/>
      <c r="E192" s="307"/>
      <c r="F192" s="307"/>
      <c r="G192" s="180"/>
      <c r="H192" s="321">
        <f ca="1">(IF(AND(DAY(A192)=20,COUNTIFS($H$25:H191,"&gt;0",$A$25:A191,"&gt;="&amp;DATE(YEAR(A192),MONTH(A192),1),$A$25:A191,"&lt;"&amp;DATE(YEAR(A192),MONTH(A192)+1,1))=0),'ввод данных'!$B$15,-RANDBETWEEN(51,14999)))/'ввод данных'!$B$7</f>
        <v>-185.80564263322884</v>
      </c>
      <c r="I192" s="321"/>
      <c r="J192" s="321"/>
      <c r="K192" s="321"/>
      <c r="L192" s="321"/>
      <c r="M192" s="178"/>
      <c r="N192" s="190">
        <f t="shared" ca="1" si="9"/>
        <v>-185.80564263322884</v>
      </c>
      <c r="O192" s="180"/>
      <c r="P192" s="303" t="str">
        <f ca="1">IF(DAY(A192)=20,"Salary transfer from " &amp;'ввод данных'!$B$11,INDEX(Лист4!$A$1:$A$388,RANDBETWEEN(1,ROWS(Лист4!$A$1:$A$388))))</f>
        <v>WWW.LANTA-NET.RU</v>
      </c>
      <c r="Q192" s="303"/>
      <c r="R192" s="180"/>
      <c r="S192" s="178" t="str">
        <f t="shared" ca="1" si="11"/>
        <v>*6664</v>
      </c>
    </row>
    <row r="193" spans="1:19" ht="30" customHeight="1">
      <c r="A193" s="160">
        <f t="shared" ca="1" si="10"/>
        <v>45977.126238425946</v>
      </c>
      <c r="B193" s="180"/>
      <c r="C193" s="306">
        <f t="shared" ca="1" si="8"/>
        <v>45977.126238425946</v>
      </c>
      <c r="D193" s="307"/>
      <c r="E193" s="307"/>
      <c r="F193" s="307"/>
      <c r="G193" s="180"/>
      <c r="H193" s="321">
        <f ca="1">(IF(AND(DAY(A193)=20,COUNTIFS($H$25:H192,"&gt;0",$A$25:A192,"&gt;="&amp;DATE(YEAR(A193),MONTH(A193),1),$A$25:A192,"&lt;"&amp;DATE(YEAR(A193),MONTH(A193)+1,1))=0),'ввод данных'!$B$15,-RANDBETWEEN(51,14999)))/'ввод данных'!$B$7</f>
        <v>-165.78056426332287</v>
      </c>
      <c r="I193" s="321"/>
      <c r="J193" s="321"/>
      <c r="K193" s="321"/>
      <c r="L193" s="321"/>
      <c r="M193" s="178"/>
      <c r="N193" s="190">
        <f t="shared" ca="1" si="9"/>
        <v>-165.78056426332287</v>
      </c>
      <c r="O193" s="180"/>
      <c r="P193" s="303" t="str">
        <f ca="1">IF(DAY(A193)=20,"Salary transfer from " &amp;'ввод данных'!$B$11,INDEX(Лист4!$A$1:$A$388,RANDBETWEEN(1,ROWS(Лист4!$A$1:$A$388))))</f>
        <v>WWW.LUCASCREDITSERVIC</v>
      </c>
      <c r="Q193" s="303"/>
      <c r="R193" s="180"/>
      <c r="S193" s="178" t="str">
        <f t="shared" ca="1" si="11"/>
        <v>*6664</v>
      </c>
    </row>
    <row r="194" spans="1:19" ht="30" customHeight="1">
      <c r="A194" s="160">
        <f t="shared" ca="1" si="10"/>
        <v>45976.664432870391</v>
      </c>
      <c r="B194" s="180"/>
      <c r="C194" s="306">
        <f t="shared" ca="1" si="8"/>
        <v>45976.664432870391</v>
      </c>
      <c r="D194" s="307"/>
      <c r="E194" s="307"/>
      <c r="F194" s="307"/>
      <c r="G194" s="180"/>
      <c r="H194" s="321">
        <f ca="1">(IF(AND(DAY(A194)=20,COUNTIFS($H$25:H193,"&gt;0",$A$25:A193,"&gt;="&amp;DATE(YEAR(A194),MONTH(A194),1),$A$25:A193,"&lt;"&amp;DATE(YEAR(A194),MONTH(A194)+1,1))=0),'ввод данных'!$B$15,-RANDBETWEEN(51,14999)))/'ввод данных'!$B$7</f>
        <v>-169.04075235109718</v>
      </c>
      <c r="I194" s="321"/>
      <c r="J194" s="321"/>
      <c r="K194" s="321"/>
      <c r="L194" s="321"/>
      <c r="M194" s="178"/>
      <c r="N194" s="190">
        <f t="shared" ca="1" si="9"/>
        <v>-169.04075235109718</v>
      </c>
      <c r="O194" s="180"/>
      <c r="P194" s="303" t="str">
        <f ca="1">IF(DAY(A194)=20,"Salary transfer from " &amp;'ввод данных'!$B$11,INDEX(Лист4!$A$1:$A$388,RANDBETWEEN(1,ROWS(Лист4!$A$1:$A$388))))</f>
        <v>ZEMLYANOY VAL</v>
      </c>
      <c r="Q194" s="303"/>
      <c r="R194" s="180"/>
      <c r="S194" s="178" t="str">
        <f t="shared" ca="1" si="11"/>
        <v>*6664</v>
      </c>
    </row>
    <row r="195" spans="1:19" ht="30" customHeight="1">
      <c r="A195" s="160">
        <f t="shared" ca="1" si="10"/>
        <v>45976.564432870393</v>
      </c>
      <c r="B195" s="180"/>
      <c r="C195" s="306">
        <f t="shared" ca="1" si="8"/>
        <v>45976.564432870393</v>
      </c>
      <c r="D195" s="307"/>
      <c r="E195" s="307"/>
      <c r="F195" s="307"/>
      <c r="G195" s="180"/>
      <c r="H195" s="321">
        <f ca="1">(IF(AND(DAY(A195)=20,COUNTIFS($H$25:H194,"&gt;0",$A$25:A194,"&gt;="&amp;DATE(YEAR(A195),MONTH(A195),1),$A$25:A194,"&lt;"&amp;DATE(YEAR(A195),MONTH(A195)+1,1))=0),'ввод данных'!$B$15,-RANDBETWEEN(51,14999)))/'ввод данных'!$B$7</f>
        <v>-123.09717868338558</v>
      </c>
      <c r="I195" s="321"/>
      <c r="J195" s="321"/>
      <c r="K195" s="321"/>
      <c r="L195" s="321"/>
      <c r="M195" s="178"/>
      <c r="N195" s="190">
        <f t="shared" ca="1" si="9"/>
        <v>-123.09717868338558</v>
      </c>
      <c r="O195" s="180"/>
      <c r="P195" s="303" t="str">
        <f ca="1">IF(DAY(A195)=20,"Salary transfer from " &amp;'ввод данных'!$B$11,INDEX(Лист4!$A$1:$A$388,RANDBETWEEN(1,ROWS(Лист4!$A$1:$A$388))))</f>
        <v>WWW.WALLETONE.RU</v>
      </c>
      <c r="Q195" s="303"/>
      <c r="R195" s="180"/>
      <c r="S195" s="178" t="str">
        <f t="shared" ca="1" si="11"/>
        <v>*6664</v>
      </c>
    </row>
    <row r="196" spans="1:19" ht="30" customHeight="1">
      <c r="A196" s="160">
        <f t="shared" ca="1" si="10"/>
        <v>45976.43734953706</v>
      </c>
      <c r="B196" s="180"/>
      <c r="C196" s="306">
        <f t="shared" ca="1" si="8"/>
        <v>45976.43734953706</v>
      </c>
      <c r="D196" s="307"/>
      <c r="E196" s="307"/>
      <c r="F196" s="307"/>
      <c r="G196" s="180"/>
      <c r="H196" s="321">
        <f ca="1">(IF(AND(DAY(A196)=20,COUNTIFS($H$25:H195,"&gt;0",$A$25:A195,"&gt;="&amp;DATE(YEAR(A196),MONTH(A196),1),$A$25:A195,"&lt;"&amp;DATE(YEAR(A196),MONTH(A196)+1,1))=0),'ввод данных'!$B$15,-RANDBETWEEN(51,14999)))/'ввод данных'!$B$7</f>
        <v>-51.611285266457678</v>
      </c>
      <c r="I196" s="321"/>
      <c r="J196" s="321"/>
      <c r="K196" s="321"/>
      <c r="L196" s="321"/>
      <c r="M196" s="178"/>
      <c r="N196" s="190">
        <f t="shared" ca="1" si="9"/>
        <v>-51.611285266457678</v>
      </c>
      <c r="O196" s="180"/>
      <c r="P196" s="303" t="str">
        <f ca="1">IF(DAY(A196)=20,"Salary transfer from " &amp;'ввод данных'!$B$11,INDEX(Лист4!$A$1:$A$388,RANDBETWEEN(1,ROWS(Лист4!$A$1:$A$388))))</f>
        <v>OOO RESTOGRUPPLUS ENGE</v>
      </c>
      <c r="Q196" s="303"/>
      <c r="R196" s="180"/>
      <c r="S196" s="178" t="str">
        <f t="shared" ca="1" si="11"/>
        <v>*6664</v>
      </c>
    </row>
    <row r="197" spans="1:19" ht="30" customHeight="1">
      <c r="A197" s="160">
        <f t="shared" ca="1" si="10"/>
        <v>45976.109571759283</v>
      </c>
      <c r="B197" s="180"/>
      <c r="C197" s="306">
        <f t="shared" ca="1" si="8"/>
        <v>45976.109571759283</v>
      </c>
      <c r="D197" s="307"/>
      <c r="E197" s="307"/>
      <c r="F197" s="307"/>
      <c r="G197" s="180"/>
      <c r="H197" s="321">
        <f ca="1">(IF(AND(DAY(A197)=20,COUNTIFS($H$25:H196,"&gt;0",$A$25:A196,"&gt;="&amp;DATE(YEAR(A197),MONTH(A197),1),$A$25:A196,"&lt;"&amp;DATE(YEAR(A197),MONTH(A197)+1,1))=0),'ввод данных'!$B$15,-RANDBETWEEN(51,14999)))/'ввод данных'!$B$7</f>
        <v>-50.244514106583075</v>
      </c>
      <c r="I197" s="321"/>
      <c r="J197" s="321"/>
      <c r="K197" s="321"/>
      <c r="L197" s="321"/>
      <c r="M197" s="178"/>
      <c r="N197" s="190">
        <f t="shared" ca="1" si="9"/>
        <v>-50.244514106583075</v>
      </c>
      <c r="O197" s="180"/>
      <c r="P197" s="303" t="str">
        <f ca="1">IF(DAY(A197)=20,"Salary transfer from " &amp;'ввод данных'!$B$11,INDEX(Лист4!$A$1:$A$388,RANDBETWEEN(1,ROWS(Лист4!$A$1:$A$388))))</f>
        <v>RBK*CREDITEX*CREDITEXP</v>
      </c>
      <c r="Q197" s="303"/>
      <c r="R197" s="180"/>
      <c r="S197" s="178" t="str">
        <f t="shared" ca="1" si="11"/>
        <v>*6664</v>
      </c>
    </row>
    <row r="198" spans="1:19" ht="30" customHeight="1">
      <c r="A198" s="160">
        <f t="shared" ca="1" si="10"/>
        <v>45976.090821759281</v>
      </c>
      <c r="B198" s="180"/>
      <c r="C198" s="306">
        <f t="shared" ca="1" si="8"/>
        <v>45976.090821759281</v>
      </c>
      <c r="D198" s="307"/>
      <c r="E198" s="307"/>
      <c r="F198" s="307"/>
      <c r="G198" s="180"/>
      <c r="H198" s="321">
        <f ca="1">(IF(AND(DAY(A198)=20,COUNTIFS($H$25:H197,"&gt;0",$A$25:A197,"&gt;="&amp;DATE(YEAR(A198),MONTH(A198),1),$A$25:A197,"&lt;"&amp;DATE(YEAR(A198),MONTH(A198)+1,1))=0),'ввод данных'!$B$15,-RANDBETWEEN(51,14999)))/'ввод данных'!$B$7</f>
        <v>-1.4043887147335423</v>
      </c>
      <c r="I198" s="321"/>
      <c r="J198" s="321"/>
      <c r="K198" s="321"/>
      <c r="L198" s="321"/>
      <c r="M198" s="178"/>
      <c r="N198" s="190">
        <f t="shared" ca="1" si="9"/>
        <v>-1.4043887147335423</v>
      </c>
      <c r="O198" s="180"/>
      <c r="P198" s="303" t="str">
        <f ca="1">IF(DAY(A198)=20,"Salary transfer from " &amp;'ввод данных'!$B$11,INDEX(Лист4!$A$1:$A$388,RANDBETWEEN(1,ROWS(Лист4!$A$1:$A$388))))</f>
        <v>RAZLIVNIE NAPITKI</v>
      </c>
      <c r="Q198" s="303"/>
      <c r="R198" s="180"/>
      <c r="S198" s="178" t="str">
        <f t="shared" ca="1" si="11"/>
        <v>*6664</v>
      </c>
    </row>
    <row r="199" spans="1:19" ht="30" customHeight="1">
      <c r="A199" s="160">
        <f t="shared" ca="1" si="10"/>
        <v>45975.621377314834</v>
      </c>
      <c r="B199" s="180"/>
      <c r="C199" s="306">
        <f t="shared" ca="1" si="8"/>
        <v>45975.621377314834</v>
      </c>
      <c r="D199" s="307"/>
      <c r="E199" s="307"/>
      <c r="F199" s="307"/>
      <c r="G199" s="180"/>
      <c r="H199" s="321">
        <f ca="1">(IF(AND(DAY(A199)=20,COUNTIFS($H$25:H198,"&gt;0",$A$25:A198,"&gt;="&amp;DATE(YEAR(A199),MONTH(A199),1),$A$25:A198,"&lt;"&amp;DATE(YEAR(A199),MONTH(A199)+1,1))=0),'ввод данных'!$B$15,-RANDBETWEEN(51,14999)))/'ввод данных'!$B$7</f>
        <v>-44.589341692789972</v>
      </c>
      <c r="I199" s="321"/>
      <c r="J199" s="321"/>
      <c r="K199" s="321"/>
      <c r="L199" s="321"/>
      <c r="M199" s="178"/>
      <c r="N199" s="190">
        <f t="shared" ca="1" si="9"/>
        <v>-44.589341692789972</v>
      </c>
      <c r="O199" s="180"/>
      <c r="P199" s="303" t="str">
        <f ca="1">IF(DAY(A199)=20,"Salary transfer from " &amp;'ввод данных'!$B$11,INDEX(Лист4!$A$1:$A$388,RANDBETWEEN(1,ROWS(Лист4!$A$1:$A$388))))</f>
        <v>DENGI SEGODNYA</v>
      </c>
      <c r="Q199" s="303"/>
      <c r="R199" s="180"/>
      <c r="S199" s="178" t="str">
        <f t="shared" ca="1" si="11"/>
        <v>*6664</v>
      </c>
    </row>
    <row r="200" spans="1:19" ht="30" customHeight="1">
      <c r="A200" s="160">
        <f t="shared" ca="1" si="10"/>
        <v>45975.352627314831</v>
      </c>
      <c r="B200" s="180"/>
      <c r="C200" s="306">
        <f t="shared" ca="1" si="8"/>
        <v>45975.352627314831</v>
      </c>
      <c r="D200" s="307"/>
      <c r="E200" s="307"/>
      <c r="F200" s="307"/>
      <c r="G200" s="180"/>
      <c r="H200" s="321">
        <f ca="1">(IF(AND(DAY(A200)=20,COUNTIFS($H$25:H199,"&gt;0",$A$25:A199,"&gt;="&amp;DATE(YEAR(A200),MONTH(A200),1),$A$25:A199,"&lt;"&amp;DATE(YEAR(A200),MONTH(A200)+1,1))=0),'ввод данных'!$B$15,-RANDBETWEEN(51,14999)))/'ввод данных'!$B$7</f>
        <v>-37.003134796238243</v>
      </c>
      <c r="I200" s="321"/>
      <c r="J200" s="321"/>
      <c r="K200" s="321"/>
      <c r="L200" s="321"/>
      <c r="M200" s="178"/>
      <c r="N200" s="190">
        <f t="shared" ca="1" si="9"/>
        <v>-37.003134796238243</v>
      </c>
      <c r="O200" s="180"/>
      <c r="P200" s="303" t="str">
        <f ca="1">IF(DAY(A200)=20,"Salary transfer from " &amp;'ввод данных'!$B$11,INDEX(Лист4!$A$1:$A$388,RANDBETWEEN(1,ROWS(Лист4!$A$1:$A$388))))</f>
        <v>BISTRO SKAY COFFEE</v>
      </c>
      <c r="Q200" s="303"/>
      <c r="R200" s="180"/>
      <c r="S200" s="178" t="str">
        <f t="shared" ca="1" si="11"/>
        <v>*6664</v>
      </c>
    </row>
    <row r="201" spans="1:19" ht="30" customHeight="1">
      <c r="A201" s="160">
        <f t="shared" ca="1" si="10"/>
        <v>45974.582488425942</v>
      </c>
      <c r="B201" s="180"/>
      <c r="C201" s="306">
        <f t="shared" ca="1" si="8"/>
        <v>45974.582488425942</v>
      </c>
      <c r="D201" s="307"/>
      <c r="E201" s="307"/>
      <c r="F201" s="307"/>
      <c r="G201" s="180"/>
      <c r="H201" s="321">
        <f ca="1">(IF(AND(DAY(A201)=20,COUNTIFS($H$25:H200,"&gt;0",$A$25:A200,"&gt;="&amp;DATE(YEAR(A201),MONTH(A201),1),$A$25:A200,"&lt;"&amp;DATE(YEAR(A201),MONTH(A201)+1,1))=0),'ввод данных'!$B$15,-RANDBETWEEN(51,14999)))/'ввод данных'!$B$7</f>
        <v>-2.457680250783699</v>
      </c>
      <c r="I201" s="321"/>
      <c r="J201" s="321"/>
      <c r="K201" s="321"/>
      <c r="L201" s="321"/>
      <c r="M201" s="178"/>
      <c r="N201" s="190">
        <f t="shared" ca="1" si="9"/>
        <v>-2.457680250783699</v>
      </c>
      <c r="O201" s="180"/>
      <c r="P201" s="303" t="str">
        <f ca="1">IF(DAY(A201)=20,"Salary transfer from " &amp;'ввод данных'!$B$11,INDEX(Лист4!$A$1:$A$388,RANDBETWEEN(1,ROWS(Лист4!$A$1:$A$388))))</f>
        <v>V*QIWI</v>
      </c>
      <c r="Q201" s="303"/>
      <c r="R201" s="180"/>
      <c r="S201" s="178" t="str">
        <f t="shared" ca="1" si="11"/>
        <v>*6664</v>
      </c>
    </row>
    <row r="202" spans="1:19" ht="30" customHeight="1">
      <c r="A202" s="160">
        <f t="shared" ca="1" si="10"/>
        <v>45973.87276620372</v>
      </c>
      <c r="B202" s="180"/>
      <c r="C202" s="306">
        <f t="shared" ca="1" si="8"/>
        <v>45973.87276620372</v>
      </c>
      <c r="D202" s="307"/>
      <c r="E202" s="307"/>
      <c r="F202" s="307"/>
      <c r="G202" s="180"/>
      <c r="H202" s="321">
        <f ca="1">(IF(AND(DAY(A202)=20,COUNTIFS($H$25:H201,"&gt;0",$A$25:A201,"&gt;="&amp;DATE(YEAR(A202),MONTH(A202),1),$A$25:A201,"&lt;"&amp;DATE(YEAR(A202),MONTH(A202)+1,1))=0),'ввод данных'!$B$15,-RANDBETWEEN(51,14999)))/'ввод данных'!$B$7</f>
        <v>-105.60501567398119</v>
      </c>
      <c r="I202" s="321"/>
      <c r="J202" s="321"/>
      <c r="K202" s="321"/>
      <c r="L202" s="321"/>
      <c r="M202" s="178"/>
      <c r="N202" s="190">
        <f t="shared" ca="1" si="9"/>
        <v>-105.60501567398119</v>
      </c>
      <c r="O202" s="180"/>
      <c r="P202" s="303" t="str">
        <f ca="1">IF(DAY(A202)=20,"Salary transfer from " &amp;'ввод данных'!$B$11,INDEX(Лист4!$A$1:$A$388,RANDBETWEEN(1,ROWS(Лист4!$A$1:$A$388))))</f>
        <v>RBK</v>
      </c>
      <c r="Q202" s="303"/>
      <c r="R202" s="180"/>
      <c r="S202" s="178" t="str">
        <f t="shared" ca="1" si="11"/>
        <v>*6664</v>
      </c>
    </row>
    <row r="203" spans="1:19" ht="30" customHeight="1">
      <c r="A203" s="160">
        <f t="shared" ca="1" si="10"/>
        <v>45973.63665509261</v>
      </c>
      <c r="B203" s="180"/>
      <c r="C203" s="306">
        <f t="shared" ca="1" si="8"/>
        <v>45973.63665509261</v>
      </c>
      <c r="D203" s="307"/>
      <c r="E203" s="307"/>
      <c r="F203" s="307"/>
      <c r="G203" s="180"/>
      <c r="H203" s="321">
        <f ca="1">(IF(AND(DAY(A203)=20,COUNTIFS($H$25:H202,"&gt;0",$A$25:A202,"&gt;="&amp;DATE(YEAR(A203),MONTH(A203),1),$A$25:A202,"&lt;"&amp;DATE(YEAR(A203),MONTH(A203)+1,1))=0),'ввод данных'!$B$15,-RANDBETWEEN(51,14999)))/'ввод данных'!$B$7</f>
        <v>-13.730407523510971</v>
      </c>
      <c r="I203" s="321"/>
      <c r="J203" s="321"/>
      <c r="K203" s="321"/>
      <c r="L203" s="321"/>
      <c r="M203" s="178"/>
      <c r="N203" s="190">
        <f t="shared" ca="1" si="9"/>
        <v>-13.730407523510971</v>
      </c>
      <c r="O203" s="180"/>
      <c r="P203" s="303" t="str">
        <f ca="1">IF(DAY(A203)=20,"Salary transfer from " &amp;'ввод данных'!$B$11,INDEX(Лист4!$A$1:$A$388,RANDBETWEEN(1,ROWS(Лист4!$A$1:$A$388))))</f>
        <v>YM*BLOCKCHAIN</v>
      </c>
      <c r="Q203" s="303"/>
      <c r="R203" s="180"/>
      <c r="S203" s="178" t="str">
        <f t="shared" ca="1" si="11"/>
        <v>*6664</v>
      </c>
    </row>
    <row r="204" spans="1:19" ht="30" customHeight="1">
      <c r="A204" s="160">
        <f t="shared" ca="1" si="10"/>
        <v>45973.208877314835</v>
      </c>
      <c r="B204" s="180"/>
      <c r="C204" s="306">
        <f t="shared" ca="1" si="8"/>
        <v>45973.208877314835</v>
      </c>
      <c r="D204" s="307"/>
      <c r="E204" s="307"/>
      <c r="F204" s="307"/>
      <c r="G204" s="180"/>
      <c r="H204" s="321">
        <f ca="1">(IF(AND(DAY(A204)=20,COUNTIFS($H$25:H203,"&gt;0",$A$25:A203,"&gt;="&amp;DATE(YEAR(A204),MONTH(A204),1),$A$25:A203,"&lt;"&amp;DATE(YEAR(A204),MONTH(A204)+1,1))=0),'ввод данных'!$B$15,-RANDBETWEEN(51,14999)))/'ввод данных'!$B$7</f>
        <v>-20.025078369905955</v>
      </c>
      <c r="I204" s="321"/>
      <c r="J204" s="321"/>
      <c r="K204" s="321"/>
      <c r="L204" s="321"/>
      <c r="M204" s="178"/>
      <c r="N204" s="190">
        <f t="shared" ca="1" si="9"/>
        <v>-20.025078369905955</v>
      </c>
      <c r="O204" s="180"/>
      <c r="P204" s="303" t="str">
        <f ca="1">IF(DAY(A204)=20,"Salary transfer from " &amp;'ввод данных'!$B$11,INDEX(Лист4!$A$1:$A$388,RANDBETWEEN(1,ROWS(Лист4!$A$1:$A$388))))</f>
        <v>SHOPWWW.BELARUSBANK.BY</v>
      </c>
      <c r="Q204" s="303"/>
      <c r="R204" s="180"/>
      <c r="S204" s="178" t="str">
        <f t="shared" ca="1" si="11"/>
        <v>*6664</v>
      </c>
    </row>
    <row r="205" spans="1:19" ht="30" customHeight="1">
      <c r="A205" s="160">
        <f t="shared" ca="1" si="10"/>
        <v>45972.85818287039</v>
      </c>
      <c r="B205" s="180"/>
      <c r="C205" s="306">
        <f t="shared" ca="1" si="8"/>
        <v>45972.85818287039</v>
      </c>
      <c r="D205" s="307"/>
      <c r="E205" s="307"/>
      <c r="F205" s="307"/>
      <c r="G205" s="180"/>
      <c r="H205" s="321">
        <f ca="1">(IF(AND(DAY(A205)=20,COUNTIFS($H$25:H204,"&gt;0",$A$25:A204,"&gt;="&amp;DATE(YEAR(A205),MONTH(A205),1),$A$25:A204,"&lt;"&amp;DATE(YEAR(A205),MONTH(A205)+1,1))=0),'ввод данных'!$B$15,-RANDBETWEEN(51,14999)))/'ввод данных'!$B$7</f>
        <v>-140.76489028213166</v>
      </c>
      <c r="I205" s="321"/>
      <c r="J205" s="321"/>
      <c r="K205" s="321"/>
      <c r="L205" s="321"/>
      <c r="M205" s="178"/>
      <c r="N205" s="190">
        <f t="shared" ca="1" si="9"/>
        <v>-140.76489028213166</v>
      </c>
      <c r="O205" s="180"/>
      <c r="P205" s="303" t="str">
        <f ca="1">IF(DAY(A205)=20,"Salary transfer from " &amp;'ввод данных'!$B$11,INDEX(Лист4!$A$1:$A$388,RANDBETWEEN(1,ROWS(Лист4!$A$1:$A$388))))</f>
        <v>PAYPAL *RPMAUCTIONS</v>
      </c>
      <c r="Q205" s="303"/>
      <c r="R205" s="180"/>
      <c r="S205" s="178" t="str">
        <f t="shared" ca="1" si="11"/>
        <v>*6664</v>
      </c>
    </row>
    <row r="206" spans="1:19" ht="30" customHeight="1">
      <c r="A206" s="160">
        <f t="shared" ca="1" si="10"/>
        <v>45972.663043981498</v>
      </c>
      <c r="B206" s="180"/>
      <c r="C206" s="306">
        <f t="shared" ca="1" si="8"/>
        <v>45972.663043981498</v>
      </c>
      <c r="D206" s="307"/>
      <c r="E206" s="307"/>
      <c r="F206" s="307"/>
      <c r="G206" s="180"/>
      <c r="H206" s="321">
        <f ca="1">(IF(AND(DAY(A206)=20,COUNTIFS($H$25:H205,"&gt;0",$A$25:A205,"&gt;="&amp;DATE(YEAR(A206),MONTH(A206),1),$A$25:A205,"&lt;"&amp;DATE(YEAR(A206),MONTH(A206)+1,1))=0),'ввод данных'!$B$15,-RANDBETWEEN(51,14999)))/'ввод данных'!$B$7</f>
        <v>-138.83385579937305</v>
      </c>
      <c r="I206" s="321"/>
      <c r="J206" s="321"/>
      <c r="K206" s="321"/>
      <c r="L206" s="321"/>
      <c r="M206" s="178"/>
      <c r="N206" s="190">
        <f t="shared" ca="1" si="9"/>
        <v>-138.83385579937305</v>
      </c>
      <c r="O206" s="180"/>
      <c r="P206" s="303" t="str">
        <f ca="1">IF(DAY(A206)=20,"Salary transfer from " &amp;'ввод данных'!$B$11,INDEX(Лист4!$A$1:$A$388,RANDBETWEEN(1,ROWS(Лист4!$A$1:$A$388))))</f>
        <v>YM*YM.FIN</v>
      </c>
      <c r="Q206" s="303"/>
      <c r="R206" s="180"/>
      <c r="S206" s="178" t="str">
        <f t="shared" ca="1" si="11"/>
        <v>*6664</v>
      </c>
    </row>
    <row r="207" spans="1:19" ht="30" customHeight="1">
      <c r="A207" s="160">
        <f t="shared" ca="1" si="10"/>
        <v>45972.540821759278</v>
      </c>
      <c r="B207" s="180"/>
      <c r="C207" s="306">
        <f t="shared" ca="1" si="8"/>
        <v>45972.540821759278</v>
      </c>
      <c r="D207" s="307"/>
      <c r="E207" s="307"/>
      <c r="F207" s="307"/>
      <c r="G207" s="180"/>
      <c r="H207" s="321">
        <f ca="1">(IF(AND(DAY(A207)=20,COUNTIFS($H$25:H206,"&gt;0",$A$25:A206,"&gt;="&amp;DATE(YEAR(A207),MONTH(A207),1),$A$25:A206,"&lt;"&amp;DATE(YEAR(A207),MONTH(A207)+1,1))=0),'ввод данных'!$B$15,-RANDBETWEEN(51,14999)))/'ввод данных'!$B$7</f>
        <v>-133.00313479623824</v>
      </c>
      <c r="I207" s="321"/>
      <c r="J207" s="321"/>
      <c r="K207" s="321"/>
      <c r="L207" s="321"/>
      <c r="M207" s="178"/>
      <c r="N207" s="190">
        <f t="shared" ca="1" si="9"/>
        <v>-133.00313479623824</v>
      </c>
      <c r="O207" s="180"/>
      <c r="P207" s="303" t="str">
        <f ca="1">IF(DAY(A207)=20,"Salary transfer from " &amp;'ввод данных'!$B$11,INDEX(Лист4!$A$1:$A$388,RANDBETWEEN(1,ROWS(Лист4!$A$1:$A$388))))</f>
        <v>UMONEYS.RU</v>
      </c>
      <c r="Q207" s="303"/>
      <c r="R207" s="180"/>
      <c r="S207" s="178" t="str">
        <f t="shared" ca="1" si="11"/>
        <v>*6664</v>
      </c>
    </row>
    <row r="208" spans="1:19" ht="30" customHeight="1">
      <c r="A208" s="160">
        <f t="shared" ca="1" si="10"/>
        <v>45972.035266203718</v>
      </c>
      <c r="B208" s="180"/>
      <c r="C208" s="306">
        <f t="shared" ca="1" si="8"/>
        <v>45972.035266203718</v>
      </c>
      <c r="D208" s="307"/>
      <c r="E208" s="307"/>
      <c r="F208" s="307"/>
      <c r="G208" s="180"/>
      <c r="H208" s="321">
        <f ca="1">(IF(AND(DAY(A208)=20,COUNTIFS($H$25:H207,"&gt;0",$A$25:A207,"&gt;="&amp;DATE(YEAR(A208),MONTH(A208),1),$A$25:A207,"&lt;"&amp;DATE(YEAR(A208),MONTH(A208)+1,1))=0),'ввод данных'!$B$15,-RANDBETWEEN(51,14999)))/'ввод данных'!$B$7</f>
        <v>-170.64576802507838</v>
      </c>
      <c r="I208" s="321"/>
      <c r="J208" s="321"/>
      <c r="K208" s="321"/>
      <c r="L208" s="321"/>
      <c r="M208" s="178"/>
      <c r="N208" s="190">
        <f t="shared" ca="1" si="9"/>
        <v>-170.64576802507838</v>
      </c>
      <c r="O208" s="180"/>
      <c r="P208" s="303" t="str">
        <f ca="1">IF(DAY(A208)=20,"Salary transfer from " &amp;'ввод данных'!$B$11,INDEX(Лист4!$A$1:$A$388,RANDBETWEEN(1,ROWS(Лист4!$A$1:$A$388))))</f>
        <v>SEOPULT.RU</v>
      </c>
      <c r="Q208" s="303"/>
      <c r="R208" s="180"/>
      <c r="S208" s="178" t="str">
        <f t="shared" ca="1" si="11"/>
        <v>*6664</v>
      </c>
    </row>
    <row r="209" spans="1:19" ht="30" customHeight="1">
      <c r="A209" s="160">
        <f t="shared" ca="1" si="10"/>
        <v>45971.9380439815</v>
      </c>
      <c r="B209" s="180"/>
      <c r="C209" s="306">
        <f t="shared" ca="1" si="8"/>
        <v>45971.9380439815</v>
      </c>
      <c r="D209" s="307"/>
      <c r="E209" s="307"/>
      <c r="F209" s="307"/>
      <c r="G209" s="180"/>
      <c r="H209" s="321">
        <f ca="1">(IF(AND(DAY(A209)=20,COUNTIFS($H$25:H208,"&gt;0",$A$25:A208,"&gt;="&amp;DATE(YEAR(A209),MONTH(A209),1),$A$25:A208,"&lt;"&amp;DATE(YEAR(A209),MONTH(A209)+1,1))=0),'ввод данных'!$B$15,-RANDBETWEEN(51,14999)))/'ввод данных'!$B$7</f>
        <v>-97.843260188087768</v>
      </c>
      <c r="I209" s="321"/>
      <c r="J209" s="321"/>
      <c r="K209" s="321"/>
      <c r="L209" s="321"/>
      <c r="M209" s="178"/>
      <c r="N209" s="190">
        <f t="shared" ca="1" si="9"/>
        <v>-97.843260188087768</v>
      </c>
      <c r="O209" s="180"/>
      <c r="P209" s="303" t="str">
        <f ca="1">IF(DAY(A209)=20,"Salary transfer from " &amp;'ввод данных'!$B$11,INDEX(Лист4!$A$1:$A$388,RANDBETWEEN(1,ROWS(Лист4!$A$1:$A$388))))</f>
        <v>UNIVERSAM</v>
      </c>
      <c r="Q209" s="303"/>
      <c r="R209" s="180"/>
      <c r="S209" s="178" t="str">
        <f t="shared" ca="1" si="11"/>
        <v>*6664</v>
      </c>
    </row>
    <row r="210" spans="1:19" ht="30" customHeight="1">
      <c r="A210" s="160">
        <f t="shared" ca="1" si="10"/>
        <v>45971.884571759278</v>
      </c>
      <c r="B210" s="180"/>
      <c r="C210" s="306">
        <f t="shared" ca="1" si="8"/>
        <v>45971.884571759278</v>
      </c>
      <c r="D210" s="307"/>
      <c r="E210" s="307"/>
      <c r="F210" s="307"/>
      <c r="G210" s="180"/>
      <c r="H210" s="321">
        <f ca="1">(IF(AND(DAY(A210)=20,COUNTIFS($H$25:H209,"&gt;0",$A$25:A209,"&gt;="&amp;DATE(YEAR(A210),MONTH(A210),1),$A$25:A209,"&lt;"&amp;DATE(YEAR(A210),MONTH(A210)+1,1))=0),'ввод данных'!$B$15,-RANDBETWEEN(51,14999)))/'ввод данных'!$B$7</f>
        <v>-20.626959247648902</v>
      </c>
      <c r="I210" s="321"/>
      <c r="J210" s="321"/>
      <c r="K210" s="321"/>
      <c r="L210" s="321"/>
      <c r="M210" s="178"/>
      <c r="N210" s="190">
        <f t="shared" ca="1" si="9"/>
        <v>-20.626959247648902</v>
      </c>
      <c r="O210" s="180"/>
      <c r="P210" s="303" t="str">
        <f ca="1">IF(DAY(A210)=20,"Salary transfer from " &amp;'ввод данных'!$B$11,INDEX(Лист4!$A$1:$A$388,RANDBETWEEN(1,ROWS(Лист4!$A$1:$A$388))))</f>
        <v>FXCLUB.ORG</v>
      </c>
      <c r="Q210" s="303"/>
      <c r="R210" s="180"/>
      <c r="S210" s="178" t="str">
        <f t="shared" ca="1" si="11"/>
        <v>*6664</v>
      </c>
    </row>
    <row r="211" spans="1:19" ht="30" customHeight="1">
      <c r="A211" s="160">
        <f t="shared" ca="1" si="10"/>
        <v>45970.977627314831</v>
      </c>
      <c r="B211" s="180"/>
      <c r="C211" s="306">
        <f t="shared" ca="1" si="8"/>
        <v>45970.977627314831</v>
      </c>
      <c r="D211" s="307"/>
      <c r="E211" s="307"/>
      <c r="F211" s="307"/>
      <c r="G211" s="180"/>
      <c r="H211" s="321">
        <f ca="1">(IF(AND(DAY(A211)=20,COUNTIFS($H$25:H210,"&gt;0",$A$25:A210,"&gt;="&amp;DATE(YEAR(A211),MONTH(A211),1),$A$25:A210,"&lt;"&amp;DATE(YEAR(A211),MONTH(A211)+1,1))=0),'ввод данных'!$B$15,-RANDBETWEEN(51,14999)))/'ввод данных'!$B$7</f>
        <v>-34.884012539184951</v>
      </c>
      <c r="I211" s="321"/>
      <c r="J211" s="321"/>
      <c r="K211" s="321"/>
      <c r="L211" s="321"/>
      <c r="M211" s="178"/>
      <c r="N211" s="190">
        <f t="shared" ca="1" si="9"/>
        <v>-34.884012539184951</v>
      </c>
      <c r="O211" s="180"/>
      <c r="P211" s="303" t="str">
        <f ca="1">IF(DAY(A211)=20,"Salary transfer from " &amp;'ввод данных'!$B$11,INDEX(Лист4!$A$1:$A$388,RANDBETWEEN(1,ROWS(Лист4!$A$1:$A$388))))</f>
        <v>RBK*7MONEY</v>
      </c>
      <c r="Q211" s="303"/>
      <c r="R211" s="180"/>
      <c r="S211" s="178" t="str">
        <f t="shared" ca="1" si="11"/>
        <v>*6664</v>
      </c>
    </row>
    <row r="212" spans="1:19" ht="30" customHeight="1">
      <c r="A212" s="160">
        <f t="shared" ca="1" si="10"/>
        <v>45970.669293981497</v>
      </c>
      <c r="B212" s="180"/>
      <c r="C212" s="306">
        <f t="shared" ca="1" si="8"/>
        <v>45970.669293981497</v>
      </c>
      <c r="D212" s="307"/>
      <c r="E212" s="307"/>
      <c r="F212" s="307"/>
      <c r="G212" s="180"/>
      <c r="H212" s="321">
        <f ca="1">(IF(AND(DAY(A212)=20,COUNTIFS($H$25:H211,"&gt;0",$A$25:A211,"&gt;="&amp;DATE(YEAR(A212),MONTH(A212),1),$A$25:A211,"&lt;"&amp;DATE(YEAR(A212),MONTH(A212)+1,1))=0),'ввод данных'!$B$15,-RANDBETWEEN(51,14999)))/'ввод данных'!$B$7</f>
        <v>-143.64890282131663</v>
      </c>
      <c r="I212" s="321"/>
      <c r="J212" s="321"/>
      <c r="K212" s="321"/>
      <c r="L212" s="321"/>
      <c r="M212" s="178"/>
      <c r="N212" s="190">
        <f t="shared" ca="1" si="9"/>
        <v>-143.64890282131663</v>
      </c>
      <c r="O212" s="180"/>
      <c r="P212" s="303" t="str">
        <f ca="1">IF(DAY(A212)=20,"Salary transfer from " &amp;'ввод данных'!$B$11,INDEX(Лист4!$A$1:$A$388,RANDBETWEEN(1,ROWS(Лист4!$A$1:$A$388))))</f>
        <v>TRM 4814 E UL. NOVOKOS</v>
      </c>
      <c r="Q212" s="303"/>
      <c r="R212" s="180"/>
      <c r="S212" s="178" t="str">
        <f t="shared" ca="1" si="11"/>
        <v>*6664</v>
      </c>
    </row>
    <row r="213" spans="1:19" ht="30" customHeight="1">
      <c r="A213" s="160">
        <f t="shared" ca="1" si="10"/>
        <v>45970.063738425939</v>
      </c>
      <c r="B213" s="180"/>
      <c r="C213" s="306">
        <f t="shared" ca="1" si="8"/>
        <v>45970.063738425939</v>
      </c>
      <c r="D213" s="307"/>
      <c r="E213" s="307"/>
      <c r="F213" s="307"/>
      <c r="G213" s="180"/>
      <c r="H213" s="321">
        <f ca="1">(IF(AND(DAY(A213)=20,COUNTIFS($H$25:H212,"&gt;0",$A$25:A212,"&gt;="&amp;DATE(YEAR(A213),MONTH(A213),1),$A$25:A212,"&lt;"&amp;DATE(YEAR(A213),MONTH(A213)+1,1))=0),'ввод данных'!$B$15,-RANDBETWEEN(51,14999)))/'ввод данных'!$B$7</f>
        <v>-180.22570532915361</v>
      </c>
      <c r="I213" s="321"/>
      <c r="J213" s="321"/>
      <c r="K213" s="321"/>
      <c r="L213" s="321"/>
      <c r="M213" s="178"/>
      <c r="N213" s="190">
        <f t="shared" ca="1" si="9"/>
        <v>-180.22570532915361</v>
      </c>
      <c r="O213" s="180"/>
      <c r="P213" s="303" t="str">
        <f ca="1">IF(DAY(A213)=20,"Salary transfer from " &amp;'ввод данных'!$B$11,INDEX(Лист4!$A$1:$A$388,RANDBETWEEN(1,ROWS(Лист4!$A$1:$A$388))))</f>
        <v>BAZAR</v>
      </c>
      <c r="Q213" s="303"/>
      <c r="R213" s="180"/>
      <c r="S213" s="178" t="str">
        <f t="shared" ca="1" si="11"/>
        <v>*6664</v>
      </c>
    </row>
    <row r="214" spans="1:19" ht="30" customHeight="1">
      <c r="A214" s="160">
        <f t="shared" ca="1" si="10"/>
        <v>45969.77623842594</v>
      </c>
      <c r="B214" s="180"/>
      <c r="C214" s="306">
        <f t="shared" ca="1" si="8"/>
        <v>45969.77623842594</v>
      </c>
      <c r="D214" s="307"/>
      <c r="E214" s="307"/>
      <c r="F214" s="307"/>
      <c r="G214" s="180"/>
      <c r="H214" s="321">
        <f ca="1">(IF(AND(DAY(A214)=20,COUNTIFS($H$25:H213,"&gt;0",$A$25:A213,"&gt;="&amp;DATE(YEAR(A214),MONTH(A214),1),$A$25:A213,"&lt;"&amp;DATE(YEAR(A214),MONTH(A214)+1,1))=0),'ввод данных'!$B$15,-RANDBETWEEN(51,14999)))/'ввод данных'!$B$7</f>
        <v>-63.322884012539184</v>
      </c>
      <c r="I214" s="321"/>
      <c r="J214" s="321"/>
      <c r="K214" s="321"/>
      <c r="L214" s="321"/>
      <c r="M214" s="178"/>
      <c r="N214" s="190">
        <f t="shared" ca="1" si="9"/>
        <v>-63.322884012539184</v>
      </c>
      <c r="O214" s="180"/>
      <c r="P214" s="303" t="str">
        <f ca="1">IF(DAY(A214)=20,"Salary transfer from " &amp;'ввод данных'!$B$11,INDEX(Лист4!$A$1:$A$388,RANDBETWEEN(1,ROWS(Лист4!$A$1:$A$388))))</f>
        <v>CREDITSCORESE</v>
      </c>
      <c r="Q214" s="303"/>
      <c r="R214" s="180"/>
      <c r="S214" s="178" t="str">
        <f t="shared" ca="1" si="11"/>
        <v>*6664</v>
      </c>
    </row>
    <row r="215" spans="1:19" ht="30" customHeight="1">
      <c r="A215" s="160">
        <f t="shared" ca="1" si="10"/>
        <v>45969.444988425937</v>
      </c>
      <c r="B215" s="180"/>
      <c r="C215" s="306">
        <f t="shared" ca="1" si="8"/>
        <v>45969.444988425937</v>
      </c>
      <c r="D215" s="307"/>
      <c r="E215" s="307"/>
      <c r="F215" s="307"/>
      <c r="G215" s="180"/>
      <c r="H215" s="321">
        <f ca="1">(IF(AND(DAY(A215)=20,COUNTIFS($H$25:H214,"&gt;0",$A$25:A214,"&gt;="&amp;DATE(YEAR(A215),MONTH(A215),1),$A$25:A214,"&lt;"&amp;DATE(YEAR(A215),MONTH(A215)+1,1))=0),'ввод данных'!$B$15,-RANDBETWEEN(51,14999)))/'ввод данных'!$B$7</f>
        <v>-150.95924764890282</v>
      </c>
      <c r="I215" s="321"/>
      <c r="J215" s="321"/>
      <c r="K215" s="321"/>
      <c r="L215" s="321"/>
      <c r="M215" s="178"/>
      <c r="N215" s="190">
        <f t="shared" ca="1" si="9"/>
        <v>-150.95924764890282</v>
      </c>
      <c r="O215" s="180"/>
      <c r="P215" s="303" t="str">
        <f ca="1">IF(DAY(A215)=20,"Salary transfer from " &amp;'ввод данных'!$B$11,INDEX(Лист4!$A$1:$A$388,RANDBETWEEN(1,ROWS(Лист4!$A$1:$A$388))))</f>
        <v>COFFEELIKE</v>
      </c>
      <c r="Q215" s="303"/>
      <c r="R215" s="180"/>
      <c r="S215" s="178" t="str">
        <f t="shared" ca="1" si="11"/>
        <v>*6664</v>
      </c>
    </row>
    <row r="216" spans="1:19" ht="30" customHeight="1">
      <c r="A216" s="160">
        <f t="shared" ca="1" si="10"/>
        <v>45969.392210648162</v>
      </c>
      <c r="B216" s="180"/>
      <c r="C216" s="306">
        <f t="shared" ca="1" si="8"/>
        <v>45969.392210648162</v>
      </c>
      <c r="D216" s="307"/>
      <c r="E216" s="307"/>
      <c r="F216" s="307"/>
      <c r="G216" s="180"/>
      <c r="H216" s="321">
        <f ca="1">(IF(AND(DAY(A216)=20,COUNTIFS($H$25:H215,"&gt;0",$A$25:A215,"&gt;="&amp;DATE(YEAR(A216),MONTH(A216),1),$A$25:A215,"&lt;"&amp;DATE(YEAR(A216),MONTH(A216)+1,1))=0),'ввод данных'!$B$15,-RANDBETWEEN(51,14999)))/'ввод данных'!$B$7</f>
        <v>-65.454545454545453</v>
      </c>
      <c r="I216" s="321"/>
      <c r="J216" s="321"/>
      <c r="K216" s="321"/>
      <c r="L216" s="321"/>
      <c r="M216" s="178"/>
      <c r="N216" s="190">
        <f t="shared" ca="1" si="9"/>
        <v>-65.454545454545453</v>
      </c>
      <c r="O216" s="180"/>
      <c r="P216" s="303" t="str">
        <f ca="1">IF(DAY(A216)=20,"Salary transfer from " &amp;'ввод данных'!$B$11,INDEX(Лист4!$A$1:$A$388,RANDBETWEEN(1,ROWS(Лист4!$A$1:$A$388))))</f>
        <v>NETELLER 4342</v>
      </c>
      <c r="Q216" s="303"/>
      <c r="R216" s="180"/>
      <c r="S216" s="178" t="str">
        <f t="shared" ca="1" si="11"/>
        <v>*6664</v>
      </c>
    </row>
    <row r="217" spans="1:19" ht="30" customHeight="1">
      <c r="A217" s="160">
        <f t="shared" ca="1" si="10"/>
        <v>45968.586655092608</v>
      </c>
      <c r="B217" s="180"/>
      <c r="C217" s="306">
        <f t="shared" ca="1" si="8"/>
        <v>45968.586655092608</v>
      </c>
      <c r="D217" s="307"/>
      <c r="E217" s="307"/>
      <c r="F217" s="307"/>
      <c r="G217" s="180"/>
      <c r="H217" s="321">
        <f ca="1">(IF(AND(DAY(A217)=20,COUNTIFS($H$25:H216,"&gt;0",$A$25:A216,"&gt;="&amp;DATE(YEAR(A217),MONTH(A217),1),$A$25:A216,"&lt;"&amp;DATE(YEAR(A217),MONTH(A217)+1,1))=0),'ввод данных'!$B$15,-RANDBETWEEN(51,14999)))/'ввод данных'!$B$7</f>
        <v>-95.623824451410655</v>
      </c>
      <c r="I217" s="321"/>
      <c r="J217" s="321"/>
      <c r="K217" s="321"/>
      <c r="L217" s="321"/>
      <c r="M217" s="178"/>
      <c r="N217" s="190">
        <f t="shared" ca="1" si="9"/>
        <v>-95.623824451410655</v>
      </c>
      <c r="O217" s="180"/>
      <c r="P217" s="303" t="str">
        <f ca="1">IF(DAY(A217)=20,"Salary transfer from " &amp;'ввод данных'!$B$11,INDEX(Лист4!$A$1:$A$388,RANDBETWEEN(1,ROWS(Лист4!$A$1:$A$388))))</f>
        <v>OOO "APPETIT"</v>
      </c>
      <c r="Q217" s="303"/>
      <c r="R217" s="180"/>
      <c r="S217" s="178" t="str">
        <f t="shared" ca="1" si="11"/>
        <v>*6664</v>
      </c>
    </row>
    <row r="218" spans="1:19" ht="30" customHeight="1">
      <c r="A218" s="160">
        <f t="shared" ca="1" si="10"/>
        <v>45968.536655092605</v>
      </c>
      <c r="B218" s="180"/>
      <c r="C218" s="306">
        <f t="shared" ref="C218:C281" ca="1" si="12">A218</f>
        <v>45968.536655092605</v>
      </c>
      <c r="D218" s="307"/>
      <c r="E218" s="307"/>
      <c r="F218" s="307"/>
      <c r="G218" s="180"/>
      <c r="H218" s="321">
        <f ca="1">(IF(AND(DAY(A218)=20,COUNTIFS($H$25:H217,"&gt;0",$A$25:A217,"&gt;="&amp;DATE(YEAR(A218),MONTH(A218),1),$A$25:A217,"&lt;"&amp;DATE(YEAR(A218),MONTH(A218)+1,1))=0),'ввод данных'!$B$15,-RANDBETWEEN(51,14999)))/'ввод данных'!$B$7</f>
        <v>-109.7680250783699</v>
      </c>
      <c r="I218" s="321"/>
      <c r="J218" s="321"/>
      <c r="K218" s="321"/>
      <c r="L218" s="321"/>
      <c r="M218" s="178"/>
      <c r="N218" s="190">
        <f t="shared" ref="N218:N281" ca="1" si="13">H218</f>
        <v>-109.7680250783699</v>
      </c>
      <c r="O218" s="180"/>
      <c r="P218" s="303" t="str">
        <f ca="1">IF(DAY(A218)=20,"Salary transfer from " &amp;'ввод данных'!$B$11,INDEX(Лист4!$A$1:$A$388,RANDBETWEEN(1,ROWS(Лист4!$A$1:$A$388))))</f>
        <v>IZAIMO.RU</v>
      </c>
      <c r="Q218" s="303"/>
      <c r="R218" s="180"/>
      <c r="S218" s="178" t="str">
        <f t="shared" ca="1" si="11"/>
        <v>*6664</v>
      </c>
    </row>
    <row r="219" spans="1:19" ht="30" customHeight="1">
      <c r="A219" s="160">
        <f t="shared" ref="A219:A282" ca="1" si="14">A218-RANDBETWEEN(1,1440)/1440</f>
        <v>45967.717905092606</v>
      </c>
      <c r="B219" s="180"/>
      <c r="C219" s="306">
        <f t="shared" ca="1" si="12"/>
        <v>45967.717905092606</v>
      </c>
      <c r="D219" s="307"/>
      <c r="E219" s="307"/>
      <c r="F219" s="307"/>
      <c r="G219" s="180"/>
      <c r="H219" s="321">
        <f ca="1">(IF(AND(DAY(A219)=20,COUNTIFS($H$25:H218,"&gt;0",$A$25:A218,"&gt;="&amp;DATE(YEAR(A219),MONTH(A219),1),$A$25:A218,"&lt;"&amp;DATE(YEAR(A219),MONTH(A219)+1,1))=0),'ввод данных'!$B$15,-RANDBETWEEN(51,14999)))/'ввод данных'!$B$7</f>
        <v>-93.115987460815049</v>
      </c>
      <c r="I219" s="321"/>
      <c r="J219" s="321"/>
      <c r="K219" s="321"/>
      <c r="L219" s="321"/>
      <c r="M219" s="178"/>
      <c r="N219" s="190">
        <f t="shared" ca="1" si="13"/>
        <v>-93.115987460815049</v>
      </c>
      <c r="O219" s="180"/>
      <c r="P219" s="303" t="str">
        <f ca="1">IF(DAY(A219)=20,"Salary transfer from " &amp;'ввод данных'!$B$11,INDEX(Лист4!$A$1:$A$388,RANDBETWEEN(1,ROWS(Лист4!$A$1:$A$388))))</f>
        <v>DX_COMPASS</v>
      </c>
      <c r="Q219" s="303"/>
      <c r="R219" s="180"/>
      <c r="S219" s="178" t="str">
        <f t="shared" ref="S219:S282" ca="1" si="15">$S$25</f>
        <v>*6664</v>
      </c>
    </row>
    <row r="220" spans="1:19" ht="30" customHeight="1">
      <c r="A220" s="160">
        <f t="shared" ca="1" si="14"/>
        <v>45967.121377314827</v>
      </c>
      <c r="B220" s="180"/>
      <c r="C220" s="306">
        <f t="shared" ca="1" si="12"/>
        <v>45967.121377314827</v>
      </c>
      <c r="D220" s="307"/>
      <c r="E220" s="307"/>
      <c r="F220" s="307"/>
      <c r="G220" s="180"/>
      <c r="H220" s="321">
        <f ca="1">(IF(AND(DAY(A220)=20,COUNTIFS($H$25:H219,"&gt;0",$A$25:A219,"&gt;="&amp;DATE(YEAR(A220),MONTH(A220),1),$A$25:A219,"&lt;"&amp;DATE(YEAR(A220),MONTH(A220)+1,1))=0),'ввод данных'!$B$15,-RANDBETWEEN(51,14999)))/'ввод данных'!$B$7</f>
        <v>-157.57993730407523</v>
      </c>
      <c r="I220" s="321"/>
      <c r="J220" s="321"/>
      <c r="K220" s="321"/>
      <c r="L220" s="321"/>
      <c r="M220" s="178"/>
      <c r="N220" s="190">
        <f t="shared" ca="1" si="13"/>
        <v>-157.57993730407523</v>
      </c>
      <c r="O220" s="180"/>
      <c r="P220" s="303" t="str">
        <f ca="1">IF(DAY(A220)=20,"Salary transfer from " &amp;'ввод данных'!$B$11,INDEX(Лист4!$A$1:$A$388,RANDBETWEEN(1,ROWS(Лист4!$A$1:$A$388))))</f>
        <v>BURGER KING</v>
      </c>
      <c r="Q220" s="303"/>
      <c r="R220" s="180"/>
      <c r="S220" s="178" t="str">
        <f t="shared" ca="1" si="15"/>
        <v>*6664</v>
      </c>
    </row>
    <row r="221" spans="1:19" ht="30" customHeight="1">
      <c r="A221" s="160">
        <f t="shared" ca="1" si="14"/>
        <v>45966.547766203716</v>
      </c>
      <c r="B221" s="180"/>
      <c r="C221" s="306">
        <f t="shared" ca="1" si="12"/>
        <v>45966.547766203716</v>
      </c>
      <c r="D221" s="307"/>
      <c r="E221" s="307"/>
      <c r="F221" s="307"/>
      <c r="G221" s="180"/>
      <c r="H221" s="321">
        <f ca="1">(IF(AND(DAY(A221)=20,COUNTIFS($H$25:H220,"&gt;0",$A$25:A220,"&gt;="&amp;DATE(YEAR(A221),MONTH(A221),1),$A$25:A220,"&lt;"&amp;DATE(YEAR(A221),MONTH(A221)+1,1))=0),'ввод данных'!$B$15,-RANDBETWEEN(51,14999)))/'ввод данных'!$B$7</f>
        <v>-91.711598746081506</v>
      </c>
      <c r="I221" s="321"/>
      <c r="J221" s="321"/>
      <c r="K221" s="321"/>
      <c r="L221" s="321"/>
      <c r="M221" s="178"/>
      <c r="N221" s="190">
        <f t="shared" ca="1" si="13"/>
        <v>-91.711598746081506</v>
      </c>
      <c r="O221" s="180"/>
      <c r="P221" s="303" t="str">
        <f ca="1">IF(DAY(A221)=20,"Salary transfer from " &amp;'ввод данных'!$B$11,INDEX(Лист4!$A$1:$A$388,RANDBETWEEN(1,ROWS(Лист4!$A$1:$A$388))))</f>
        <v>RBK*7MONEY</v>
      </c>
      <c r="Q221" s="303"/>
      <c r="R221" s="180"/>
      <c r="S221" s="178" t="str">
        <f t="shared" ca="1" si="15"/>
        <v>*6664</v>
      </c>
    </row>
    <row r="222" spans="1:19" ht="30" customHeight="1">
      <c r="A222" s="160">
        <f t="shared" ca="1" si="14"/>
        <v>45965.677627314828</v>
      </c>
      <c r="B222" s="180"/>
      <c r="C222" s="306">
        <f t="shared" ca="1" si="12"/>
        <v>45965.677627314828</v>
      </c>
      <c r="D222" s="307"/>
      <c r="E222" s="307"/>
      <c r="F222" s="307"/>
      <c r="G222" s="180"/>
      <c r="H222" s="321">
        <f ca="1">(IF(AND(DAY(A222)=20,COUNTIFS($H$25:H221,"&gt;0",$A$25:A221,"&gt;="&amp;DATE(YEAR(A222),MONTH(A222),1),$A$25:A221,"&lt;"&amp;DATE(YEAR(A222),MONTH(A222)+1,1))=0),'ввод данных'!$B$15,-RANDBETWEEN(51,14999)))/'ввод данных'!$B$7</f>
        <v>-93.278996865203766</v>
      </c>
      <c r="I222" s="321"/>
      <c r="J222" s="321"/>
      <c r="K222" s="321"/>
      <c r="L222" s="321"/>
      <c r="M222" s="178"/>
      <c r="N222" s="190">
        <f t="shared" ca="1" si="13"/>
        <v>-93.278996865203766</v>
      </c>
      <c r="O222" s="180"/>
      <c r="P222" s="303" t="str">
        <f ca="1">IF(DAY(A222)=20,"Salary transfer from " &amp;'ввод данных'!$B$11,INDEX(Лист4!$A$1:$A$388,RANDBETWEEN(1,ROWS(Лист4!$A$1:$A$388))))</f>
        <v>UMESTO SUSHI</v>
      </c>
      <c r="Q222" s="303"/>
      <c r="R222" s="180"/>
      <c r="S222" s="178" t="str">
        <f t="shared" ca="1" si="15"/>
        <v>*6664</v>
      </c>
    </row>
    <row r="223" spans="1:19" ht="30" customHeight="1">
      <c r="A223" s="160">
        <f t="shared" ca="1" si="14"/>
        <v>45964.968599537053</v>
      </c>
      <c r="B223" s="180"/>
      <c r="C223" s="306">
        <f t="shared" ca="1" si="12"/>
        <v>45964.968599537053</v>
      </c>
      <c r="D223" s="307"/>
      <c r="E223" s="307"/>
      <c r="F223" s="307"/>
      <c r="G223" s="180"/>
      <c r="H223" s="321">
        <f ca="1">(IF(AND(DAY(A223)=20,COUNTIFS($H$25:H222,"&gt;0",$A$25:A222,"&gt;="&amp;DATE(YEAR(A223),MONTH(A223),1),$A$25:A222,"&lt;"&amp;DATE(YEAR(A223),MONTH(A223)+1,1))=0),'ввод данных'!$B$15,-RANDBETWEEN(51,14999)))/'ввод данных'!$B$7</f>
        <v>-74.056426332288396</v>
      </c>
      <c r="I223" s="321"/>
      <c r="J223" s="321"/>
      <c r="K223" s="321"/>
      <c r="L223" s="321"/>
      <c r="M223" s="178"/>
      <c r="N223" s="190">
        <f t="shared" ca="1" si="13"/>
        <v>-74.056426332288396</v>
      </c>
      <c r="O223" s="180"/>
      <c r="P223" s="303" t="str">
        <f ca="1">IF(DAY(A223)=20,"Salary transfer from " &amp;'ввод данных'!$B$11,INDEX(Лист4!$A$1:$A$388,RANDBETWEEN(1,ROWS(Лист4!$A$1:$A$388))))</f>
        <v>NADEAUS AUCTION GALLER</v>
      </c>
      <c r="Q223" s="303"/>
      <c r="R223" s="180"/>
      <c r="S223" s="178" t="str">
        <f t="shared" ca="1" si="15"/>
        <v>*6664</v>
      </c>
    </row>
    <row r="224" spans="1:19" ht="30" customHeight="1">
      <c r="A224" s="160">
        <f t="shared" ca="1" si="14"/>
        <v>45964.390821759276</v>
      </c>
      <c r="B224" s="180"/>
      <c r="C224" s="306">
        <f t="shared" ca="1" si="12"/>
        <v>45964.390821759276</v>
      </c>
      <c r="D224" s="307"/>
      <c r="E224" s="307"/>
      <c r="F224" s="307"/>
      <c r="G224" s="180"/>
      <c r="H224" s="321">
        <f ca="1">(IF(AND(DAY(A224)=20,COUNTIFS($H$25:H223,"&gt;0",$A$25:A223,"&gt;="&amp;DATE(YEAR(A224),MONTH(A224),1),$A$25:A223,"&lt;"&amp;DATE(YEAR(A224),MONTH(A224)+1,1))=0),'ввод данных'!$B$15,-RANDBETWEEN(51,14999)))/'ввод данных'!$B$7</f>
        <v>-59.548589341692789</v>
      </c>
      <c r="I224" s="321"/>
      <c r="J224" s="321"/>
      <c r="K224" s="321"/>
      <c r="L224" s="321"/>
      <c r="M224" s="178"/>
      <c r="N224" s="190">
        <f t="shared" ca="1" si="13"/>
        <v>-59.548589341692789</v>
      </c>
      <c r="O224" s="180"/>
      <c r="P224" s="303" t="str">
        <f ca="1">IF(DAY(A224)=20,"Salary transfer from " &amp;'ввод данных'!$B$11,INDEX(Лист4!$A$1:$A$388,RANDBETWEEN(1,ROWS(Лист4!$A$1:$A$388))))</f>
        <v>TRM 4814 E</v>
      </c>
      <c r="Q224" s="303"/>
      <c r="R224" s="180"/>
      <c r="S224" s="178" t="str">
        <f t="shared" ca="1" si="15"/>
        <v>*6664</v>
      </c>
    </row>
    <row r="225" spans="1:19" ht="30" customHeight="1">
      <c r="A225" s="160">
        <f t="shared" ca="1" si="14"/>
        <v>45964.156099537053</v>
      </c>
      <c r="B225" s="180"/>
      <c r="C225" s="306">
        <f t="shared" ca="1" si="12"/>
        <v>45964.156099537053</v>
      </c>
      <c r="D225" s="307"/>
      <c r="E225" s="307"/>
      <c r="F225" s="307"/>
      <c r="G225" s="180"/>
      <c r="H225" s="321">
        <f ca="1">(IF(AND(DAY(A225)=20,COUNTIFS($H$25:H224,"&gt;0",$A$25:A224,"&gt;="&amp;DATE(YEAR(A225),MONTH(A225),1),$A$25:A224,"&lt;"&amp;DATE(YEAR(A225),MONTH(A225)+1,1))=0),'ввод данных'!$B$15,-RANDBETWEEN(51,14999)))/'ввод данных'!$B$7</f>
        <v>-180.75235109717869</v>
      </c>
      <c r="I225" s="321"/>
      <c r="J225" s="321"/>
      <c r="K225" s="321"/>
      <c r="L225" s="321"/>
      <c r="M225" s="178"/>
      <c r="N225" s="190">
        <f t="shared" ca="1" si="13"/>
        <v>-180.75235109717869</v>
      </c>
      <c r="O225" s="180"/>
      <c r="P225" s="303" t="str">
        <f ca="1">IF(DAY(A225)=20,"Salary transfer from " &amp;'ввод данных'!$B$11,INDEX(Лист4!$A$1:$A$388,RANDBETWEEN(1,ROWS(Лист4!$A$1:$A$388))))</f>
        <v>RBK*FINBETTING</v>
      </c>
      <c r="Q225" s="303"/>
      <c r="R225" s="180"/>
      <c r="S225" s="178" t="str">
        <f t="shared" ca="1" si="15"/>
        <v>*6664</v>
      </c>
    </row>
    <row r="226" spans="1:19" ht="30" customHeight="1">
      <c r="A226" s="160">
        <f t="shared" ca="1" si="14"/>
        <v>45963.712349537054</v>
      </c>
      <c r="B226" s="180"/>
      <c r="C226" s="306">
        <f t="shared" ca="1" si="12"/>
        <v>45963.712349537054</v>
      </c>
      <c r="D226" s="307"/>
      <c r="E226" s="307"/>
      <c r="F226" s="307"/>
      <c r="G226" s="180"/>
      <c r="H226" s="321">
        <f ca="1">(IF(AND(DAY(A226)=20,COUNTIFS($H$25:H225,"&gt;0",$A$25:A225,"&gt;="&amp;DATE(YEAR(A226),MONTH(A226),1),$A$25:A225,"&lt;"&amp;DATE(YEAR(A226),MONTH(A226)+1,1))=0),'ввод данных'!$B$15,-RANDBETWEEN(51,14999)))/'ввод данных'!$B$7</f>
        <v>-170.67084639498432</v>
      </c>
      <c r="I226" s="321"/>
      <c r="J226" s="321"/>
      <c r="K226" s="321"/>
      <c r="L226" s="321"/>
      <c r="M226" s="178"/>
      <c r="N226" s="190">
        <f t="shared" ca="1" si="13"/>
        <v>-170.67084639498432</v>
      </c>
      <c r="O226" s="180"/>
      <c r="P226" s="303" t="str">
        <f ca="1">IF(DAY(A226)=20,"Salary transfer from " &amp;'ввод данных'!$B$11,INDEX(Лист4!$A$1:$A$388,RANDBETWEEN(1,ROWS(Лист4!$A$1:$A$388))))</f>
        <v>MCDONALDS 21007</v>
      </c>
      <c r="Q226" s="303"/>
      <c r="R226" s="180"/>
      <c r="S226" s="178" t="str">
        <f t="shared" ca="1" si="15"/>
        <v>*6664</v>
      </c>
    </row>
    <row r="227" spans="1:19" ht="30" customHeight="1">
      <c r="A227" s="160">
        <f t="shared" ca="1" si="14"/>
        <v>45962.815821759279</v>
      </c>
      <c r="B227" s="180"/>
      <c r="C227" s="306">
        <f t="shared" ca="1" si="12"/>
        <v>45962.815821759279</v>
      </c>
      <c r="D227" s="307"/>
      <c r="E227" s="307"/>
      <c r="F227" s="307"/>
      <c r="G227" s="180"/>
      <c r="H227" s="321">
        <f ca="1">(IF(AND(DAY(A227)=20,COUNTIFS($H$25:H226,"&gt;0",$A$25:A226,"&gt;="&amp;DATE(YEAR(A227),MONTH(A227),1),$A$25:A226,"&lt;"&amp;DATE(YEAR(A227),MONTH(A227)+1,1))=0),'ввод данных'!$B$15,-RANDBETWEEN(51,14999)))/'ввод данных'!$B$7</f>
        <v>-77.780564263322887</v>
      </c>
      <c r="I227" s="321"/>
      <c r="J227" s="321"/>
      <c r="K227" s="321"/>
      <c r="L227" s="321"/>
      <c r="M227" s="178"/>
      <c r="N227" s="190">
        <f t="shared" ca="1" si="13"/>
        <v>-77.780564263322887</v>
      </c>
      <c r="O227" s="180"/>
      <c r="P227" s="303" t="str">
        <f ca="1">IF(DAY(A227)=20,"Salary transfer from " &amp;'ввод данных'!$B$11,INDEX(Лист4!$A$1:$A$388,RANDBETWEEN(1,ROWS(Лист4!$A$1:$A$388))))</f>
        <v>FXCLUB.ORG</v>
      </c>
      <c r="Q227" s="303"/>
      <c r="R227" s="180"/>
      <c r="S227" s="178" t="str">
        <f t="shared" ca="1" si="15"/>
        <v>*6664</v>
      </c>
    </row>
    <row r="228" spans="1:19" ht="30" customHeight="1">
      <c r="A228" s="160">
        <f t="shared" ca="1" si="14"/>
        <v>45962.558877314834</v>
      </c>
      <c r="B228" s="180"/>
      <c r="C228" s="306">
        <f t="shared" ca="1" si="12"/>
        <v>45962.558877314834</v>
      </c>
      <c r="D228" s="307"/>
      <c r="E228" s="307"/>
      <c r="F228" s="307"/>
      <c r="G228" s="180"/>
      <c r="H228" s="321">
        <f ca="1">(IF(AND(DAY(A228)=20,COUNTIFS($H$25:H227,"&gt;0",$A$25:A227,"&gt;="&amp;DATE(YEAR(A228),MONTH(A228),1),$A$25:A227,"&lt;"&amp;DATE(YEAR(A228),MONTH(A228)+1,1))=0),'ввод данных'!$B$15,-RANDBETWEEN(51,14999)))/'ввод данных'!$B$7</f>
        <v>-54.094043887147336</v>
      </c>
      <c r="I228" s="321"/>
      <c r="J228" s="321"/>
      <c r="K228" s="321"/>
      <c r="L228" s="321"/>
      <c r="M228" s="178"/>
      <c r="N228" s="190">
        <f t="shared" ca="1" si="13"/>
        <v>-54.094043887147336</v>
      </c>
      <c r="O228" s="180"/>
      <c r="P228" s="303" t="str">
        <f ca="1">IF(DAY(A228)=20,"Salary transfer from " &amp;'ввод данных'!$B$11,INDEX(Лист4!$A$1:$A$388,RANDBETWEEN(1,ROWS(Лист4!$A$1:$A$388))))</f>
        <v>IZAIMO.RU</v>
      </c>
      <c r="Q228" s="303"/>
      <c r="R228" s="180"/>
      <c r="S228" s="178" t="str">
        <f t="shared" ca="1" si="15"/>
        <v>*6664</v>
      </c>
    </row>
    <row r="229" spans="1:19" ht="30" customHeight="1">
      <c r="A229" s="160">
        <f t="shared" ca="1" si="14"/>
        <v>45962.32693287039</v>
      </c>
      <c r="B229" s="180"/>
      <c r="C229" s="306">
        <f t="shared" ca="1" si="12"/>
        <v>45962.32693287039</v>
      </c>
      <c r="D229" s="307"/>
      <c r="E229" s="307"/>
      <c r="F229" s="307"/>
      <c r="G229" s="180"/>
      <c r="H229" s="321">
        <f ca="1">(IF(AND(DAY(A229)=20,COUNTIFS($H$25:H228,"&gt;0",$A$25:A228,"&gt;="&amp;DATE(YEAR(A229),MONTH(A229),1),$A$25:A228,"&lt;"&amp;DATE(YEAR(A229),MONTH(A229)+1,1))=0),'ввод данных'!$B$15,-RANDBETWEEN(51,14999)))/'ввод данных'!$B$7</f>
        <v>-133.74294670846396</v>
      </c>
      <c r="I229" s="321"/>
      <c r="J229" s="321"/>
      <c r="K229" s="321"/>
      <c r="L229" s="321"/>
      <c r="M229" s="178"/>
      <c r="N229" s="190">
        <f t="shared" ca="1" si="13"/>
        <v>-133.74294670846396</v>
      </c>
      <c r="O229" s="180"/>
      <c r="P229" s="303" t="str">
        <f ca="1">IF(DAY(A229)=20,"Salary transfer from " &amp;'ввод данных'!$B$11,INDEX(Лист4!$A$1:$A$388,RANDBETWEEN(1,ROWS(Лист4!$A$1:$A$388))))</f>
        <v>HOT-ZAIM.RU</v>
      </c>
      <c r="Q229" s="303"/>
      <c r="R229" s="180"/>
      <c r="S229" s="178" t="str">
        <f t="shared" ca="1" si="15"/>
        <v>*6664</v>
      </c>
    </row>
    <row r="230" spans="1:19" ht="30" customHeight="1">
      <c r="A230" s="160">
        <f t="shared" ca="1" si="14"/>
        <v>45961.697766203724</v>
      </c>
      <c r="B230" s="180"/>
      <c r="C230" s="306">
        <f t="shared" ca="1" si="12"/>
        <v>45961.697766203724</v>
      </c>
      <c r="D230" s="307"/>
      <c r="E230" s="307"/>
      <c r="F230" s="307"/>
      <c r="G230" s="180"/>
      <c r="H230" s="321">
        <f ca="1">(IF(AND(DAY(A230)=20,COUNTIFS($H$25:H229,"&gt;0",$A$25:A229,"&gt;="&amp;DATE(YEAR(A230),MONTH(A230),1),$A$25:A229,"&lt;"&amp;DATE(YEAR(A230),MONTH(A230)+1,1))=0),'ввод данных'!$B$15,-RANDBETWEEN(51,14999)))/'ввод данных'!$B$7</f>
        <v>-75.862068965517238</v>
      </c>
      <c r="I230" s="321"/>
      <c r="J230" s="321"/>
      <c r="K230" s="321"/>
      <c r="L230" s="321"/>
      <c r="M230" s="178"/>
      <c r="N230" s="190">
        <f t="shared" ca="1" si="13"/>
        <v>-75.862068965517238</v>
      </c>
      <c r="O230" s="180"/>
      <c r="P230" s="303" t="str">
        <f ca="1">IF(DAY(A230)=20,"Salary transfer from " &amp;'ввод данных'!$B$11,INDEX(Лист4!$A$1:$A$388,RANDBETWEEN(1,ROWS(Лист4!$A$1:$A$388))))</f>
        <v>YM*MONEY.YANDEX.RU</v>
      </c>
      <c r="Q230" s="303"/>
      <c r="R230" s="180"/>
      <c r="S230" s="178" t="str">
        <f t="shared" ca="1" si="15"/>
        <v>*6664</v>
      </c>
    </row>
    <row r="231" spans="1:19" ht="30" customHeight="1">
      <c r="A231" s="160">
        <f t="shared" ca="1" si="14"/>
        <v>45961.217210648167</v>
      </c>
      <c r="B231" s="180"/>
      <c r="C231" s="306">
        <f t="shared" ca="1" si="12"/>
        <v>45961.217210648167</v>
      </c>
      <c r="D231" s="307"/>
      <c r="E231" s="307"/>
      <c r="F231" s="307"/>
      <c r="G231" s="180"/>
      <c r="H231" s="321">
        <f ca="1">(IF(AND(DAY(A231)=20,COUNTIFS($H$25:H230,"&gt;0",$A$25:A230,"&gt;="&amp;DATE(YEAR(A231),MONTH(A231),1),$A$25:A230,"&lt;"&amp;DATE(YEAR(A231),MONTH(A231)+1,1))=0),'ввод данных'!$B$15,-RANDBETWEEN(51,14999)))/'ввод данных'!$B$7</f>
        <v>-90.307210031347964</v>
      </c>
      <c r="I231" s="321"/>
      <c r="J231" s="321"/>
      <c r="K231" s="321"/>
      <c r="L231" s="321"/>
      <c r="M231" s="178"/>
      <c r="N231" s="190">
        <f t="shared" ca="1" si="13"/>
        <v>-90.307210031347964</v>
      </c>
      <c r="O231" s="180"/>
      <c r="P231" s="303" t="str">
        <f ca="1">IF(DAY(A231)=20,"Salary transfer from " &amp;'ввод данных'!$B$11,INDEX(Лист4!$A$1:$A$388,RANDBETWEEN(1,ROWS(Лист4!$A$1:$A$388))))</f>
        <v>VIVA UPIRESIES PLIROMO</v>
      </c>
      <c r="Q231" s="303"/>
      <c r="R231" s="180"/>
      <c r="S231" s="178" t="str">
        <f t="shared" ca="1" si="15"/>
        <v>*6664</v>
      </c>
    </row>
    <row r="232" spans="1:19" ht="30" customHeight="1">
      <c r="A232" s="160">
        <f t="shared" ca="1" si="14"/>
        <v>45960.430405092608</v>
      </c>
      <c r="B232" s="180"/>
      <c r="C232" s="306">
        <f t="shared" ca="1" si="12"/>
        <v>45960.430405092608</v>
      </c>
      <c r="D232" s="307"/>
      <c r="E232" s="307"/>
      <c r="F232" s="307"/>
      <c r="G232" s="180"/>
      <c r="H232" s="321">
        <f ca="1">(IF(AND(DAY(A232)=20,COUNTIFS($H$25:H231,"&gt;0",$A$25:A231,"&gt;="&amp;DATE(YEAR(A232),MONTH(A232),1),$A$25:A231,"&lt;"&amp;DATE(YEAR(A232),MONTH(A232)+1,1))=0),'ввод данных'!$B$15,-RANDBETWEEN(51,14999)))/'ввод данных'!$B$7</f>
        <v>-163.52351097178683</v>
      </c>
      <c r="I232" s="321"/>
      <c r="J232" s="321"/>
      <c r="K232" s="321"/>
      <c r="L232" s="321"/>
      <c r="M232" s="178"/>
      <c r="N232" s="190">
        <f t="shared" ca="1" si="13"/>
        <v>-163.52351097178683</v>
      </c>
      <c r="O232" s="180"/>
      <c r="P232" s="303" t="str">
        <f ca="1">IF(DAY(A232)=20,"Salary transfer from " &amp;'ввод данных'!$B$11,INDEX(Лист4!$A$1:$A$388,RANDBETWEEN(1,ROWS(Лист4!$A$1:$A$388))))</f>
        <v>ZANIMALO.RU</v>
      </c>
      <c r="Q232" s="303"/>
      <c r="R232" s="180"/>
      <c r="S232" s="178" t="str">
        <f t="shared" ca="1" si="15"/>
        <v>*6664</v>
      </c>
    </row>
    <row r="233" spans="1:19" ht="30" customHeight="1">
      <c r="A233" s="160">
        <f t="shared" ca="1" si="14"/>
        <v>45960.19915509261</v>
      </c>
      <c r="B233" s="180"/>
      <c r="C233" s="306">
        <f t="shared" ca="1" si="12"/>
        <v>45960.19915509261</v>
      </c>
      <c r="D233" s="307"/>
      <c r="E233" s="307"/>
      <c r="F233" s="307"/>
      <c r="G233" s="180"/>
      <c r="H233" s="321">
        <f ca="1">(IF(AND(DAY(A233)=20,COUNTIFS($H$25:H232,"&gt;0",$A$25:A232,"&gt;="&amp;DATE(YEAR(A233),MONTH(A233),1),$A$25:A232,"&lt;"&amp;DATE(YEAR(A233),MONTH(A233)+1,1))=0),'ввод данных'!$B$15,-RANDBETWEEN(51,14999)))/'ввод данных'!$B$7</f>
        <v>-102.10658307210031</v>
      </c>
      <c r="I233" s="321"/>
      <c r="J233" s="321"/>
      <c r="K233" s="321"/>
      <c r="L233" s="321"/>
      <c r="M233" s="178"/>
      <c r="N233" s="190">
        <f t="shared" ca="1" si="13"/>
        <v>-102.10658307210031</v>
      </c>
      <c r="O233" s="180"/>
      <c r="P233" s="303" t="str">
        <f ca="1">IF(DAY(A233)=20,"Salary transfer from " &amp;'ввод данных'!$B$11,INDEX(Лист4!$A$1:$A$388,RANDBETWEEN(1,ROWS(Лист4!$A$1:$A$388))))</f>
        <v>ALFA ISS</v>
      </c>
      <c r="Q233" s="303"/>
      <c r="R233" s="180"/>
      <c r="S233" s="178" t="str">
        <f t="shared" ca="1" si="15"/>
        <v>*6664</v>
      </c>
    </row>
    <row r="234" spans="1:19" ht="30" customHeight="1">
      <c r="A234" s="160">
        <f t="shared" ca="1" si="14"/>
        <v>45959.27623842594</v>
      </c>
      <c r="B234" s="180"/>
      <c r="C234" s="306">
        <f t="shared" ca="1" si="12"/>
        <v>45959.27623842594</v>
      </c>
      <c r="D234" s="307"/>
      <c r="E234" s="307"/>
      <c r="F234" s="307"/>
      <c r="G234" s="180"/>
      <c r="H234" s="321">
        <f ca="1">(IF(AND(DAY(A234)=20,COUNTIFS($H$25:H233,"&gt;0",$A$25:A233,"&gt;="&amp;DATE(YEAR(A234),MONTH(A234),1),$A$25:A233,"&lt;"&amp;DATE(YEAR(A234),MONTH(A234)+1,1))=0),'ввод данных'!$B$15,-RANDBETWEEN(51,14999)))/'ввод данных'!$B$7</f>
        <v>-112.48902821316615</v>
      </c>
      <c r="I234" s="321"/>
      <c r="J234" s="321"/>
      <c r="K234" s="321"/>
      <c r="L234" s="321"/>
      <c r="M234" s="178"/>
      <c r="N234" s="190">
        <f t="shared" ca="1" si="13"/>
        <v>-112.48902821316615</v>
      </c>
      <c r="O234" s="180"/>
      <c r="P234" s="303" t="str">
        <f ca="1">IF(DAY(A234)=20,"Salary transfer from " &amp;'ввод данных'!$B$11,INDEX(Лист4!$A$1:$A$388,RANDBETWEEN(1,ROWS(Лист4!$A$1:$A$388))))</f>
        <v>PIF ALFACAPITAL REZERV</v>
      </c>
      <c r="Q234" s="303"/>
      <c r="R234" s="180"/>
      <c r="S234" s="178" t="str">
        <f t="shared" ca="1" si="15"/>
        <v>*6664</v>
      </c>
    </row>
    <row r="235" spans="1:19" ht="30" customHeight="1">
      <c r="A235" s="160">
        <f t="shared" ca="1" si="14"/>
        <v>45959.019293981495</v>
      </c>
      <c r="B235" s="180"/>
      <c r="C235" s="306">
        <f t="shared" ca="1" si="12"/>
        <v>45959.019293981495</v>
      </c>
      <c r="D235" s="307"/>
      <c r="E235" s="307"/>
      <c r="F235" s="307"/>
      <c r="G235" s="180"/>
      <c r="H235" s="321">
        <f ca="1">(IF(AND(DAY(A235)=20,COUNTIFS($H$25:H234,"&gt;0",$A$25:A234,"&gt;="&amp;DATE(YEAR(A235),MONTH(A235),1),$A$25:A234,"&lt;"&amp;DATE(YEAR(A235),MONTH(A235)+1,1))=0),'ввод данных'!$B$15,-RANDBETWEEN(51,14999)))/'ввод данных'!$B$7</f>
        <v>-12.225705329153605</v>
      </c>
      <c r="I235" s="321"/>
      <c r="J235" s="321"/>
      <c r="K235" s="321"/>
      <c r="L235" s="321"/>
      <c r="M235" s="178"/>
      <c r="N235" s="190">
        <f t="shared" ca="1" si="13"/>
        <v>-12.225705329153605</v>
      </c>
      <c r="O235" s="180"/>
      <c r="P235" s="303" t="str">
        <f ca="1">IF(DAY(A235)=20,"Salary transfer from " &amp;'ввод данных'!$B$11,INDEX(Лист4!$A$1:$A$388,RANDBETWEEN(1,ROWS(Лист4!$A$1:$A$388))))</f>
        <v>YM*YM.FIN</v>
      </c>
      <c r="Q235" s="303"/>
      <c r="R235" s="180"/>
      <c r="S235" s="178" t="str">
        <f t="shared" ca="1" si="15"/>
        <v>*6664</v>
      </c>
    </row>
    <row r="236" spans="1:19" ht="30" customHeight="1">
      <c r="A236" s="160">
        <f t="shared" ca="1" si="14"/>
        <v>45958.608877314829</v>
      </c>
      <c r="B236" s="180"/>
      <c r="C236" s="306">
        <f t="shared" ca="1" si="12"/>
        <v>45958.608877314829</v>
      </c>
      <c r="D236" s="307"/>
      <c r="E236" s="307"/>
      <c r="F236" s="307"/>
      <c r="G236" s="180"/>
      <c r="H236" s="321">
        <f ca="1">(IF(AND(DAY(A236)=20,COUNTIFS($H$25:H235,"&gt;0",$A$25:A235,"&gt;="&amp;DATE(YEAR(A236),MONTH(A236),1),$A$25:A235,"&lt;"&amp;DATE(YEAR(A236),MONTH(A236)+1,1))=0),'ввод данных'!$B$15,-RANDBETWEEN(51,14999)))/'ввод данных'!$B$7</f>
        <v>-5.830721003134796</v>
      </c>
      <c r="I236" s="321"/>
      <c r="J236" s="321"/>
      <c r="K236" s="321"/>
      <c r="L236" s="321"/>
      <c r="M236" s="178"/>
      <c r="N236" s="190">
        <f t="shared" ca="1" si="13"/>
        <v>-5.830721003134796</v>
      </c>
      <c r="O236" s="180"/>
      <c r="P236" s="303" t="str">
        <f ca="1">IF(DAY(A236)=20,"Salary transfer from " &amp;'ввод данных'!$B$11,INDEX(Лист4!$A$1:$A$388,RANDBETWEEN(1,ROWS(Лист4!$A$1:$A$388))))</f>
        <v>TISP.RU</v>
      </c>
      <c r="Q236" s="303"/>
      <c r="R236" s="180"/>
      <c r="S236" s="178" t="str">
        <f t="shared" ca="1" si="15"/>
        <v>*6664</v>
      </c>
    </row>
    <row r="237" spans="1:19" ht="30" customHeight="1">
      <c r="A237" s="160">
        <f t="shared" ca="1" si="14"/>
        <v>45958.075543981497</v>
      </c>
      <c r="B237" s="180"/>
      <c r="C237" s="306">
        <f t="shared" ca="1" si="12"/>
        <v>45958.075543981497</v>
      </c>
      <c r="D237" s="307"/>
      <c r="E237" s="307"/>
      <c r="F237" s="307"/>
      <c r="G237" s="180"/>
      <c r="H237" s="321">
        <f ca="1">(IF(AND(DAY(A237)=20,COUNTIFS($H$25:H236,"&gt;0",$A$25:A236,"&gt;="&amp;DATE(YEAR(A237),MONTH(A237),1),$A$25:A236,"&lt;"&amp;DATE(YEAR(A237),MONTH(A237)+1,1))=0),'ввод данных'!$B$15,-RANDBETWEEN(51,14999)))/'ввод данных'!$B$7</f>
        <v>-62.068965517241381</v>
      </c>
      <c r="I237" s="321"/>
      <c r="J237" s="321"/>
      <c r="K237" s="321"/>
      <c r="L237" s="321"/>
      <c r="M237" s="178"/>
      <c r="N237" s="190">
        <f t="shared" ca="1" si="13"/>
        <v>-62.068965517241381</v>
      </c>
      <c r="O237" s="180"/>
      <c r="P237" s="303" t="str">
        <f ca="1">IF(DAY(A237)=20,"Salary transfer from " &amp;'ввод данных'!$B$11,INDEX(Лист4!$A$1:$A$388,RANDBETWEEN(1,ROWS(Лист4!$A$1:$A$388))))</f>
        <v>UNIVERSAM ABRIKOS</v>
      </c>
      <c r="Q237" s="303"/>
      <c r="R237" s="180"/>
      <c r="S237" s="178" t="str">
        <f t="shared" ca="1" si="15"/>
        <v>*6664</v>
      </c>
    </row>
    <row r="238" spans="1:19" ht="30" customHeight="1">
      <c r="A238" s="160">
        <f t="shared" ca="1" si="14"/>
        <v>45957.956793981495</v>
      </c>
      <c r="B238" s="180"/>
      <c r="C238" s="306">
        <f t="shared" ca="1" si="12"/>
        <v>45957.956793981495</v>
      </c>
      <c r="D238" s="307"/>
      <c r="E238" s="307"/>
      <c r="F238" s="307"/>
      <c r="G238" s="180"/>
      <c r="H238" s="321">
        <f ca="1">(IF(AND(DAY(A238)=20,COUNTIFS($H$25:H237,"&gt;0",$A$25:A237,"&gt;="&amp;DATE(YEAR(A238),MONTH(A238),1),$A$25:A237,"&lt;"&amp;DATE(YEAR(A238),MONTH(A238)+1,1))=0),'ввод данных'!$B$15,-RANDBETWEEN(51,14999)))/'ввод данных'!$B$7</f>
        <v>-73.128526645768019</v>
      </c>
      <c r="I238" s="321"/>
      <c r="J238" s="321"/>
      <c r="K238" s="321"/>
      <c r="L238" s="321"/>
      <c r="M238" s="178"/>
      <c r="N238" s="190">
        <f t="shared" ca="1" si="13"/>
        <v>-73.128526645768019</v>
      </c>
      <c r="O238" s="180"/>
      <c r="P238" s="303" t="str">
        <f ca="1">IF(DAY(A238)=20,"Salary transfer from " &amp;'ввод данных'!$B$11,INDEX(Лист4!$A$1:$A$388,RANDBETWEEN(1,ROWS(Лист4!$A$1:$A$388))))</f>
        <v>LUKOIL.AZK 18 51S</v>
      </c>
      <c r="Q238" s="303"/>
      <c r="R238" s="180"/>
      <c r="S238" s="178" t="str">
        <f t="shared" ca="1" si="15"/>
        <v>*6664</v>
      </c>
    </row>
    <row r="239" spans="1:19" ht="30" customHeight="1">
      <c r="A239" s="160">
        <f t="shared" ca="1" si="14"/>
        <v>45957.65123842594</v>
      </c>
      <c r="B239" s="180"/>
      <c r="C239" s="306">
        <f t="shared" ca="1" si="12"/>
        <v>45957.65123842594</v>
      </c>
      <c r="D239" s="307"/>
      <c r="E239" s="307"/>
      <c r="F239" s="307"/>
      <c r="G239" s="180"/>
      <c r="H239" s="321">
        <f ca="1">(IF(AND(DAY(A239)=20,COUNTIFS($H$25:H238,"&gt;0",$A$25:A238,"&gt;="&amp;DATE(YEAR(A239),MONTH(A239),1),$A$25:A238,"&lt;"&amp;DATE(YEAR(A239),MONTH(A239)+1,1))=0),'ввод данных'!$B$15,-RANDBETWEEN(51,14999)))/'ввод данных'!$B$7</f>
        <v>-83.786833855799372</v>
      </c>
      <c r="I239" s="321"/>
      <c r="J239" s="321"/>
      <c r="K239" s="321"/>
      <c r="L239" s="321"/>
      <c r="M239" s="178"/>
      <c r="N239" s="190">
        <f t="shared" ca="1" si="13"/>
        <v>-83.786833855799372</v>
      </c>
      <c r="O239" s="180"/>
      <c r="P239" s="303" t="str">
        <f ca="1">IF(DAY(A239)=20,"Salary transfer from " &amp;'ввод данных'!$B$11,INDEX(Лист4!$A$1:$A$388,RANDBETWEEN(1,ROWS(Лист4!$A$1:$A$388))))</f>
        <v>YM FONBET</v>
      </c>
      <c r="Q239" s="303"/>
      <c r="R239" s="180"/>
      <c r="S239" s="178" t="str">
        <f t="shared" ca="1" si="15"/>
        <v>*6664</v>
      </c>
    </row>
    <row r="240" spans="1:19" ht="30" customHeight="1">
      <c r="A240" s="160">
        <f t="shared" ca="1" si="14"/>
        <v>45956.679710648161</v>
      </c>
      <c r="B240" s="180"/>
      <c r="C240" s="306">
        <f t="shared" ca="1" si="12"/>
        <v>45956.679710648161</v>
      </c>
      <c r="D240" s="307"/>
      <c r="E240" s="307"/>
      <c r="F240" s="307"/>
      <c r="G240" s="180"/>
      <c r="H240" s="321">
        <f ca="1">(IF(AND(DAY(A240)=20,COUNTIFS($H$25:H239,"&gt;0",$A$25:A239,"&gt;="&amp;DATE(YEAR(A240),MONTH(A240),1),$A$25:A239,"&lt;"&amp;DATE(YEAR(A240),MONTH(A240)+1,1))=0),'ввод данных'!$B$15,-RANDBETWEEN(51,14999)))/'ввод данных'!$B$7</f>
        <v>-36.413793103448278</v>
      </c>
      <c r="I240" s="321"/>
      <c r="J240" s="321"/>
      <c r="K240" s="321"/>
      <c r="L240" s="321"/>
      <c r="M240" s="178"/>
      <c r="N240" s="190">
        <f t="shared" ca="1" si="13"/>
        <v>-36.413793103448278</v>
      </c>
      <c r="O240" s="180"/>
      <c r="P240" s="303" t="str">
        <f ca="1">IF(DAY(A240)=20,"Salary transfer from " &amp;'ввод данных'!$B$11,INDEX(Лист4!$A$1:$A$388,RANDBETWEEN(1,ROWS(Лист4!$A$1:$A$388))))</f>
        <v>SHAVERMA</v>
      </c>
      <c r="Q240" s="303"/>
      <c r="R240" s="180"/>
      <c r="S240" s="178" t="str">
        <f t="shared" ca="1" si="15"/>
        <v>*6664</v>
      </c>
    </row>
    <row r="241" spans="1:19" ht="30" customHeight="1">
      <c r="A241" s="160">
        <f t="shared" ca="1" si="14"/>
        <v>45956.438043981492</v>
      </c>
      <c r="B241" s="180"/>
      <c r="C241" s="306">
        <f t="shared" ca="1" si="12"/>
        <v>45956.438043981492</v>
      </c>
      <c r="D241" s="307"/>
      <c r="E241" s="307"/>
      <c r="F241" s="307"/>
      <c r="G241" s="180"/>
      <c r="H241" s="321">
        <f ca="1">(IF(AND(DAY(A241)=20,COUNTIFS($H$25:H240,"&gt;0",$A$25:A240,"&gt;="&amp;DATE(YEAR(A241),MONTH(A241),1),$A$25:A240,"&lt;"&amp;DATE(YEAR(A241),MONTH(A241)+1,1))=0),'ввод данных'!$B$15,-RANDBETWEEN(51,14999)))/'ввод данных'!$B$7</f>
        <v>-21.592476489028215</v>
      </c>
      <c r="I241" s="321"/>
      <c r="J241" s="321"/>
      <c r="K241" s="321"/>
      <c r="L241" s="321"/>
      <c r="M241" s="178"/>
      <c r="N241" s="190">
        <f t="shared" ca="1" si="13"/>
        <v>-21.592476489028215</v>
      </c>
      <c r="O241" s="180"/>
      <c r="P241" s="303" t="str">
        <f ca="1">IF(DAY(A241)=20,"Salary transfer from " &amp;'ввод данных'!$B$11,INDEX(Лист4!$A$1:$A$388,RANDBETWEEN(1,ROWS(Лист4!$A$1:$A$388))))</f>
        <v>YM*CENTRZAIMOV</v>
      </c>
      <c r="Q241" s="303"/>
      <c r="R241" s="180"/>
      <c r="S241" s="178" t="str">
        <f t="shared" ca="1" si="15"/>
        <v>*6664</v>
      </c>
    </row>
    <row r="242" spans="1:19" ht="30" customHeight="1">
      <c r="A242" s="160">
        <f t="shared" ca="1" si="14"/>
        <v>45956.227627314824</v>
      </c>
      <c r="B242" s="180"/>
      <c r="C242" s="306">
        <f t="shared" ca="1" si="12"/>
        <v>45956.227627314824</v>
      </c>
      <c r="D242" s="307"/>
      <c r="E242" s="307"/>
      <c r="F242" s="307"/>
      <c r="G242" s="180"/>
      <c r="H242" s="321">
        <f ca="1">(IF(AND(DAY(A242)=20,COUNTIFS($H$25:H241,"&gt;0",$A$25:A241,"&gt;="&amp;DATE(YEAR(A242),MONTH(A242),1),$A$25:A241,"&lt;"&amp;DATE(YEAR(A242),MONTH(A242)+1,1))=0),'ввод данных'!$B$15,-RANDBETWEEN(51,14999)))/'ввод данных'!$B$7</f>
        <v>-71.222570532915356</v>
      </c>
      <c r="I242" s="321"/>
      <c r="J242" s="321"/>
      <c r="K242" s="321"/>
      <c r="L242" s="321"/>
      <c r="M242" s="178"/>
      <c r="N242" s="190">
        <f t="shared" ca="1" si="13"/>
        <v>-71.222570532915356</v>
      </c>
      <c r="O242" s="180"/>
      <c r="P242" s="303" t="str">
        <f ca="1">IF(DAY(A242)=20,"Salary transfer from " &amp;'ввод данных'!$B$11,INDEX(Лист4!$A$1:$A$388,RANDBETWEEN(1,ROWS(Лист4!$A$1:$A$388))))</f>
        <v>LEUPAY.EU  CODE 2924</v>
      </c>
      <c r="Q242" s="303"/>
      <c r="R242" s="180"/>
      <c r="S242" s="178" t="str">
        <f t="shared" ca="1" si="15"/>
        <v>*6664</v>
      </c>
    </row>
    <row r="243" spans="1:19" ht="30" customHeight="1">
      <c r="A243" s="160">
        <f t="shared" ca="1" si="14"/>
        <v>45955.436655092599</v>
      </c>
      <c r="B243" s="180"/>
      <c r="C243" s="306">
        <f t="shared" ca="1" si="12"/>
        <v>45955.436655092599</v>
      </c>
      <c r="D243" s="307"/>
      <c r="E243" s="307"/>
      <c r="F243" s="307"/>
      <c r="G243" s="180"/>
      <c r="H243" s="321">
        <f ca="1">(IF(AND(DAY(A243)=20,COUNTIFS($H$25:H242,"&gt;0",$A$25:A242,"&gt;="&amp;DATE(YEAR(A243),MONTH(A243),1),$A$25:A242,"&lt;"&amp;DATE(YEAR(A243),MONTH(A243)+1,1))=0),'ввод данных'!$B$15,-RANDBETWEEN(51,14999)))/'ввод данных'!$B$7</f>
        <v>-43.623824451410655</v>
      </c>
      <c r="I243" s="321"/>
      <c r="J243" s="321"/>
      <c r="K243" s="321"/>
      <c r="L243" s="321"/>
      <c r="M243" s="178"/>
      <c r="N243" s="190">
        <f t="shared" ca="1" si="13"/>
        <v>-43.623824451410655</v>
      </c>
      <c r="O243" s="180"/>
      <c r="P243" s="303" t="str">
        <f ca="1">IF(DAY(A243)=20,"Salary transfer from " &amp;'ввод данных'!$B$11,INDEX(Лист4!$A$1:$A$388,RANDBETWEEN(1,ROWS(Лист4!$A$1:$A$388))))</f>
        <v>BISTRO SKAY COFFEE</v>
      </c>
      <c r="Q243" s="303"/>
      <c r="R243" s="180"/>
      <c r="S243" s="178" t="str">
        <f t="shared" ca="1" si="15"/>
        <v>*6664</v>
      </c>
    </row>
    <row r="244" spans="1:19" ht="30" customHeight="1">
      <c r="A244" s="160">
        <f t="shared" ca="1" si="14"/>
        <v>45954.80818287038</v>
      </c>
      <c r="B244" s="180"/>
      <c r="C244" s="306">
        <f t="shared" ca="1" si="12"/>
        <v>45954.80818287038</v>
      </c>
      <c r="D244" s="307"/>
      <c r="E244" s="307"/>
      <c r="F244" s="307"/>
      <c r="G244" s="180"/>
      <c r="H244" s="321">
        <f ca="1">(IF(AND(DAY(A244)=20,COUNTIFS($H$25:H243,"&gt;0",$A$25:A243,"&gt;="&amp;DATE(YEAR(A244),MONTH(A244),1),$A$25:A243,"&lt;"&amp;DATE(YEAR(A244),MONTH(A244)+1,1))=0),'ввод данных'!$B$15,-RANDBETWEEN(51,14999)))/'ввод данных'!$B$7</f>
        <v>-109.21630094043887</v>
      </c>
      <c r="I244" s="321"/>
      <c r="J244" s="321"/>
      <c r="K244" s="321"/>
      <c r="L244" s="321"/>
      <c r="M244" s="178"/>
      <c r="N244" s="190">
        <f t="shared" ca="1" si="13"/>
        <v>-109.21630094043887</v>
      </c>
      <c r="O244" s="180"/>
      <c r="P244" s="303" t="str">
        <f ca="1">IF(DAY(A244)=20,"Salary transfer from " &amp;'ввод данных'!$B$11,INDEX(Лист4!$A$1:$A$388,RANDBETWEEN(1,ROWS(Лист4!$A$1:$A$388))))</f>
        <v>ZAIMY643.RU</v>
      </c>
      <c r="Q244" s="303"/>
      <c r="R244" s="180"/>
      <c r="S244" s="178" t="str">
        <f t="shared" ca="1" si="15"/>
        <v>*6664</v>
      </c>
    </row>
    <row r="245" spans="1:19" ht="30" customHeight="1">
      <c r="A245" s="160">
        <f t="shared" ca="1" si="14"/>
        <v>45954.51234953705</v>
      </c>
      <c r="B245" s="180"/>
      <c r="C245" s="306">
        <f t="shared" ca="1" si="12"/>
        <v>45954.51234953705</v>
      </c>
      <c r="D245" s="307"/>
      <c r="E245" s="307"/>
      <c r="F245" s="307"/>
      <c r="G245" s="180"/>
      <c r="H245" s="321">
        <f ca="1">(IF(AND(DAY(A245)=20,COUNTIFS($H$25:H244,"&gt;0",$A$25:A244,"&gt;="&amp;DATE(YEAR(A245),MONTH(A245),1),$A$25:A244,"&lt;"&amp;DATE(YEAR(A245),MONTH(A245)+1,1))=0),'ввод данных'!$B$15,-RANDBETWEEN(51,14999)))/'ввод данных'!$B$7</f>
        <v>-10.959247648902821</v>
      </c>
      <c r="I245" s="321"/>
      <c r="J245" s="321"/>
      <c r="K245" s="321"/>
      <c r="L245" s="321"/>
      <c r="M245" s="178"/>
      <c r="N245" s="190">
        <f t="shared" ca="1" si="13"/>
        <v>-10.959247648902821</v>
      </c>
      <c r="O245" s="180"/>
      <c r="P245" s="303" t="str">
        <f ca="1">IF(DAY(A245)=20,"Salary transfer from " &amp;'ввод данных'!$B$11,INDEX(Лист4!$A$1:$A$388,RANDBETWEEN(1,ROWS(Лист4!$A$1:$A$388))))</f>
        <v>TRADER ASSIST</v>
      </c>
      <c r="Q245" s="303"/>
      <c r="R245" s="180"/>
      <c r="S245" s="178" t="str">
        <f t="shared" ca="1" si="15"/>
        <v>*6664</v>
      </c>
    </row>
    <row r="246" spans="1:19" ht="30" customHeight="1">
      <c r="A246" s="160">
        <f t="shared" ca="1" si="14"/>
        <v>45954.227627314831</v>
      </c>
      <c r="B246" s="180"/>
      <c r="C246" s="306">
        <f t="shared" ca="1" si="12"/>
        <v>45954.227627314831</v>
      </c>
      <c r="D246" s="307"/>
      <c r="E246" s="307"/>
      <c r="F246" s="307"/>
      <c r="G246" s="180"/>
      <c r="H246" s="321">
        <f ca="1">(IF(AND(DAY(A246)=20,COUNTIFS($H$25:H245,"&gt;0",$A$25:A245,"&gt;="&amp;DATE(YEAR(A246),MONTH(A246),1),$A$25:A245,"&lt;"&amp;DATE(YEAR(A246),MONTH(A246)+1,1))=0),'ввод данных'!$B$15,-RANDBETWEEN(51,14999)))/'ввод данных'!$B$7</f>
        <v>-33.003134796238243</v>
      </c>
      <c r="I246" s="321"/>
      <c r="J246" s="321"/>
      <c r="K246" s="321"/>
      <c r="L246" s="321"/>
      <c r="M246" s="178"/>
      <c r="N246" s="190">
        <f t="shared" ca="1" si="13"/>
        <v>-33.003134796238243</v>
      </c>
      <c r="O246" s="180"/>
      <c r="P246" s="303" t="str">
        <f ca="1">IF(DAY(A246)=20,"Salary transfer from " &amp;'ввод данных'!$B$11,INDEX(Лист4!$A$1:$A$388,RANDBETWEEN(1,ROWS(Лист4!$A$1:$A$388))))</f>
        <v>FXCLUB.ORG</v>
      </c>
      <c r="Q246" s="303"/>
      <c r="R246" s="180"/>
      <c r="S246" s="178" t="str">
        <f t="shared" ca="1" si="15"/>
        <v>*6664</v>
      </c>
    </row>
    <row r="247" spans="1:19" ht="30" customHeight="1">
      <c r="A247" s="160">
        <f t="shared" ca="1" si="14"/>
        <v>45954.149849537054</v>
      </c>
      <c r="B247" s="180"/>
      <c r="C247" s="306">
        <f t="shared" ca="1" si="12"/>
        <v>45954.149849537054</v>
      </c>
      <c r="D247" s="307"/>
      <c r="E247" s="307"/>
      <c r="F247" s="307"/>
      <c r="G247" s="180"/>
      <c r="H247" s="321">
        <f ca="1">(IF(AND(DAY(A247)=20,COUNTIFS($H$25:H246,"&gt;0",$A$25:A246,"&gt;="&amp;DATE(YEAR(A247),MONTH(A247),1),$A$25:A246,"&lt;"&amp;DATE(YEAR(A247),MONTH(A247)+1,1))=0),'ввод данных'!$B$15,-RANDBETWEEN(51,14999)))/'ввод данных'!$B$7</f>
        <v>-94.031347962382441</v>
      </c>
      <c r="I247" s="321"/>
      <c r="J247" s="321"/>
      <c r="K247" s="321"/>
      <c r="L247" s="321"/>
      <c r="M247" s="178"/>
      <c r="N247" s="190">
        <f t="shared" ca="1" si="13"/>
        <v>-94.031347962382441</v>
      </c>
      <c r="O247" s="180"/>
      <c r="P247" s="303" t="str">
        <f ca="1">IF(DAY(A247)=20,"Salary transfer from " &amp;'ввод данных'!$B$11,INDEX(Лист4!$A$1:$A$388,RANDBETWEEN(1,ROWS(Лист4!$A$1:$A$388))))</f>
        <v>IP PLANETA SUSHI</v>
      </c>
      <c r="Q247" s="303"/>
      <c r="R247" s="180"/>
      <c r="S247" s="178" t="str">
        <f t="shared" ca="1" si="15"/>
        <v>*6664</v>
      </c>
    </row>
    <row r="248" spans="1:19" ht="30" customHeight="1">
      <c r="A248" s="160">
        <f t="shared" ca="1" si="14"/>
        <v>45953.640127314829</v>
      </c>
      <c r="B248" s="180"/>
      <c r="C248" s="306">
        <f t="shared" ca="1" si="12"/>
        <v>45953.640127314829</v>
      </c>
      <c r="D248" s="307"/>
      <c r="E248" s="307"/>
      <c r="F248" s="307"/>
      <c r="G248" s="180"/>
      <c r="H248" s="321">
        <f ca="1">(IF(AND(DAY(A248)=20,COUNTIFS($H$25:H247,"&gt;0",$A$25:A247,"&gt;="&amp;DATE(YEAR(A248),MONTH(A248),1),$A$25:A247,"&lt;"&amp;DATE(YEAR(A248),MONTH(A248)+1,1))=0),'ввод данных'!$B$15,-RANDBETWEEN(51,14999)))/'ввод данных'!$B$7</f>
        <v>-177.74294670846396</v>
      </c>
      <c r="I248" s="321"/>
      <c r="J248" s="321"/>
      <c r="K248" s="321"/>
      <c r="L248" s="321"/>
      <c r="M248" s="178"/>
      <c r="N248" s="190">
        <f t="shared" ca="1" si="13"/>
        <v>-177.74294670846396</v>
      </c>
      <c r="O248" s="180"/>
      <c r="P248" s="303" t="str">
        <f ca="1">IF(DAY(A248)=20,"Salary transfer from " &amp;'ввод данных'!$B$11,INDEX(Лист4!$A$1:$A$388,RANDBETWEEN(1,ROWS(Лист4!$A$1:$A$388))))</f>
        <v>USLUGI.TATAR.RU</v>
      </c>
      <c r="Q248" s="303"/>
      <c r="R248" s="180"/>
      <c r="S248" s="178" t="str">
        <f t="shared" ca="1" si="15"/>
        <v>*6664</v>
      </c>
    </row>
    <row r="249" spans="1:19" ht="30" customHeight="1">
      <c r="A249" s="160">
        <f t="shared" ca="1" si="14"/>
        <v>45953.097071759272</v>
      </c>
      <c r="B249" s="180"/>
      <c r="C249" s="306">
        <f t="shared" ca="1" si="12"/>
        <v>45953.097071759272</v>
      </c>
      <c r="D249" s="307"/>
      <c r="E249" s="307"/>
      <c r="F249" s="307"/>
      <c r="G249" s="180"/>
      <c r="H249" s="321">
        <f ca="1">(IF(AND(DAY(A249)=20,COUNTIFS($H$25:H248,"&gt;0",$A$25:A248,"&gt;="&amp;DATE(YEAR(A249),MONTH(A249),1),$A$25:A248,"&lt;"&amp;DATE(YEAR(A249),MONTH(A249)+1,1))=0),'ввод данных'!$B$15,-RANDBETWEEN(51,14999)))/'ввод данных'!$B$7</f>
        <v>-113.95611285266457</v>
      </c>
      <c r="I249" s="321"/>
      <c r="J249" s="321"/>
      <c r="K249" s="321"/>
      <c r="L249" s="321"/>
      <c r="M249" s="178"/>
      <c r="N249" s="190">
        <f t="shared" ca="1" si="13"/>
        <v>-113.95611285266457</v>
      </c>
      <c r="O249" s="180"/>
      <c r="P249" s="303" t="str">
        <f ca="1">IF(DAY(A249)=20,"Salary transfer from " &amp;'ввод данных'!$B$11,INDEX(Лист4!$A$1:$A$388,RANDBETWEEN(1,ROWS(Лист4!$A$1:$A$388))))</f>
        <v>HASHFLARE.IO*5687</v>
      </c>
      <c r="Q249" s="303"/>
      <c r="R249" s="180"/>
      <c r="S249" s="178" t="str">
        <f t="shared" ca="1" si="15"/>
        <v>*6664</v>
      </c>
    </row>
    <row r="250" spans="1:19" ht="30" customHeight="1">
      <c r="A250" s="160">
        <f t="shared" ca="1" si="14"/>
        <v>45952.16859953705</v>
      </c>
      <c r="B250" s="180"/>
      <c r="C250" s="306">
        <f t="shared" ca="1" si="12"/>
        <v>45952.16859953705</v>
      </c>
      <c r="D250" s="307"/>
      <c r="E250" s="307"/>
      <c r="F250" s="307"/>
      <c r="G250" s="180"/>
      <c r="H250" s="321">
        <f ca="1">(IF(AND(DAY(A250)=20,COUNTIFS($H$25:H249,"&gt;0",$A$25:A249,"&gt;="&amp;DATE(YEAR(A250),MONTH(A250),1),$A$25:A249,"&lt;"&amp;DATE(YEAR(A250),MONTH(A250)+1,1))=0),'ввод данных'!$B$15,-RANDBETWEEN(51,14999)))/'ввод данных'!$B$7</f>
        <v>-19.636363636363637</v>
      </c>
      <c r="I250" s="321"/>
      <c r="J250" s="321"/>
      <c r="K250" s="321"/>
      <c r="L250" s="321"/>
      <c r="M250" s="178"/>
      <c r="N250" s="190">
        <f t="shared" ca="1" si="13"/>
        <v>-19.636363636363637</v>
      </c>
      <c r="O250" s="180"/>
      <c r="P250" s="303" t="str">
        <f ca="1">IF(DAY(A250)=20,"Salary transfer from " &amp;'ввод данных'!$B$11,INDEX(Лист4!$A$1:$A$388,RANDBETWEEN(1,ROWS(Лист4!$A$1:$A$388))))</f>
        <v>NETELLER 1940</v>
      </c>
      <c r="Q250" s="303"/>
      <c r="R250" s="180"/>
      <c r="S250" s="178" t="str">
        <f t="shared" ca="1" si="15"/>
        <v>*6664</v>
      </c>
    </row>
    <row r="251" spans="1:19" ht="30" customHeight="1">
      <c r="A251" s="160">
        <f t="shared" ca="1" si="14"/>
        <v>45951.224155092605</v>
      </c>
      <c r="B251" s="180"/>
      <c r="C251" s="306">
        <f t="shared" ca="1" si="12"/>
        <v>45951.224155092605</v>
      </c>
      <c r="D251" s="307"/>
      <c r="E251" s="307"/>
      <c r="F251" s="307"/>
      <c r="G251" s="180"/>
      <c r="H251" s="321">
        <f ca="1">(IF(AND(DAY(A251)=20,COUNTIFS($H$25:H250,"&gt;0",$A$25:A250,"&gt;="&amp;DATE(YEAR(A251),MONTH(A251),1),$A$25:A250,"&lt;"&amp;DATE(YEAR(A251),MONTH(A251)+1,1))=0),'ввод данных'!$B$15,-RANDBETWEEN(51,14999)))/'ввод данных'!$B$7</f>
        <v>-31.021943573667713</v>
      </c>
      <c r="I251" s="321"/>
      <c r="J251" s="321"/>
      <c r="K251" s="321"/>
      <c r="L251" s="321"/>
      <c r="M251" s="178"/>
      <c r="N251" s="190">
        <f t="shared" ca="1" si="13"/>
        <v>-31.021943573667713</v>
      </c>
      <c r="O251" s="180"/>
      <c r="P251" s="303" t="str">
        <f ca="1">IF(DAY(A251)=20,"Salary transfer from " &amp;'ввод данных'!$B$11,INDEX(Лист4!$A$1:$A$388,RANDBETWEEN(1,ROWS(Лист4!$A$1:$A$388))))</f>
        <v>TRADINGVIEW TRADINGVIE</v>
      </c>
      <c r="Q251" s="303"/>
      <c r="R251" s="180"/>
      <c r="S251" s="178" t="str">
        <f t="shared" ca="1" si="15"/>
        <v>*6664</v>
      </c>
    </row>
    <row r="252" spans="1:19" ht="30" customHeight="1">
      <c r="A252" s="160">
        <f t="shared" ca="1" si="14"/>
        <v>45951.011655092603</v>
      </c>
      <c r="B252" s="180"/>
      <c r="C252" s="306">
        <f t="shared" ca="1" si="12"/>
        <v>45951.011655092603</v>
      </c>
      <c r="D252" s="307"/>
      <c r="E252" s="307"/>
      <c r="F252" s="307"/>
      <c r="G252" s="180"/>
      <c r="H252" s="321">
        <f ca="1">(IF(AND(DAY(A252)=20,COUNTIFS($H$25:H251,"&gt;0",$A$25:A251,"&gt;="&amp;DATE(YEAR(A252),MONTH(A252),1),$A$25:A251,"&lt;"&amp;DATE(YEAR(A252),MONTH(A252)+1,1))=0),'ввод данных'!$B$15,-RANDBETWEEN(51,14999)))/'ввод данных'!$B$7</f>
        <v>-69.479623824451409</v>
      </c>
      <c r="I252" s="321"/>
      <c r="J252" s="321"/>
      <c r="K252" s="321"/>
      <c r="L252" s="321"/>
      <c r="M252" s="178"/>
      <c r="N252" s="190">
        <f t="shared" ca="1" si="13"/>
        <v>-69.479623824451409</v>
      </c>
      <c r="O252" s="180"/>
      <c r="P252" s="303" t="str">
        <f ca="1">IF(DAY(A252)=20,"Salary transfer from " &amp;'ввод данных'!$B$11,INDEX(Лист4!$A$1:$A$388,RANDBETWEEN(1,ROWS(Лист4!$A$1:$A$388))))</f>
        <v>YM*CENTRZAIMOV</v>
      </c>
      <c r="Q252" s="303"/>
      <c r="R252" s="180"/>
      <c r="S252" s="178" t="str">
        <f t="shared" ca="1" si="15"/>
        <v>*6664</v>
      </c>
    </row>
    <row r="253" spans="1:19" ht="30" customHeight="1">
      <c r="A253" s="160">
        <f t="shared" ca="1" si="14"/>
        <v>45950.329016203716</v>
      </c>
      <c r="B253" s="180"/>
      <c r="C253" s="306">
        <f t="shared" ca="1" si="12"/>
        <v>45950.329016203716</v>
      </c>
      <c r="D253" s="307"/>
      <c r="E253" s="307"/>
      <c r="F253" s="307"/>
      <c r="G253" s="180"/>
      <c r="H253" s="321">
        <f ca="1">(IF(AND(DAY(A253)=20,COUNTIFS($H$25:H252,"&gt;0",$A$25:A252,"&gt;="&amp;DATE(YEAR(A253),MONTH(A253),1),$A$25:A252,"&lt;"&amp;DATE(YEAR(A253),MONTH(A253)+1,1))=0),'ввод данных'!$B$15,-RANDBETWEEN(51,14999)))/'ввод данных'!$B$7</f>
        <v>10532.915360501567</v>
      </c>
      <c r="I253" s="321"/>
      <c r="J253" s="321"/>
      <c r="K253" s="321"/>
      <c r="L253" s="321"/>
      <c r="M253" s="178"/>
      <c r="N253" s="190">
        <f t="shared" ca="1" si="13"/>
        <v>10532.915360501567</v>
      </c>
      <c r="O253" s="180"/>
      <c r="P253" s="303" t="str">
        <f ca="1">IF(DAY(A253)=20,"Salary transfer from " &amp;'ввод данных'!$B$11,INDEX(Лист4!$A$1:$A$388,RANDBETWEEN(1,ROWS(Лист4!$A$1:$A$388))))</f>
        <v>Salary transfer from STARLINK LLC</v>
      </c>
      <c r="Q253" s="303"/>
      <c r="R253" s="180"/>
      <c r="S253" s="178" t="str">
        <f t="shared" ca="1" si="15"/>
        <v>*6664</v>
      </c>
    </row>
    <row r="254" spans="1:19" ht="30" customHeight="1">
      <c r="A254" s="160">
        <f t="shared" ca="1" si="14"/>
        <v>45949.91582175927</v>
      </c>
      <c r="B254" s="180"/>
      <c r="C254" s="306">
        <f t="shared" ca="1" si="12"/>
        <v>45949.91582175927</v>
      </c>
      <c r="D254" s="307"/>
      <c r="E254" s="307"/>
      <c r="F254" s="307"/>
      <c r="G254" s="180"/>
      <c r="H254" s="321">
        <f ca="1">(IF(AND(DAY(A254)=20,COUNTIFS($H$25:H253,"&gt;0",$A$25:A253,"&gt;="&amp;DATE(YEAR(A254),MONTH(A254),1),$A$25:A253,"&lt;"&amp;DATE(YEAR(A254),MONTH(A254)+1,1))=0),'ввод данных'!$B$15,-RANDBETWEEN(51,14999)))/'ввод данных'!$B$7</f>
        <v>-6.0564263322884013</v>
      </c>
      <c r="I254" s="321"/>
      <c r="J254" s="321"/>
      <c r="K254" s="321"/>
      <c r="L254" s="321"/>
      <c r="M254" s="178"/>
      <c r="N254" s="190">
        <f t="shared" ca="1" si="13"/>
        <v>-6.0564263322884013</v>
      </c>
      <c r="O254" s="180"/>
      <c r="P254" s="303" t="str">
        <f ca="1">IF(DAY(A254)=20,"Salary transfer from " &amp;'ввод данных'!$B$11,INDEX(Лист4!$A$1:$A$388,RANDBETWEEN(1,ROWS(Лист4!$A$1:$A$388))))</f>
        <v>PAYPAL *FOREXADMIN</v>
      </c>
      <c r="Q254" s="303"/>
      <c r="R254" s="180"/>
      <c r="S254" s="178" t="str">
        <f t="shared" ca="1" si="15"/>
        <v>*6664</v>
      </c>
    </row>
    <row r="255" spans="1:19" ht="30" customHeight="1">
      <c r="A255" s="160">
        <f t="shared" ca="1" si="14"/>
        <v>45949.656099537046</v>
      </c>
      <c r="B255" s="180"/>
      <c r="C255" s="306">
        <f t="shared" ca="1" si="12"/>
        <v>45949.656099537046</v>
      </c>
      <c r="D255" s="307"/>
      <c r="E255" s="307"/>
      <c r="F255" s="307"/>
      <c r="G255" s="180"/>
      <c r="H255" s="321">
        <f ca="1">(IF(AND(DAY(A255)=20,COUNTIFS($H$25:H254,"&gt;0",$A$25:A254,"&gt;="&amp;DATE(YEAR(A255),MONTH(A255),1),$A$25:A254,"&lt;"&amp;DATE(YEAR(A255),MONTH(A255)+1,1))=0),'ввод данных'!$B$15,-RANDBETWEEN(51,14999)))/'ввод данных'!$B$7</f>
        <v>-50.006269592476492</v>
      </c>
      <c r="I255" s="321"/>
      <c r="J255" s="321"/>
      <c r="K255" s="321"/>
      <c r="L255" s="321"/>
      <c r="M255" s="178"/>
      <c r="N255" s="190">
        <f t="shared" ca="1" si="13"/>
        <v>-50.006269592476492</v>
      </c>
      <c r="O255" s="180"/>
      <c r="P255" s="303" t="str">
        <f ca="1">IF(DAY(A255)=20,"Salary transfer from " &amp;'ввод данных'!$B$11,INDEX(Лист4!$A$1:$A$388,RANDBETWEEN(1,ROWS(Лист4!$A$1:$A$388))))</f>
        <v>WILKINSONS AUCTIONEERS</v>
      </c>
      <c r="Q255" s="303"/>
      <c r="R255" s="180"/>
      <c r="S255" s="178" t="str">
        <f t="shared" ca="1" si="15"/>
        <v>*6664</v>
      </c>
    </row>
    <row r="256" spans="1:19" ht="30" customHeight="1">
      <c r="A256" s="160">
        <f t="shared" ca="1" si="14"/>
        <v>45949.363043981488</v>
      </c>
      <c r="B256" s="180"/>
      <c r="C256" s="306">
        <f t="shared" ca="1" si="12"/>
        <v>45949.363043981488</v>
      </c>
      <c r="D256" s="307"/>
      <c r="E256" s="307"/>
      <c r="F256" s="307"/>
      <c r="G256" s="180"/>
      <c r="H256" s="321">
        <f ca="1">(IF(AND(DAY(A256)=20,COUNTIFS($H$25:H255,"&gt;0",$A$25:A255,"&gt;="&amp;DATE(YEAR(A256),MONTH(A256),1),$A$25:A255,"&lt;"&amp;DATE(YEAR(A256),MONTH(A256)+1,1))=0),'ввод данных'!$B$15,-RANDBETWEEN(51,14999)))/'ввод данных'!$B$7</f>
        <v>-120.75235109717869</v>
      </c>
      <c r="I256" s="321"/>
      <c r="J256" s="321"/>
      <c r="K256" s="321"/>
      <c r="L256" s="321"/>
      <c r="M256" s="178"/>
      <c r="N256" s="190">
        <f t="shared" ca="1" si="13"/>
        <v>-120.75235109717869</v>
      </c>
      <c r="O256" s="180"/>
      <c r="P256" s="303" t="str">
        <f ca="1">IF(DAY(A256)=20,"Salary transfer from " &amp;'ввод данных'!$B$11,INDEX(Лист4!$A$1:$A$388,RANDBETWEEN(1,ROWS(Лист4!$A$1:$A$388))))</f>
        <v>CREDITSCORESE</v>
      </c>
      <c r="Q256" s="303"/>
      <c r="R256" s="180"/>
      <c r="S256" s="178" t="str">
        <f t="shared" ca="1" si="15"/>
        <v>*6664</v>
      </c>
    </row>
    <row r="257" spans="1:19" ht="30" customHeight="1">
      <c r="A257" s="160">
        <f t="shared" ca="1" si="14"/>
        <v>45949.342905092599</v>
      </c>
      <c r="B257" s="180"/>
      <c r="C257" s="306">
        <f t="shared" ca="1" si="12"/>
        <v>45949.342905092599</v>
      </c>
      <c r="D257" s="307"/>
      <c r="E257" s="307"/>
      <c r="F257" s="307"/>
      <c r="G257" s="180"/>
      <c r="H257" s="321">
        <f ca="1">(IF(AND(DAY(A257)=20,COUNTIFS($H$25:H256,"&gt;0",$A$25:A256,"&gt;="&amp;DATE(YEAR(A257),MONTH(A257),1),$A$25:A256,"&lt;"&amp;DATE(YEAR(A257),MONTH(A257)+1,1))=0),'ввод данных'!$B$15,-RANDBETWEEN(51,14999)))/'ввод данных'!$B$7</f>
        <v>-88.288401253918494</v>
      </c>
      <c r="I257" s="321"/>
      <c r="J257" s="321"/>
      <c r="K257" s="321"/>
      <c r="L257" s="321"/>
      <c r="M257" s="178"/>
      <c r="N257" s="190">
        <f t="shared" ca="1" si="13"/>
        <v>-88.288401253918494</v>
      </c>
      <c r="O257" s="180"/>
      <c r="P257" s="303" t="str">
        <f ca="1">IF(DAY(A257)=20,"Salary transfer from " &amp;'ввод данных'!$B$11,INDEX(Лист4!$A$1:$A$388,RANDBETWEEN(1,ROWS(Лист4!$A$1:$A$388))))</f>
        <v>WU</v>
      </c>
      <c r="Q257" s="303"/>
      <c r="R257" s="180"/>
      <c r="S257" s="178" t="str">
        <f t="shared" ca="1" si="15"/>
        <v>*6664</v>
      </c>
    </row>
    <row r="258" spans="1:19" ht="30" customHeight="1">
      <c r="A258" s="160">
        <f t="shared" ca="1" si="14"/>
        <v>45948.542905092596</v>
      </c>
      <c r="B258" s="180"/>
      <c r="C258" s="306">
        <f t="shared" ca="1" si="12"/>
        <v>45948.542905092596</v>
      </c>
      <c r="D258" s="307"/>
      <c r="E258" s="307"/>
      <c r="F258" s="307"/>
      <c r="G258" s="180"/>
      <c r="H258" s="321">
        <f ca="1">(IF(AND(DAY(A258)=20,COUNTIFS($H$25:H257,"&gt;0",$A$25:A257,"&gt;="&amp;DATE(YEAR(A258),MONTH(A258),1),$A$25:A257,"&lt;"&amp;DATE(YEAR(A258),MONTH(A258)+1,1))=0),'ввод данных'!$B$15,-RANDBETWEEN(51,14999)))/'ввод данных'!$B$7</f>
        <v>-59.774294670846395</v>
      </c>
      <c r="I258" s="321"/>
      <c r="J258" s="321"/>
      <c r="K258" s="321"/>
      <c r="L258" s="321"/>
      <c r="M258" s="178"/>
      <c r="N258" s="190">
        <f t="shared" ca="1" si="13"/>
        <v>-59.774294670846395</v>
      </c>
      <c r="O258" s="180"/>
      <c r="P258" s="303" t="str">
        <f ca="1">IF(DAY(A258)=20,"Salary transfer from " &amp;'ввод данных'!$B$11,INDEX(Лист4!$A$1:$A$388,RANDBETWEEN(1,ROWS(Лист4!$A$1:$A$388))))</f>
        <v>YM*MONEY.YANDEX</v>
      </c>
      <c r="Q258" s="303"/>
      <c r="R258" s="180"/>
      <c r="S258" s="178" t="str">
        <f t="shared" ca="1" si="15"/>
        <v>*6664</v>
      </c>
    </row>
    <row r="259" spans="1:19" ht="30" customHeight="1">
      <c r="A259" s="160">
        <f t="shared" ca="1" si="14"/>
        <v>45948.527627314819</v>
      </c>
      <c r="B259" s="180"/>
      <c r="C259" s="306">
        <f t="shared" ca="1" si="12"/>
        <v>45948.527627314819</v>
      </c>
      <c r="D259" s="307"/>
      <c r="E259" s="307"/>
      <c r="F259" s="307"/>
      <c r="G259" s="180"/>
      <c r="H259" s="321">
        <f ca="1">(IF(AND(DAY(A259)=20,COUNTIFS($H$25:H258,"&gt;0",$A$25:A258,"&gt;="&amp;DATE(YEAR(A259),MONTH(A259),1),$A$25:A258,"&lt;"&amp;DATE(YEAR(A259),MONTH(A259)+1,1))=0),'ввод данных'!$B$15,-RANDBETWEEN(51,14999)))/'ввод данных'!$B$7</f>
        <v>-174.09404388714734</v>
      </c>
      <c r="I259" s="321"/>
      <c r="J259" s="321"/>
      <c r="K259" s="321"/>
      <c r="L259" s="321"/>
      <c r="M259" s="178"/>
      <c r="N259" s="190">
        <f t="shared" ca="1" si="13"/>
        <v>-174.09404388714734</v>
      </c>
      <c r="O259" s="180"/>
      <c r="P259" s="303" t="str">
        <f ca="1">IF(DAY(A259)=20,"Salary transfer from " &amp;'ввод данных'!$B$11,INDEX(Лист4!$A$1:$A$388,RANDBETWEEN(1,ROWS(Лист4!$A$1:$A$388))))</f>
        <v>OOO NOVYJ COFFEE</v>
      </c>
      <c r="Q259" s="303"/>
      <c r="R259" s="180"/>
      <c r="S259" s="178" t="str">
        <f t="shared" ca="1" si="15"/>
        <v>*6664</v>
      </c>
    </row>
    <row r="260" spans="1:19" ht="30" customHeight="1">
      <c r="A260" s="160">
        <f t="shared" ca="1" si="14"/>
        <v>45948.183877314819</v>
      </c>
      <c r="B260" s="180"/>
      <c r="C260" s="306">
        <f t="shared" ca="1" si="12"/>
        <v>45948.183877314819</v>
      </c>
      <c r="D260" s="307"/>
      <c r="E260" s="307"/>
      <c r="F260" s="307"/>
      <c r="G260" s="180"/>
      <c r="H260" s="321">
        <f ca="1">(IF(AND(DAY(A260)=20,COUNTIFS($H$25:H259,"&gt;0",$A$25:A259,"&gt;="&amp;DATE(YEAR(A260),MONTH(A260),1),$A$25:A259,"&lt;"&amp;DATE(YEAR(A260),MONTH(A260)+1,1))=0),'ввод данных'!$B$15,-RANDBETWEEN(51,14999)))/'ввод данных'!$B$7</f>
        <v>-67.322884012539191</v>
      </c>
      <c r="I260" s="321"/>
      <c r="J260" s="321"/>
      <c r="K260" s="321"/>
      <c r="L260" s="321"/>
      <c r="M260" s="178"/>
      <c r="N260" s="190">
        <f t="shared" ca="1" si="13"/>
        <v>-67.322884012539191</v>
      </c>
      <c r="O260" s="180"/>
      <c r="P260" s="303" t="str">
        <f ca="1">IF(DAY(A260)=20,"Salary transfer from " &amp;'ввод данных'!$B$11,INDEX(Лист4!$A$1:$A$388,RANDBETWEEN(1,ROWS(Лист4!$A$1:$A$388))))</f>
        <v>BHN*GIFTCARDS</v>
      </c>
      <c r="Q260" s="303"/>
      <c r="R260" s="180"/>
      <c r="S260" s="178" t="str">
        <f t="shared" ca="1" si="15"/>
        <v>*6664</v>
      </c>
    </row>
    <row r="261" spans="1:19" ht="30" customHeight="1">
      <c r="A261" s="160">
        <f t="shared" ca="1" si="14"/>
        <v>45947.810960648152</v>
      </c>
      <c r="B261" s="180"/>
      <c r="C261" s="306">
        <f t="shared" ca="1" si="12"/>
        <v>45947.810960648152</v>
      </c>
      <c r="D261" s="307"/>
      <c r="E261" s="307"/>
      <c r="F261" s="307"/>
      <c r="G261" s="180"/>
      <c r="H261" s="321">
        <f ca="1">(IF(AND(DAY(A261)=20,COUNTIFS($H$25:H260,"&gt;0",$A$25:A260,"&gt;="&amp;DATE(YEAR(A261),MONTH(A261),1),$A$25:A260,"&lt;"&amp;DATE(YEAR(A261),MONTH(A261)+1,1))=0),'ввод данных'!$B$15,-RANDBETWEEN(51,14999)))/'ввод данных'!$B$7</f>
        <v>-126.67084639498432</v>
      </c>
      <c r="I261" s="321"/>
      <c r="J261" s="321"/>
      <c r="K261" s="321"/>
      <c r="L261" s="321"/>
      <c r="M261" s="178"/>
      <c r="N261" s="190">
        <f t="shared" ca="1" si="13"/>
        <v>-126.67084639498432</v>
      </c>
      <c r="O261" s="180"/>
      <c r="P261" s="303" t="str">
        <f ca="1">IF(DAY(A261)=20,"Salary transfer from " &amp;'ввод данных'!$B$11,INDEX(Лист4!$A$1:$A$388,RANDBETWEEN(1,ROWS(Лист4!$A$1:$A$388))))</f>
        <v>YM*COFFEE</v>
      </c>
      <c r="Q261" s="303"/>
      <c r="R261" s="180"/>
      <c r="S261" s="178" t="str">
        <f t="shared" ca="1" si="15"/>
        <v>*6664</v>
      </c>
    </row>
    <row r="262" spans="1:19" ht="30" customHeight="1">
      <c r="A262" s="160">
        <f t="shared" ca="1" si="14"/>
        <v>45947.708182870374</v>
      </c>
      <c r="B262" s="180"/>
      <c r="C262" s="306">
        <f t="shared" ca="1" si="12"/>
        <v>45947.708182870374</v>
      </c>
      <c r="D262" s="307"/>
      <c r="E262" s="307"/>
      <c r="F262" s="307"/>
      <c r="G262" s="180"/>
      <c r="H262" s="321">
        <f ca="1">(IF(AND(DAY(A262)=20,COUNTIFS($H$25:H261,"&gt;0",$A$25:A261,"&gt;="&amp;DATE(YEAR(A262),MONTH(A262),1),$A$25:A261,"&lt;"&amp;DATE(YEAR(A262),MONTH(A262)+1,1))=0),'ввод данных'!$B$15,-RANDBETWEEN(51,14999)))/'ввод данных'!$B$7</f>
        <v>-80.150470219435732</v>
      </c>
      <c r="I262" s="321"/>
      <c r="J262" s="321"/>
      <c r="K262" s="321"/>
      <c r="L262" s="321"/>
      <c r="M262" s="178"/>
      <c r="N262" s="190">
        <f t="shared" ca="1" si="13"/>
        <v>-80.150470219435732</v>
      </c>
      <c r="O262" s="180"/>
      <c r="P262" s="303" t="str">
        <f ca="1">IF(DAY(A262)=20,"Salary transfer from " &amp;'ввод данных'!$B$11,INDEX(Лист4!$A$1:$A$388,RANDBETWEEN(1,ROWS(Лист4!$A$1:$A$388))))</f>
        <v>INTELLECTMONEY</v>
      </c>
      <c r="Q262" s="303"/>
      <c r="R262" s="180"/>
      <c r="S262" s="178" t="str">
        <f t="shared" ca="1" si="15"/>
        <v>*6664</v>
      </c>
    </row>
    <row r="263" spans="1:19" ht="30" customHeight="1">
      <c r="A263" s="160">
        <f t="shared" ca="1" si="14"/>
        <v>45946.749155092599</v>
      </c>
      <c r="B263" s="180"/>
      <c r="C263" s="306">
        <f t="shared" ca="1" si="12"/>
        <v>45946.749155092599</v>
      </c>
      <c r="D263" s="307"/>
      <c r="E263" s="307"/>
      <c r="F263" s="307"/>
      <c r="G263" s="180"/>
      <c r="H263" s="321">
        <f ca="1">(IF(AND(DAY(A263)=20,COUNTIFS($H$25:H262,"&gt;0",$A$25:A262,"&gt;="&amp;DATE(YEAR(A263),MONTH(A263),1),$A$25:A262,"&lt;"&amp;DATE(YEAR(A263),MONTH(A263)+1,1))=0),'ввод данных'!$B$15,-RANDBETWEEN(51,14999)))/'ввод данных'!$B$7</f>
        <v>-80.952978056426332</v>
      </c>
      <c r="I263" s="321"/>
      <c r="J263" s="321"/>
      <c r="K263" s="321"/>
      <c r="L263" s="321"/>
      <c r="M263" s="178"/>
      <c r="N263" s="190">
        <f t="shared" ca="1" si="13"/>
        <v>-80.952978056426332</v>
      </c>
      <c r="O263" s="180"/>
      <c r="P263" s="303" t="str">
        <f ca="1">IF(DAY(A263)=20,"Salary transfer from " &amp;'ввод данных'!$B$11,INDEX(Лист4!$A$1:$A$388,RANDBETWEEN(1,ROWS(Лист4!$A$1:$A$388))))</f>
        <v>PAYPAL *STCORP</v>
      </c>
      <c r="Q263" s="303"/>
      <c r="R263" s="180"/>
      <c r="S263" s="178" t="str">
        <f t="shared" ca="1" si="15"/>
        <v>*6664</v>
      </c>
    </row>
    <row r="264" spans="1:19" ht="30" customHeight="1">
      <c r="A264" s="160">
        <f t="shared" ca="1" si="14"/>
        <v>45945.871377314819</v>
      </c>
      <c r="B264" s="180"/>
      <c r="C264" s="306">
        <f t="shared" ca="1" si="12"/>
        <v>45945.871377314819</v>
      </c>
      <c r="D264" s="307"/>
      <c r="E264" s="307"/>
      <c r="F264" s="307"/>
      <c r="G264" s="180"/>
      <c r="H264" s="321">
        <f ca="1">(IF(AND(DAY(A264)=20,COUNTIFS($H$25:H263,"&gt;0",$A$25:A263,"&gt;="&amp;DATE(YEAR(A264),MONTH(A264),1),$A$25:A263,"&lt;"&amp;DATE(YEAR(A264),MONTH(A264)+1,1))=0),'ввод данных'!$B$15,-RANDBETWEEN(51,14999)))/'ввод данных'!$B$7</f>
        <v>-33.805642633228842</v>
      </c>
      <c r="I264" s="321"/>
      <c r="J264" s="321"/>
      <c r="K264" s="321"/>
      <c r="L264" s="321"/>
      <c r="M264" s="178"/>
      <c r="N264" s="190">
        <f t="shared" ca="1" si="13"/>
        <v>-33.805642633228842</v>
      </c>
      <c r="O264" s="180"/>
      <c r="P264" s="303" t="str">
        <f ca="1">IF(DAY(A264)=20,"Salary transfer from " &amp;'ввод данных'!$B$11,INDEX(Лист4!$A$1:$A$388,RANDBETWEEN(1,ROWS(Лист4!$A$1:$A$388))))</f>
        <v>COFFEE "YUNOST`"</v>
      </c>
      <c r="Q264" s="303"/>
      <c r="R264" s="180"/>
      <c r="S264" s="178" t="str">
        <f t="shared" ca="1" si="15"/>
        <v>*6664</v>
      </c>
    </row>
    <row r="265" spans="1:19" ht="30" customHeight="1">
      <c r="A265" s="160">
        <f t="shared" ca="1" si="14"/>
        <v>45945.414432870377</v>
      </c>
      <c r="B265" s="180"/>
      <c r="C265" s="306">
        <f t="shared" ca="1" si="12"/>
        <v>45945.414432870377</v>
      </c>
      <c r="D265" s="307"/>
      <c r="E265" s="307"/>
      <c r="F265" s="307"/>
      <c r="G265" s="180"/>
      <c r="H265" s="321">
        <f ca="1">(IF(AND(DAY(A265)=20,COUNTIFS($H$25:H264,"&gt;0",$A$25:A264,"&gt;="&amp;DATE(YEAR(A265),MONTH(A265),1),$A$25:A264,"&lt;"&amp;DATE(YEAR(A265),MONTH(A265)+1,1))=0),'ввод данных'!$B$15,-RANDBETWEEN(51,14999)))/'ввод данных'!$B$7</f>
        <v>-162.21943573667713</v>
      </c>
      <c r="I265" s="321"/>
      <c r="J265" s="321"/>
      <c r="K265" s="321"/>
      <c r="L265" s="321"/>
      <c r="M265" s="178"/>
      <c r="N265" s="190">
        <f t="shared" ca="1" si="13"/>
        <v>-162.21943573667713</v>
      </c>
      <c r="O265" s="180"/>
      <c r="P265" s="303" t="str">
        <f ca="1">IF(DAY(A265)=20,"Salary transfer from " &amp;'ввод данных'!$B$11,INDEX(Лист4!$A$1:$A$388,RANDBETWEEN(1,ROWS(Лист4!$A$1:$A$388))))</f>
        <v>APTEKA ZDOROV.RU</v>
      </c>
      <c r="Q265" s="303"/>
      <c r="R265" s="180"/>
      <c r="S265" s="178" t="str">
        <f t="shared" ca="1" si="15"/>
        <v>*6664</v>
      </c>
    </row>
    <row r="266" spans="1:19" ht="30" customHeight="1">
      <c r="A266" s="160">
        <f t="shared" ca="1" si="14"/>
        <v>45945.251932870378</v>
      </c>
      <c r="B266" s="180"/>
      <c r="C266" s="306">
        <f t="shared" ca="1" si="12"/>
        <v>45945.251932870378</v>
      </c>
      <c r="D266" s="307"/>
      <c r="E266" s="307"/>
      <c r="F266" s="307"/>
      <c r="G266" s="180"/>
      <c r="H266" s="321">
        <f ca="1">(IF(AND(DAY(A266)=20,COUNTIFS($H$25:H265,"&gt;0",$A$25:A265,"&gt;="&amp;DATE(YEAR(A266),MONTH(A266),1),$A$25:A265,"&lt;"&amp;DATE(YEAR(A266),MONTH(A266)+1,1))=0),'ввод данных'!$B$15,-RANDBETWEEN(51,14999)))/'ввод данных'!$B$7</f>
        <v>-21.053291536050157</v>
      </c>
      <c r="I266" s="321"/>
      <c r="J266" s="321"/>
      <c r="K266" s="321"/>
      <c r="L266" s="321"/>
      <c r="M266" s="178"/>
      <c r="N266" s="190">
        <f t="shared" ca="1" si="13"/>
        <v>-21.053291536050157</v>
      </c>
      <c r="O266" s="180"/>
      <c r="P266" s="303" t="str">
        <f ca="1">IF(DAY(A266)=20,"Salary transfer from " &amp;'ввод данных'!$B$11,INDEX(Лист4!$A$1:$A$388,RANDBETWEEN(1,ROWS(Лист4!$A$1:$A$388))))</f>
        <v>PYATEROCHKA-2853</v>
      </c>
      <c r="Q266" s="303"/>
      <c r="R266" s="180"/>
      <c r="S266" s="178" t="str">
        <f t="shared" ca="1" si="15"/>
        <v>*6664</v>
      </c>
    </row>
    <row r="267" spans="1:19" ht="30" customHeight="1">
      <c r="A267" s="160">
        <f t="shared" ca="1" si="14"/>
        <v>45944.547766203708</v>
      </c>
      <c r="B267" s="180"/>
      <c r="C267" s="306">
        <f t="shared" ca="1" si="12"/>
        <v>45944.547766203708</v>
      </c>
      <c r="D267" s="307"/>
      <c r="E267" s="307"/>
      <c r="F267" s="307"/>
      <c r="G267" s="180"/>
      <c r="H267" s="321">
        <f ca="1">(IF(AND(DAY(A267)=20,COUNTIFS($H$25:H266,"&gt;0",$A$25:A266,"&gt;="&amp;DATE(YEAR(A267),MONTH(A267),1),$A$25:A266,"&lt;"&amp;DATE(YEAR(A267),MONTH(A267)+1,1))=0),'ввод данных'!$B$15,-RANDBETWEEN(51,14999)))/'ввод данных'!$B$7</f>
        <v>-161.69278996865205</v>
      </c>
      <c r="I267" s="321"/>
      <c r="J267" s="321"/>
      <c r="K267" s="321"/>
      <c r="L267" s="321"/>
      <c r="M267" s="178"/>
      <c r="N267" s="190">
        <f t="shared" ca="1" si="13"/>
        <v>-161.69278996865205</v>
      </c>
      <c r="O267" s="180"/>
      <c r="P267" s="303" t="str">
        <f ca="1">IF(DAY(A267)=20,"Salary transfer from " &amp;'ввод данных'!$B$11,INDEX(Лист4!$A$1:$A$388,RANDBETWEEN(1,ROWS(Лист4!$A$1:$A$388))))</f>
        <v>WWW.OPLATA.REGPLAT.RU</v>
      </c>
      <c r="Q267" s="303"/>
      <c r="R267" s="180"/>
      <c r="S267" s="178" t="str">
        <f t="shared" ca="1" si="15"/>
        <v>*6664</v>
      </c>
    </row>
    <row r="268" spans="1:19" ht="30" customHeight="1">
      <c r="A268" s="160">
        <f t="shared" ca="1" si="14"/>
        <v>45944.350543981483</v>
      </c>
      <c r="B268" s="180"/>
      <c r="C268" s="306">
        <f t="shared" ca="1" si="12"/>
        <v>45944.350543981483</v>
      </c>
      <c r="D268" s="307"/>
      <c r="E268" s="307"/>
      <c r="F268" s="307"/>
      <c r="G268" s="180"/>
      <c r="H268" s="321">
        <f ca="1">(IF(AND(DAY(A268)=20,COUNTIFS($H$25:H267,"&gt;0",$A$25:A267,"&gt;="&amp;DATE(YEAR(A268),MONTH(A268),1),$A$25:A267,"&lt;"&amp;DATE(YEAR(A268),MONTH(A268)+1,1))=0),'ввод данных'!$B$15,-RANDBETWEEN(51,14999)))/'ввод данных'!$B$7</f>
        <v>-149.45454545454547</v>
      </c>
      <c r="I268" s="321"/>
      <c r="J268" s="321"/>
      <c r="K268" s="321"/>
      <c r="L268" s="321"/>
      <c r="M268" s="178"/>
      <c r="N268" s="190">
        <f t="shared" ca="1" si="13"/>
        <v>-149.45454545454547</v>
      </c>
      <c r="O268" s="180"/>
      <c r="P268" s="303" t="str">
        <f ca="1">IF(DAY(A268)=20,"Salary transfer from " &amp;'ввод данных'!$B$11,INDEX(Лист4!$A$1:$A$388,RANDBETWEEN(1,ROWS(Лист4!$A$1:$A$388))))</f>
        <v>PIF ALFACAPITAL GOLD</v>
      </c>
      <c r="Q268" s="303"/>
      <c r="R268" s="180"/>
      <c r="S268" s="178" t="str">
        <f t="shared" ca="1" si="15"/>
        <v>*6664</v>
      </c>
    </row>
    <row r="269" spans="1:19" ht="30" customHeight="1">
      <c r="A269" s="160">
        <f t="shared" ca="1" si="14"/>
        <v>45943.567905092597</v>
      </c>
      <c r="B269" s="180"/>
      <c r="C269" s="306">
        <f t="shared" ca="1" si="12"/>
        <v>45943.567905092597</v>
      </c>
      <c r="D269" s="307"/>
      <c r="E269" s="307"/>
      <c r="F269" s="307"/>
      <c r="G269" s="180"/>
      <c r="H269" s="321">
        <f ca="1">(IF(AND(DAY(A269)=20,COUNTIFS($H$25:H268,"&gt;0",$A$25:A268,"&gt;="&amp;DATE(YEAR(A269),MONTH(A269),1),$A$25:A268,"&lt;"&amp;DATE(YEAR(A269),MONTH(A269)+1,1))=0),'ввод данных'!$B$15,-RANDBETWEEN(51,14999)))/'ввод данных'!$B$7</f>
        <v>-109.04075235109718</v>
      </c>
      <c r="I269" s="321"/>
      <c r="J269" s="321"/>
      <c r="K269" s="321"/>
      <c r="L269" s="321"/>
      <c r="M269" s="178"/>
      <c r="N269" s="190">
        <f t="shared" ca="1" si="13"/>
        <v>-109.04075235109718</v>
      </c>
      <c r="O269" s="180"/>
      <c r="P269" s="303" t="str">
        <f ca="1">IF(DAY(A269)=20,"Salary transfer from " &amp;'ввод данных'!$B$11,INDEX(Лист4!$A$1:$A$388,RANDBETWEEN(1,ROWS(Лист4!$A$1:$A$388))))</f>
        <v>YM*XELIUS</v>
      </c>
      <c r="Q269" s="303"/>
      <c r="R269" s="180"/>
      <c r="S269" s="178" t="str">
        <f t="shared" ca="1" si="15"/>
        <v>*6664</v>
      </c>
    </row>
    <row r="270" spans="1:19" ht="30" customHeight="1">
      <c r="A270" s="160">
        <f t="shared" ca="1" si="14"/>
        <v>45942.974155092597</v>
      </c>
      <c r="B270" s="180"/>
      <c r="C270" s="306">
        <f t="shared" ca="1" si="12"/>
        <v>45942.974155092597</v>
      </c>
      <c r="D270" s="307"/>
      <c r="E270" s="307"/>
      <c r="F270" s="307"/>
      <c r="G270" s="180"/>
      <c r="H270" s="321">
        <f ca="1">(IF(AND(DAY(A270)=20,COUNTIFS($H$25:H269,"&gt;0",$A$25:A269,"&gt;="&amp;DATE(YEAR(A270),MONTH(A270),1),$A$25:A269,"&lt;"&amp;DATE(YEAR(A270),MONTH(A270)+1,1))=0),'ввод данных'!$B$15,-RANDBETWEEN(51,14999)))/'ввод данных'!$B$7</f>
        <v>-16.564263322884013</v>
      </c>
      <c r="I270" s="321"/>
      <c r="J270" s="321"/>
      <c r="K270" s="321"/>
      <c r="L270" s="321"/>
      <c r="M270" s="178"/>
      <c r="N270" s="190">
        <f t="shared" ca="1" si="13"/>
        <v>-16.564263322884013</v>
      </c>
      <c r="O270" s="180"/>
      <c r="P270" s="303" t="str">
        <f ca="1">IF(DAY(A270)=20,"Salary transfer from " &amp;'ввод данных'!$B$11,INDEX(Лист4!$A$1:$A$388,RANDBETWEEN(1,ROWS(Лист4!$A$1:$A$388))))</f>
        <v>NETELLER 5288</v>
      </c>
      <c r="Q270" s="303"/>
      <c r="R270" s="180"/>
      <c r="S270" s="178" t="str">
        <f t="shared" ca="1" si="15"/>
        <v>*6664</v>
      </c>
    </row>
    <row r="271" spans="1:19" ht="30" customHeight="1">
      <c r="A271" s="160">
        <f t="shared" ca="1" si="14"/>
        <v>45942.6804050926</v>
      </c>
      <c r="B271" s="180"/>
      <c r="C271" s="306">
        <f t="shared" ca="1" si="12"/>
        <v>45942.6804050926</v>
      </c>
      <c r="D271" s="307"/>
      <c r="E271" s="307"/>
      <c r="F271" s="307"/>
      <c r="G271" s="180"/>
      <c r="H271" s="321">
        <f ca="1">(IF(AND(DAY(A271)=20,COUNTIFS($H$25:H270,"&gt;0",$A$25:A270,"&gt;="&amp;DATE(YEAR(A271),MONTH(A271),1),$A$25:A270,"&lt;"&amp;DATE(YEAR(A271),MONTH(A271)+1,1))=0),'ввод данных'!$B$15,-RANDBETWEEN(51,14999)))/'ввод данных'!$B$7</f>
        <v>-148.42633228840126</v>
      </c>
      <c r="I271" s="321"/>
      <c r="J271" s="321"/>
      <c r="K271" s="321"/>
      <c r="L271" s="321"/>
      <c r="M271" s="178"/>
      <c r="N271" s="190">
        <f t="shared" ca="1" si="13"/>
        <v>-148.42633228840126</v>
      </c>
      <c r="O271" s="180"/>
      <c r="P271" s="303" t="str">
        <f ca="1">IF(DAY(A271)=20,"Salary transfer from " &amp;'ввод данных'!$B$11,INDEX(Лист4!$A$1:$A$388,RANDBETWEEN(1,ROWS(Лист4!$A$1:$A$388))))</f>
        <v>PAYPAL *VIPDENGI</v>
      </c>
      <c r="Q271" s="303"/>
      <c r="R271" s="180"/>
      <c r="S271" s="178" t="str">
        <f t="shared" ca="1" si="15"/>
        <v>*6664</v>
      </c>
    </row>
    <row r="272" spans="1:19" ht="30" customHeight="1">
      <c r="A272" s="160">
        <f t="shared" ca="1" si="14"/>
        <v>45941.794988425936</v>
      </c>
      <c r="B272" s="180"/>
      <c r="C272" s="306">
        <f t="shared" ca="1" si="12"/>
        <v>45941.794988425936</v>
      </c>
      <c r="D272" s="307"/>
      <c r="E272" s="307"/>
      <c r="F272" s="307"/>
      <c r="G272" s="180"/>
      <c r="H272" s="321">
        <f ca="1">(IF(AND(DAY(A272)=20,COUNTIFS($H$25:H271,"&gt;0",$A$25:A271,"&gt;="&amp;DATE(YEAR(A272),MONTH(A272),1),$A$25:A271,"&lt;"&amp;DATE(YEAR(A272),MONTH(A272)+1,1))=0),'ввод данных'!$B$15,-RANDBETWEEN(51,14999)))/'ввод данных'!$B$7</f>
        <v>-90.219435736677113</v>
      </c>
      <c r="I272" s="321"/>
      <c r="J272" s="321"/>
      <c r="K272" s="321"/>
      <c r="L272" s="321"/>
      <c r="M272" s="178"/>
      <c r="N272" s="190">
        <f t="shared" ca="1" si="13"/>
        <v>-90.219435736677113</v>
      </c>
      <c r="O272" s="180"/>
      <c r="P272" s="303" t="str">
        <f ca="1">IF(DAY(A272)=20,"Salary transfer from " &amp;'ввод данных'!$B$11,INDEX(Лист4!$A$1:$A$388,RANDBETWEEN(1,ROWS(Лист4!$A$1:$A$388))))</f>
        <v>BARKLAYS CAFE</v>
      </c>
      <c r="Q272" s="303"/>
      <c r="R272" s="180"/>
      <c r="S272" s="178" t="str">
        <f t="shared" ca="1" si="15"/>
        <v>*6664</v>
      </c>
    </row>
    <row r="273" spans="1:19" ht="30" customHeight="1">
      <c r="A273" s="160">
        <f t="shared" ca="1" si="14"/>
        <v>45940.801932870381</v>
      </c>
      <c r="B273" s="180"/>
      <c r="C273" s="306">
        <f t="shared" ca="1" si="12"/>
        <v>45940.801932870381</v>
      </c>
      <c r="D273" s="307"/>
      <c r="E273" s="307"/>
      <c r="F273" s="307"/>
      <c r="G273" s="180"/>
      <c r="H273" s="321">
        <f ca="1">(IF(AND(DAY(A273)=20,COUNTIFS($H$25:H272,"&gt;0",$A$25:A272,"&gt;="&amp;DATE(YEAR(A273),MONTH(A273),1),$A$25:A272,"&lt;"&amp;DATE(YEAR(A273),MONTH(A273)+1,1))=0),'ввод данных'!$B$15,-RANDBETWEEN(51,14999)))/'ввод данных'!$B$7</f>
        <v>-64.313479623824449</v>
      </c>
      <c r="I273" s="321"/>
      <c r="J273" s="321"/>
      <c r="K273" s="321"/>
      <c r="L273" s="321"/>
      <c r="M273" s="178"/>
      <c r="N273" s="190">
        <f t="shared" ca="1" si="13"/>
        <v>-64.313479623824449</v>
      </c>
      <c r="O273" s="180"/>
      <c r="P273" s="303" t="str">
        <f ca="1">IF(DAY(A273)=20,"Salary transfer from " &amp;'ввод данных'!$B$11,INDEX(Лист4!$A$1:$A$388,RANDBETWEEN(1,ROWS(Лист4!$A$1:$A$388))))</f>
        <v>OOO DOM-LOTO</v>
      </c>
      <c r="Q273" s="303"/>
      <c r="R273" s="180"/>
      <c r="S273" s="178" t="str">
        <f t="shared" ca="1" si="15"/>
        <v>*6664</v>
      </c>
    </row>
    <row r="274" spans="1:19" ht="30" customHeight="1">
      <c r="A274" s="160">
        <f t="shared" ca="1" si="14"/>
        <v>45939.821377314824</v>
      </c>
      <c r="B274" s="180"/>
      <c r="C274" s="306">
        <f t="shared" ca="1" si="12"/>
        <v>45939.821377314824</v>
      </c>
      <c r="D274" s="307"/>
      <c r="E274" s="307"/>
      <c r="F274" s="307"/>
      <c r="G274" s="180"/>
      <c r="H274" s="321">
        <f ca="1">(IF(AND(DAY(A274)=20,COUNTIFS($H$25:H273,"&gt;0",$A$25:A273,"&gt;="&amp;DATE(YEAR(A274),MONTH(A274),1),$A$25:A273,"&lt;"&amp;DATE(YEAR(A274),MONTH(A274)+1,1))=0),'ввод данных'!$B$15,-RANDBETWEEN(51,14999)))/'ввод данных'!$B$7</f>
        <v>-149.88087774294669</v>
      </c>
      <c r="I274" s="321"/>
      <c r="J274" s="321"/>
      <c r="K274" s="321"/>
      <c r="L274" s="321"/>
      <c r="M274" s="178"/>
      <c r="N274" s="190">
        <f t="shared" ca="1" si="13"/>
        <v>-149.88087774294669</v>
      </c>
      <c r="O274" s="180"/>
      <c r="P274" s="303" t="str">
        <f ca="1">IF(DAY(A274)=20,"Salary transfer from " &amp;'ввод данных'!$B$11,INDEX(Лист4!$A$1:$A$388,RANDBETWEEN(1,ROWS(Лист4!$A$1:$A$388))))</f>
        <v>LUKOIL.AZK 18 51S</v>
      </c>
      <c r="Q274" s="303"/>
      <c r="R274" s="180"/>
      <c r="S274" s="178" t="str">
        <f t="shared" ca="1" si="15"/>
        <v>*6664</v>
      </c>
    </row>
    <row r="275" spans="1:19" ht="30" customHeight="1">
      <c r="A275" s="160">
        <f t="shared" ca="1" si="14"/>
        <v>45938.981793981489</v>
      </c>
      <c r="B275" s="180"/>
      <c r="C275" s="306">
        <f t="shared" ca="1" si="12"/>
        <v>45938.981793981489</v>
      </c>
      <c r="D275" s="307"/>
      <c r="E275" s="307"/>
      <c r="F275" s="307"/>
      <c r="G275" s="180"/>
      <c r="H275" s="321">
        <f ca="1">(IF(AND(DAY(A275)=20,COUNTIFS($H$25:H274,"&gt;0",$A$25:A274,"&gt;="&amp;DATE(YEAR(A275),MONTH(A275),1),$A$25:A274,"&lt;"&amp;DATE(YEAR(A275),MONTH(A275)+1,1))=0),'ввод данных'!$B$15,-RANDBETWEEN(51,14999)))/'ввод данных'!$B$7</f>
        <v>-90.068965517241381</v>
      </c>
      <c r="I275" s="321"/>
      <c r="J275" s="321"/>
      <c r="K275" s="321"/>
      <c r="L275" s="321"/>
      <c r="M275" s="178"/>
      <c r="N275" s="190">
        <f t="shared" ca="1" si="13"/>
        <v>-90.068965517241381</v>
      </c>
      <c r="O275" s="180"/>
      <c r="P275" s="303" t="str">
        <f ca="1">IF(DAY(A275)=20,"Salary transfer from " &amp;'ввод данных'!$B$11,INDEX(Лист4!$A$1:$A$388,RANDBETWEEN(1,ROWS(Лист4!$A$1:$A$388))))</f>
        <v>KAZACHYA ZASTAVA</v>
      </c>
      <c r="Q275" s="303"/>
      <c r="R275" s="180"/>
      <c r="S275" s="178" t="str">
        <f t="shared" ca="1" si="15"/>
        <v>*6664</v>
      </c>
    </row>
    <row r="276" spans="1:19" ht="30" customHeight="1">
      <c r="A276" s="160">
        <f t="shared" ca="1" si="14"/>
        <v>45938.238043981488</v>
      </c>
      <c r="B276" s="180"/>
      <c r="C276" s="306">
        <f t="shared" ca="1" si="12"/>
        <v>45938.238043981488</v>
      </c>
      <c r="D276" s="307"/>
      <c r="E276" s="307"/>
      <c r="F276" s="307"/>
      <c r="G276" s="180"/>
      <c r="H276" s="321">
        <f ca="1">(IF(AND(DAY(A276)=20,COUNTIFS($H$25:H275,"&gt;0",$A$25:A275,"&gt;="&amp;DATE(YEAR(A276),MONTH(A276),1),$A$25:A275,"&lt;"&amp;DATE(YEAR(A276),MONTH(A276)+1,1))=0),'ввод данных'!$B$15,-RANDBETWEEN(51,14999)))/'ввод данных'!$B$7</f>
        <v>-98.294670846394979</v>
      </c>
      <c r="I276" s="321"/>
      <c r="J276" s="321"/>
      <c r="K276" s="321"/>
      <c r="L276" s="321"/>
      <c r="M276" s="178"/>
      <c r="N276" s="190">
        <f t="shared" ca="1" si="13"/>
        <v>-98.294670846394979</v>
      </c>
      <c r="O276" s="180"/>
      <c r="P276" s="303" t="str">
        <f ca="1">IF(DAY(A276)=20,"Salary transfer from " &amp;'ввод данных'!$B$11,INDEX(Лист4!$A$1:$A$388,RANDBETWEEN(1,ROWS(Лист4!$A$1:$A$388))))</f>
        <v>YM*MZAEM</v>
      </c>
      <c r="Q276" s="303"/>
      <c r="R276" s="180"/>
      <c r="S276" s="178" t="str">
        <f t="shared" ca="1" si="15"/>
        <v>*6664</v>
      </c>
    </row>
    <row r="277" spans="1:19" ht="30" customHeight="1">
      <c r="A277" s="160">
        <f t="shared" ca="1" si="14"/>
        <v>45937.379710648158</v>
      </c>
      <c r="B277" s="180"/>
      <c r="C277" s="306">
        <f t="shared" ca="1" si="12"/>
        <v>45937.379710648158</v>
      </c>
      <c r="D277" s="307"/>
      <c r="E277" s="307"/>
      <c r="F277" s="307"/>
      <c r="G277" s="180"/>
      <c r="H277" s="321">
        <f ca="1">(IF(AND(DAY(A277)=20,COUNTIFS($H$25:H276,"&gt;0",$A$25:A276,"&gt;="&amp;DATE(YEAR(A277),MONTH(A277),1),$A$25:A276,"&lt;"&amp;DATE(YEAR(A277),MONTH(A277)+1,1))=0),'ввод данных'!$B$15,-RANDBETWEEN(51,14999)))/'ввод данных'!$B$7</f>
        <v>-166.63322884012538</v>
      </c>
      <c r="I277" s="321"/>
      <c r="J277" s="321"/>
      <c r="K277" s="321"/>
      <c r="L277" s="321"/>
      <c r="M277" s="178"/>
      <c r="N277" s="190">
        <f t="shared" ca="1" si="13"/>
        <v>-166.63322884012538</v>
      </c>
      <c r="O277" s="180"/>
      <c r="P277" s="303" t="str">
        <f ca="1">IF(DAY(A277)=20,"Salary transfer from " &amp;'ввод данных'!$B$11,INDEX(Лист4!$A$1:$A$388,RANDBETWEEN(1,ROWS(Лист4!$A$1:$A$388))))</f>
        <v>EKSPRESS DENGI</v>
      </c>
      <c r="Q277" s="303"/>
      <c r="R277" s="180"/>
      <c r="S277" s="178" t="str">
        <f t="shared" ca="1" si="15"/>
        <v>*6664</v>
      </c>
    </row>
    <row r="278" spans="1:19" ht="30" customHeight="1">
      <c r="A278" s="160">
        <f t="shared" ca="1" si="14"/>
        <v>45936.843599537046</v>
      </c>
      <c r="B278" s="180"/>
      <c r="C278" s="306">
        <f t="shared" ca="1" si="12"/>
        <v>45936.843599537046</v>
      </c>
      <c r="D278" s="307"/>
      <c r="E278" s="307"/>
      <c r="F278" s="307"/>
      <c r="G278" s="180"/>
      <c r="H278" s="321">
        <f ca="1">(IF(AND(DAY(A278)=20,COUNTIFS($H$25:H277,"&gt;0",$A$25:A277,"&gt;="&amp;DATE(YEAR(A278),MONTH(A278),1),$A$25:A277,"&lt;"&amp;DATE(YEAR(A278),MONTH(A278)+1,1))=0),'ввод данных'!$B$15,-RANDBETWEEN(51,14999)))/'ввод данных'!$B$7</f>
        <v>-116.68965517241379</v>
      </c>
      <c r="I278" s="321"/>
      <c r="J278" s="321"/>
      <c r="K278" s="321"/>
      <c r="L278" s="321"/>
      <c r="M278" s="178"/>
      <c r="N278" s="190">
        <f t="shared" ca="1" si="13"/>
        <v>-116.68965517241379</v>
      </c>
      <c r="O278" s="180"/>
      <c r="P278" s="303" t="str">
        <f ca="1">IF(DAY(A278)=20,"Salary transfer from " &amp;'ввод данных'!$B$11,INDEX(Лист4!$A$1:$A$388,RANDBETWEEN(1,ROWS(Лист4!$A$1:$A$388))))</f>
        <v>HASHFLARE.IO*1436</v>
      </c>
      <c r="Q278" s="303"/>
      <c r="R278" s="180"/>
      <c r="S278" s="178" t="str">
        <f t="shared" ca="1" si="15"/>
        <v>*6664</v>
      </c>
    </row>
    <row r="279" spans="1:19" ht="30" customHeight="1">
      <c r="A279" s="160">
        <f t="shared" ca="1" si="14"/>
        <v>45936.761655092603</v>
      </c>
      <c r="B279" s="180"/>
      <c r="C279" s="306">
        <f t="shared" ca="1" si="12"/>
        <v>45936.761655092603</v>
      </c>
      <c r="D279" s="307"/>
      <c r="E279" s="307"/>
      <c r="F279" s="307"/>
      <c r="G279" s="180"/>
      <c r="H279" s="321">
        <f ca="1">(IF(AND(DAY(A279)=20,COUNTIFS($H$25:H278,"&gt;0",$A$25:A278,"&gt;="&amp;DATE(YEAR(A279),MONTH(A279),1),$A$25:A278,"&lt;"&amp;DATE(YEAR(A279),MONTH(A279)+1,1))=0),'ввод данных'!$B$15,-RANDBETWEEN(51,14999)))/'ввод данных'!$B$7</f>
        <v>-52.551724137931032</v>
      </c>
      <c r="I279" s="321"/>
      <c r="J279" s="321"/>
      <c r="K279" s="321"/>
      <c r="L279" s="321"/>
      <c r="M279" s="178"/>
      <c r="N279" s="190">
        <f t="shared" ca="1" si="13"/>
        <v>-52.551724137931032</v>
      </c>
      <c r="O279" s="180"/>
      <c r="P279" s="303" t="str">
        <f ca="1">IF(DAY(A279)=20,"Salary transfer from " &amp;'ввод данных'!$B$11,INDEX(Лист4!$A$1:$A$388,RANDBETWEEN(1,ROWS(Лист4!$A$1:$A$388))))</f>
        <v>TRADINGVIEW TRADINGVIE</v>
      </c>
      <c r="Q279" s="303"/>
      <c r="R279" s="180"/>
      <c r="S279" s="178" t="str">
        <f t="shared" ca="1" si="15"/>
        <v>*6664</v>
      </c>
    </row>
    <row r="280" spans="1:19" ht="30" customHeight="1">
      <c r="A280" s="160">
        <f t="shared" ca="1" si="14"/>
        <v>45936.458877314828</v>
      </c>
      <c r="B280" s="180"/>
      <c r="C280" s="306">
        <f t="shared" ca="1" si="12"/>
        <v>45936.458877314828</v>
      </c>
      <c r="D280" s="307"/>
      <c r="E280" s="307"/>
      <c r="F280" s="307"/>
      <c r="G280" s="180"/>
      <c r="H280" s="321">
        <f ca="1">(IF(AND(DAY(A280)=20,COUNTIFS($H$25:H279,"&gt;0",$A$25:A279,"&gt;="&amp;DATE(YEAR(A280),MONTH(A280),1),$A$25:A279,"&lt;"&amp;DATE(YEAR(A280),MONTH(A280)+1,1))=0),'ввод данных'!$B$15,-RANDBETWEEN(51,14999)))/'ввод данных'!$B$7</f>
        <v>-17.467084639498431</v>
      </c>
      <c r="I280" s="321"/>
      <c r="J280" s="321"/>
      <c r="K280" s="321"/>
      <c r="L280" s="321"/>
      <c r="M280" s="178"/>
      <c r="N280" s="190">
        <f t="shared" ca="1" si="13"/>
        <v>-17.467084639498431</v>
      </c>
      <c r="O280" s="180"/>
      <c r="P280" s="303" t="str">
        <f ca="1">IF(DAY(A280)=20,"Salary transfer from " &amp;'ввод данных'!$B$11,INDEX(Лист4!$A$1:$A$388,RANDBETWEEN(1,ROWS(Лист4!$A$1:$A$388))))</f>
        <v>BHN*GIFTCARDS</v>
      </c>
      <c r="Q280" s="303"/>
      <c r="R280" s="180"/>
      <c r="S280" s="178" t="str">
        <f t="shared" ca="1" si="15"/>
        <v>*6664</v>
      </c>
    </row>
    <row r="281" spans="1:19" ht="30" customHeight="1">
      <c r="A281" s="160">
        <f t="shared" ca="1" si="14"/>
        <v>45935.779710648159</v>
      </c>
      <c r="B281" s="180"/>
      <c r="C281" s="306">
        <f t="shared" ca="1" si="12"/>
        <v>45935.779710648159</v>
      </c>
      <c r="D281" s="307"/>
      <c r="E281" s="307"/>
      <c r="F281" s="307"/>
      <c r="G281" s="180"/>
      <c r="H281" s="321">
        <f ca="1">(IF(AND(DAY(A281)=20,COUNTIFS($H$25:H280,"&gt;0",$A$25:A280,"&gt;="&amp;DATE(YEAR(A281),MONTH(A281),1),$A$25:A280,"&lt;"&amp;DATE(YEAR(A281),MONTH(A281)+1,1))=0),'ввод данных'!$B$15,-RANDBETWEEN(51,14999)))/'ввод данных'!$B$7</f>
        <v>-104.91536050156739</v>
      </c>
      <c r="I281" s="321"/>
      <c r="J281" s="321"/>
      <c r="K281" s="321"/>
      <c r="L281" s="321"/>
      <c r="M281" s="178"/>
      <c r="N281" s="190">
        <f t="shared" ca="1" si="13"/>
        <v>-104.91536050156739</v>
      </c>
      <c r="O281" s="180"/>
      <c r="P281" s="303" t="str">
        <f ca="1">IF(DAY(A281)=20,"Salary transfer from " &amp;'ввод данных'!$B$11,INDEX(Лист4!$A$1:$A$388,RANDBETWEEN(1,ROWS(Лист4!$A$1:$A$388))))</f>
        <v>TISP.RU</v>
      </c>
      <c r="Q281" s="303"/>
      <c r="R281" s="180"/>
      <c r="S281" s="178" t="str">
        <f t="shared" ca="1" si="15"/>
        <v>*6664</v>
      </c>
    </row>
    <row r="282" spans="1:19" ht="30" customHeight="1">
      <c r="A282" s="160">
        <f t="shared" ca="1" si="14"/>
        <v>45935.691516203718</v>
      </c>
      <c r="B282" s="180"/>
      <c r="C282" s="306">
        <f t="shared" ref="C282:C345" ca="1" si="16">A282</f>
        <v>45935.691516203718</v>
      </c>
      <c r="D282" s="307"/>
      <c r="E282" s="307"/>
      <c r="F282" s="307"/>
      <c r="G282" s="180"/>
      <c r="H282" s="321">
        <f ca="1">(IF(AND(DAY(A282)=20,COUNTIFS($H$25:H281,"&gt;0",$A$25:A281,"&gt;="&amp;DATE(YEAR(A282),MONTH(A282),1),$A$25:A281,"&lt;"&amp;DATE(YEAR(A282),MONTH(A282)+1,1))=0),'ввод данных'!$B$15,-RANDBETWEEN(51,14999)))/'ввод данных'!$B$7</f>
        <v>-28.150470219435736</v>
      </c>
      <c r="I282" s="321"/>
      <c r="J282" s="321"/>
      <c r="K282" s="321"/>
      <c r="L282" s="321"/>
      <c r="M282" s="178"/>
      <c r="N282" s="190">
        <f t="shared" ref="N282:N345" ca="1" si="17">H282</f>
        <v>-28.150470219435736</v>
      </c>
      <c r="O282" s="180"/>
      <c r="P282" s="303" t="str">
        <f ca="1">IF(DAY(A282)=20,"Salary transfer from " &amp;'ввод данных'!$B$11,INDEX(Лист4!$A$1:$A$388,RANDBETWEEN(1,ROWS(Лист4!$A$1:$A$388))))</f>
        <v>PIF ALFACAPITAL BALANS</v>
      </c>
      <c r="Q282" s="303"/>
      <c r="R282" s="180"/>
      <c r="S282" s="178" t="str">
        <f t="shared" ca="1" si="15"/>
        <v>*6664</v>
      </c>
    </row>
    <row r="283" spans="1:19" ht="30" customHeight="1">
      <c r="A283" s="160">
        <f t="shared" ref="A283:A346" ca="1" si="18">A282-RANDBETWEEN(1,1440)/1440</f>
        <v>45935.405405092606</v>
      </c>
      <c r="B283" s="180"/>
      <c r="C283" s="306">
        <f t="shared" ca="1" si="16"/>
        <v>45935.405405092606</v>
      </c>
      <c r="D283" s="307"/>
      <c r="E283" s="307"/>
      <c r="F283" s="307"/>
      <c r="G283" s="180"/>
      <c r="H283" s="321">
        <f ca="1">(IF(AND(DAY(A283)=20,COUNTIFS($H$25:H282,"&gt;0",$A$25:A282,"&gt;="&amp;DATE(YEAR(A283),MONTH(A283),1),$A$25:A282,"&lt;"&amp;DATE(YEAR(A283),MONTH(A283)+1,1))=0),'ввод данных'!$B$15,-RANDBETWEEN(51,14999)))/'ввод данных'!$B$7</f>
        <v>-53.316614420062699</v>
      </c>
      <c r="I283" s="321"/>
      <c r="J283" s="321"/>
      <c r="K283" s="321"/>
      <c r="L283" s="321"/>
      <c r="M283" s="178"/>
      <c r="N283" s="190">
        <f t="shared" ca="1" si="17"/>
        <v>-53.316614420062699</v>
      </c>
      <c r="O283" s="180"/>
      <c r="P283" s="303" t="str">
        <f ca="1">IF(DAY(A283)=20,"Salary transfer from " &amp;'ввод данных'!$B$11,INDEX(Лист4!$A$1:$A$388,RANDBETWEEN(1,ROWS(Лист4!$A$1:$A$388))))</f>
        <v>SPB COFFEE HOUSE 46</v>
      </c>
      <c r="Q283" s="303"/>
      <c r="R283" s="180"/>
      <c r="S283" s="178" t="str">
        <f t="shared" ref="S283:S346" ca="1" si="19">$S$25</f>
        <v>*6664</v>
      </c>
    </row>
    <row r="284" spans="1:19" ht="30" customHeight="1">
      <c r="A284" s="160">
        <f t="shared" ca="1" si="18"/>
        <v>45934.697766203717</v>
      </c>
      <c r="B284" s="180"/>
      <c r="C284" s="306">
        <f t="shared" ca="1" si="16"/>
        <v>45934.697766203717</v>
      </c>
      <c r="D284" s="307"/>
      <c r="E284" s="307"/>
      <c r="F284" s="307"/>
      <c r="G284" s="180"/>
      <c r="H284" s="321">
        <f ca="1">(IF(AND(DAY(A284)=20,COUNTIFS($H$25:H283,"&gt;0",$A$25:A283,"&gt;="&amp;DATE(YEAR(A284),MONTH(A284),1),$A$25:A283,"&lt;"&amp;DATE(YEAR(A284),MONTH(A284)+1,1))=0),'ввод данных'!$B$15,-RANDBETWEEN(51,14999)))/'ввод данных'!$B$7</f>
        <v>-21.21630094043887</v>
      </c>
      <c r="I284" s="321"/>
      <c r="J284" s="321"/>
      <c r="K284" s="321"/>
      <c r="L284" s="321"/>
      <c r="M284" s="178"/>
      <c r="N284" s="190">
        <f t="shared" ca="1" si="17"/>
        <v>-21.21630094043887</v>
      </c>
      <c r="O284" s="180"/>
      <c r="P284" s="303" t="str">
        <f ca="1">IF(DAY(A284)=20,"Salary transfer from " &amp;'ввод данных'!$B$11,INDEX(Лист4!$A$1:$A$388,RANDBETWEEN(1,ROWS(Лист4!$A$1:$A$388))))</f>
        <v>YM*YAMONEY</v>
      </c>
      <c r="Q284" s="303"/>
      <c r="R284" s="180"/>
      <c r="S284" s="178" t="str">
        <f t="shared" ca="1" si="19"/>
        <v>*6664</v>
      </c>
    </row>
    <row r="285" spans="1:19" ht="30" customHeight="1">
      <c r="A285" s="160">
        <f t="shared" ca="1" si="18"/>
        <v>45933.863738425942</v>
      </c>
      <c r="B285" s="180"/>
      <c r="C285" s="306">
        <f t="shared" ca="1" si="16"/>
        <v>45933.863738425942</v>
      </c>
      <c r="D285" s="307"/>
      <c r="E285" s="307"/>
      <c r="F285" s="307"/>
      <c r="G285" s="180"/>
      <c r="H285" s="321">
        <f ca="1">(IF(AND(DAY(A285)=20,COUNTIFS($H$25:H284,"&gt;0",$A$25:A284,"&gt;="&amp;DATE(YEAR(A285),MONTH(A285),1),$A$25:A284,"&lt;"&amp;DATE(YEAR(A285),MONTH(A285)+1,1))=0),'ввод данных'!$B$15,-RANDBETWEEN(51,14999)))/'ввод данных'!$B$7</f>
        <v>-72.200626959247643</v>
      </c>
      <c r="I285" s="321"/>
      <c r="J285" s="321"/>
      <c r="K285" s="321"/>
      <c r="L285" s="321"/>
      <c r="M285" s="178"/>
      <c r="N285" s="190">
        <f t="shared" ca="1" si="17"/>
        <v>-72.200626959247643</v>
      </c>
      <c r="O285" s="180"/>
      <c r="P285" s="303" t="str">
        <f ca="1">IF(DAY(A285)=20,"Salary transfer from " &amp;'ввод данных'!$B$11,INDEX(Лист4!$A$1:$A$388,RANDBETWEEN(1,ROWS(Лист4!$A$1:$A$388))))</f>
        <v>LEUPAY.EU  CODE 2924</v>
      </c>
      <c r="Q285" s="303"/>
      <c r="R285" s="180"/>
      <c r="S285" s="178" t="str">
        <f t="shared" ca="1" si="19"/>
        <v>*6664</v>
      </c>
    </row>
    <row r="286" spans="1:19" ht="30" customHeight="1">
      <c r="A286" s="160">
        <f t="shared" ca="1" si="18"/>
        <v>45933.851238425945</v>
      </c>
      <c r="B286" s="180"/>
      <c r="C286" s="306">
        <f t="shared" ca="1" si="16"/>
        <v>45933.851238425945</v>
      </c>
      <c r="D286" s="307"/>
      <c r="E286" s="307"/>
      <c r="F286" s="307"/>
      <c r="G286" s="180"/>
      <c r="H286" s="321">
        <f ca="1">(IF(AND(DAY(A286)=20,COUNTIFS($H$25:H285,"&gt;0",$A$25:A285,"&gt;="&amp;DATE(YEAR(A286),MONTH(A286),1),$A$25:A285,"&lt;"&amp;DATE(YEAR(A286),MONTH(A286)+1,1))=0),'ввод данных'!$B$15,-RANDBETWEEN(51,14999)))/'ввод данных'!$B$7</f>
        <v>-179.00940438871473</v>
      </c>
      <c r="I286" s="321"/>
      <c r="J286" s="321"/>
      <c r="K286" s="321"/>
      <c r="L286" s="321"/>
      <c r="M286" s="178"/>
      <c r="N286" s="190">
        <f t="shared" ca="1" si="17"/>
        <v>-179.00940438871473</v>
      </c>
      <c r="O286" s="180"/>
      <c r="P286" s="303" t="str">
        <f ca="1">IF(DAY(A286)=20,"Salary transfer from " &amp;'ввод данных'!$B$11,INDEX(Лист4!$A$1:$A$388,RANDBETWEEN(1,ROWS(Лист4!$A$1:$A$388))))</f>
        <v>PAYPS</v>
      </c>
      <c r="Q286" s="303"/>
      <c r="R286" s="180"/>
      <c r="S286" s="178" t="str">
        <f t="shared" ca="1" si="19"/>
        <v>*6664</v>
      </c>
    </row>
    <row r="287" spans="1:19" ht="30" customHeight="1">
      <c r="A287" s="160">
        <f t="shared" ca="1" si="18"/>
        <v>45932.967905092613</v>
      </c>
      <c r="B287" s="180"/>
      <c r="C287" s="306">
        <f t="shared" ca="1" si="16"/>
        <v>45932.967905092613</v>
      </c>
      <c r="D287" s="307"/>
      <c r="E287" s="307"/>
      <c r="F287" s="307"/>
      <c r="G287" s="180"/>
      <c r="H287" s="321">
        <f ca="1">(IF(AND(DAY(A287)=20,COUNTIFS($H$25:H286,"&gt;0",$A$25:A286,"&gt;="&amp;DATE(YEAR(A287),MONTH(A287),1),$A$25:A286,"&lt;"&amp;DATE(YEAR(A287),MONTH(A287)+1,1))=0),'ввод данных'!$B$15,-RANDBETWEEN(51,14999)))/'ввод данных'!$B$7</f>
        <v>-105.35423197492163</v>
      </c>
      <c r="I287" s="321"/>
      <c r="J287" s="321"/>
      <c r="K287" s="321"/>
      <c r="L287" s="321"/>
      <c r="M287" s="178"/>
      <c r="N287" s="190">
        <f t="shared" ca="1" si="17"/>
        <v>-105.35423197492163</v>
      </c>
      <c r="O287" s="180"/>
      <c r="P287" s="303" t="str">
        <f ca="1">IF(DAY(A287)=20,"Salary transfer from " &amp;'ввод данных'!$B$11,INDEX(Лист4!$A$1:$A$388,RANDBETWEEN(1,ROWS(Лист4!$A$1:$A$388))))</f>
        <v>AM OTKRITIE FUND BONDS</v>
      </c>
      <c r="Q287" s="303"/>
      <c r="R287" s="180"/>
      <c r="S287" s="178" t="str">
        <f t="shared" ca="1" si="19"/>
        <v>*6664</v>
      </c>
    </row>
    <row r="288" spans="1:19" ht="30" customHeight="1">
      <c r="A288" s="160">
        <f t="shared" ca="1" si="18"/>
        <v>45932.666516203724</v>
      </c>
      <c r="B288" s="180"/>
      <c r="C288" s="306">
        <f t="shared" ca="1" si="16"/>
        <v>45932.666516203724</v>
      </c>
      <c r="D288" s="307"/>
      <c r="E288" s="307"/>
      <c r="F288" s="307"/>
      <c r="G288" s="180"/>
      <c r="H288" s="321">
        <f ca="1">(IF(AND(DAY(A288)=20,COUNTIFS($H$25:H287,"&gt;0",$A$25:A287,"&gt;="&amp;DATE(YEAR(A288),MONTH(A288),1),$A$25:A287,"&lt;"&amp;DATE(YEAR(A288),MONTH(A288)+1,1))=0),'ввод данных'!$B$15,-RANDBETWEEN(51,14999)))/'ввод данных'!$B$7</f>
        <v>-171.68652037617554</v>
      </c>
      <c r="I288" s="321"/>
      <c r="J288" s="321"/>
      <c r="K288" s="321"/>
      <c r="L288" s="321"/>
      <c r="M288" s="178"/>
      <c r="N288" s="190">
        <f t="shared" ca="1" si="17"/>
        <v>-171.68652037617554</v>
      </c>
      <c r="O288" s="180"/>
      <c r="P288" s="303" t="str">
        <f ca="1">IF(DAY(A288)=20,"Salary transfer from " &amp;'ввод данных'!$B$11,INDEX(Лист4!$A$1:$A$388,RANDBETWEEN(1,ROWS(Лист4!$A$1:$A$388))))</f>
        <v>KOMFORT+</v>
      </c>
      <c r="Q288" s="303"/>
      <c r="R288" s="180"/>
      <c r="S288" s="178" t="str">
        <f t="shared" ca="1" si="19"/>
        <v>*6664</v>
      </c>
    </row>
    <row r="289" spans="1:19" ht="30" customHeight="1">
      <c r="A289" s="160">
        <f t="shared" ca="1" si="18"/>
        <v>45932.48596064817</v>
      </c>
      <c r="B289" s="180"/>
      <c r="C289" s="306">
        <f t="shared" ca="1" si="16"/>
        <v>45932.48596064817</v>
      </c>
      <c r="D289" s="307"/>
      <c r="E289" s="307"/>
      <c r="F289" s="307"/>
      <c r="G289" s="180"/>
      <c r="H289" s="321">
        <f ca="1">(IF(AND(DAY(A289)=20,COUNTIFS($H$25:H288,"&gt;0",$A$25:A288,"&gt;="&amp;DATE(YEAR(A289),MONTH(A289),1),$A$25:A288,"&lt;"&amp;DATE(YEAR(A289),MONTH(A289)+1,1))=0),'ввод данных'!$B$15,-RANDBETWEEN(51,14999)))/'ввод данных'!$B$7</f>
        <v>-18.858934169278996</v>
      </c>
      <c r="I289" s="321"/>
      <c r="J289" s="321"/>
      <c r="K289" s="321"/>
      <c r="L289" s="321"/>
      <c r="M289" s="178"/>
      <c r="N289" s="190">
        <f t="shared" ca="1" si="17"/>
        <v>-18.858934169278996</v>
      </c>
      <c r="O289" s="180"/>
      <c r="P289" s="303" t="str">
        <f ca="1">IF(DAY(A289)=20,"Salary transfer from " &amp;'ввод данных'!$B$11,INDEX(Лист4!$A$1:$A$388,RANDBETWEEN(1,ROWS(Лист4!$A$1:$A$388))))</f>
        <v>COFFEEMANIA D VVL</v>
      </c>
      <c r="Q289" s="303"/>
      <c r="R289" s="180"/>
      <c r="S289" s="178" t="str">
        <f t="shared" ca="1" si="19"/>
        <v>*6664</v>
      </c>
    </row>
    <row r="290" spans="1:19" ht="30" customHeight="1">
      <c r="A290" s="160">
        <f t="shared" ca="1" si="18"/>
        <v>45932.327627314837</v>
      </c>
      <c r="B290" s="180"/>
      <c r="C290" s="306">
        <f t="shared" ca="1" si="16"/>
        <v>45932.327627314837</v>
      </c>
      <c r="D290" s="307"/>
      <c r="E290" s="307"/>
      <c r="F290" s="307"/>
      <c r="G290" s="180"/>
      <c r="H290" s="321">
        <f ca="1">(IF(AND(DAY(A290)=20,COUNTIFS($H$25:H289,"&gt;0",$A$25:A289,"&gt;="&amp;DATE(YEAR(A290),MONTH(A290),1),$A$25:A289,"&lt;"&amp;DATE(YEAR(A290),MONTH(A290)+1,1))=0),'ввод данных'!$B$15,-RANDBETWEEN(51,14999)))/'ввод данных'!$B$7</f>
        <v>-132.12539184952979</v>
      </c>
      <c r="I290" s="321"/>
      <c r="J290" s="321"/>
      <c r="K290" s="321"/>
      <c r="L290" s="321"/>
      <c r="M290" s="178"/>
      <c r="N290" s="190">
        <f t="shared" ca="1" si="17"/>
        <v>-132.12539184952979</v>
      </c>
      <c r="O290" s="180"/>
      <c r="P290" s="303" t="str">
        <f ca="1">IF(DAY(A290)=20,"Salary transfer from " &amp;'ввод данных'!$B$11,INDEX(Лист4!$A$1:$A$388,RANDBETWEEN(1,ROWS(Лист4!$A$1:$A$388))))</f>
        <v>YM*YANDEX.MONEY</v>
      </c>
      <c r="Q290" s="303"/>
      <c r="R290" s="180"/>
      <c r="S290" s="178" t="str">
        <f t="shared" ca="1" si="19"/>
        <v>*6664</v>
      </c>
    </row>
    <row r="291" spans="1:19" ht="30" customHeight="1">
      <c r="A291" s="160">
        <f t="shared" ca="1" si="18"/>
        <v>45932.319988425945</v>
      </c>
      <c r="B291" s="180"/>
      <c r="C291" s="306">
        <f t="shared" ca="1" si="16"/>
        <v>45932.319988425945</v>
      </c>
      <c r="D291" s="307"/>
      <c r="E291" s="307"/>
      <c r="F291" s="307"/>
      <c r="G291" s="180"/>
      <c r="H291" s="321">
        <f ca="1">(IF(AND(DAY(A291)=20,COUNTIFS($H$25:H290,"&gt;0",$A$25:A290,"&gt;="&amp;DATE(YEAR(A291),MONTH(A291),1),$A$25:A290,"&lt;"&amp;DATE(YEAR(A291),MONTH(A291)+1,1))=0),'ввод данных'!$B$15,-RANDBETWEEN(51,14999)))/'ввод данных'!$B$7</f>
        <v>-15.912225705329154</v>
      </c>
      <c r="I291" s="321"/>
      <c r="J291" s="321"/>
      <c r="K291" s="321"/>
      <c r="L291" s="321"/>
      <c r="M291" s="178"/>
      <c r="N291" s="190">
        <f t="shared" ca="1" si="17"/>
        <v>-15.912225705329154</v>
      </c>
      <c r="O291" s="180"/>
      <c r="P291" s="303" t="str">
        <f ca="1">IF(DAY(A291)=20,"Salary transfer from " &amp;'ввод данных'!$B$11,INDEX(Лист4!$A$1:$A$388,RANDBETWEEN(1,ROWS(Лист4!$A$1:$A$388))))</f>
        <v>COFFEE AVTOMEKH</v>
      </c>
      <c r="Q291" s="303"/>
      <c r="R291" s="180"/>
      <c r="S291" s="178" t="str">
        <f t="shared" ca="1" si="19"/>
        <v>*6664</v>
      </c>
    </row>
    <row r="292" spans="1:19" ht="30" customHeight="1">
      <c r="A292" s="160">
        <f t="shared" ca="1" si="18"/>
        <v>45931.92346064817</v>
      </c>
      <c r="B292" s="180"/>
      <c r="C292" s="306">
        <f t="shared" ca="1" si="16"/>
        <v>45931.92346064817</v>
      </c>
      <c r="D292" s="307"/>
      <c r="E292" s="307"/>
      <c r="F292" s="307"/>
      <c r="G292" s="180"/>
      <c r="H292" s="321">
        <f ca="1">(IF(AND(DAY(A292)=20,COUNTIFS($H$25:H291,"&gt;0",$A$25:A291,"&gt;="&amp;DATE(YEAR(A292),MONTH(A292),1),$A$25:A291,"&lt;"&amp;DATE(YEAR(A292),MONTH(A292)+1,1))=0),'ввод данных'!$B$15,-RANDBETWEEN(51,14999)))/'ввод данных'!$B$7</f>
        <v>-28.363636363636363</v>
      </c>
      <c r="I292" s="321"/>
      <c r="J292" s="321"/>
      <c r="K292" s="321"/>
      <c r="L292" s="321"/>
      <c r="M292" s="178"/>
      <c r="N292" s="190">
        <f t="shared" ca="1" si="17"/>
        <v>-28.363636363636363</v>
      </c>
      <c r="O292" s="180"/>
      <c r="P292" s="303" t="str">
        <f ca="1">IF(DAY(A292)=20,"Salary transfer from " &amp;'ввод данных'!$B$11,INDEX(Лист4!$A$1:$A$388,RANDBETWEEN(1,ROWS(Лист4!$A$1:$A$388))))</f>
        <v>IZAIMO.RU</v>
      </c>
      <c r="Q292" s="303"/>
      <c r="R292" s="180"/>
      <c r="S292" s="178" t="str">
        <f t="shared" ca="1" si="19"/>
        <v>*6664</v>
      </c>
    </row>
    <row r="293" spans="1:19" ht="30" customHeight="1">
      <c r="A293" s="160">
        <f t="shared" ca="1" si="18"/>
        <v>45930.97137731484</v>
      </c>
      <c r="B293" s="180"/>
      <c r="C293" s="306">
        <f t="shared" ca="1" si="16"/>
        <v>45930.97137731484</v>
      </c>
      <c r="D293" s="307"/>
      <c r="E293" s="307"/>
      <c r="F293" s="307"/>
      <c r="G293" s="180"/>
      <c r="H293" s="321">
        <f ca="1">(IF(AND(DAY(A293)=20,COUNTIFS($H$25:H292,"&gt;0",$A$25:A292,"&gt;="&amp;DATE(YEAR(A293),MONTH(A293),1),$A$25:A292,"&lt;"&amp;DATE(YEAR(A293),MONTH(A293)+1,1))=0),'ввод данных'!$B$15,-RANDBETWEEN(51,14999)))/'ввод данных'!$B$7</f>
        <v>-116.02507836990596</v>
      </c>
      <c r="I293" s="321"/>
      <c r="J293" s="321"/>
      <c r="K293" s="321"/>
      <c r="L293" s="321"/>
      <c r="M293" s="178"/>
      <c r="N293" s="190">
        <f t="shared" ca="1" si="17"/>
        <v>-116.02507836990596</v>
      </c>
      <c r="O293" s="180"/>
      <c r="P293" s="303" t="str">
        <f ca="1">IF(DAY(A293)=20,"Salary transfer from " &amp;'ввод данных'!$B$11,INDEX(Лист4!$A$1:$A$388,RANDBETWEEN(1,ROWS(Лист4!$A$1:$A$388))))</f>
        <v>OOO COFFEE SITI</v>
      </c>
      <c r="Q293" s="303"/>
      <c r="R293" s="180"/>
      <c r="S293" s="178" t="str">
        <f t="shared" ca="1" si="19"/>
        <v>*6664</v>
      </c>
    </row>
    <row r="294" spans="1:19" ht="30" customHeight="1">
      <c r="A294" s="160">
        <f t="shared" ca="1" si="18"/>
        <v>45930.665127314838</v>
      </c>
      <c r="B294" s="180"/>
      <c r="C294" s="306">
        <f t="shared" ca="1" si="16"/>
        <v>45930.665127314838</v>
      </c>
      <c r="D294" s="307"/>
      <c r="E294" s="307"/>
      <c r="F294" s="307"/>
      <c r="G294" s="180"/>
      <c r="H294" s="321">
        <f ca="1">(IF(AND(DAY(A294)=20,COUNTIFS($H$25:H293,"&gt;0",$A$25:A293,"&gt;="&amp;DATE(YEAR(A294),MONTH(A294),1),$A$25:A293,"&lt;"&amp;DATE(YEAR(A294),MONTH(A294)+1,1))=0),'ввод данных'!$B$15,-RANDBETWEEN(51,14999)))/'ввод данных'!$B$7</f>
        <v>-86.482758620689651</v>
      </c>
      <c r="I294" s="321"/>
      <c r="J294" s="321"/>
      <c r="K294" s="321"/>
      <c r="L294" s="321"/>
      <c r="M294" s="178"/>
      <c r="N294" s="190">
        <f t="shared" ca="1" si="17"/>
        <v>-86.482758620689651</v>
      </c>
      <c r="O294" s="180"/>
      <c r="P294" s="303" t="str">
        <f ca="1">IF(DAY(A294)=20,"Salary transfer from " &amp;'ввод данных'!$B$11,INDEX(Лист4!$A$1:$A$388,RANDBETWEEN(1,ROWS(Лист4!$A$1:$A$388))))</f>
        <v>BRUDERSHAFT SV.51A</v>
      </c>
      <c r="Q294" s="303"/>
      <c r="R294" s="180"/>
      <c r="S294" s="178" t="str">
        <f t="shared" ca="1" si="19"/>
        <v>*6664</v>
      </c>
    </row>
    <row r="295" spans="1:19" ht="30" customHeight="1">
      <c r="A295" s="160">
        <f t="shared" ca="1" si="18"/>
        <v>45929.811655092613</v>
      </c>
      <c r="B295" s="180"/>
      <c r="C295" s="306">
        <f t="shared" ca="1" si="16"/>
        <v>45929.811655092613</v>
      </c>
      <c r="D295" s="307"/>
      <c r="E295" s="307"/>
      <c r="F295" s="307"/>
      <c r="G295" s="180"/>
      <c r="H295" s="321">
        <f ca="1">(IF(AND(DAY(A295)=20,COUNTIFS($H$25:H294,"&gt;0",$A$25:A294,"&gt;="&amp;DATE(YEAR(A295),MONTH(A295),1),$A$25:A294,"&lt;"&amp;DATE(YEAR(A295),MONTH(A295)+1,1))=0),'ввод данных'!$B$15,-RANDBETWEEN(51,14999)))/'ввод данных'!$B$7</f>
        <v>-123.81191222570533</v>
      </c>
      <c r="I295" s="321"/>
      <c r="J295" s="321"/>
      <c r="K295" s="321"/>
      <c r="L295" s="321"/>
      <c r="M295" s="178"/>
      <c r="N295" s="190">
        <f t="shared" ca="1" si="17"/>
        <v>-123.81191222570533</v>
      </c>
      <c r="O295" s="180"/>
      <c r="P295" s="303" t="str">
        <f ca="1">IF(DAY(A295)=20,"Salary transfer from " &amp;'ввод данных'!$B$11,INDEX(Лист4!$A$1:$A$388,RANDBETWEEN(1,ROWS(Лист4!$A$1:$A$388))))</f>
        <v>PAYPS</v>
      </c>
      <c r="Q295" s="303"/>
      <c r="R295" s="180"/>
      <c r="S295" s="178" t="str">
        <f t="shared" ca="1" si="19"/>
        <v>*6664</v>
      </c>
    </row>
    <row r="296" spans="1:19" ht="30" customHeight="1">
      <c r="A296" s="160">
        <f t="shared" ca="1" si="18"/>
        <v>45929.340127314834</v>
      </c>
      <c r="B296" s="180"/>
      <c r="C296" s="306">
        <f t="shared" ca="1" si="16"/>
        <v>45929.340127314834</v>
      </c>
      <c r="D296" s="307"/>
      <c r="E296" s="307"/>
      <c r="F296" s="307"/>
      <c r="G296" s="180"/>
      <c r="H296" s="321">
        <f ca="1">(IF(AND(DAY(A296)=20,COUNTIFS($H$25:H295,"&gt;0",$A$25:A295,"&gt;="&amp;DATE(YEAR(A296),MONTH(A296),1),$A$25:A295,"&lt;"&amp;DATE(YEAR(A296),MONTH(A296)+1,1))=0),'ввод данных'!$B$15,-RANDBETWEEN(51,14999)))/'ввод данных'!$B$7</f>
        <v>-100.86520376175548</v>
      </c>
      <c r="I296" s="321"/>
      <c r="J296" s="321"/>
      <c r="K296" s="321"/>
      <c r="L296" s="321"/>
      <c r="M296" s="178"/>
      <c r="N296" s="190">
        <f t="shared" ca="1" si="17"/>
        <v>-100.86520376175548</v>
      </c>
      <c r="O296" s="180"/>
      <c r="P296" s="303" t="str">
        <f ca="1">IF(DAY(A296)=20,"Salary transfer from " &amp;'ввод данных'!$B$11,INDEX(Лист4!$A$1:$A$388,RANDBETWEEN(1,ROWS(Лист4!$A$1:$A$388))))</f>
        <v>APTEKA APREL</v>
      </c>
      <c r="Q296" s="303"/>
      <c r="R296" s="180"/>
      <c r="S296" s="178" t="str">
        <f t="shared" ca="1" si="19"/>
        <v>*6664</v>
      </c>
    </row>
    <row r="297" spans="1:19" ht="30" customHeight="1">
      <c r="A297" s="160">
        <f t="shared" ca="1" si="18"/>
        <v>45928.415127314831</v>
      </c>
      <c r="B297" s="180"/>
      <c r="C297" s="306">
        <f t="shared" ca="1" si="16"/>
        <v>45928.415127314831</v>
      </c>
      <c r="D297" s="307"/>
      <c r="E297" s="307"/>
      <c r="F297" s="307"/>
      <c r="G297" s="180"/>
      <c r="H297" s="321">
        <f ca="1">(IF(AND(DAY(A297)=20,COUNTIFS($H$25:H296,"&gt;0",$A$25:A296,"&gt;="&amp;DATE(YEAR(A297),MONTH(A297),1),$A$25:A296,"&lt;"&amp;DATE(YEAR(A297),MONTH(A297)+1,1))=0),'ввод данных'!$B$15,-RANDBETWEEN(51,14999)))/'ввод данных'!$B$7</f>
        <v>-82.595611285266457</v>
      </c>
      <c r="I297" s="321"/>
      <c r="J297" s="321"/>
      <c r="K297" s="321"/>
      <c r="L297" s="321"/>
      <c r="M297" s="178"/>
      <c r="N297" s="190">
        <f t="shared" ca="1" si="17"/>
        <v>-82.595611285266457</v>
      </c>
      <c r="O297" s="180"/>
      <c r="P297" s="303" t="str">
        <f ca="1">IF(DAY(A297)=20,"Salary transfer from " &amp;'ввод данных'!$B$11,INDEX(Лист4!$A$1:$A$388,RANDBETWEEN(1,ROWS(Лист4!$A$1:$A$388))))</f>
        <v>GOOD-ZAIM.COM</v>
      </c>
      <c r="Q297" s="303"/>
      <c r="R297" s="180"/>
      <c r="S297" s="178" t="str">
        <f t="shared" ca="1" si="19"/>
        <v>*6664</v>
      </c>
    </row>
    <row r="298" spans="1:19" ht="30" customHeight="1">
      <c r="A298" s="160">
        <f t="shared" ca="1" si="18"/>
        <v>45927.936655092606</v>
      </c>
      <c r="B298" s="180"/>
      <c r="C298" s="306">
        <f t="shared" ca="1" si="16"/>
        <v>45927.936655092606</v>
      </c>
      <c r="D298" s="307"/>
      <c r="E298" s="307"/>
      <c r="F298" s="307"/>
      <c r="G298" s="180"/>
      <c r="H298" s="321">
        <f ca="1">(IF(AND(DAY(A298)=20,COUNTIFS($H$25:H297,"&gt;0",$A$25:A297,"&gt;="&amp;DATE(YEAR(A298),MONTH(A298),1),$A$25:A297,"&lt;"&amp;DATE(YEAR(A298),MONTH(A298)+1,1))=0),'ввод данных'!$B$15,-RANDBETWEEN(51,14999)))/'ввод данных'!$B$7</f>
        <v>-20.890282131661444</v>
      </c>
      <c r="I298" s="321"/>
      <c r="J298" s="321"/>
      <c r="K298" s="321"/>
      <c r="L298" s="321"/>
      <c r="M298" s="178"/>
      <c r="N298" s="190">
        <f t="shared" ca="1" si="17"/>
        <v>-20.890282131661444</v>
      </c>
      <c r="O298" s="180"/>
      <c r="P298" s="303" t="str">
        <f ca="1">IF(DAY(A298)=20,"Salary transfer from " &amp;'ввод данных'!$B$11,INDEX(Лист4!$A$1:$A$388,RANDBETWEEN(1,ROWS(Лист4!$A$1:$A$388))))</f>
        <v>PAW*NEWAUCTION</v>
      </c>
      <c r="Q298" s="303"/>
      <c r="R298" s="180"/>
      <c r="S298" s="178" t="str">
        <f t="shared" ca="1" si="19"/>
        <v>*6664</v>
      </c>
    </row>
    <row r="299" spans="1:19" ht="30" customHeight="1">
      <c r="A299" s="160">
        <f t="shared" ca="1" si="18"/>
        <v>45927.499849537053</v>
      </c>
      <c r="B299" s="180"/>
      <c r="C299" s="306">
        <f t="shared" ca="1" si="16"/>
        <v>45927.499849537053</v>
      </c>
      <c r="D299" s="307"/>
      <c r="E299" s="307"/>
      <c r="F299" s="307"/>
      <c r="G299" s="180"/>
      <c r="H299" s="321">
        <f ca="1">(IF(AND(DAY(A299)=20,COUNTIFS($H$25:H298,"&gt;0",$A$25:A298,"&gt;="&amp;DATE(YEAR(A299),MONTH(A299),1),$A$25:A298,"&lt;"&amp;DATE(YEAR(A299),MONTH(A299)+1,1))=0),'ввод данных'!$B$15,-RANDBETWEEN(51,14999)))/'ввод данных'!$B$7</f>
        <v>-103.43573667711598</v>
      </c>
      <c r="I299" s="321"/>
      <c r="J299" s="321"/>
      <c r="K299" s="321"/>
      <c r="L299" s="321"/>
      <c r="M299" s="178"/>
      <c r="N299" s="190">
        <f t="shared" ca="1" si="17"/>
        <v>-103.43573667711598</v>
      </c>
      <c r="O299" s="180"/>
      <c r="P299" s="303" t="str">
        <f ca="1">IF(DAY(A299)=20,"Salary transfer from " &amp;'ввод данных'!$B$11,INDEX(Лист4!$A$1:$A$388,RANDBETWEEN(1,ROWS(Лист4!$A$1:$A$388))))</f>
        <v>GAZPROMNEFT AZS 106</v>
      </c>
      <c r="Q299" s="303"/>
      <c r="R299" s="180"/>
      <c r="S299" s="178" t="str">
        <f t="shared" ca="1" si="19"/>
        <v>*6664</v>
      </c>
    </row>
    <row r="300" spans="1:19" ht="30" customHeight="1">
      <c r="A300" s="160">
        <f t="shared" ca="1" si="18"/>
        <v>45926.976238425945</v>
      </c>
      <c r="B300" s="180"/>
      <c r="C300" s="306">
        <f t="shared" ca="1" si="16"/>
        <v>45926.976238425945</v>
      </c>
      <c r="D300" s="307"/>
      <c r="E300" s="307"/>
      <c r="F300" s="307"/>
      <c r="G300" s="180"/>
      <c r="H300" s="321">
        <f ca="1">(IF(AND(DAY(A300)=20,COUNTIFS($H$25:H299,"&gt;0",$A$25:A299,"&gt;="&amp;DATE(YEAR(A300),MONTH(A300),1),$A$25:A299,"&lt;"&amp;DATE(YEAR(A300),MONTH(A300)+1,1))=0),'ввод данных'!$B$15,-RANDBETWEEN(51,14999)))/'ввод данных'!$B$7</f>
        <v>-130.26959247648904</v>
      </c>
      <c r="I300" s="321"/>
      <c r="J300" s="321"/>
      <c r="K300" s="321"/>
      <c r="L300" s="321"/>
      <c r="M300" s="178"/>
      <c r="N300" s="190">
        <f t="shared" ca="1" si="17"/>
        <v>-130.26959247648904</v>
      </c>
      <c r="O300" s="180"/>
      <c r="P300" s="303" t="str">
        <f ca="1">IF(DAY(A300)=20,"Salary transfer from " &amp;'ввод данных'!$B$11,INDEX(Лист4!$A$1:$A$388,RANDBETWEEN(1,ROWS(Лист4!$A$1:$A$388))))</f>
        <v>SPB COFFEE HOUSE 46</v>
      </c>
      <c r="Q300" s="303"/>
      <c r="R300" s="180"/>
      <c r="S300" s="178" t="str">
        <f t="shared" ca="1" si="19"/>
        <v>*6664</v>
      </c>
    </row>
    <row r="301" spans="1:19" ht="30" customHeight="1">
      <c r="A301" s="160">
        <f t="shared" ca="1" si="18"/>
        <v>45926.122071759281</v>
      </c>
      <c r="B301" s="180"/>
      <c r="C301" s="306">
        <f t="shared" ca="1" si="16"/>
        <v>45926.122071759281</v>
      </c>
      <c r="D301" s="307"/>
      <c r="E301" s="307"/>
      <c r="F301" s="307"/>
      <c r="G301" s="180"/>
      <c r="H301" s="321">
        <f ca="1">(IF(AND(DAY(A301)=20,COUNTIFS($H$25:H300,"&gt;0",$A$25:A300,"&gt;="&amp;DATE(YEAR(A301),MONTH(A301),1),$A$25:A300,"&lt;"&amp;DATE(YEAR(A301),MONTH(A301)+1,1))=0),'ввод данных'!$B$15,-RANDBETWEEN(51,14999)))/'ввод данных'!$B$7</f>
        <v>-98.169278996865202</v>
      </c>
      <c r="I301" s="321"/>
      <c r="J301" s="321"/>
      <c r="K301" s="321"/>
      <c r="L301" s="321"/>
      <c r="M301" s="178"/>
      <c r="N301" s="190">
        <f t="shared" ca="1" si="17"/>
        <v>-98.169278996865202</v>
      </c>
      <c r="O301" s="180"/>
      <c r="P301" s="303" t="str">
        <f ca="1">IF(DAY(A301)=20,"Salary transfer from " &amp;'ввод данных'!$B$11,INDEX(Лист4!$A$1:$A$388,RANDBETWEEN(1,ROWS(Лист4!$A$1:$A$388))))</f>
        <v>YANDEX.MONEY YANDEX.MO</v>
      </c>
      <c r="Q301" s="303"/>
      <c r="R301" s="180"/>
      <c r="S301" s="178" t="str">
        <f t="shared" ca="1" si="19"/>
        <v>*6664</v>
      </c>
    </row>
    <row r="302" spans="1:19" ht="30" customHeight="1">
      <c r="A302" s="160">
        <f t="shared" ca="1" si="18"/>
        <v>45926.113043981502</v>
      </c>
      <c r="B302" s="180"/>
      <c r="C302" s="306">
        <f t="shared" ca="1" si="16"/>
        <v>45926.113043981502</v>
      </c>
      <c r="D302" s="307"/>
      <c r="E302" s="307"/>
      <c r="F302" s="307"/>
      <c r="G302" s="180"/>
      <c r="H302" s="321">
        <f ca="1">(IF(AND(DAY(A302)=20,COUNTIFS($H$25:H301,"&gt;0",$A$25:A301,"&gt;="&amp;DATE(YEAR(A302),MONTH(A302),1),$A$25:A301,"&lt;"&amp;DATE(YEAR(A302),MONTH(A302)+1,1))=0),'ввод данных'!$B$15,-RANDBETWEEN(51,14999)))/'ввод данных'!$B$7</f>
        <v>-119.48589341692789</v>
      </c>
      <c r="I302" s="321"/>
      <c r="J302" s="321"/>
      <c r="K302" s="321"/>
      <c r="L302" s="321"/>
      <c r="M302" s="178"/>
      <c r="N302" s="190">
        <f t="shared" ca="1" si="17"/>
        <v>-119.48589341692789</v>
      </c>
      <c r="O302" s="180"/>
      <c r="P302" s="303" t="str">
        <f ca="1">IF(DAY(A302)=20,"Salary transfer from " &amp;'ввод данных'!$B$11,INDEX(Лист4!$A$1:$A$388,RANDBETWEEN(1,ROWS(Лист4!$A$1:$A$388))))</f>
        <v>COFFEE "YUNOST`"</v>
      </c>
      <c r="Q302" s="303"/>
      <c r="R302" s="180"/>
      <c r="S302" s="178" t="str">
        <f t="shared" ca="1" si="19"/>
        <v>*6664</v>
      </c>
    </row>
    <row r="303" spans="1:19" ht="30" customHeight="1">
      <c r="A303" s="160">
        <f t="shared" ca="1" si="18"/>
        <v>45925.280405092613</v>
      </c>
      <c r="B303" s="180"/>
      <c r="C303" s="306">
        <f t="shared" ca="1" si="16"/>
        <v>45925.280405092613</v>
      </c>
      <c r="D303" s="307"/>
      <c r="E303" s="307"/>
      <c r="F303" s="307"/>
      <c r="G303" s="180"/>
      <c r="H303" s="321">
        <f ca="1">(IF(AND(DAY(A303)=20,COUNTIFS($H$25:H302,"&gt;0",$A$25:A302,"&gt;="&amp;DATE(YEAR(A303),MONTH(A303),1),$A$25:A302,"&lt;"&amp;DATE(YEAR(A303),MONTH(A303)+1,1))=0),'ввод данных'!$B$15,-RANDBETWEEN(51,14999)))/'ввод данных'!$B$7</f>
        <v>-25.692789968652036</v>
      </c>
      <c r="I303" s="321"/>
      <c r="J303" s="321"/>
      <c r="K303" s="321"/>
      <c r="L303" s="321"/>
      <c r="M303" s="178"/>
      <c r="N303" s="190">
        <f t="shared" ca="1" si="17"/>
        <v>-25.692789968652036</v>
      </c>
      <c r="O303" s="180"/>
      <c r="P303" s="303" t="str">
        <f ca="1">IF(DAY(A303)=20,"Salary transfer from " &amp;'ввод данных'!$B$11,INDEX(Лист4!$A$1:$A$388,RANDBETWEEN(1,ROWS(Лист4!$A$1:$A$388))))</f>
        <v>IZAIMO-LG.RU</v>
      </c>
      <c r="Q303" s="303"/>
      <c r="R303" s="180"/>
      <c r="S303" s="178" t="str">
        <f t="shared" ca="1" si="19"/>
        <v>*6664</v>
      </c>
    </row>
    <row r="304" spans="1:19" ht="30" customHeight="1">
      <c r="A304" s="160">
        <f t="shared" ca="1" si="18"/>
        <v>45924.544293981504</v>
      </c>
      <c r="B304" s="180"/>
      <c r="C304" s="306">
        <f t="shared" ca="1" si="16"/>
        <v>45924.544293981504</v>
      </c>
      <c r="D304" s="307"/>
      <c r="E304" s="307"/>
      <c r="F304" s="307"/>
      <c r="G304" s="180"/>
      <c r="H304" s="321">
        <f ca="1">(IF(AND(DAY(A304)=20,COUNTIFS($H$25:H303,"&gt;0",$A$25:A303,"&gt;="&amp;DATE(YEAR(A304),MONTH(A304),1),$A$25:A303,"&lt;"&amp;DATE(YEAR(A304),MONTH(A304)+1,1))=0),'ввод данных'!$B$15,-RANDBETWEEN(51,14999)))/'ввод данных'!$B$7</f>
        <v>-60.514106583072099</v>
      </c>
      <c r="I304" s="321"/>
      <c r="J304" s="321"/>
      <c r="K304" s="321"/>
      <c r="L304" s="321"/>
      <c r="M304" s="178"/>
      <c r="N304" s="190">
        <f t="shared" ca="1" si="17"/>
        <v>-60.514106583072099</v>
      </c>
      <c r="O304" s="180"/>
      <c r="P304" s="303" t="str">
        <f ca="1">IF(DAY(A304)=20,"Salary transfer from " &amp;'ввод данных'!$B$11,INDEX(Лист4!$A$1:$A$388,RANDBETWEEN(1,ROWS(Лист4!$A$1:$A$388))))</f>
        <v>COFFEE</v>
      </c>
      <c r="Q304" s="303"/>
      <c r="R304" s="180"/>
      <c r="S304" s="178" t="str">
        <f t="shared" ca="1" si="19"/>
        <v>*6664</v>
      </c>
    </row>
    <row r="305" spans="1:19" ht="30" customHeight="1">
      <c r="A305" s="160">
        <f t="shared" ca="1" si="18"/>
        <v>45924.19012731484</v>
      </c>
      <c r="B305" s="180"/>
      <c r="C305" s="306">
        <f t="shared" ca="1" si="16"/>
        <v>45924.19012731484</v>
      </c>
      <c r="D305" s="307"/>
      <c r="E305" s="307"/>
      <c r="F305" s="307"/>
      <c r="G305" s="180"/>
      <c r="H305" s="321">
        <f ca="1">(IF(AND(DAY(A305)=20,COUNTIFS($H$25:H304,"&gt;0",$A$25:A304,"&gt;="&amp;DATE(YEAR(A305),MONTH(A305),1),$A$25:A304,"&lt;"&amp;DATE(YEAR(A305),MONTH(A305)+1,1))=0),'ввод данных'!$B$15,-RANDBETWEEN(51,14999)))/'ввод данных'!$B$7</f>
        <v>-126.29467084639498</v>
      </c>
      <c r="I305" s="321"/>
      <c r="J305" s="321"/>
      <c r="K305" s="321"/>
      <c r="L305" s="321"/>
      <c r="M305" s="178"/>
      <c r="N305" s="190">
        <f t="shared" ca="1" si="17"/>
        <v>-126.29467084639498</v>
      </c>
      <c r="O305" s="180"/>
      <c r="P305" s="303" t="str">
        <f ca="1">IF(DAY(A305)=20,"Salary transfer from " &amp;'ввод данных'!$B$11,INDEX(Лист4!$A$1:$A$388,RANDBETWEEN(1,ROWS(Лист4!$A$1:$A$388))))</f>
        <v>SKR*SKRILL.COM</v>
      </c>
      <c r="Q305" s="303"/>
      <c r="R305" s="180"/>
      <c r="S305" s="178" t="str">
        <f t="shared" ca="1" si="19"/>
        <v>*6664</v>
      </c>
    </row>
    <row r="306" spans="1:19" ht="30" customHeight="1">
      <c r="A306" s="160">
        <f t="shared" ca="1" si="18"/>
        <v>45924.051238425949</v>
      </c>
      <c r="B306" s="180"/>
      <c r="C306" s="306">
        <f t="shared" ca="1" si="16"/>
        <v>45924.051238425949</v>
      </c>
      <c r="D306" s="307"/>
      <c r="E306" s="307"/>
      <c r="F306" s="307"/>
      <c r="G306" s="180"/>
      <c r="H306" s="321">
        <f ca="1">(IF(AND(DAY(A306)=20,COUNTIFS($H$25:H305,"&gt;0",$A$25:A305,"&gt;="&amp;DATE(YEAR(A306),MONTH(A306),1),$A$25:A305,"&lt;"&amp;DATE(YEAR(A306),MONTH(A306)+1,1))=0),'ввод данных'!$B$15,-RANDBETWEEN(51,14999)))/'ввод данных'!$B$7</f>
        <v>-89.667711598746081</v>
      </c>
      <c r="I306" s="321"/>
      <c r="J306" s="321"/>
      <c r="K306" s="321"/>
      <c r="L306" s="321"/>
      <c r="M306" s="178"/>
      <c r="N306" s="190">
        <f t="shared" ca="1" si="17"/>
        <v>-89.667711598746081</v>
      </c>
      <c r="O306" s="180"/>
      <c r="P306" s="303" t="str">
        <f ca="1">IF(DAY(A306)=20,"Salary transfer from " &amp;'ввод данных'!$B$11,INDEX(Лист4!$A$1:$A$388,RANDBETWEEN(1,ROWS(Лист4!$A$1:$A$388))))</f>
        <v>COFFEEMANIA D VVL</v>
      </c>
      <c r="Q306" s="303"/>
      <c r="R306" s="180"/>
      <c r="S306" s="178" t="str">
        <f t="shared" ca="1" si="19"/>
        <v>*6664</v>
      </c>
    </row>
    <row r="307" spans="1:19" ht="30" customHeight="1">
      <c r="A307" s="160">
        <f t="shared" ca="1" si="18"/>
        <v>45923.164432870391</v>
      </c>
      <c r="B307" s="180"/>
      <c r="C307" s="306">
        <f t="shared" ca="1" si="16"/>
        <v>45923.164432870391</v>
      </c>
      <c r="D307" s="307"/>
      <c r="E307" s="307"/>
      <c r="F307" s="307"/>
      <c r="G307" s="180"/>
      <c r="H307" s="321">
        <f ca="1">(IF(AND(DAY(A307)=20,COUNTIFS($H$25:H306,"&gt;0",$A$25:A306,"&gt;="&amp;DATE(YEAR(A307),MONTH(A307),1),$A$25:A306,"&lt;"&amp;DATE(YEAR(A307),MONTH(A307)+1,1))=0),'ввод данных'!$B$15,-RANDBETWEEN(51,14999)))/'ввод данных'!$B$7</f>
        <v>-64.025078369905955</v>
      </c>
      <c r="I307" s="321"/>
      <c r="J307" s="321"/>
      <c r="K307" s="321"/>
      <c r="L307" s="321"/>
      <c r="M307" s="178"/>
      <c r="N307" s="190">
        <f t="shared" ca="1" si="17"/>
        <v>-64.025078369905955</v>
      </c>
      <c r="O307" s="180"/>
      <c r="P307" s="303" t="str">
        <f ca="1">IF(DAY(A307)=20,"Salary transfer from " &amp;'ввод данных'!$B$11,INDEX(Лист4!$A$1:$A$388,RANDBETWEEN(1,ROWS(Лист4!$A$1:$A$388))))</f>
        <v>PAYPAL *VIPDENGI</v>
      </c>
      <c r="Q307" s="303"/>
      <c r="R307" s="180"/>
      <c r="S307" s="178" t="str">
        <f t="shared" ca="1" si="19"/>
        <v>*6664</v>
      </c>
    </row>
    <row r="308" spans="1:19" ht="30" customHeight="1">
      <c r="A308" s="160">
        <f t="shared" ca="1" si="18"/>
        <v>45922.736655092616</v>
      </c>
      <c r="B308" s="180"/>
      <c r="C308" s="306">
        <f t="shared" ca="1" si="16"/>
        <v>45922.736655092616</v>
      </c>
      <c r="D308" s="307"/>
      <c r="E308" s="307"/>
      <c r="F308" s="307"/>
      <c r="G308" s="180"/>
      <c r="H308" s="321">
        <f ca="1">(IF(AND(DAY(A308)=20,COUNTIFS($H$25:H307,"&gt;0",$A$25:A307,"&gt;="&amp;DATE(YEAR(A308),MONTH(A308),1),$A$25:A307,"&lt;"&amp;DATE(YEAR(A308),MONTH(A308)+1,1))=0),'ввод данных'!$B$15,-RANDBETWEEN(51,14999)))/'ввод данных'!$B$7</f>
        <v>-167.34796238244513</v>
      </c>
      <c r="I308" s="321"/>
      <c r="J308" s="321"/>
      <c r="K308" s="321"/>
      <c r="L308" s="321"/>
      <c r="M308" s="178"/>
      <c r="N308" s="190">
        <f t="shared" ca="1" si="17"/>
        <v>-167.34796238244513</v>
      </c>
      <c r="O308" s="180"/>
      <c r="P308" s="303" t="str">
        <f ca="1">IF(DAY(A308)=20,"Salary transfer from " &amp;'ввод данных'!$B$11,INDEX(Лист4!$A$1:$A$388,RANDBETWEEN(1,ROWS(Лист4!$A$1:$A$388))))</f>
        <v>MONEYKITE.RU</v>
      </c>
      <c r="Q308" s="303"/>
      <c r="R308" s="180"/>
      <c r="S308" s="178" t="str">
        <f t="shared" ca="1" si="19"/>
        <v>*6664</v>
      </c>
    </row>
    <row r="309" spans="1:19" ht="30" customHeight="1">
      <c r="A309" s="160">
        <f t="shared" ca="1" si="18"/>
        <v>45922.135960648171</v>
      </c>
      <c r="B309" s="180"/>
      <c r="C309" s="306">
        <f t="shared" ca="1" si="16"/>
        <v>45922.135960648171</v>
      </c>
      <c r="D309" s="307"/>
      <c r="E309" s="307"/>
      <c r="F309" s="307"/>
      <c r="G309" s="180"/>
      <c r="H309" s="321">
        <f ca="1">(IF(AND(DAY(A309)=20,COUNTIFS($H$25:H308,"&gt;0",$A$25:A308,"&gt;="&amp;DATE(YEAR(A309),MONTH(A309),1),$A$25:A308,"&lt;"&amp;DATE(YEAR(A309),MONTH(A309)+1,1))=0),'ввод данных'!$B$15,-RANDBETWEEN(51,14999)))/'ввод данных'!$B$7</f>
        <v>-140.13793103448276</v>
      </c>
      <c r="I309" s="321"/>
      <c r="J309" s="321"/>
      <c r="K309" s="321"/>
      <c r="L309" s="321"/>
      <c r="M309" s="178"/>
      <c r="N309" s="190">
        <f t="shared" ca="1" si="17"/>
        <v>-140.13793103448276</v>
      </c>
      <c r="O309" s="180"/>
      <c r="P309" s="303" t="str">
        <f ca="1">IF(DAY(A309)=20,"Salary transfer from " &amp;'ввод данных'!$B$11,INDEX(Лист4!$A$1:$A$388,RANDBETWEEN(1,ROWS(Лист4!$A$1:$A$388))))</f>
        <v>OOO MFK</v>
      </c>
      <c r="Q309" s="303"/>
      <c r="R309" s="180"/>
      <c r="S309" s="178" t="str">
        <f t="shared" ca="1" si="19"/>
        <v>*6664</v>
      </c>
    </row>
    <row r="310" spans="1:19" ht="30" customHeight="1">
      <c r="A310" s="160">
        <f t="shared" ca="1" si="18"/>
        <v>45921.351932870391</v>
      </c>
      <c r="B310" s="180"/>
      <c r="C310" s="306">
        <f t="shared" ca="1" si="16"/>
        <v>45921.351932870391</v>
      </c>
      <c r="D310" s="307"/>
      <c r="E310" s="307"/>
      <c r="F310" s="307"/>
      <c r="G310" s="180"/>
      <c r="H310" s="321">
        <f ca="1">(IF(AND(DAY(A310)=20,COUNTIFS($H$25:H309,"&gt;0",$A$25:A309,"&gt;="&amp;DATE(YEAR(A310),MONTH(A310),1),$A$25:A309,"&lt;"&amp;DATE(YEAR(A310),MONTH(A310)+1,1))=0),'ввод данных'!$B$15,-RANDBETWEEN(51,14999)))/'ввод данных'!$B$7</f>
        <v>-21.542319749216301</v>
      </c>
      <c r="I310" s="321"/>
      <c r="J310" s="321"/>
      <c r="K310" s="321"/>
      <c r="L310" s="321"/>
      <c r="M310" s="178"/>
      <c r="N310" s="190">
        <f t="shared" ca="1" si="17"/>
        <v>-21.542319749216301</v>
      </c>
      <c r="O310" s="180"/>
      <c r="P310" s="303" t="str">
        <f ca="1">IF(DAY(A310)=20,"Salary transfer from " &amp;'ввод данных'!$B$11,INDEX(Лист4!$A$1:$A$388,RANDBETWEEN(1,ROWS(Лист4!$A$1:$A$388))))</f>
        <v>YM*DENGI-NA-BANKR</v>
      </c>
      <c r="Q310" s="303"/>
      <c r="R310" s="180"/>
      <c r="S310" s="178" t="str">
        <f t="shared" ca="1" si="19"/>
        <v>*6664</v>
      </c>
    </row>
    <row r="311" spans="1:19" ht="30" customHeight="1">
      <c r="A311" s="160">
        <f t="shared" ca="1" si="18"/>
        <v>45920.941516203726</v>
      </c>
      <c r="B311" s="180"/>
      <c r="C311" s="306">
        <f t="shared" ca="1" si="16"/>
        <v>45920.941516203726</v>
      </c>
      <c r="D311" s="307"/>
      <c r="E311" s="307"/>
      <c r="F311" s="307"/>
      <c r="G311" s="180"/>
      <c r="H311" s="321">
        <f ca="1">(IF(AND(DAY(A311)=20,COUNTIFS($H$25:H310,"&gt;0",$A$25:A310,"&gt;="&amp;DATE(YEAR(A311),MONTH(A311),1),$A$25:A310,"&lt;"&amp;DATE(YEAR(A311),MONTH(A311)+1,1))=0),'ввод данных'!$B$15,-RANDBETWEEN(51,14999)))/'ввод данных'!$B$7</f>
        <v>10532.915360501567</v>
      </c>
      <c r="I311" s="321"/>
      <c r="J311" s="321"/>
      <c r="K311" s="321"/>
      <c r="L311" s="321"/>
      <c r="M311" s="178"/>
      <c r="N311" s="190">
        <f t="shared" ca="1" si="17"/>
        <v>10532.915360501567</v>
      </c>
      <c r="O311" s="180"/>
      <c r="P311" s="303" t="str">
        <f ca="1">IF(DAY(A311)=20,"Salary transfer from " &amp;'ввод данных'!$B$11,INDEX(Лист4!$A$1:$A$388,RANDBETWEEN(1,ROWS(Лист4!$A$1:$A$388))))</f>
        <v>Salary transfer from STARLINK LLC</v>
      </c>
      <c r="Q311" s="303"/>
      <c r="R311" s="180"/>
      <c r="S311" s="178" t="str">
        <f t="shared" ca="1" si="19"/>
        <v>*6664</v>
      </c>
    </row>
    <row r="312" spans="1:19" ht="30" customHeight="1">
      <c r="A312" s="160">
        <f t="shared" ca="1" si="18"/>
        <v>45920.567210648172</v>
      </c>
      <c r="B312" s="180"/>
      <c r="C312" s="306">
        <f t="shared" ca="1" si="16"/>
        <v>45920.567210648172</v>
      </c>
      <c r="D312" s="307"/>
      <c r="E312" s="307"/>
      <c r="F312" s="307"/>
      <c r="G312" s="180"/>
      <c r="H312" s="321">
        <f ca="1">(IF(AND(DAY(A312)=20,COUNTIFS($H$25:H311,"&gt;0",$A$25:A311,"&gt;="&amp;DATE(YEAR(A312),MONTH(A312),1),$A$25:A311,"&lt;"&amp;DATE(YEAR(A312),MONTH(A312)+1,1))=0),'ввод данных'!$B$15,-RANDBETWEEN(51,14999)))/'ввод данных'!$B$7</f>
        <v>-115.12225705329153</v>
      </c>
      <c r="I312" s="321"/>
      <c r="J312" s="321"/>
      <c r="K312" s="321"/>
      <c r="L312" s="321"/>
      <c r="M312" s="178"/>
      <c r="N312" s="190">
        <f t="shared" ca="1" si="17"/>
        <v>-115.12225705329153</v>
      </c>
      <c r="O312" s="180"/>
      <c r="P312" s="303" t="str">
        <f ca="1">IF(DAY(A312)=20,"Salary transfer from " &amp;'ввод данных'!$B$11,INDEX(Лист4!$A$1:$A$388,RANDBETWEEN(1,ROWS(Лист4!$A$1:$A$388))))</f>
        <v>Salary transfer from STARLINK LLC</v>
      </c>
      <c r="Q312" s="303"/>
      <c r="R312" s="180"/>
      <c r="S312" s="178" t="str">
        <f t="shared" ca="1" si="19"/>
        <v>*6664</v>
      </c>
    </row>
    <row r="313" spans="1:19" ht="30" customHeight="1">
      <c r="A313" s="160">
        <f t="shared" ca="1" si="18"/>
        <v>45920.511655092618</v>
      </c>
      <c r="B313" s="180"/>
      <c r="C313" s="306">
        <f t="shared" ca="1" si="16"/>
        <v>45920.511655092618</v>
      </c>
      <c r="D313" s="307"/>
      <c r="E313" s="307"/>
      <c r="F313" s="307"/>
      <c r="G313" s="180"/>
      <c r="H313" s="321">
        <f ca="1">(IF(AND(DAY(A313)=20,COUNTIFS($H$25:H312,"&gt;0",$A$25:A312,"&gt;="&amp;DATE(YEAR(A313),MONTH(A313),1),$A$25:A312,"&lt;"&amp;DATE(YEAR(A313),MONTH(A313)+1,1))=0),'ввод данных'!$B$15,-RANDBETWEEN(51,14999)))/'ввод данных'!$B$7</f>
        <v>-101.10344827586206</v>
      </c>
      <c r="I313" s="321"/>
      <c r="J313" s="321"/>
      <c r="K313" s="321"/>
      <c r="L313" s="321"/>
      <c r="M313" s="178"/>
      <c r="N313" s="190">
        <f t="shared" ca="1" si="17"/>
        <v>-101.10344827586206</v>
      </c>
      <c r="O313" s="180"/>
      <c r="P313" s="303" t="str">
        <f ca="1">IF(DAY(A313)=20,"Salary transfer from " &amp;'ввод данных'!$B$11,INDEX(Лист4!$A$1:$A$388,RANDBETWEEN(1,ROWS(Лист4!$A$1:$A$388))))</f>
        <v>Salary transfer from STARLINK LLC</v>
      </c>
      <c r="Q313" s="303"/>
      <c r="R313" s="180"/>
      <c r="S313" s="178" t="str">
        <f t="shared" ca="1" si="19"/>
        <v>*6664</v>
      </c>
    </row>
    <row r="314" spans="1:19" ht="30" customHeight="1">
      <c r="A314" s="160">
        <f t="shared" ca="1" si="18"/>
        <v>45920.348460648172</v>
      </c>
      <c r="B314" s="180"/>
      <c r="C314" s="306">
        <f t="shared" ca="1" si="16"/>
        <v>45920.348460648172</v>
      </c>
      <c r="D314" s="307"/>
      <c r="E314" s="307"/>
      <c r="F314" s="307"/>
      <c r="G314" s="180"/>
      <c r="H314" s="321">
        <f ca="1">(IF(AND(DAY(A314)=20,COUNTIFS($H$25:H313,"&gt;0",$A$25:A313,"&gt;="&amp;DATE(YEAR(A314),MONTH(A314),1),$A$25:A313,"&lt;"&amp;DATE(YEAR(A314),MONTH(A314)+1,1))=0),'ввод данных'!$B$15,-RANDBETWEEN(51,14999)))/'ввод данных'!$B$7</f>
        <v>-110.6332288401254</v>
      </c>
      <c r="I314" s="321"/>
      <c r="J314" s="321"/>
      <c r="K314" s="321"/>
      <c r="L314" s="321"/>
      <c r="M314" s="178"/>
      <c r="N314" s="190">
        <f t="shared" ca="1" si="17"/>
        <v>-110.6332288401254</v>
      </c>
      <c r="O314" s="180"/>
      <c r="P314" s="303" t="str">
        <f ca="1">IF(DAY(A314)=20,"Salary transfer from " &amp;'ввод данных'!$B$11,INDEX(Лист4!$A$1:$A$388,RANDBETWEEN(1,ROWS(Лист4!$A$1:$A$388))))</f>
        <v>Salary transfer from STARLINK LLC</v>
      </c>
      <c r="Q314" s="303"/>
      <c r="R314" s="180"/>
      <c r="S314" s="178" t="str">
        <f t="shared" ca="1" si="19"/>
        <v>*6664</v>
      </c>
    </row>
    <row r="315" spans="1:19" ht="30" customHeight="1">
      <c r="A315" s="160">
        <f t="shared" ca="1" si="18"/>
        <v>45920.238738425949</v>
      </c>
      <c r="B315" s="180"/>
      <c r="C315" s="306">
        <f t="shared" ca="1" si="16"/>
        <v>45920.238738425949</v>
      </c>
      <c r="D315" s="307"/>
      <c r="E315" s="307"/>
      <c r="F315" s="307"/>
      <c r="G315" s="180"/>
      <c r="H315" s="321">
        <f ca="1">(IF(AND(DAY(A315)=20,COUNTIFS($H$25:H314,"&gt;0",$A$25:A314,"&gt;="&amp;DATE(YEAR(A315),MONTH(A315),1),$A$25:A314,"&lt;"&amp;DATE(YEAR(A315),MONTH(A315)+1,1))=0),'ввод данных'!$B$15,-RANDBETWEEN(51,14999)))/'ввод данных'!$B$7</f>
        <v>-147.47335423197492</v>
      </c>
      <c r="I315" s="321"/>
      <c r="J315" s="321"/>
      <c r="K315" s="321"/>
      <c r="L315" s="321"/>
      <c r="M315" s="178"/>
      <c r="N315" s="190">
        <f t="shared" ca="1" si="17"/>
        <v>-147.47335423197492</v>
      </c>
      <c r="O315" s="180"/>
      <c r="P315" s="303" t="str">
        <f ca="1">IF(DAY(A315)=20,"Salary transfer from " &amp;'ввод данных'!$B$11,INDEX(Лист4!$A$1:$A$388,RANDBETWEEN(1,ROWS(Лист4!$A$1:$A$388))))</f>
        <v>Salary transfer from STARLINK LLC</v>
      </c>
      <c r="Q315" s="303"/>
      <c r="R315" s="180"/>
      <c r="S315" s="178" t="str">
        <f t="shared" ca="1" si="19"/>
        <v>*6664</v>
      </c>
    </row>
    <row r="316" spans="1:19" ht="30" customHeight="1">
      <c r="A316" s="160">
        <f t="shared" ca="1" si="18"/>
        <v>45919.388738425951</v>
      </c>
      <c r="B316" s="180"/>
      <c r="C316" s="306">
        <f t="shared" ca="1" si="16"/>
        <v>45919.388738425951</v>
      </c>
      <c r="D316" s="307"/>
      <c r="E316" s="307"/>
      <c r="F316" s="307"/>
      <c r="G316" s="180"/>
      <c r="H316" s="321">
        <f ca="1">(IF(AND(DAY(A316)=20,COUNTIFS($H$25:H315,"&gt;0",$A$25:A315,"&gt;="&amp;DATE(YEAR(A316),MONTH(A316),1),$A$25:A315,"&lt;"&amp;DATE(YEAR(A316),MONTH(A316)+1,1))=0),'ввод данных'!$B$15,-RANDBETWEEN(51,14999)))/'ввод данных'!$B$7</f>
        <v>-12.463949843260188</v>
      </c>
      <c r="I316" s="321"/>
      <c r="J316" s="321"/>
      <c r="K316" s="321"/>
      <c r="L316" s="321"/>
      <c r="M316" s="178"/>
      <c r="N316" s="190">
        <f t="shared" ca="1" si="17"/>
        <v>-12.463949843260188</v>
      </c>
      <c r="O316" s="180"/>
      <c r="P316" s="303" t="str">
        <f ca="1">IF(DAY(A316)=20,"Salary transfer from " &amp;'ввод данных'!$B$11,INDEX(Лист4!$A$1:$A$388,RANDBETWEEN(1,ROWS(Лист4!$A$1:$A$388))))</f>
        <v>NEW COFFEE</v>
      </c>
      <c r="Q316" s="303"/>
      <c r="R316" s="180"/>
      <c r="S316" s="178" t="str">
        <f t="shared" ca="1" si="19"/>
        <v>*6664</v>
      </c>
    </row>
    <row r="317" spans="1:19" ht="30" customHeight="1">
      <c r="A317" s="160">
        <f t="shared" ca="1" si="18"/>
        <v>45918.512349537064</v>
      </c>
      <c r="B317" s="180"/>
      <c r="C317" s="306">
        <f t="shared" ca="1" si="16"/>
        <v>45918.512349537064</v>
      </c>
      <c r="D317" s="307"/>
      <c r="E317" s="307"/>
      <c r="F317" s="307"/>
      <c r="G317" s="180"/>
      <c r="H317" s="321">
        <f ca="1">(IF(AND(DAY(A317)=20,COUNTIFS($H$25:H316,"&gt;0",$A$25:A316,"&gt;="&amp;DATE(YEAR(A317),MONTH(A317),1),$A$25:A316,"&lt;"&amp;DATE(YEAR(A317),MONTH(A317)+1,1))=0),'ввод данных'!$B$15,-RANDBETWEEN(51,14999)))/'ввод данных'!$B$7</f>
        <v>-152.66457680250784</v>
      </c>
      <c r="I317" s="321"/>
      <c r="J317" s="321"/>
      <c r="K317" s="321"/>
      <c r="L317" s="321"/>
      <c r="M317" s="178"/>
      <c r="N317" s="190">
        <f t="shared" ca="1" si="17"/>
        <v>-152.66457680250784</v>
      </c>
      <c r="O317" s="180"/>
      <c r="P317" s="303" t="str">
        <f ca="1">IF(DAY(A317)=20,"Salary transfer from " &amp;'ввод данных'!$B$11,INDEX(Лист4!$A$1:$A$388,RANDBETWEEN(1,ROWS(Лист4!$A$1:$A$388))))</f>
        <v>EKONOM COFFEE</v>
      </c>
      <c r="Q317" s="303"/>
      <c r="R317" s="180"/>
      <c r="S317" s="178" t="str">
        <f t="shared" ca="1" si="19"/>
        <v>*6664</v>
      </c>
    </row>
    <row r="318" spans="1:19" ht="30" customHeight="1">
      <c r="A318" s="160">
        <f t="shared" ca="1" si="18"/>
        <v>45918.143599537063</v>
      </c>
      <c r="B318" s="180"/>
      <c r="C318" s="306">
        <f t="shared" ca="1" si="16"/>
        <v>45918.143599537063</v>
      </c>
      <c r="D318" s="307"/>
      <c r="E318" s="307"/>
      <c r="F318" s="307"/>
      <c r="G318" s="180"/>
      <c r="H318" s="321">
        <f ca="1">(IF(AND(DAY(A318)=20,COUNTIFS($H$25:H317,"&gt;0",$A$25:A317,"&gt;="&amp;DATE(YEAR(A318),MONTH(A318),1),$A$25:A317,"&lt;"&amp;DATE(YEAR(A318),MONTH(A318)+1,1))=0),'ввод данных'!$B$15,-RANDBETWEEN(51,14999)))/'ввод данных'!$B$7</f>
        <v>-103.7742946708464</v>
      </c>
      <c r="I318" s="321"/>
      <c r="J318" s="321"/>
      <c r="K318" s="321"/>
      <c r="L318" s="321"/>
      <c r="M318" s="178"/>
      <c r="N318" s="190">
        <f t="shared" ca="1" si="17"/>
        <v>-103.7742946708464</v>
      </c>
      <c r="O318" s="180"/>
      <c r="P318" s="303" t="str">
        <f ca="1">IF(DAY(A318)=20,"Salary transfer from " &amp;'ввод данных'!$B$11,INDEX(Лист4!$A$1:$A$388,RANDBETWEEN(1,ROWS(Лист4!$A$1:$A$388))))</f>
        <v>WWW.LUCASCREDITSERVIC</v>
      </c>
      <c r="Q318" s="303"/>
      <c r="R318" s="180"/>
      <c r="S318" s="178" t="str">
        <f t="shared" ca="1" si="19"/>
        <v>*6664</v>
      </c>
    </row>
    <row r="319" spans="1:19" ht="30" customHeight="1">
      <c r="A319" s="160">
        <f t="shared" ca="1" si="18"/>
        <v>45917.792210648171</v>
      </c>
      <c r="B319" s="180"/>
      <c r="C319" s="306">
        <f t="shared" ca="1" si="16"/>
        <v>45917.792210648171</v>
      </c>
      <c r="D319" s="307"/>
      <c r="E319" s="307"/>
      <c r="F319" s="307"/>
      <c r="G319" s="180"/>
      <c r="H319" s="321">
        <f ca="1">(IF(AND(DAY(A319)=20,COUNTIFS($H$25:H318,"&gt;0",$A$25:A318,"&gt;="&amp;DATE(YEAR(A319),MONTH(A319),1),$A$25:A318,"&lt;"&amp;DATE(YEAR(A319),MONTH(A319)+1,1))=0),'ввод данных'!$B$15,-RANDBETWEEN(51,14999)))/'ввод данных'!$B$7</f>
        <v>-160.90282131661442</v>
      </c>
      <c r="I319" s="321"/>
      <c r="J319" s="321"/>
      <c r="K319" s="321"/>
      <c r="L319" s="321"/>
      <c r="M319" s="178"/>
      <c r="N319" s="190">
        <f t="shared" ca="1" si="17"/>
        <v>-160.90282131661442</v>
      </c>
      <c r="O319" s="180"/>
      <c r="P319" s="303" t="str">
        <f ca="1">IF(DAY(A319)=20,"Salary transfer from " &amp;'ввод данных'!$B$11,INDEX(Лист4!$A$1:$A$388,RANDBETWEEN(1,ROWS(Лист4!$A$1:$A$388))))</f>
        <v>COFFEELIKE</v>
      </c>
      <c r="Q319" s="303"/>
      <c r="R319" s="180"/>
      <c r="S319" s="178" t="str">
        <f t="shared" ca="1" si="19"/>
        <v>*6664</v>
      </c>
    </row>
    <row r="320" spans="1:19" ht="30" customHeight="1">
      <c r="A320" s="160">
        <f t="shared" ca="1" si="18"/>
        <v>45917.494988425948</v>
      </c>
      <c r="B320" s="180"/>
      <c r="C320" s="306">
        <f t="shared" ca="1" si="16"/>
        <v>45917.494988425948</v>
      </c>
      <c r="D320" s="307"/>
      <c r="E320" s="307"/>
      <c r="F320" s="307"/>
      <c r="G320" s="180"/>
      <c r="H320" s="321">
        <f ca="1">(IF(AND(DAY(A320)=20,COUNTIFS($H$25:H319,"&gt;0",$A$25:A319,"&gt;="&amp;DATE(YEAR(A320),MONTH(A320),1),$A$25:A319,"&lt;"&amp;DATE(YEAR(A320),MONTH(A320)+1,1))=0),'ввод данных'!$B$15,-RANDBETWEEN(51,14999)))/'ввод данных'!$B$7</f>
        <v>-134.77115987460814</v>
      </c>
      <c r="I320" s="321"/>
      <c r="J320" s="321"/>
      <c r="K320" s="321"/>
      <c r="L320" s="321"/>
      <c r="M320" s="178"/>
      <c r="N320" s="190">
        <f t="shared" ca="1" si="17"/>
        <v>-134.77115987460814</v>
      </c>
      <c r="O320" s="180"/>
      <c r="P320" s="303" t="str">
        <f ca="1">IF(DAY(A320)=20,"Salary transfer from " &amp;'ввод данных'!$B$11,INDEX(Лист4!$A$1:$A$388,RANDBETWEEN(1,ROWS(Лист4!$A$1:$A$388))))</f>
        <v>YOTA</v>
      </c>
      <c r="Q320" s="303"/>
      <c r="R320" s="180"/>
      <c r="S320" s="178" t="str">
        <f t="shared" ca="1" si="19"/>
        <v>*6664</v>
      </c>
    </row>
    <row r="321" spans="1:19" ht="30" customHeight="1">
      <c r="A321" s="160">
        <f t="shared" ca="1" si="18"/>
        <v>45916.543599537057</v>
      </c>
      <c r="B321" s="180"/>
      <c r="C321" s="306">
        <f t="shared" ca="1" si="16"/>
        <v>45916.543599537057</v>
      </c>
      <c r="D321" s="307"/>
      <c r="E321" s="307"/>
      <c r="F321" s="307"/>
      <c r="G321" s="180"/>
      <c r="H321" s="321">
        <f ca="1">(IF(AND(DAY(A321)=20,COUNTIFS($H$25:H320,"&gt;0",$A$25:A320,"&gt;="&amp;DATE(YEAR(A321),MONTH(A321),1),$A$25:A320,"&lt;"&amp;DATE(YEAR(A321),MONTH(A321)+1,1))=0),'ввод данных'!$B$15,-RANDBETWEEN(51,14999)))/'ввод данных'!$B$7</f>
        <v>-159.15987460815046</v>
      </c>
      <c r="I321" s="321"/>
      <c r="J321" s="321"/>
      <c r="K321" s="321"/>
      <c r="L321" s="321"/>
      <c r="M321" s="178"/>
      <c r="N321" s="190">
        <f t="shared" ca="1" si="17"/>
        <v>-159.15987460815046</v>
      </c>
      <c r="O321" s="180"/>
      <c r="P321" s="303" t="str">
        <f ca="1">IF(DAY(A321)=20,"Salary transfer from " &amp;'ввод данных'!$B$11,INDEX(Лист4!$A$1:$A$388,RANDBETWEEN(1,ROWS(Лист4!$A$1:$A$388))))</f>
        <v>LEROY MERLIN KRASNOGOR</v>
      </c>
      <c r="Q321" s="303"/>
      <c r="R321" s="180"/>
      <c r="S321" s="178" t="str">
        <f t="shared" ca="1" si="19"/>
        <v>*6664</v>
      </c>
    </row>
    <row r="322" spans="1:19" ht="30" customHeight="1">
      <c r="A322" s="160">
        <f t="shared" ca="1" si="18"/>
        <v>45916.335960648168</v>
      </c>
      <c r="B322" s="180"/>
      <c r="C322" s="306">
        <f t="shared" ca="1" si="16"/>
        <v>45916.335960648168</v>
      </c>
      <c r="D322" s="307"/>
      <c r="E322" s="307"/>
      <c r="F322" s="307"/>
      <c r="G322" s="180"/>
      <c r="H322" s="321">
        <f ca="1">(IF(AND(DAY(A322)=20,COUNTIFS($H$25:H321,"&gt;0",$A$25:A321,"&gt;="&amp;DATE(YEAR(A322),MONTH(A322),1),$A$25:A321,"&lt;"&amp;DATE(YEAR(A322),MONTH(A322)+1,1))=0),'ввод данных'!$B$15,-RANDBETWEEN(51,14999)))/'ввод данных'!$B$7</f>
        <v>-23.724137931034484</v>
      </c>
      <c r="I322" s="321"/>
      <c r="J322" s="321"/>
      <c r="K322" s="321"/>
      <c r="L322" s="321"/>
      <c r="M322" s="178"/>
      <c r="N322" s="190">
        <f t="shared" ca="1" si="17"/>
        <v>-23.724137931034484</v>
      </c>
      <c r="O322" s="180"/>
      <c r="P322" s="303" t="str">
        <f ca="1">IF(DAY(A322)=20,"Salary transfer from " &amp;'ввод данных'!$B$11,INDEX(Лист4!$A$1:$A$388,RANDBETWEEN(1,ROWS(Лист4!$A$1:$A$388))))</f>
        <v>IZUMRUDNAYA 7</v>
      </c>
      <c r="Q322" s="303"/>
      <c r="R322" s="180"/>
      <c r="S322" s="178" t="str">
        <f t="shared" ca="1" si="19"/>
        <v>*6664</v>
      </c>
    </row>
    <row r="323" spans="1:19" ht="30" customHeight="1">
      <c r="A323" s="160">
        <f t="shared" ca="1" si="18"/>
        <v>45916.100543981498</v>
      </c>
      <c r="B323" s="180"/>
      <c r="C323" s="306">
        <f t="shared" ca="1" si="16"/>
        <v>45916.100543981498</v>
      </c>
      <c r="D323" s="307"/>
      <c r="E323" s="307"/>
      <c r="F323" s="307"/>
      <c r="G323" s="180"/>
      <c r="H323" s="321">
        <f ca="1">(IF(AND(DAY(A323)=20,COUNTIFS($H$25:H322,"&gt;0",$A$25:A322,"&gt;="&amp;DATE(YEAR(A323),MONTH(A323),1),$A$25:A322,"&lt;"&amp;DATE(YEAR(A323),MONTH(A323)+1,1))=0),'ввод данных'!$B$15,-RANDBETWEEN(51,14999)))/'ввод данных'!$B$7</f>
        <v>-28.225705329153605</v>
      </c>
      <c r="I323" s="321"/>
      <c r="J323" s="321"/>
      <c r="K323" s="321"/>
      <c r="L323" s="321"/>
      <c r="M323" s="178"/>
      <c r="N323" s="190">
        <f t="shared" ca="1" si="17"/>
        <v>-28.225705329153605</v>
      </c>
      <c r="O323" s="180"/>
      <c r="P323" s="303" t="str">
        <f ca="1">IF(DAY(A323)=20,"Salary transfer from " &amp;'ввод данных'!$B$11,INDEX(Лист4!$A$1:$A$388,RANDBETWEEN(1,ROWS(Лист4!$A$1:$A$388))))</f>
        <v>YM YANDEX.MONEY</v>
      </c>
      <c r="Q323" s="303"/>
      <c r="R323" s="180"/>
      <c r="S323" s="178" t="str">
        <f t="shared" ca="1" si="19"/>
        <v>*6664</v>
      </c>
    </row>
    <row r="324" spans="1:19" ht="30" customHeight="1">
      <c r="A324" s="160">
        <f t="shared" ca="1" si="18"/>
        <v>45915.952627314829</v>
      </c>
      <c r="B324" s="180"/>
      <c r="C324" s="306">
        <f t="shared" ca="1" si="16"/>
        <v>45915.952627314829</v>
      </c>
      <c r="D324" s="307"/>
      <c r="E324" s="307"/>
      <c r="F324" s="307"/>
      <c r="G324" s="180"/>
      <c r="H324" s="321">
        <f ca="1">(IF(AND(DAY(A324)=20,COUNTIFS($H$25:H323,"&gt;0",$A$25:A323,"&gt;="&amp;DATE(YEAR(A324),MONTH(A324),1),$A$25:A323,"&lt;"&amp;DATE(YEAR(A324),MONTH(A324)+1,1))=0),'ввод данных'!$B$15,-RANDBETWEEN(51,14999)))/'ввод данных'!$B$7</f>
        <v>-59.423197492163013</v>
      </c>
      <c r="I324" s="321"/>
      <c r="J324" s="321"/>
      <c r="K324" s="321"/>
      <c r="L324" s="321"/>
      <c r="M324" s="178"/>
      <c r="N324" s="190">
        <f t="shared" ca="1" si="17"/>
        <v>-59.423197492163013</v>
      </c>
      <c r="O324" s="180"/>
      <c r="P324" s="303" t="str">
        <f ca="1">IF(DAY(A324)=20,"Salary transfer from " &amp;'ввод данных'!$B$11,INDEX(Лист4!$A$1:$A$388,RANDBETWEEN(1,ROWS(Лист4!$A$1:$A$388))))</f>
        <v>COINFIDE*XQAW*</v>
      </c>
      <c r="Q324" s="303"/>
      <c r="R324" s="180"/>
      <c r="S324" s="178" t="str">
        <f t="shared" ca="1" si="19"/>
        <v>*6664</v>
      </c>
    </row>
    <row r="325" spans="1:19" ht="30" customHeight="1">
      <c r="A325" s="160">
        <f t="shared" ca="1" si="18"/>
        <v>45914.958877314828</v>
      </c>
      <c r="B325" s="180"/>
      <c r="C325" s="306">
        <f t="shared" ca="1" si="16"/>
        <v>45914.958877314828</v>
      </c>
      <c r="D325" s="307"/>
      <c r="E325" s="307"/>
      <c r="F325" s="307"/>
      <c r="G325" s="180"/>
      <c r="H325" s="321">
        <f ca="1">(IF(AND(DAY(A325)=20,COUNTIFS($H$25:H324,"&gt;0",$A$25:A324,"&gt;="&amp;DATE(YEAR(A325),MONTH(A325),1),$A$25:A324,"&lt;"&amp;DATE(YEAR(A325),MONTH(A325)+1,1))=0),'ввод данных'!$B$15,-RANDBETWEEN(51,14999)))/'ввод данных'!$B$7</f>
        <v>-126.31974921630093</v>
      </c>
      <c r="I325" s="321"/>
      <c r="J325" s="321"/>
      <c r="K325" s="321"/>
      <c r="L325" s="321"/>
      <c r="M325" s="178"/>
      <c r="N325" s="190">
        <f t="shared" ca="1" si="17"/>
        <v>-126.31974921630093</v>
      </c>
      <c r="O325" s="180"/>
      <c r="P325" s="303" t="str">
        <f ca="1">IF(DAY(A325)=20,"Salary transfer from " &amp;'ввод данных'!$B$11,INDEX(Лист4!$A$1:$A$388,RANDBETWEEN(1,ROWS(Лист4!$A$1:$A$388))))</f>
        <v>STOCKHOLMS AUKTIONSVER</v>
      </c>
      <c r="Q325" s="303"/>
      <c r="R325" s="180"/>
      <c r="S325" s="178" t="str">
        <f t="shared" ca="1" si="19"/>
        <v>*6664</v>
      </c>
    </row>
    <row r="326" spans="1:19" ht="30" customHeight="1">
      <c r="A326" s="160">
        <f t="shared" ca="1" si="18"/>
        <v>45914.174849537048</v>
      </c>
      <c r="B326" s="180"/>
      <c r="C326" s="306">
        <f t="shared" ca="1" si="16"/>
        <v>45914.174849537048</v>
      </c>
      <c r="D326" s="307"/>
      <c r="E326" s="307"/>
      <c r="F326" s="307"/>
      <c r="G326" s="180"/>
      <c r="H326" s="321">
        <f ca="1">(IF(AND(DAY(A326)=20,COUNTIFS($H$25:H325,"&gt;0",$A$25:A325,"&gt;="&amp;DATE(YEAR(A326),MONTH(A326),1),$A$25:A325,"&lt;"&amp;DATE(YEAR(A326),MONTH(A326)+1,1))=0),'ввод данных'!$B$15,-RANDBETWEEN(51,14999)))/'ввод данных'!$B$7</f>
        <v>-80.601880877742943</v>
      </c>
      <c r="I326" s="321"/>
      <c r="J326" s="321"/>
      <c r="K326" s="321"/>
      <c r="L326" s="321"/>
      <c r="M326" s="178"/>
      <c r="N326" s="190">
        <f t="shared" ca="1" si="17"/>
        <v>-80.601880877742943</v>
      </c>
      <c r="O326" s="180"/>
      <c r="P326" s="303" t="str">
        <f ca="1">IF(DAY(A326)=20,"Salary transfer from " &amp;'ввод данных'!$B$11,INDEX(Лист4!$A$1:$A$388,RANDBETWEEN(1,ROWS(Лист4!$A$1:$A$388))))</f>
        <v>PYATEROCHKA 2624</v>
      </c>
      <c r="Q326" s="303"/>
      <c r="R326" s="180"/>
      <c r="S326" s="178" t="str">
        <f t="shared" ca="1" si="19"/>
        <v>*6664</v>
      </c>
    </row>
    <row r="327" spans="1:19" ht="30" customHeight="1">
      <c r="A327" s="160">
        <f t="shared" ca="1" si="18"/>
        <v>45913.365127314828</v>
      </c>
      <c r="B327" s="180"/>
      <c r="C327" s="306">
        <f t="shared" ca="1" si="16"/>
        <v>45913.365127314828</v>
      </c>
      <c r="D327" s="307"/>
      <c r="E327" s="307"/>
      <c r="F327" s="307"/>
      <c r="G327" s="180"/>
      <c r="H327" s="321">
        <f ca="1">(IF(AND(DAY(A327)=20,COUNTIFS($H$25:H326,"&gt;0",$A$25:A326,"&gt;="&amp;DATE(YEAR(A327),MONTH(A327),1),$A$25:A326,"&lt;"&amp;DATE(YEAR(A327),MONTH(A327)+1,1))=0),'ввод данных'!$B$15,-RANDBETWEEN(51,14999)))/'ввод данных'!$B$7</f>
        <v>-43.410658307210028</v>
      </c>
      <c r="I327" s="321"/>
      <c r="J327" s="321"/>
      <c r="K327" s="321"/>
      <c r="L327" s="321"/>
      <c r="M327" s="178"/>
      <c r="N327" s="190">
        <f t="shared" ca="1" si="17"/>
        <v>-43.410658307210028</v>
      </c>
      <c r="O327" s="180"/>
      <c r="P327" s="303" t="str">
        <f ca="1">IF(DAY(A327)=20,"Salary transfer from " &amp;'ввод данных'!$B$11,INDEX(Лист4!$A$1:$A$388,RANDBETWEEN(1,ROWS(Лист4!$A$1:$A$388))))</f>
        <v>RITCHIE BROS. AUCTIONEERS</v>
      </c>
      <c r="Q327" s="303"/>
      <c r="R327" s="180"/>
      <c r="S327" s="178" t="str">
        <f t="shared" ca="1" si="19"/>
        <v>*6664</v>
      </c>
    </row>
    <row r="328" spans="1:19" ht="30" customHeight="1">
      <c r="A328" s="160">
        <f t="shared" ca="1" si="18"/>
        <v>45913.21651620372</v>
      </c>
      <c r="B328" s="180"/>
      <c r="C328" s="306">
        <f t="shared" ca="1" si="16"/>
        <v>45913.21651620372</v>
      </c>
      <c r="D328" s="307"/>
      <c r="E328" s="307"/>
      <c r="F328" s="307"/>
      <c r="G328" s="180"/>
      <c r="H328" s="321">
        <f ca="1">(IF(AND(DAY(A328)=20,COUNTIFS($H$25:H327,"&gt;0",$A$25:A327,"&gt;="&amp;DATE(YEAR(A328),MONTH(A328),1),$A$25:A327,"&lt;"&amp;DATE(YEAR(A328),MONTH(A328)+1,1))=0),'ввод данных'!$B$15,-RANDBETWEEN(51,14999)))/'ввод данных'!$B$7</f>
        <v>-100.76489028213166</v>
      </c>
      <c r="I328" s="321"/>
      <c r="J328" s="321"/>
      <c r="K328" s="321"/>
      <c r="L328" s="321"/>
      <c r="M328" s="178"/>
      <c r="N328" s="190">
        <f t="shared" ca="1" si="17"/>
        <v>-100.76489028213166</v>
      </c>
      <c r="O328" s="180"/>
      <c r="P328" s="303" t="str">
        <f ca="1">IF(DAY(A328)=20,"Salary transfer from " &amp;'ввод данных'!$B$11,INDEX(Лист4!$A$1:$A$388,RANDBETWEEN(1,ROWS(Лист4!$A$1:$A$388))))</f>
        <v>LLC ORGANIC COFFEE-2</v>
      </c>
      <c r="Q328" s="303"/>
      <c r="R328" s="180"/>
      <c r="S328" s="178" t="str">
        <f t="shared" ca="1" si="19"/>
        <v>*6664</v>
      </c>
    </row>
    <row r="329" spans="1:19" ht="30" customHeight="1">
      <c r="A329" s="160">
        <f t="shared" ca="1" si="18"/>
        <v>45913.129710648165</v>
      </c>
      <c r="B329" s="180"/>
      <c r="C329" s="306">
        <f t="shared" ca="1" si="16"/>
        <v>45913.129710648165</v>
      </c>
      <c r="D329" s="307"/>
      <c r="E329" s="307"/>
      <c r="F329" s="307"/>
      <c r="G329" s="180"/>
      <c r="H329" s="321">
        <f ca="1">(IF(AND(DAY(A329)=20,COUNTIFS($H$25:H328,"&gt;0",$A$25:A328,"&gt;="&amp;DATE(YEAR(A329),MONTH(A329),1),$A$25:A328,"&lt;"&amp;DATE(YEAR(A329),MONTH(A329)+1,1))=0),'ввод данных'!$B$15,-RANDBETWEEN(51,14999)))/'ввод данных'!$B$7</f>
        <v>-25.178683385579937</v>
      </c>
      <c r="I329" s="321"/>
      <c r="J329" s="321"/>
      <c r="K329" s="321"/>
      <c r="L329" s="321"/>
      <c r="M329" s="178"/>
      <c r="N329" s="190">
        <f t="shared" ca="1" si="17"/>
        <v>-25.178683385579937</v>
      </c>
      <c r="O329" s="180"/>
      <c r="P329" s="303" t="str">
        <f ca="1">IF(DAY(A329)=20,"Salary transfer from " &amp;'ввод данных'!$B$11,INDEX(Лист4!$A$1:$A$388,RANDBETWEEN(1,ROWS(Лист4!$A$1:$A$388))))</f>
        <v>ZAIM365.RU</v>
      </c>
      <c r="Q329" s="303"/>
      <c r="R329" s="180"/>
      <c r="S329" s="178" t="str">
        <f t="shared" ca="1" si="19"/>
        <v>*6664</v>
      </c>
    </row>
    <row r="330" spans="1:19" ht="30" customHeight="1">
      <c r="A330" s="160">
        <f t="shared" ca="1" si="18"/>
        <v>45912.944293981498</v>
      </c>
      <c r="B330" s="180"/>
      <c r="C330" s="306">
        <f t="shared" ca="1" si="16"/>
        <v>45912.944293981498</v>
      </c>
      <c r="D330" s="307"/>
      <c r="E330" s="307"/>
      <c r="F330" s="307"/>
      <c r="G330" s="180"/>
      <c r="H330" s="321">
        <f ca="1">(IF(AND(DAY(A330)=20,COUNTIFS($H$25:H329,"&gt;0",$A$25:A329,"&gt;="&amp;DATE(YEAR(A330),MONTH(A330),1),$A$25:A329,"&lt;"&amp;DATE(YEAR(A330),MONTH(A330)+1,1))=0),'ввод данных'!$B$15,-RANDBETWEEN(51,14999)))/'ввод данных'!$B$7</f>
        <v>-175.5360501567398</v>
      </c>
      <c r="I330" s="321"/>
      <c r="J330" s="321"/>
      <c r="K330" s="321"/>
      <c r="L330" s="321"/>
      <c r="M330" s="178"/>
      <c r="N330" s="190">
        <f t="shared" ca="1" si="17"/>
        <v>-175.5360501567398</v>
      </c>
      <c r="O330" s="180"/>
      <c r="P330" s="303" t="str">
        <f ca="1">IF(DAY(A330)=20,"Salary transfer from " &amp;'ввод данных'!$B$11,INDEX(Лист4!$A$1:$A$388,RANDBETWEEN(1,ROWS(Лист4!$A$1:$A$388))))</f>
        <v>MY-ZAIM.RU</v>
      </c>
      <c r="Q330" s="303"/>
      <c r="R330" s="180"/>
      <c r="S330" s="178" t="str">
        <f t="shared" ca="1" si="19"/>
        <v>*6664</v>
      </c>
    </row>
    <row r="331" spans="1:19" ht="30" customHeight="1">
      <c r="A331" s="160">
        <f t="shared" ca="1" si="18"/>
        <v>45912.078321759276</v>
      </c>
      <c r="B331" s="180"/>
      <c r="C331" s="306">
        <f t="shared" ca="1" si="16"/>
        <v>45912.078321759276</v>
      </c>
      <c r="D331" s="307"/>
      <c r="E331" s="307"/>
      <c r="F331" s="307"/>
      <c r="G331" s="180"/>
      <c r="H331" s="321">
        <f ca="1">(IF(AND(DAY(A331)=20,COUNTIFS($H$25:H330,"&gt;0",$A$25:A330,"&gt;="&amp;DATE(YEAR(A331),MONTH(A331),1),$A$25:A330,"&lt;"&amp;DATE(YEAR(A331),MONTH(A331)+1,1))=0),'ввод данных'!$B$15,-RANDBETWEEN(51,14999)))/'ввод данных'!$B$7</f>
        <v>-124.63949843260188</v>
      </c>
      <c r="I331" s="321"/>
      <c r="J331" s="321"/>
      <c r="K331" s="321"/>
      <c r="L331" s="321"/>
      <c r="M331" s="178"/>
      <c r="N331" s="190">
        <f t="shared" ca="1" si="17"/>
        <v>-124.63949843260188</v>
      </c>
      <c r="O331" s="180"/>
      <c r="P331" s="303" t="str">
        <f ca="1">IF(DAY(A331)=20,"Salary transfer from " &amp;'ввод данных'!$B$11,INDEX(Лист4!$A$1:$A$388,RANDBETWEEN(1,ROWS(Лист4!$A$1:$A$388))))</f>
        <v>MAGNIT MM KONSTANTA</v>
      </c>
      <c r="Q331" s="303"/>
      <c r="R331" s="180"/>
      <c r="S331" s="178" t="str">
        <f t="shared" ca="1" si="19"/>
        <v>*6664</v>
      </c>
    </row>
    <row r="332" spans="1:19" ht="30" customHeight="1">
      <c r="A332" s="160">
        <f t="shared" ca="1" si="18"/>
        <v>45911.5317939815</v>
      </c>
      <c r="B332" s="180"/>
      <c r="C332" s="306">
        <f t="shared" ca="1" si="16"/>
        <v>45911.5317939815</v>
      </c>
      <c r="D332" s="307"/>
      <c r="E332" s="307"/>
      <c r="F332" s="307"/>
      <c r="G332" s="180"/>
      <c r="H332" s="321">
        <f ca="1">(IF(AND(DAY(A332)=20,COUNTIFS($H$25:H331,"&gt;0",$A$25:A331,"&gt;="&amp;DATE(YEAR(A332),MONTH(A332),1),$A$25:A331,"&lt;"&amp;DATE(YEAR(A332),MONTH(A332)+1,1))=0),'ввод данных'!$B$15,-RANDBETWEEN(51,14999)))/'ввод данных'!$B$7</f>
        <v>-61.191222570532915</v>
      </c>
      <c r="I332" s="321"/>
      <c r="J332" s="321"/>
      <c r="K332" s="321"/>
      <c r="L332" s="321"/>
      <c r="M332" s="178"/>
      <c r="N332" s="190">
        <f t="shared" ca="1" si="17"/>
        <v>-61.191222570532915</v>
      </c>
      <c r="O332" s="180"/>
      <c r="P332" s="303" t="str">
        <f ca="1">IF(DAY(A332)=20,"Salary transfer from " &amp;'ввод данных'!$B$11,INDEX(Лист4!$A$1:$A$388,RANDBETWEEN(1,ROWS(Лист4!$A$1:$A$388))))</f>
        <v>MOBI.DENGI..</v>
      </c>
      <c r="Q332" s="303"/>
      <c r="R332" s="180"/>
      <c r="S332" s="178" t="str">
        <f t="shared" ca="1" si="19"/>
        <v>*6664</v>
      </c>
    </row>
    <row r="333" spans="1:19" ht="30" customHeight="1">
      <c r="A333" s="160">
        <f t="shared" ca="1" si="18"/>
        <v>45910.779710648167</v>
      </c>
      <c r="B333" s="180"/>
      <c r="C333" s="306">
        <f t="shared" ca="1" si="16"/>
        <v>45910.779710648167</v>
      </c>
      <c r="D333" s="307"/>
      <c r="E333" s="307"/>
      <c r="F333" s="307"/>
      <c r="G333" s="180"/>
      <c r="H333" s="321">
        <f ca="1">(IF(AND(DAY(A333)=20,COUNTIFS($H$25:H332,"&gt;0",$A$25:A332,"&gt;="&amp;DATE(YEAR(A333),MONTH(A333),1),$A$25:A332,"&lt;"&amp;DATE(YEAR(A333),MONTH(A333)+1,1))=0),'ввод данных'!$B$15,-RANDBETWEEN(51,14999)))/'ввод данных'!$B$7</f>
        <v>-12.752351097178684</v>
      </c>
      <c r="I333" s="321"/>
      <c r="J333" s="321"/>
      <c r="K333" s="321"/>
      <c r="L333" s="321"/>
      <c r="M333" s="178"/>
      <c r="N333" s="190">
        <f t="shared" ca="1" si="17"/>
        <v>-12.752351097178684</v>
      </c>
      <c r="O333" s="180"/>
      <c r="P333" s="303" t="str">
        <f ca="1">IF(DAY(A333)=20,"Salary transfer from " &amp;'ввод данных'!$B$11,INDEX(Лист4!$A$1:$A$388,RANDBETWEEN(1,ROWS(Лист4!$A$1:$A$388))))</f>
        <v>NASH COFFEE</v>
      </c>
      <c r="Q333" s="303"/>
      <c r="R333" s="180"/>
      <c r="S333" s="178" t="str">
        <f t="shared" ca="1" si="19"/>
        <v>*6664</v>
      </c>
    </row>
    <row r="334" spans="1:19" ht="30" customHeight="1">
      <c r="A334" s="160">
        <f t="shared" ca="1" si="18"/>
        <v>45910.687349537053</v>
      </c>
      <c r="B334" s="180"/>
      <c r="C334" s="306">
        <f t="shared" ca="1" si="16"/>
        <v>45910.687349537053</v>
      </c>
      <c r="D334" s="307"/>
      <c r="E334" s="307"/>
      <c r="F334" s="307"/>
      <c r="G334" s="180"/>
      <c r="H334" s="321">
        <f ca="1">(IF(AND(DAY(A334)=20,COUNTIFS($H$25:H333,"&gt;0",$A$25:A333,"&gt;="&amp;DATE(YEAR(A334),MONTH(A334),1),$A$25:A333,"&lt;"&amp;DATE(YEAR(A334),MONTH(A334)+1,1))=0),'ввод данных'!$B$15,-RANDBETWEEN(51,14999)))/'ввод данных'!$B$7</f>
        <v>-55.749216300940439</v>
      </c>
      <c r="I334" s="321"/>
      <c r="J334" s="321"/>
      <c r="K334" s="321"/>
      <c r="L334" s="321"/>
      <c r="M334" s="178"/>
      <c r="N334" s="190">
        <f t="shared" ca="1" si="17"/>
        <v>-55.749216300940439</v>
      </c>
      <c r="O334" s="180"/>
      <c r="P334" s="303" t="str">
        <f ca="1">IF(DAY(A334)=20,"Salary transfer from " &amp;'ввод данных'!$B$11,INDEX(Лист4!$A$1:$A$388,RANDBETWEEN(1,ROWS(Лист4!$A$1:$A$388))))</f>
        <v>COFFEE ZOLOTAYA UNTSI</v>
      </c>
      <c r="Q334" s="303"/>
      <c r="R334" s="180"/>
      <c r="S334" s="178" t="str">
        <f t="shared" ca="1" si="19"/>
        <v>*6664</v>
      </c>
    </row>
    <row r="335" spans="1:19" ht="30" customHeight="1">
      <c r="A335" s="160">
        <f t="shared" ca="1" si="18"/>
        <v>45910.093599537053</v>
      </c>
      <c r="B335" s="180"/>
      <c r="C335" s="306">
        <f t="shared" ca="1" si="16"/>
        <v>45910.093599537053</v>
      </c>
      <c r="D335" s="307"/>
      <c r="E335" s="307"/>
      <c r="F335" s="307"/>
      <c r="G335" s="180"/>
      <c r="H335" s="321">
        <f ca="1">(IF(AND(DAY(A335)=20,COUNTIFS($H$25:H334,"&gt;0",$A$25:A334,"&gt;="&amp;DATE(YEAR(A335),MONTH(A335),1),$A$25:A334,"&lt;"&amp;DATE(YEAR(A335),MONTH(A335)+1,1))=0),'ввод данных'!$B$15,-RANDBETWEEN(51,14999)))/'ввод данных'!$B$7</f>
        <v>-42.294670846394986</v>
      </c>
      <c r="I335" s="321"/>
      <c r="J335" s="321"/>
      <c r="K335" s="321"/>
      <c r="L335" s="321"/>
      <c r="M335" s="178"/>
      <c r="N335" s="190">
        <f t="shared" ca="1" si="17"/>
        <v>-42.294670846394986</v>
      </c>
      <c r="O335" s="180"/>
      <c r="P335" s="303" t="str">
        <f ca="1">IF(DAY(A335)=20,"Salary transfer from " &amp;'ввод данных'!$B$11,INDEX(Лист4!$A$1:$A$388,RANDBETWEEN(1,ROWS(Лист4!$A$1:$A$388))))</f>
        <v>OOO KOMPASS GRUPP RUS</v>
      </c>
      <c r="Q335" s="303"/>
      <c r="R335" s="180"/>
      <c r="S335" s="178" t="str">
        <f t="shared" ca="1" si="19"/>
        <v>*6664</v>
      </c>
    </row>
    <row r="336" spans="1:19" ht="30" customHeight="1">
      <c r="A336" s="160">
        <f t="shared" ca="1" si="18"/>
        <v>45909.490127314828</v>
      </c>
      <c r="B336" s="180"/>
      <c r="C336" s="306">
        <f t="shared" ca="1" si="16"/>
        <v>45909.490127314828</v>
      </c>
      <c r="D336" s="307"/>
      <c r="E336" s="307"/>
      <c r="F336" s="307"/>
      <c r="G336" s="180"/>
      <c r="H336" s="321">
        <f ca="1">(IF(AND(DAY(A336)=20,COUNTIFS($H$25:H335,"&gt;0",$A$25:A335,"&gt;="&amp;DATE(YEAR(A336),MONTH(A336),1),$A$25:A335,"&lt;"&amp;DATE(YEAR(A336),MONTH(A336)+1,1))=0),'ввод данных'!$B$15,-RANDBETWEEN(51,14999)))/'ввод данных'!$B$7</f>
        <v>-135.39811912225704</v>
      </c>
      <c r="I336" s="321"/>
      <c r="J336" s="321"/>
      <c r="K336" s="321"/>
      <c r="L336" s="321"/>
      <c r="M336" s="178"/>
      <c r="N336" s="190">
        <f t="shared" ca="1" si="17"/>
        <v>-135.39811912225704</v>
      </c>
      <c r="O336" s="180"/>
      <c r="P336" s="303" t="str">
        <f ca="1">IF(DAY(A336)=20,"Salary transfer from " &amp;'ввод данных'!$B$11,INDEX(Лист4!$A$1:$A$388,RANDBETWEEN(1,ROWS(Лист4!$A$1:$A$388))))</f>
        <v>COFFEE FINANSIST L</v>
      </c>
      <c r="Q336" s="303"/>
      <c r="R336" s="180"/>
      <c r="S336" s="178" t="str">
        <f t="shared" ca="1" si="19"/>
        <v>*6664</v>
      </c>
    </row>
    <row r="337" spans="1:19" ht="30" customHeight="1">
      <c r="A337" s="160">
        <f t="shared" ca="1" si="18"/>
        <v>45909.377627314825</v>
      </c>
      <c r="B337" s="180"/>
      <c r="C337" s="306">
        <f t="shared" ca="1" si="16"/>
        <v>45909.377627314825</v>
      </c>
      <c r="D337" s="307"/>
      <c r="E337" s="307"/>
      <c r="F337" s="307"/>
      <c r="G337" s="180"/>
      <c r="H337" s="321">
        <f ca="1">(IF(AND(DAY(A337)=20,COUNTIFS($H$25:H336,"&gt;0",$A$25:A336,"&gt;="&amp;DATE(YEAR(A337),MONTH(A337),1),$A$25:A336,"&lt;"&amp;DATE(YEAR(A337),MONTH(A337)+1,1))=0),'ввод данных'!$B$15,-RANDBETWEEN(51,14999)))/'ввод данных'!$B$7</f>
        <v>-102.93416927899686</v>
      </c>
      <c r="I337" s="321"/>
      <c r="J337" s="321"/>
      <c r="K337" s="321"/>
      <c r="L337" s="321"/>
      <c r="M337" s="178"/>
      <c r="N337" s="190">
        <f t="shared" ca="1" si="17"/>
        <v>-102.93416927899686</v>
      </c>
      <c r="O337" s="180"/>
      <c r="P337" s="303" t="str">
        <f ca="1">IF(DAY(A337)=20,"Salary transfer from " &amp;'ввод данных'!$B$11,INDEX(Лист4!$A$1:$A$388,RANDBETWEEN(1,ROWS(Лист4!$A$1:$A$388))))</f>
        <v>LLC KURYER-REGION ST.</v>
      </c>
      <c r="Q337" s="303"/>
      <c r="R337" s="180"/>
      <c r="S337" s="178" t="str">
        <f t="shared" ca="1" si="19"/>
        <v>*6664</v>
      </c>
    </row>
    <row r="338" spans="1:19" ht="30" customHeight="1">
      <c r="A338" s="160">
        <f t="shared" ca="1" si="18"/>
        <v>45909.038043981491</v>
      </c>
      <c r="B338" s="180"/>
      <c r="C338" s="306">
        <f t="shared" ca="1" si="16"/>
        <v>45909.038043981491</v>
      </c>
      <c r="D338" s="307"/>
      <c r="E338" s="307"/>
      <c r="F338" s="307"/>
      <c r="G338" s="180"/>
      <c r="H338" s="321">
        <f ca="1">(IF(AND(DAY(A338)=20,COUNTIFS($H$25:H337,"&gt;0",$A$25:A337,"&gt;="&amp;DATE(YEAR(A338),MONTH(A338),1),$A$25:A337,"&lt;"&amp;DATE(YEAR(A338),MONTH(A338)+1,1))=0),'ввод данных'!$B$15,-RANDBETWEEN(51,14999)))/'ввод данных'!$B$7</f>
        <v>-78.708463949843264</v>
      </c>
      <c r="I338" s="321"/>
      <c r="J338" s="321"/>
      <c r="K338" s="321"/>
      <c r="L338" s="321"/>
      <c r="M338" s="178"/>
      <c r="N338" s="190">
        <f t="shared" ca="1" si="17"/>
        <v>-78.708463949843264</v>
      </c>
      <c r="O338" s="180"/>
      <c r="P338" s="303" t="str">
        <f ca="1">IF(DAY(A338)=20,"Salary transfer from " &amp;'ввод данных'!$B$11,INDEX(Лист4!$A$1:$A$388,RANDBETWEEN(1,ROWS(Лист4!$A$1:$A$388))))</f>
        <v>BEER&amp;SUSHI SHOP</v>
      </c>
      <c r="Q338" s="303"/>
      <c r="R338" s="180"/>
      <c r="S338" s="178" t="str">
        <f t="shared" ca="1" si="19"/>
        <v>*6664</v>
      </c>
    </row>
    <row r="339" spans="1:19" ht="30" customHeight="1">
      <c r="A339" s="160">
        <f t="shared" ca="1" si="18"/>
        <v>45908.502627314825</v>
      </c>
      <c r="B339" s="180"/>
      <c r="C339" s="306">
        <f t="shared" ca="1" si="16"/>
        <v>45908.502627314825</v>
      </c>
      <c r="D339" s="307"/>
      <c r="E339" s="307"/>
      <c r="F339" s="307"/>
      <c r="G339" s="180"/>
      <c r="H339" s="321">
        <f ca="1">(IF(AND(DAY(A339)=20,COUNTIFS($H$25:H338,"&gt;0",$A$25:A338,"&gt;="&amp;DATE(YEAR(A339),MONTH(A339),1),$A$25:A338,"&lt;"&amp;DATE(YEAR(A339),MONTH(A339)+1,1))=0),'ввод данных'!$B$15,-RANDBETWEEN(51,14999)))/'ввод данных'!$B$7</f>
        <v>-125.05329153605015</v>
      </c>
      <c r="I339" s="321"/>
      <c r="J339" s="321"/>
      <c r="K339" s="321"/>
      <c r="L339" s="321"/>
      <c r="M339" s="178"/>
      <c r="N339" s="190">
        <f t="shared" ca="1" si="17"/>
        <v>-125.05329153605015</v>
      </c>
      <c r="O339" s="180"/>
      <c r="P339" s="303" t="str">
        <f ca="1">IF(DAY(A339)=20,"Salary transfer from " &amp;'ввод данных'!$B$11,INDEX(Лист4!$A$1:$A$388,RANDBETWEEN(1,ROWS(Лист4!$A$1:$A$388))))</f>
        <v>ZAIM-365-ON.RU</v>
      </c>
      <c r="Q339" s="303"/>
      <c r="R339" s="180"/>
      <c r="S339" s="178" t="str">
        <f t="shared" ca="1" si="19"/>
        <v>*6664</v>
      </c>
    </row>
    <row r="340" spans="1:19" ht="30" customHeight="1">
      <c r="A340" s="160">
        <f t="shared" ca="1" si="18"/>
        <v>45908.079710648155</v>
      </c>
      <c r="B340" s="180"/>
      <c r="C340" s="306">
        <f t="shared" ca="1" si="16"/>
        <v>45908.079710648155</v>
      </c>
      <c r="D340" s="307"/>
      <c r="E340" s="307"/>
      <c r="F340" s="307"/>
      <c r="G340" s="180"/>
      <c r="H340" s="321">
        <f ca="1">(IF(AND(DAY(A340)=20,COUNTIFS($H$25:H339,"&gt;0",$A$25:A339,"&gt;="&amp;DATE(YEAR(A340),MONTH(A340),1),$A$25:A339,"&lt;"&amp;DATE(YEAR(A340),MONTH(A340)+1,1))=0),'ввод данных'!$B$15,-RANDBETWEEN(51,14999)))/'ввод данных'!$B$7</f>
        <v>-71.410658307210028</v>
      </c>
      <c r="I340" s="321"/>
      <c r="J340" s="321"/>
      <c r="K340" s="321"/>
      <c r="L340" s="321"/>
      <c r="M340" s="178"/>
      <c r="N340" s="190">
        <f t="shared" ca="1" si="17"/>
        <v>-71.410658307210028</v>
      </c>
      <c r="O340" s="180"/>
      <c r="P340" s="303" t="str">
        <f ca="1">IF(DAY(A340)=20,"Salary transfer from " &amp;'ввод данных'!$B$11,INDEX(Лист4!$A$1:$A$388,RANDBETWEEN(1,ROWS(Лист4!$A$1:$A$388))))</f>
        <v>BELLA</v>
      </c>
      <c r="Q340" s="303"/>
      <c r="R340" s="180"/>
      <c r="S340" s="178" t="str">
        <f t="shared" ca="1" si="19"/>
        <v>*6664</v>
      </c>
    </row>
    <row r="341" spans="1:19" ht="30" customHeight="1">
      <c r="A341" s="160">
        <f t="shared" ca="1" si="18"/>
        <v>45907.239432870374</v>
      </c>
      <c r="B341" s="180"/>
      <c r="C341" s="306">
        <f t="shared" ca="1" si="16"/>
        <v>45907.239432870374</v>
      </c>
      <c r="D341" s="307"/>
      <c r="E341" s="307"/>
      <c r="F341" s="307"/>
      <c r="G341" s="180"/>
      <c r="H341" s="321">
        <f ca="1">(IF(AND(DAY(A341)=20,COUNTIFS($H$25:H340,"&gt;0",$A$25:A340,"&gt;="&amp;DATE(YEAR(A341),MONTH(A341),1),$A$25:A340,"&lt;"&amp;DATE(YEAR(A341),MONTH(A341)+1,1))=0),'ввод данных'!$B$15,-RANDBETWEEN(51,14999)))/'ввод данных'!$B$7</f>
        <v>-88.702194357366764</v>
      </c>
      <c r="I341" s="321"/>
      <c r="J341" s="321"/>
      <c r="K341" s="321"/>
      <c r="L341" s="321"/>
      <c r="M341" s="178"/>
      <c r="N341" s="190">
        <f t="shared" ca="1" si="17"/>
        <v>-88.702194357366764</v>
      </c>
      <c r="O341" s="180"/>
      <c r="P341" s="303" t="str">
        <f ca="1">IF(DAY(A341)=20,"Salary transfer from " &amp;'ввод данных'!$B$11,INDEX(Лист4!$A$1:$A$388,RANDBETWEEN(1,ROWS(Лист4!$A$1:$A$388))))</f>
        <v>QIWI</v>
      </c>
      <c r="Q341" s="303"/>
      <c r="R341" s="180"/>
      <c r="S341" s="178" t="str">
        <f t="shared" ca="1" si="19"/>
        <v>*6664</v>
      </c>
    </row>
    <row r="342" spans="1:19" ht="30" customHeight="1">
      <c r="A342" s="160">
        <f t="shared" ca="1" si="18"/>
        <v>45906.765821759262</v>
      </c>
      <c r="B342" s="180"/>
      <c r="C342" s="306">
        <f t="shared" ca="1" si="16"/>
        <v>45906.765821759262</v>
      </c>
      <c r="D342" s="307"/>
      <c r="E342" s="307"/>
      <c r="F342" s="307"/>
      <c r="G342" s="180"/>
      <c r="H342" s="321">
        <f ca="1">(IF(AND(DAY(A342)=20,COUNTIFS($H$25:H341,"&gt;0",$A$25:A341,"&gt;="&amp;DATE(YEAR(A342),MONTH(A342),1),$A$25:A341,"&lt;"&amp;DATE(YEAR(A342),MONTH(A342)+1,1))=0),'ввод данных'!$B$15,-RANDBETWEEN(51,14999)))/'ввод данных'!$B$7</f>
        <v>-155.73667711598745</v>
      </c>
      <c r="I342" s="321"/>
      <c r="J342" s="321"/>
      <c r="K342" s="321"/>
      <c r="L342" s="321"/>
      <c r="M342" s="178"/>
      <c r="N342" s="190">
        <f t="shared" ca="1" si="17"/>
        <v>-155.73667711598745</v>
      </c>
      <c r="O342" s="180"/>
      <c r="P342" s="303" t="str">
        <f ca="1">IF(DAY(A342)=20,"Salary transfer from " &amp;'ввод данных'!$B$11,INDEX(Лист4!$A$1:$A$388,RANDBETWEEN(1,ROWS(Лист4!$A$1:$A$388))))</f>
        <v>OOO GUDFUD</v>
      </c>
      <c r="Q342" s="303"/>
      <c r="R342" s="180"/>
      <c r="S342" s="178" t="str">
        <f t="shared" ca="1" si="19"/>
        <v>*6664</v>
      </c>
    </row>
    <row r="343" spans="1:19" ht="30" customHeight="1">
      <c r="A343" s="160">
        <f t="shared" ca="1" si="18"/>
        <v>45906.202627314815</v>
      </c>
      <c r="B343" s="180"/>
      <c r="C343" s="306">
        <f t="shared" ca="1" si="16"/>
        <v>45906.202627314815</v>
      </c>
      <c r="D343" s="307"/>
      <c r="E343" s="307"/>
      <c r="F343" s="307"/>
      <c r="G343" s="180"/>
      <c r="H343" s="321">
        <f ca="1">(IF(AND(DAY(A343)=20,COUNTIFS($H$25:H342,"&gt;0",$A$25:A342,"&gt;="&amp;DATE(YEAR(A343),MONTH(A343),1),$A$25:A342,"&lt;"&amp;DATE(YEAR(A343),MONTH(A343)+1,1))=0),'ввод данных'!$B$15,-RANDBETWEEN(51,14999)))/'ввод данных'!$B$7</f>
        <v>-38.896551724137929</v>
      </c>
      <c r="I343" s="321"/>
      <c r="J343" s="321"/>
      <c r="K343" s="321"/>
      <c r="L343" s="321"/>
      <c r="M343" s="178"/>
      <c r="N343" s="190">
        <f t="shared" ca="1" si="17"/>
        <v>-38.896551724137929</v>
      </c>
      <c r="O343" s="180"/>
      <c r="P343" s="303" t="str">
        <f ca="1">IF(DAY(A343)=20,"Salary transfer from " &amp;'ввод данных'!$B$11,INDEX(Лист4!$A$1:$A$388,RANDBETWEEN(1,ROWS(Лист4!$A$1:$A$388))))</f>
        <v>ZAIMCO.RU</v>
      </c>
      <c r="Q343" s="303"/>
      <c r="R343" s="180"/>
      <c r="S343" s="178" t="str">
        <f t="shared" ca="1" si="19"/>
        <v>*6664</v>
      </c>
    </row>
    <row r="344" spans="1:19" ht="30" customHeight="1">
      <c r="A344" s="160">
        <f t="shared" ca="1" si="18"/>
        <v>45905.557488425926</v>
      </c>
      <c r="B344" s="180"/>
      <c r="C344" s="306">
        <f t="shared" ca="1" si="16"/>
        <v>45905.557488425926</v>
      </c>
      <c r="D344" s="307"/>
      <c r="E344" s="307"/>
      <c r="F344" s="307"/>
      <c r="G344" s="180"/>
      <c r="H344" s="321">
        <f ca="1">(IF(AND(DAY(A344)=20,COUNTIFS($H$25:H343,"&gt;0",$A$25:A343,"&gt;="&amp;DATE(YEAR(A344),MONTH(A344),1),$A$25:A343,"&lt;"&amp;DATE(YEAR(A344),MONTH(A344)+1,1))=0),'ввод данных'!$B$15,-RANDBETWEEN(51,14999)))/'ввод данных'!$B$7</f>
        <v>-133.32915360501568</v>
      </c>
      <c r="I344" s="321"/>
      <c r="J344" s="321"/>
      <c r="K344" s="321"/>
      <c r="L344" s="321"/>
      <c r="M344" s="178"/>
      <c r="N344" s="190">
        <f t="shared" ca="1" si="17"/>
        <v>-133.32915360501568</v>
      </c>
      <c r="O344" s="180"/>
      <c r="P344" s="303" t="str">
        <f ca="1">IF(DAY(A344)=20,"Salary transfer from " &amp;'ввод данных'!$B$11,INDEX(Лист4!$A$1:$A$388,RANDBETWEEN(1,ROWS(Лист4!$A$1:$A$388))))</f>
        <v>PAYU*PAYQR, PAYQR.RU</v>
      </c>
      <c r="Q344" s="303"/>
      <c r="R344" s="180"/>
      <c r="S344" s="178" t="str">
        <f t="shared" ca="1" si="19"/>
        <v>*6664</v>
      </c>
    </row>
    <row r="345" spans="1:19" ht="30" customHeight="1">
      <c r="A345" s="160">
        <f t="shared" ca="1" si="18"/>
        <v>45904.965821759259</v>
      </c>
      <c r="B345" s="180"/>
      <c r="C345" s="306">
        <f t="shared" ca="1" si="16"/>
        <v>45904.965821759259</v>
      </c>
      <c r="D345" s="307"/>
      <c r="E345" s="307"/>
      <c r="F345" s="307"/>
      <c r="G345" s="180"/>
      <c r="H345" s="321">
        <f ca="1">(IF(AND(DAY(A345)=20,COUNTIFS($H$25:H344,"&gt;0",$A$25:A344,"&gt;="&amp;DATE(YEAR(A345),MONTH(A345),1),$A$25:A344,"&lt;"&amp;DATE(YEAR(A345),MONTH(A345)+1,1))=0),'ввод данных'!$B$15,-RANDBETWEEN(51,14999)))/'ввод данных'!$B$7</f>
        <v>-20.062695924764892</v>
      </c>
      <c r="I345" s="321"/>
      <c r="J345" s="321"/>
      <c r="K345" s="321"/>
      <c r="L345" s="321"/>
      <c r="M345" s="178"/>
      <c r="N345" s="190">
        <f t="shared" ca="1" si="17"/>
        <v>-20.062695924764892</v>
      </c>
      <c r="O345" s="180"/>
      <c r="P345" s="303" t="str">
        <f ca="1">IF(DAY(A345)=20,"Salary transfer from " &amp;'ввод данных'!$B$11,INDEX(Лист4!$A$1:$A$388,RANDBETWEEN(1,ROWS(Лист4!$A$1:$A$388))))</f>
        <v>RBK*FINBETTING</v>
      </c>
      <c r="Q345" s="303"/>
      <c r="R345" s="180"/>
      <c r="S345" s="178" t="str">
        <f t="shared" ca="1" si="19"/>
        <v>*6664</v>
      </c>
    </row>
    <row r="346" spans="1:19" ht="30" customHeight="1">
      <c r="A346" s="160">
        <f t="shared" ca="1" si="18"/>
        <v>45904.528321759259</v>
      </c>
      <c r="B346" s="180"/>
      <c r="C346" s="306">
        <f t="shared" ref="C346:C361" ca="1" si="20">A346</f>
        <v>45904.528321759259</v>
      </c>
      <c r="D346" s="307"/>
      <c r="E346" s="307"/>
      <c r="F346" s="307"/>
      <c r="G346" s="180"/>
      <c r="H346" s="321">
        <f ca="1">(IF(AND(DAY(A346)=20,COUNTIFS($H$25:H345,"&gt;0",$A$25:A345,"&gt;="&amp;DATE(YEAR(A346),MONTH(A346),1),$A$25:A345,"&lt;"&amp;DATE(YEAR(A346),MONTH(A346)+1,1))=0),'ввод данных'!$B$15,-RANDBETWEEN(51,14999)))/'ввод данных'!$B$7</f>
        <v>-111.7742946708464</v>
      </c>
      <c r="I346" s="321"/>
      <c r="J346" s="321"/>
      <c r="K346" s="321"/>
      <c r="L346" s="321"/>
      <c r="M346" s="178"/>
      <c r="N346" s="190">
        <f t="shared" ref="N346:N361" ca="1" si="21">H346</f>
        <v>-111.7742946708464</v>
      </c>
      <c r="O346" s="180"/>
      <c r="P346" s="303" t="str">
        <f ca="1">IF(DAY(A346)=20,"Salary transfer from " &amp;'ввод данных'!$B$11,INDEX(Лист4!$A$1:$A$388,RANDBETWEEN(1,ROWS(Лист4!$A$1:$A$388))))</f>
        <v>AM OTKRITIE FUND BONDS</v>
      </c>
      <c r="Q346" s="303"/>
      <c r="R346" s="180"/>
      <c r="S346" s="178" t="str">
        <f t="shared" ca="1" si="19"/>
        <v>*6664</v>
      </c>
    </row>
    <row r="347" spans="1:19" ht="30" customHeight="1">
      <c r="A347" s="160">
        <f t="shared" ref="A347:A361" ca="1" si="22">A346-RANDBETWEEN(1,1440)/1440</f>
        <v>45904.138043981482</v>
      </c>
      <c r="B347" s="180"/>
      <c r="C347" s="306">
        <f t="shared" ca="1" si="20"/>
        <v>45904.138043981482</v>
      </c>
      <c r="D347" s="307"/>
      <c r="E347" s="307"/>
      <c r="F347" s="307"/>
      <c r="G347" s="180"/>
      <c r="H347" s="321">
        <f ca="1">(IF(AND(DAY(A347)=20,COUNTIFS($H$25:H346,"&gt;0",$A$25:A346,"&gt;="&amp;DATE(YEAR(A347),MONTH(A347),1),$A$25:A346,"&lt;"&amp;DATE(YEAR(A347),MONTH(A347)+1,1))=0),'ввод данных'!$B$15,-RANDBETWEEN(51,14999)))/'ввод данных'!$B$7</f>
        <v>-180.21316614420061</v>
      </c>
      <c r="I347" s="321"/>
      <c r="J347" s="321"/>
      <c r="K347" s="321"/>
      <c r="L347" s="321"/>
      <c r="M347" s="178"/>
      <c r="N347" s="190">
        <f t="shared" ca="1" si="21"/>
        <v>-180.21316614420061</v>
      </c>
      <c r="O347" s="180"/>
      <c r="P347" s="303" t="str">
        <f ca="1">IF(DAY(A347)=20,"Salary transfer from " &amp;'ввод данных'!$B$11,INDEX(Лист4!$A$1:$A$388,RANDBETWEEN(1,ROWS(Лист4!$A$1:$A$388))))</f>
        <v>INTERNET-BANK ZENIT</v>
      </c>
      <c r="Q347" s="303"/>
      <c r="R347" s="180"/>
      <c r="S347" s="178" t="str">
        <f t="shared" ref="S347:S361" ca="1" si="23">$S$25</f>
        <v>*6664</v>
      </c>
    </row>
    <row r="348" spans="1:19" ht="30" customHeight="1">
      <c r="A348" s="160">
        <f t="shared" ca="1" si="22"/>
        <v>45904.013043981482</v>
      </c>
      <c r="B348" s="180"/>
      <c r="C348" s="306">
        <f t="shared" ca="1" si="20"/>
        <v>45904.013043981482</v>
      </c>
      <c r="D348" s="307"/>
      <c r="E348" s="307"/>
      <c r="F348" s="307"/>
      <c r="G348" s="180"/>
      <c r="H348" s="321">
        <f ca="1">(IF(AND(DAY(A348)=20,COUNTIFS($H$25:H347,"&gt;0",$A$25:A347,"&gt;="&amp;DATE(YEAR(A348),MONTH(A348),1),$A$25:A347,"&lt;"&amp;DATE(YEAR(A348),MONTH(A348)+1,1))=0),'ввод данных'!$B$15,-RANDBETWEEN(51,14999)))/'ввод данных'!$B$7</f>
        <v>-37.830721003134798</v>
      </c>
      <c r="I348" s="321"/>
      <c r="J348" s="321"/>
      <c r="K348" s="321"/>
      <c r="L348" s="321"/>
      <c r="M348" s="178"/>
      <c r="N348" s="190">
        <f t="shared" ca="1" si="21"/>
        <v>-37.830721003134798</v>
      </c>
      <c r="O348" s="180"/>
      <c r="P348" s="303" t="str">
        <f ca="1">IF(DAY(A348)=20,"Salary transfer from " &amp;'ввод данных'!$B$11,INDEX(Лист4!$A$1:$A$388,RANDBETWEEN(1,ROWS(Лист4!$A$1:$A$388))))</f>
        <v>QUICKZAIMNEW</v>
      </c>
      <c r="Q348" s="303"/>
      <c r="R348" s="180"/>
      <c r="S348" s="178" t="str">
        <f t="shared" ca="1" si="23"/>
        <v>*6664</v>
      </c>
    </row>
    <row r="349" spans="1:19" ht="30" customHeight="1">
      <c r="A349" s="160">
        <f t="shared" ca="1" si="22"/>
        <v>45903.954710648148</v>
      </c>
      <c r="B349" s="180"/>
      <c r="C349" s="306">
        <f t="shared" ca="1" si="20"/>
        <v>45903.954710648148</v>
      </c>
      <c r="D349" s="307"/>
      <c r="E349" s="307"/>
      <c r="F349" s="307"/>
      <c r="G349" s="180"/>
      <c r="H349" s="321">
        <f ca="1">(IF(AND(DAY(A349)=20,COUNTIFS($H$25:H348,"&gt;0",$A$25:A348,"&gt;="&amp;DATE(YEAR(A349),MONTH(A349),1),$A$25:A348,"&lt;"&amp;DATE(YEAR(A349),MONTH(A349)+1,1))=0),'ввод данных'!$B$15,-RANDBETWEEN(51,14999)))/'ввод данных'!$B$7</f>
        <v>-49.01567398119122</v>
      </c>
      <c r="I349" s="321"/>
      <c r="J349" s="321"/>
      <c r="K349" s="321"/>
      <c r="L349" s="321"/>
      <c r="M349" s="178"/>
      <c r="N349" s="190">
        <f t="shared" ca="1" si="21"/>
        <v>-49.01567398119122</v>
      </c>
      <c r="O349" s="180"/>
      <c r="P349" s="303" t="str">
        <f ca="1">IF(DAY(A349)=20,"Salary transfer from " &amp;'ввод данных'!$B$11,INDEX(Лист4!$A$1:$A$388,RANDBETWEEN(1,ROWS(Лист4!$A$1:$A$388))))</f>
        <v>PAYMO*RUSFINANCEBANK C</v>
      </c>
      <c r="Q349" s="303"/>
      <c r="R349" s="180"/>
      <c r="S349" s="178" t="str">
        <f t="shared" ca="1" si="23"/>
        <v>*6664</v>
      </c>
    </row>
    <row r="350" spans="1:19" ht="30" customHeight="1">
      <c r="A350" s="160">
        <f t="shared" ca="1" si="22"/>
        <v>45903.951238425929</v>
      </c>
      <c r="B350" s="180"/>
      <c r="C350" s="306">
        <f t="shared" ca="1" si="20"/>
        <v>45903.951238425929</v>
      </c>
      <c r="D350" s="307"/>
      <c r="E350" s="307"/>
      <c r="F350" s="307"/>
      <c r="G350" s="180"/>
      <c r="H350" s="321">
        <f ca="1">(IF(AND(DAY(A350)=20,COUNTIFS($H$25:H349,"&gt;0",$A$25:A349,"&gt;="&amp;DATE(YEAR(A350),MONTH(A350),1),$A$25:A349,"&lt;"&amp;DATE(YEAR(A350),MONTH(A350)+1,1))=0),'ввод данных'!$B$15,-RANDBETWEEN(51,14999)))/'ввод данных'!$B$7</f>
        <v>-119.96238244514106</v>
      </c>
      <c r="I350" s="321"/>
      <c r="J350" s="321"/>
      <c r="K350" s="321"/>
      <c r="L350" s="321"/>
      <c r="M350" s="178"/>
      <c r="N350" s="190">
        <f t="shared" ca="1" si="21"/>
        <v>-119.96238244514106</v>
      </c>
      <c r="O350" s="180"/>
      <c r="P350" s="303" t="str">
        <f ca="1">IF(DAY(A350)=20,"Salary transfer from " &amp;'ввод данных'!$B$11,INDEX(Лист4!$A$1:$A$388,RANDBETWEEN(1,ROWS(Лист4!$A$1:$A$388))))</f>
        <v>NETELLER 2139</v>
      </c>
      <c r="Q350" s="303"/>
      <c r="R350" s="180"/>
      <c r="S350" s="178" t="str">
        <f t="shared" ca="1" si="23"/>
        <v>*6664</v>
      </c>
    </row>
    <row r="351" spans="1:19" ht="30" customHeight="1">
      <c r="A351" s="160">
        <f t="shared" ca="1" si="22"/>
        <v>45903.573460648149</v>
      </c>
      <c r="B351" s="180"/>
      <c r="C351" s="306">
        <f t="shared" ca="1" si="20"/>
        <v>45903.573460648149</v>
      </c>
      <c r="D351" s="307"/>
      <c r="E351" s="307"/>
      <c r="F351" s="307"/>
      <c r="G351" s="180"/>
      <c r="H351" s="321">
        <f ca="1">(IF(AND(DAY(A351)=20,COUNTIFS($H$25:H350,"&gt;0",$A$25:A350,"&gt;="&amp;DATE(YEAR(A351),MONTH(A351),1),$A$25:A350,"&lt;"&amp;DATE(YEAR(A351),MONTH(A351)+1,1))=0),'ввод данных'!$B$15,-RANDBETWEEN(51,14999)))/'ввод данных'!$B$7</f>
        <v>-55.510971786833856</v>
      </c>
      <c r="I351" s="321"/>
      <c r="J351" s="321"/>
      <c r="K351" s="321"/>
      <c r="L351" s="321"/>
      <c r="M351" s="178"/>
      <c r="N351" s="190">
        <f t="shared" ca="1" si="21"/>
        <v>-55.510971786833856</v>
      </c>
      <c r="O351" s="180"/>
      <c r="P351" s="303" t="str">
        <f ca="1">IF(DAY(A351)=20,"Salary transfer from " &amp;'ввод данных'!$B$11,INDEX(Лист4!$A$1:$A$388,RANDBETWEEN(1,ROWS(Лист4!$A$1:$A$388))))</f>
        <v>COFFEELIKE</v>
      </c>
      <c r="Q351" s="303"/>
      <c r="R351" s="180"/>
      <c r="S351" s="178" t="str">
        <f t="shared" ca="1" si="23"/>
        <v>*6664</v>
      </c>
    </row>
    <row r="352" spans="1:19" ht="30" customHeight="1">
      <c r="A352" s="160">
        <f t="shared" ca="1" si="22"/>
        <v>45903.042210648149</v>
      </c>
      <c r="B352" s="180"/>
      <c r="C352" s="306">
        <f t="shared" ca="1" si="20"/>
        <v>45903.042210648149</v>
      </c>
      <c r="D352" s="307"/>
      <c r="E352" s="307"/>
      <c r="F352" s="307"/>
      <c r="G352" s="180"/>
      <c r="H352" s="321">
        <f ca="1">(IF(AND(DAY(A352)=20,COUNTIFS($H$25:H351,"&gt;0",$A$25:A351,"&gt;="&amp;DATE(YEAR(A352),MONTH(A352),1),$A$25:A351,"&lt;"&amp;DATE(YEAR(A352),MONTH(A352)+1,1))=0),'ввод данных'!$B$15,-RANDBETWEEN(51,14999)))/'ввод данных'!$B$7</f>
        <v>-164.42633228840126</v>
      </c>
      <c r="I352" s="321"/>
      <c r="J352" s="321"/>
      <c r="K352" s="321"/>
      <c r="L352" s="321"/>
      <c r="M352" s="178"/>
      <c r="N352" s="190">
        <f t="shared" ca="1" si="21"/>
        <v>-164.42633228840126</v>
      </c>
      <c r="O352" s="180"/>
      <c r="P352" s="303" t="str">
        <f ca="1">IF(DAY(A352)=20,"Salary transfer from " &amp;'ввод данных'!$B$11,INDEX(Лист4!$A$1:$A$388,RANDBETWEEN(1,ROWS(Лист4!$A$1:$A$388))))</f>
        <v>TRADINGVIEW TRADINGVIEW</v>
      </c>
      <c r="Q352" s="303"/>
      <c r="R352" s="180"/>
      <c r="S352" s="178" t="str">
        <f t="shared" ca="1" si="23"/>
        <v>*6664</v>
      </c>
    </row>
    <row r="353" spans="1:19" ht="30" customHeight="1">
      <c r="A353" s="160">
        <f t="shared" ca="1" si="22"/>
        <v>45902.702627314815</v>
      </c>
      <c r="B353" s="180"/>
      <c r="C353" s="306">
        <f t="shared" ca="1" si="20"/>
        <v>45902.702627314815</v>
      </c>
      <c r="D353" s="307"/>
      <c r="E353" s="307"/>
      <c r="F353" s="307"/>
      <c r="G353" s="180"/>
      <c r="H353" s="321">
        <f ca="1">(IF(AND(DAY(A353)=20,COUNTIFS($H$25:H352,"&gt;0",$A$25:A352,"&gt;="&amp;DATE(YEAR(A353),MONTH(A353),1),$A$25:A352,"&lt;"&amp;DATE(YEAR(A353),MONTH(A353)+1,1))=0),'ввод данных'!$B$15,-RANDBETWEEN(51,14999)))/'ввод данных'!$B$7</f>
        <v>-19.786833855799372</v>
      </c>
      <c r="I353" s="321"/>
      <c r="J353" s="321"/>
      <c r="K353" s="321"/>
      <c r="L353" s="321"/>
      <c r="M353" s="178"/>
      <c r="N353" s="190">
        <f t="shared" ca="1" si="21"/>
        <v>-19.786833855799372</v>
      </c>
      <c r="O353" s="180"/>
      <c r="P353" s="303" t="str">
        <f ca="1">IF(DAY(A353)=20,"Salary transfer from " &amp;'ввод данных'!$B$11,INDEX(Лист4!$A$1:$A$388,RANDBETWEEN(1,ROWS(Лист4!$A$1:$A$388))))</f>
        <v>EBRD CATERING CARD LON</v>
      </c>
      <c r="Q353" s="303"/>
      <c r="R353" s="180"/>
      <c r="S353" s="178" t="str">
        <f t="shared" ca="1" si="23"/>
        <v>*6664</v>
      </c>
    </row>
    <row r="354" spans="1:19" ht="30" customHeight="1">
      <c r="A354" s="160">
        <f t="shared" ca="1" si="22"/>
        <v>45902.503321759257</v>
      </c>
      <c r="B354" s="180"/>
      <c r="C354" s="306">
        <f t="shared" ca="1" si="20"/>
        <v>45902.503321759257</v>
      </c>
      <c r="D354" s="307"/>
      <c r="E354" s="307"/>
      <c r="F354" s="307"/>
      <c r="G354" s="180"/>
      <c r="H354" s="321">
        <f ca="1">(IF(AND(DAY(A354)=20,COUNTIFS($H$25:H353,"&gt;0",$A$25:A353,"&gt;="&amp;DATE(YEAR(A354),MONTH(A354),1),$A$25:A353,"&lt;"&amp;DATE(YEAR(A354),MONTH(A354)+1,1))=0),'ввод данных'!$B$15,-RANDBETWEEN(51,14999)))/'ввод данных'!$B$7</f>
        <v>-170.38244514106583</v>
      </c>
      <c r="I354" s="321"/>
      <c r="J354" s="321"/>
      <c r="K354" s="321"/>
      <c r="L354" s="321"/>
      <c r="M354" s="178"/>
      <c r="N354" s="190">
        <f t="shared" ca="1" si="21"/>
        <v>-170.38244514106583</v>
      </c>
      <c r="O354" s="180"/>
      <c r="P354" s="303" t="str">
        <f ca="1">IF(DAY(A354)=20,"Salary transfer from " &amp;'ввод данных'!$B$11,INDEX(Лист4!$A$1:$A$388,RANDBETWEEN(1,ROWS(Лист4!$A$1:$A$388))))</f>
        <v>V*QIWI</v>
      </c>
      <c r="Q354" s="303"/>
      <c r="R354" s="180"/>
      <c r="S354" s="178" t="str">
        <f t="shared" ca="1" si="23"/>
        <v>*6664</v>
      </c>
    </row>
    <row r="355" spans="1:19" ht="30" customHeight="1">
      <c r="A355" s="160">
        <f t="shared" ca="1" si="22"/>
        <v>45901.778321759259</v>
      </c>
      <c r="B355" s="180"/>
      <c r="C355" s="306">
        <f t="shared" ca="1" si="20"/>
        <v>45901.778321759259</v>
      </c>
      <c r="D355" s="307"/>
      <c r="E355" s="307"/>
      <c r="F355" s="307"/>
      <c r="G355" s="180"/>
      <c r="H355" s="321">
        <f ca="1">(IF(AND(DAY(A355)=20,COUNTIFS($H$25:H354,"&gt;0",$A$25:A354,"&gt;="&amp;DATE(YEAR(A355),MONTH(A355),1),$A$25:A354,"&lt;"&amp;DATE(YEAR(A355),MONTH(A355)+1,1))=0),'ввод данных'!$B$15,-RANDBETWEEN(51,14999)))/'ввод данных'!$B$7</f>
        <v>-131.61128526645768</v>
      </c>
      <c r="I355" s="321"/>
      <c r="J355" s="321"/>
      <c r="K355" s="321"/>
      <c r="L355" s="321"/>
      <c r="M355" s="178"/>
      <c r="N355" s="190">
        <f t="shared" ca="1" si="21"/>
        <v>-131.61128526645768</v>
      </c>
      <c r="O355" s="180"/>
      <c r="P355" s="303" t="str">
        <f ca="1">IF(DAY(A355)=20,"Salary transfer from " &amp;'ввод данных'!$B$11,INDEX(Лист4!$A$1:$A$388,RANDBETWEEN(1,ROWS(Лист4!$A$1:$A$388))))</f>
        <v>CURRENCYAUCTIONSOFAMER</v>
      </c>
      <c r="Q355" s="303"/>
      <c r="R355" s="180"/>
      <c r="S355" s="178" t="str">
        <f t="shared" ca="1" si="23"/>
        <v>*6664</v>
      </c>
    </row>
    <row r="356" spans="1:19" ht="30" customHeight="1">
      <c r="A356" s="160">
        <f t="shared" ca="1" si="22"/>
        <v>45901.594988425924</v>
      </c>
      <c r="B356" s="180"/>
      <c r="C356" s="306">
        <f t="shared" ca="1" si="20"/>
        <v>45901.594988425924</v>
      </c>
      <c r="D356" s="307"/>
      <c r="E356" s="307"/>
      <c r="F356" s="307"/>
      <c r="G356" s="180"/>
      <c r="H356" s="321">
        <f ca="1">(IF(AND(DAY(A356)=20,COUNTIFS($H$25:H355,"&gt;0",$A$25:A355,"&gt;="&amp;DATE(YEAR(A356),MONTH(A356),1),$A$25:A355,"&lt;"&amp;DATE(YEAR(A356),MONTH(A356)+1,1))=0),'ввод данных'!$B$15,-RANDBETWEEN(51,14999)))/'ввод данных'!$B$7</f>
        <v>-117.12852664576802</v>
      </c>
      <c r="I356" s="321"/>
      <c r="J356" s="321"/>
      <c r="K356" s="321"/>
      <c r="L356" s="321"/>
      <c r="M356" s="178"/>
      <c r="N356" s="190">
        <f t="shared" ca="1" si="21"/>
        <v>-117.12852664576802</v>
      </c>
      <c r="O356" s="180"/>
      <c r="P356" s="303" t="str">
        <f ca="1">IF(DAY(A356)=20,"Salary transfer from " &amp;'ввод данных'!$B$11,INDEX(Лист4!$A$1:$A$388,RANDBETWEEN(1,ROWS(Лист4!$A$1:$A$388))))</f>
        <v>AUCTIONET.COM</v>
      </c>
      <c r="Q356" s="303"/>
      <c r="R356" s="180"/>
      <c r="S356" s="178" t="str">
        <f t="shared" ca="1" si="23"/>
        <v>*6664</v>
      </c>
    </row>
    <row r="357" spans="1:19" ht="30" customHeight="1">
      <c r="A357" s="160">
        <f t="shared" ca="1" si="22"/>
        <v>45900.863738425927</v>
      </c>
      <c r="B357" s="180"/>
      <c r="C357" s="306">
        <f t="shared" ca="1" si="20"/>
        <v>45900.863738425927</v>
      </c>
      <c r="D357" s="307"/>
      <c r="E357" s="307"/>
      <c r="F357" s="307"/>
      <c r="G357" s="180"/>
      <c r="H357" s="321">
        <f ca="1">(IF(AND(DAY(A357)=20,COUNTIFS($H$25:H356,"&gt;0",$A$25:A356,"&gt;="&amp;DATE(YEAR(A357),MONTH(A357),1),$A$25:A356,"&lt;"&amp;DATE(YEAR(A357),MONTH(A357)+1,1))=0),'ввод данных'!$B$15,-RANDBETWEEN(51,14999)))/'ввод данных'!$B$7</f>
        <v>-62.771159874608152</v>
      </c>
      <c r="I357" s="321"/>
      <c r="J357" s="321"/>
      <c r="K357" s="321"/>
      <c r="L357" s="321"/>
      <c r="M357" s="178"/>
      <c r="N357" s="190">
        <f t="shared" ca="1" si="21"/>
        <v>-62.771159874608152</v>
      </c>
      <c r="O357" s="180"/>
      <c r="P357" s="303" t="str">
        <f ca="1">IF(DAY(A357)=20,"Salary transfer from " &amp;'ввод данных'!$B$11,INDEX(Лист4!$A$1:$A$388,RANDBETWEEN(1,ROWS(Лист4!$A$1:$A$388))))</f>
        <v>YM*BISTRODENGI</v>
      </c>
      <c r="Q357" s="303"/>
      <c r="R357" s="180"/>
      <c r="S357" s="178" t="str">
        <f t="shared" ca="1" si="23"/>
        <v>*6664</v>
      </c>
    </row>
    <row r="358" spans="1:19" ht="30" customHeight="1">
      <c r="A358" s="160">
        <f t="shared" ca="1" si="22"/>
        <v>45900.153321759259</v>
      </c>
      <c r="B358" s="180"/>
      <c r="C358" s="306">
        <f t="shared" ca="1" si="20"/>
        <v>45900.153321759259</v>
      </c>
      <c r="D358" s="307"/>
      <c r="E358" s="307"/>
      <c r="F358" s="307"/>
      <c r="G358" s="180"/>
      <c r="H358" s="321">
        <f ca="1">(IF(AND(DAY(A358)=20,COUNTIFS($H$25:H357,"&gt;0",$A$25:A357,"&gt;="&amp;DATE(YEAR(A358),MONTH(A358),1),$A$25:A357,"&lt;"&amp;DATE(YEAR(A358),MONTH(A358)+1,1))=0),'ввод данных'!$B$15,-RANDBETWEEN(51,14999)))/'ввод данных'!$B$7</f>
        <v>-127.68652037617555</v>
      </c>
      <c r="I358" s="321"/>
      <c r="J358" s="321"/>
      <c r="K358" s="321"/>
      <c r="L358" s="321"/>
      <c r="M358" s="178"/>
      <c r="N358" s="190">
        <f t="shared" ca="1" si="21"/>
        <v>-127.68652037617555</v>
      </c>
      <c r="O358" s="180"/>
      <c r="P358" s="303" t="str">
        <f ca="1">IF(DAY(A358)=20,"Salary transfer from " &amp;'ввод данных'!$B$11,INDEX(Лист4!$A$1:$A$388,RANDBETWEEN(1,ROWS(Лист4!$A$1:$A$388))))</f>
        <v>MIRAZH SINEMA</v>
      </c>
      <c r="Q358" s="303"/>
      <c r="R358" s="180"/>
      <c r="S358" s="178" t="str">
        <f t="shared" ca="1" si="23"/>
        <v>*6664</v>
      </c>
    </row>
    <row r="359" spans="1:19" ht="30" customHeight="1">
      <c r="A359" s="160">
        <f t="shared" ca="1" si="22"/>
        <v>45899.340821759259</v>
      </c>
      <c r="B359" s="180"/>
      <c r="C359" s="306">
        <f t="shared" ca="1" si="20"/>
        <v>45899.340821759259</v>
      </c>
      <c r="D359" s="307"/>
      <c r="E359" s="307"/>
      <c r="F359" s="307"/>
      <c r="G359" s="180"/>
      <c r="H359" s="321">
        <f ca="1">(IF(AND(DAY(A359)=20,COUNTIFS($H$25:H358,"&gt;0",$A$25:A358,"&gt;="&amp;DATE(YEAR(A359),MONTH(A359),1),$A$25:A358,"&lt;"&amp;DATE(YEAR(A359),MONTH(A359)+1,1))=0),'ввод данных'!$B$15,-RANDBETWEEN(51,14999)))/'ввод данных'!$B$7</f>
        <v>-84.476489028213166</v>
      </c>
      <c r="I359" s="321"/>
      <c r="J359" s="321"/>
      <c r="K359" s="321"/>
      <c r="L359" s="321"/>
      <c r="M359" s="178"/>
      <c r="N359" s="190">
        <f t="shared" ca="1" si="21"/>
        <v>-84.476489028213166</v>
      </c>
      <c r="O359" s="180"/>
      <c r="P359" s="303" t="str">
        <f ca="1">IF(DAY(A359)=20,"Salary transfer from " &amp;'ввод данных'!$B$11,INDEX(Лист4!$A$1:$A$388,RANDBETWEEN(1,ROWS(Лист4!$A$1:$A$388))))</f>
        <v>NETELLER 1940</v>
      </c>
      <c r="Q359" s="303"/>
      <c r="R359" s="180"/>
      <c r="S359" s="178" t="str">
        <f t="shared" ca="1" si="23"/>
        <v>*6664</v>
      </c>
    </row>
    <row r="360" spans="1:19" ht="30" customHeight="1">
      <c r="A360" s="160">
        <f t="shared" ca="1" si="22"/>
        <v>45898.704710648148</v>
      </c>
      <c r="B360" s="180"/>
      <c r="C360" s="306">
        <f t="shared" ca="1" si="20"/>
        <v>45898.704710648148</v>
      </c>
      <c r="D360" s="307"/>
      <c r="E360" s="307"/>
      <c r="F360" s="307"/>
      <c r="G360" s="180"/>
      <c r="H360" s="321">
        <f ca="1">(IF(AND(DAY(A360)=20,COUNTIFS($H$25:H359,"&gt;0",$A$25:A359,"&gt;="&amp;DATE(YEAR(A360),MONTH(A360),1),$A$25:A359,"&lt;"&amp;DATE(YEAR(A360),MONTH(A360)+1,1))=0),'ввод данных'!$B$15,-RANDBETWEEN(51,14999)))/'ввод данных'!$B$7</f>
        <v>-106.72100313479623</v>
      </c>
      <c r="I360" s="321"/>
      <c r="J360" s="321"/>
      <c r="K360" s="321"/>
      <c r="L360" s="321"/>
      <c r="M360" s="178"/>
      <c r="N360" s="190">
        <f t="shared" ca="1" si="21"/>
        <v>-106.72100313479623</v>
      </c>
      <c r="O360" s="180"/>
      <c r="P360" s="303" t="str">
        <f ca="1">IF(DAY(A360)=20,"Salary transfer from " &amp;'ввод данных'!$B$11,INDEX(Лист4!$A$1:$A$388,RANDBETWEEN(1,ROWS(Лист4!$A$1:$A$388))))</f>
        <v>HTTPS://ESERVICE.CSLOX</v>
      </c>
      <c r="Q360" s="303"/>
      <c r="R360" s="180"/>
      <c r="S360" s="178" t="str">
        <f t="shared" ca="1" si="23"/>
        <v>*6664</v>
      </c>
    </row>
    <row r="361" spans="1:19" ht="30" customHeight="1" thickBot="1">
      <c r="A361" s="163">
        <f t="shared" ca="1" si="22"/>
        <v>45898.507488425923</v>
      </c>
      <c r="B361" s="182"/>
      <c r="C361" s="304">
        <f t="shared" ca="1" si="20"/>
        <v>45898.507488425923</v>
      </c>
      <c r="D361" s="305"/>
      <c r="E361" s="305"/>
      <c r="F361" s="305"/>
      <c r="G361" s="182"/>
      <c r="H361" s="327">
        <f ca="1">(IF(AND(DAY(A361)=20,COUNTIFS($H$25:H360,"&gt;0",$A$25:A360,"&gt;="&amp;DATE(YEAR(A361),MONTH(A361),1),$A$25:A360,"&lt;"&amp;DATE(YEAR(A361),MONTH(A361)+1,1))=0),'ввод данных'!$B$15,-RANDBETWEEN(51,14999)))/'ввод данных'!$B$7</f>
        <v>-67.974921630094045</v>
      </c>
      <c r="I361" s="327"/>
      <c r="J361" s="327"/>
      <c r="K361" s="327"/>
      <c r="L361" s="327"/>
      <c r="M361" s="179"/>
      <c r="N361" s="188">
        <f t="shared" ca="1" si="21"/>
        <v>-67.974921630094045</v>
      </c>
      <c r="O361" s="182"/>
      <c r="P361" s="301" t="str">
        <f ca="1">IF(H361='ввод данных'!$B$15,"Salary transfer from "&amp;'ввод данных'!$B$11,INDEX(Лист4!$A$1:$A$388,RANDBETWEEN(1,ROWS(Лист4!$A$1:$A$388))))</f>
        <v>B2P*OTPBANK LENINGRADS</v>
      </c>
      <c r="Q361" s="301"/>
      <c r="R361" s="182"/>
      <c r="S361" s="179" t="str">
        <f t="shared" ca="1" si="23"/>
        <v>*6664</v>
      </c>
    </row>
    <row r="362" spans="1:19">
      <c r="A362" s="157"/>
    </row>
    <row r="363" spans="1:19">
      <c r="A363" s="157"/>
    </row>
    <row r="364" spans="1:19">
      <c r="A364" s="152" t="s">
        <v>4987</v>
      </c>
      <c r="B364" s="152"/>
      <c r="C364" s="152"/>
      <c r="D364" s="320">
        <f ca="1">SUMIF(H25:L361,"&gt;0")</f>
        <v>52664.576802507836</v>
      </c>
      <c r="E364" s="320"/>
      <c r="F364" s="320"/>
      <c r="G364" s="320"/>
      <c r="H364" s="320"/>
      <c r="I364" s="320"/>
      <c r="J364" s="320"/>
      <c r="K364" s="320"/>
    </row>
    <row r="365" spans="1:19">
      <c r="A365" s="157"/>
      <c r="B365" s="152"/>
      <c r="C365" s="152"/>
      <c r="D365" s="152"/>
      <c r="E365" s="152"/>
      <c r="F365" s="152"/>
      <c r="G365" s="152"/>
      <c r="H365" s="152"/>
      <c r="I365" s="152"/>
      <c r="J365" s="152"/>
      <c r="K365" s="152"/>
    </row>
    <row r="366" spans="1:19">
      <c r="A366" s="152" t="s">
        <v>4988</v>
      </c>
      <c r="B366" s="152"/>
      <c r="C366" s="152"/>
      <c r="D366" s="320">
        <f ca="1">SUMIF(H25:L361,"&lt;0")</f>
        <v>-31841.253918495309</v>
      </c>
      <c r="E366" s="320"/>
      <c r="F366" s="320"/>
      <c r="G366" s="320"/>
      <c r="H366" s="320"/>
      <c r="I366" s="320"/>
      <c r="J366" s="320"/>
      <c r="K366" s="320"/>
    </row>
    <row r="367" spans="1:19">
      <c r="A367" s="157"/>
    </row>
    <row r="368" spans="1:19">
      <c r="A368" s="157"/>
    </row>
    <row r="369" spans="1:19">
      <c r="A369" s="157"/>
    </row>
    <row r="370" spans="1:19">
      <c r="A370" s="157" t="s">
        <v>4989</v>
      </c>
    </row>
    <row r="371" spans="1:19">
      <c r="A371" s="157"/>
    </row>
    <row r="372" spans="1:19" ht="13.8" customHeight="1">
      <c r="A372" s="157" t="s">
        <v>4990</v>
      </c>
      <c r="N372" s="328" t="s">
        <v>4994</v>
      </c>
      <c r="O372" s="328"/>
      <c r="P372" s="328"/>
      <c r="Q372" s="328"/>
      <c r="R372" s="328"/>
      <c r="S372" s="328"/>
    </row>
    <row r="373" spans="1:19">
      <c r="A373" s="157"/>
    </row>
    <row r="374" spans="1:19">
      <c r="A374" s="157"/>
    </row>
    <row r="375" spans="1:19">
      <c r="A375" s="157"/>
    </row>
    <row r="376" spans="1:19">
      <c r="A376" s="157"/>
    </row>
    <row r="377" spans="1:19">
      <c r="A377" s="157"/>
    </row>
    <row r="378" spans="1:19">
      <c r="A378" s="157"/>
    </row>
    <row r="379" spans="1:19">
      <c r="A379" s="157"/>
    </row>
    <row r="380" spans="1:19">
      <c r="A380" s="157"/>
    </row>
    <row r="381" spans="1:19">
      <c r="A381" s="157"/>
    </row>
    <row r="382" spans="1:19">
      <c r="A382" s="157"/>
    </row>
    <row r="383" spans="1:19">
      <c r="A383" s="157"/>
    </row>
    <row r="384" spans="1:19">
      <c r="A384" s="157"/>
    </row>
    <row r="385" spans="1:1">
      <c r="A385" s="157"/>
    </row>
    <row r="386" spans="1:1">
      <c r="A386" s="157"/>
    </row>
    <row r="387" spans="1:1">
      <c r="A387" s="157"/>
    </row>
    <row r="388" spans="1:1">
      <c r="A388" s="157"/>
    </row>
  </sheetData>
  <mergeCells count="1020">
    <mergeCell ref="C25:F25"/>
    <mergeCell ref="H25:L25"/>
    <mergeCell ref="P25:Q25"/>
    <mergeCell ref="C26:F26"/>
    <mergeCell ref="H26:L26"/>
    <mergeCell ref="P26:Q26"/>
    <mergeCell ref="K1:S3"/>
    <mergeCell ref="Q8:S8"/>
    <mergeCell ref="E18:J18"/>
    <mergeCell ref="C24:F24"/>
    <mergeCell ref="H24:L24"/>
    <mergeCell ref="P24:Q24"/>
    <mergeCell ref="C31:F31"/>
    <mergeCell ref="H31:L31"/>
    <mergeCell ref="P31:Q31"/>
    <mergeCell ref="C32:F32"/>
    <mergeCell ref="H32:L32"/>
    <mergeCell ref="P32:Q32"/>
    <mergeCell ref="C29:F29"/>
    <mergeCell ref="H29:L29"/>
    <mergeCell ref="P29:Q29"/>
    <mergeCell ref="C30:F30"/>
    <mergeCell ref="H30:L30"/>
    <mergeCell ref="P30:Q30"/>
    <mergeCell ref="C27:F27"/>
    <mergeCell ref="H27:L27"/>
    <mergeCell ref="P27:Q27"/>
    <mergeCell ref="C28:F28"/>
    <mergeCell ref="H28:L28"/>
    <mergeCell ref="P28:Q28"/>
    <mergeCell ref="C37:F37"/>
    <mergeCell ref="H37:L37"/>
    <mergeCell ref="P37:Q37"/>
    <mergeCell ref="C38:F38"/>
    <mergeCell ref="H38:L38"/>
    <mergeCell ref="P38:Q38"/>
    <mergeCell ref="C35:F35"/>
    <mergeCell ref="H35:L35"/>
    <mergeCell ref="P35:Q35"/>
    <mergeCell ref="C36:F36"/>
    <mergeCell ref="H36:L36"/>
    <mergeCell ref="P36:Q36"/>
    <mergeCell ref="C33:F33"/>
    <mergeCell ref="H33:L33"/>
    <mergeCell ref="P33:Q33"/>
    <mergeCell ref="C34:F34"/>
    <mergeCell ref="H34:L34"/>
    <mergeCell ref="P34:Q34"/>
    <mergeCell ref="C43:F43"/>
    <mergeCell ref="H43:L43"/>
    <mergeCell ref="P43:Q43"/>
    <mergeCell ref="C44:F44"/>
    <mergeCell ref="H44:L44"/>
    <mergeCell ref="P44:Q44"/>
    <mergeCell ref="C41:F41"/>
    <mergeCell ref="H41:L41"/>
    <mergeCell ref="P41:Q41"/>
    <mergeCell ref="C42:F42"/>
    <mergeCell ref="H42:L42"/>
    <mergeCell ref="P42:Q42"/>
    <mergeCell ref="C39:F39"/>
    <mergeCell ref="H39:L39"/>
    <mergeCell ref="P39:Q39"/>
    <mergeCell ref="C40:F40"/>
    <mergeCell ref="H40:L40"/>
    <mergeCell ref="P40:Q40"/>
    <mergeCell ref="C49:F49"/>
    <mergeCell ref="H49:L49"/>
    <mergeCell ref="P49:Q49"/>
    <mergeCell ref="C50:F50"/>
    <mergeCell ref="H50:L50"/>
    <mergeCell ref="P50:Q50"/>
    <mergeCell ref="C47:F47"/>
    <mergeCell ref="H47:L47"/>
    <mergeCell ref="P47:Q47"/>
    <mergeCell ref="C48:F48"/>
    <mergeCell ref="H48:L48"/>
    <mergeCell ref="P48:Q48"/>
    <mergeCell ref="C45:F45"/>
    <mergeCell ref="H45:L45"/>
    <mergeCell ref="P45:Q45"/>
    <mergeCell ref="C46:F46"/>
    <mergeCell ref="H46:L46"/>
    <mergeCell ref="P46:Q46"/>
    <mergeCell ref="C55:F55"/>
    <mergeCell ref="H55:L55"/>
    <mergeCell ref="P55:Q55"/>
    <mergeCell ref="C56:F56"/>
    <mergeCell ref="H56:L56"/>
    <mergeCell ref="P56:Q56"/>
    <mergeCell ref="C53:F53"/>
    <mergeCell ref="H53:L53"/>
    <mergeCell ref="P53:Q53"/>
    <mergeCell ref="C54:F54"/>
    <mergeCell ref="H54:L54"/>
    <mergeCell ref="P54:Q54"/>
    <mergeCell ref="C51:F51"/>
    <mergeCell ref="H51:L51"/>
    <mergeCell ref="P51:Q51"/>
    <mergeCell ref="C52:F52"/>
    <mergeCell ref="H52:L52"/>
    <mergeCell ref="P52:Q52"/>
    <mergeCell ref="C61:F61"/>
    <mergeCell ref="H61:L61"/>
    <mergeCell ref="P61:Q61"/>
    <mergeCell ref="C62:F62"/>
    <mergeCell ref="H62:L62"/>
    <mergeCell ref="P62:Q62"/>
    <mergeCell ref="C59:F59"/>
    <mergeCell ref="H59:L59"/>
    <mergeCell ref="P59:Q59"/>
    <mergeCell ref="C60:F60"/>
    <mergeCell ref="H60:L60"/>
    <mergeCell ref="P60:Q60"/>
    <mergeCell ref="C57:F57"/>
    <mergeCell ref="H57:L57"/>
    <mergeCell ref="P57:Q57"/>
    <mergeCell ref="C58:F58"/>
    <mergeCell ref="H58:L58"/>
    <mergeCell ref="P58:Q58"/>
    <mergeCell ref="C67:F67"/>
    <mergeCell ref="H67:L67"/>
    <mergeCell ref="P67:Q67"/>
    <mergeCell ref="C68:F68"/>
    <mergeCell ref="H68:L68"/>
    <mergeCell ref="P68:Q68"/>
    <mergeCell ref="C65:F65"/>
    <mergeCell ref="H65:L65"/>
    <mergeCell ref="P65:Q65"/>
    <mergeCell ref="C66:F66"/>
    <mergeCell ref="H66:L66"/>
    <mergeCell ref="P66:Q66"/>
    <mergeCell ref="C63:F63"/>
    <mergeCell ref="H63:L63"/>
    <mergeCell ref="P63:Q63"/>
    <mergeCell ref="C64:F64"/>
    <mergeCell ref="H64:L64"/>
    <mergeCell ref="P64:Q64"/>
    <mergeCell ref="C73:F73"/>
    <mergeCell ref="H73:L73"/>
    <mergeCell ref="P73:Q73"/>
    <mergeCell ref="C74:F74"/>
    <mergeCell ref="H74:L74"/>
    <mergeCell ref="P74:Q74"/>
    <mergeCell ref="C71:F71"/>
    <mergeCell ref="H71:L71"/>
    <mergeCell ref="P71:Q71"/>
    <mergeCell ref="C72:F72"/>
    <mergeCell ref="H72:L72"/>
    <mergeCell ref="P72:Q72"/>
    <mergeCell ref="C69:F69"/>
    <mergeCell ref="H69:L69"/>
    <mergeCell ref="P69:Q69"/>
    <mergeCell ref="C70:F70"/>
    <mergeCell ref="H70:L70"/>
    <mergeCell ref="P70:Q70"/>
    <mergeCell ref="C79:F79"/>
    <mergeCell ref="H79:L79"/>
    <mergeCell ref="P79:Q79"/>
    <mergeCell ref="C80:F80"/>
    <mergeCell ref="H80:L80"/>
    <mergeCell ref="P80:Q80"/>
    <mergeCell ref="C77:F77"/>
    <mergeCell ref="H77:L77"/>
    <mergeCell ref="P77:Q77"/>
    <mergeCell ref="C78:F78"/>
    <mergeCell ref="H78:L78"/>
    <mergeCell ref="P78:Q78"/>
    <mergeCell ref="C75:F75"/>
    <mergeCell ref="H75:L75"/>
    <mergeCell ref="P75:Q75"/>
    <mergeCell ref="C76:F76"/>
    <mergeCell ref="H76:L76"/>
    <mergeCell ref="P76:Q76"/>
    <mergeCell ref="C85:F85"/>
    <mergeCell ref="H85:L85"/>
    <mergeCell ref="P85:Q85"/>
    <mergeCell ref="C86:F86"/>
    <mergeCell ref="H86:L86"/>
    <mergeCell ref="P86:Q86"/>
    <mergeCell ref="C83:F83"/>
    <mergeCell ref="H83:L83"/>
    <mergeCell ref="P83:Q83"/>
    <mergeCell ref="C84:F84"/>
    <mergeCell ref="H84:L84"/>
    <mergeCell ref="P84:Q84"/>
    <mergeCell ref="C81:F81"/>
    <mergeCell ref="H81:L81"/>
    <mergeCell ref="P81:Q81"/>
    <mergeCell ref="C82:F82"/>
    <mergeCell ref="H82:L82"/>
    <mergeCell ref="P82:Q82"/>
    <mergeCell ref="C91:F91"/>
    <mergeCell ref="H91:L91"/>
    <mergeCell ref="P91:Q91"/>
    <mergeCell ref="C92:F92"/>
    <mergeCell ref="H92:L92"/>
    <mergeCell ref="P92:Q92"/>
    <mergeCell ref="C89:F89"/>
    <mergeCell ref="H89:L89"/>
    <mergeCell ref="P89:Q89"/>
    <mergeCell ref="C90:F90"/>
    <mergeCell ref="H90:L90"/>
    <mergeCell ref="P90:Q90"/>
    <mergeCell ref="C87:F87"/>
    <mergeCell ref="H87:L87"/>
    <mergeCell ref="P87:Q87"/>
    <mergeCell ref="C88:F88"/>
    <mergeCell ref="H88:L88"/>
    <mergeCell ref="P88:Q88"/>
    <mergeCell ref="C97:F97"/>
    <mergeCell ref="H97:L97"/>
    <mergeCell ref="P97:Q97"/>
    <mergeCell ref="C98:F98"/>
    <mergeCell ref="H98:L98"/>
    <mergeCell ref="P98:Q98"/>
    <mergeCell ref="C95:F95"/>
    <mergeCell ref="H95:L95"/>
    <mergeCell ref="P95:Q95"/>
    <mergeCell ref="C96:F96"/>
    <mergeCell ref="H96:L96"/>
    <mergeCell ref="P96:Q96"/>
    <mergeCell ref="C93:F93"/>
    <mergeCell ref="H93:L93"/>
    <mergeCell ref="P93:Q93"/>
    <mergeCell ref="C94:F94"/>
    <mergeCell ref="H94:L94"/>
    <mergeCell ref="P94:Q94"/>
    <mergeCell ref="C103:F103"/>
    <mergeCell ref="H103:L103"/>
    <mergeCell ref="P103:Q103"/>
    <mergeCell ref="C104:F104"/>
    <mergeCell ref="H104:L104"/>
    <mergeCell ref="P104:Q104"/>
    <mergeCell ref="C101:F101"/>
    <mergeCell ref="H101:L101"/>
    <mergeCell ref="P101:Q101"/>
    <mergeCell ref="C102:F102"/>
    <mergeCell ref="H102:L102"/>
    <mergeCell ref="P102:Q102"/>
    <mergeCell ref="C99:F99"/>
    <mergeCell ref="H99:L99"/>
    <mergeCell ref="P99:Q99"/>
    <mergeCell ref="C100:F100"/>
    <mergeCell ref="H100:L100"/>
    <mergeCell ref="P100:Q100"/>
    <mergeCell ref="C109:F109"/>
    <mergeCell ref="H109:L109"/>
    <mergeCell ref="P109:Q109"/>
    <mergeCell ref="C110:F110"/>
    <mergeCell ref="H110:L110"/>
    <mergeCell ref="P110:Q110"/>
    <mergeCell ref="C107:F107"/>
    <mergeCell ref="H107:L107"/>
    <mergeCell ref="P107:Q107"/>
    <mergeCell ref="C108:F108"/>
    <mergeCell ref="H108:L108"/>
    <mergeCell ref="P108:Q108"/>
    <mergeCell ref="C105:F105"/>
    <mergeCell ref="H105:L105"/>
    <mergeCell ref="P105:Q105"/>
    <mergeCell ref="C106:F106"/>
    <mergeCell ref="H106:L106"/>
    <mergeCell ref="P106:Q106"/>
    <mergeCell ref="C115:F115"/>
    <mergeCell ref="H115:L115"/>
    <mergeCell ref="P115:Q115"/>
    <mergeCell ref="C116:F116"/>
    <mergeCell ref="H116:L116"/>
    <mergeCell ref="P116:Q116"/>
    <mergeCell ref="C113:F113"/>
    <mergeCell ref="H113:L113"/>
    <mergeCell ref="P113:Q113"/>
    <mergeCell ref="C114:F114"/>
    <mergeCell ref="H114:L114"/>
    <mergeCell ref="P114:Q114"/>
    <mergeCell ref="C111:F111"/>
    <mergeCell ref="H111:L111"/>
    <mergeCell ref="P111:Q111"/>
    <mergeCell ref="C112:F112"/>
    <mergeCell ref="H112:L112"/>
    <mergeCell ref="P112:Q112"/>
    <mergeCell ref="C121:F121"/>
    <mergeCell ref="H121:L121"/>
    <mergeCell ref="P121:Q121"/>
    <mergeCell ref="C122:F122"/>
    <mergeCell ref="H122:L122"/>
    <mergeCell ref="P122:Q122"/>
    <mergeCell ref="C119:F119"/>
    <mergeCell ref="H119:L119"/>
    <mergeCell ref="P119:Q119"/>
    <mergeCell ref="C120:F120"/>
    <mergeCell ref="H120:L120"/>
    <mergeCell ref="P120:Q120"/>
    <mergeCell ref="C117:F117"/>
    <mergeCell ref="H117:L117"/>
    <mergeCell ref="P117:Q117"/>
    <mergeCell ref="C118:F118"/>
    <mergeCell ref="H118:L118"/>
    <mergeCell ref="P118:Q118"/>
    <mergeCell ref="C127:F127"/>
    <mergeCell ref="H127:L127"/>
    <mergeCell ref="P127:Q127"/>
    <mergeCell ref="C128:F128"/>
    <mergeCell ref="H128:L128"/>
    <mergeCell ref="P128:Q128"/>
    <mergeCell ref="C125:F125"/>
    <mergeCell ref="H125:L125"/>
    <mergeCell ref="P125:Q125"/>
    <mergeCell ref="C126:F126"/>
    <mergeCell ref="H126:L126"/>
    <mergeCell ref="P126:Q126"/>
    <mergeCell ref="C123:F123"/>
    <mergeCell ref="H123:L123"/>
    <mergeCell ref="P123:Q123"/>
    <mergeCell ref="C124:F124"/>
    <mergeCell ref="H124:L124"/>
    <mergeCell ref="P124:Q124"/>
    <mergeCell ref="C133:F133"/>
    <mergeCell ref="H133:L133"/>
    <mergeCell ref="P133:Q133"/>
    <mergeCell ref="C134:F134"/>
    <mergeCell ref="H134:L134"/>
    <mergeCell ref="P134:Q134"/>
    <mergeCell ref="C131:F131"/>
    <mergeCell ref="H131:L131"/>
    <mergeCell ref="P131:Q131"/>
    <mergeCell ref="C132:F132"/>
    <mergeCell ref="H132:L132"/>
    <mergeCell ref="P132:Q132"/>
    <mergeCell ref="C129:F129"/>
    <mergeCell ref="H129:L129"/>
    <mergeCell ref="P129:Q129"/>
    <mergeCell ref="C130:F130"/>
    <mergeCell ref="H130:L130"/>
    <mergeCell ref="P130:Q130"/>
    <mergeCell ref="C139:F139"/>
    <mergeCell ref="H139:L139"/>
    <mergeCell ref="P139:Q139"/>
    <mergeCell ref="C140:F140"/>
    <mergeCell ref="H140:L140"/>
    <mergeCell ref="P140:Q140"/>
    <mergeCell ref="C137:F137"/>
    <mergeCell ref="H137:L137"/>
    <mergeCell ref="P137:Q137"/>
    <mergeCell ref="C138:F138"/>
    <mergeCell ref="H138:L138"/>
    <mergeCell ref="P138:Q138"/>
    <mergeCell ref="C135:F135"/>
    <mergeCell ref="H135:L135"/>
    <mergeCell ref="P135:Q135"/>
    <mergeCell ref="C136:F136"/>
    <mergeCell ref="H136:L136"/>
    <mergeCell ref="P136:Q136"/>
    <mergeCell ref="C145:F145"/>
    <mergeCell ref="H145:L145"/>
    <mergeCell ref="P145:Q145"/>
    <mergeCell ref="C146:F146"/>
    <mergeCell ref="H146:L146"/>
    <mergeCell ref="P146:Q146"/>
    <mergeCell ref="C143:F143"/>
    <mergeCell ref="H143:L143"/>
    <mergeCell ref="P143:Q143"/>
    <mergeCell ref="C144:F144"/>
    <mergeCell ref="H144:L144"/>
    <mergeCell ref="P144:Q144"/>
    <mergeCell ref="C141:F141"/>
    <mergeCell ref="H141:L141"/>
    <mergeCell ref="P141:Q141"/>
    <mergeCell ref="C142:F142"/>
    <mergeCell ref="H142:L142"/>
    <mergeCell ref="P142:Q142"/>
    <mergeCell ref="C151:F151"/>
    <mergeCell ref="H151:L151"/>
    <mergeCell ref="P151:Q151"/>
    <mergeCell ref="C152:F152"/>
    <mergeCell ref="H152:L152"/>
    <mergeCell ref="P152:Q152"/>
    <mergeCell ref="C149:F149"/>
    <mergeCell ref="H149:L149"/>
    <mergeCell ref="P149:Q149"/>
    <mergeCell ref="C150:F150"/>
    <mergeCell ref="H150:L150"/>
    <mergeCell ref="P150:Q150"/>
    <mergeCell ref="C147:F147"/>
    <mergeCell ref="H147:L147"/>
    <mergeCell ref="P147:Q147"/>
    <mergeCell ref="C148:F148"/>
    <mergeCell ref="H148:L148"/>
    <mergeCell ref="P148:Q148"/>
    <mergeCell ref="C157:F157"/>
    <mergeCell ref="H157:L157"/>
    <mergeCell ref="P157:Q157"/>
    <mergeCell ref="C158:F158"/>
    <mergeCell ref="H158:L158"/>
    <mergeCell ref="P158:Q158"/>
    <mergeCell ref="C155:F155"/>
    <mergeCell ref="H155:L155"/>
    <mergeCell ref="P155:Q155"/>
    <mergeCell ref="C156:F156"/>
    <mergeCell ref="H156:L156"/>
    <mergeCell ref="P156:Q156"/>
    <mergeCell ref="C153:F153"/>
    <mergeCell ref="H153:L153"/>
    <mergeCell ref="P153:Q153"/>
    <mergeCell ref="C154:F154"/>
    <mergeCell ref="H154:L154"/>
    <mergeCell ref="P154:Q154"/>
    <mergeCell ref="C163:F163"/>
    <mergeCell ref="H163:L163"/>
    <mergeCell ref="P163:Q163"/>
    <mergeCell ref="C164:F164"/>
    <mergeCell ref="H164:L164"/>
    <mergeCell ref="P164:Q164"/>
    <mergeCell ref="C161:F161"/>
    <mergeCell ref="H161:L161"/>
    <mergeCell ref="P161:Q161"/>
    <mergeCell ref="C162:F162"/>
    <mergeCell ref="H162:L162"/>
    <mergeCell ref="P162:Q162"/>
    <mergeCell ref="C159:F159"/>
    <mergeCell ref="H159:L159"/>
    <mergeCell ref="P159:Q159"/>
    <mergeCell ref="C160:F160"/>
    <mergeCell ref="H160:L160"/>
    <mergeCell ref="P160:Q160"/>
    <mergeCell ref="C169:F169"/>
    <mergeCell ref="H169:L169"/>
    <mergeCell ref="P169:Q169"/>
    <mergeCell ref="C170:F170"/>
    <mergeCell ref="H170:L170"/>
    <mergeCell ref="P170:Q170"/>
    <mergeCell ref="C167:F167"/>
    <mergeCell ref="H167:L167"/>
    <mergeCell ref="P167:Q167"/>
    <mergeCell ref="C168:F168"/>
    <mergeCell ref="H168:L168"/>
    <mergeCell ref="P168:Q168"/>
    <mergeCell ref="C165:F165"/>
    <mergeCell ref="H165:L165"/>
    <mergeCell ref="P165:Q165"/>
    <mergeCell ref="C166:F166"/>
    <mergeCell ref="H166:L166"/>
    <mergeCell ref="P166:Q166"/>
    <mergeCell ref="C175:F175"/>
    <mergeCell ref="H175:L175"/>
    <mergeCell ref="P175:Q175"/>
    <mergeCell ref="C176:F176"/>
    <mergeCell ref="H176:L176"/>
    <mergeCell ref="P176:Q176"/>
    <mergeCell ref="C173:F173"/>
    <mergeCell ref="H173:L173"/>
    <mergeCell ref="P173:Q173"/>
    <mergeCell ref="C174:F174"/>
    <mergeCell ref="H174:L174"/>
    <mergeCell ref="P174:Q174"/>
    <mergeCell ref="C171:F171"/>
    <mergeCell ref="H171:L171"/>
    <mergeCell ref="P171:Q171"/>
    <mergeCell ref="C172:F172"/>
    <mergeCell ref="H172:L172"/>
    <mergeCell ref="P172:Q172"/>
    <mergeCell ref="C181:F181"/>
    <mergeCell ref="H181:L181"/>
    <mergeCell ref="P181:Q181"/>
    <mergeCell ref="C182:F182"/>
    <mergeCell ref="H182:L182"/>
    <mergeCell ref="P182:Q182"/>
    <mergeCell ref="C179:F179"/>
    <mergeCell ref="H179:L179"/>
    <mergeCell ref="P179:Q179"/>
    <mergeCell ref="C180:F180"/>
    <mergeCell ref="H180:L180"/>
    <mergeCell ref="P180:Q180"/>
    <mergeCell ref="C177:F177"/>
    <mergeCell ref="H177:L177"/>
    <mergeCell ref="P177:Q177"/>
    <mergeCell ref="C178:F178"/>
    <mergeCell ref="H178:L178"/>
    <mergeCell ref="P178:Q178"/>
    <mergeCell ref="C187:F187"/>
    <mergeCell ref="H187:L187"/>
    <mergeCell ref="P187:Q187"/>
    <mergeCell ref="C188:F188"/>
    <mergeCell ref="H188:L188"/>
    <mergeCell ref="P188:Q188"/>
    <mergeCell ref="C185:F185"/>
    <mergeCell ref="H185:L185"/>
    <mergeCell ref="P185:Q185"/>
    <mergeCell ref="C186:F186"/>
    <mergeCell ref="H186:L186"/>
    <mergeCell ref="P186:Q186"/>
    <mergeCell ref="C183:F183"/>
    <mergeCell ref="H183:L183"/>
    <mergeCell ref="P183:Q183"/>
    <mergeCell ref="C184:F184"/>
    <mergeCell ref="H184:L184"/>
    <mergeCell ref="P184:Q184"/>
    <mergeCell ref="C193:F193"/>
    <mergeCell ref="H193:L193"/>
    <mergeCell ref="P193:Q193"/>
    <mergeCell ref="C194:F194"/>
    <mergeCell ref="H194:L194"/>
    <mergeCell ref="P194:Q194"/>
    <mergeCell ref="C191:F191"/>
    <mergeCell ref="H191:L191"/>
    <mergeCell ref="P191:Q191"/>
    <mergeCell ref="C192:F192"/>
    <mergeCell ref="H192:L192"/>
    <mergeCell ref="P192:Q192"/>
    <mergeCell ref="C189:F189"/>
    <mergeCell ref="H189:L189"/>
    <mergeCell ref="P189:Q189"/>
    <mergeCell ref="C190:F190"/>
    <mergeCell ref="H190:L190"/>
    <mergeCell ref="P190:Q190"/>
    <mergeCell ref="C199:F199"/>
    <mergeCell ref="H199:L199"/>
    <mergeCell ref="P199:Q199"/>
    <mergeCell ref="C200:F200"/>
    <mergeCell ref="H200:L200"/>
    <mergeCell ref="P200:Q200"/>
    <mergeCell ref="C197:F197"/>
    <mergeCell ref="H197:L197"/>
    <mergeCell ref="P197:Q197"/>
    <mergeCell ref="C198:F198"/>
    <mergeCell ref="H198:L198"/>
    <mergeCell ref="P198:Q198"/>
    <mergeCell ref="C195:F195"/>
    <mergeCell ref="H195:L195"/>
    <mergeCell ref="P195:Q195"/>
    <mergeCell ref="C196:F196"/>
    <mergeCell ref="H196:L196"/>
    <mergeCell ref="P196:Q196"/>
    <mergeCell ref="C205:F205"/>
    <mergeCell ref="H205:L205"/>
    <mergeCell ref="P205:Q205"/>
    <mergeCell ref="C206:F206"/>
    <mergeCell ref="H206:L206"/>
    <mergeCell ref="P206:Q206"/>
    <mergeCell ref="C203:F203"/>
    <mergeCell ref="H203:L203"/>
    <mergeCell ref="P203:Q203"/>
    <mergeCell ref="C204:F204"/>
    <mergeCell ref="H204:L204"/>
    <mergeCell ref="P204:Q204"/>
    <mergeCell ref="C201:F201"/>
    <mergeCell ref="H201:L201"/>
    <mergeCell ref="P201:Q201"/>
    <mergeCell ref="C202:F202"/>
    <mergeCell ref="H202:L202"/>
    <mergeCell ref="P202:Q202"/>
    <mergeCell ref="C211:F211"/>
    <mergeCell ref="H211:L211"/>
    <mergeCell ref="P211:Q211"/>
    <mergeCell ref="C212:F212"/>
    <mergeCell ref="H212:L212"/>
    <mergeCell ref="P212:Q212"/>
    <mergeCell ref="C209:F209"/>
    <mergeCell ref="H209:L209"/>
    <mergeCell ref="P209:Q209"/>
    <mergeCell ref="C210:F210"/>
    <mergeCell ref="H210:L210"/>
    <mergeCell ref="P210:Q210"/>
    <mergeCell ref="C207:F207"/>
    <mergeCell ref="H207:L207"/>
    <mergeCell ref="P207:Q207"/>
    <mergeCell ref="C208:F208"/>
    <mergeCell ref="H208:L208"/>
    <mergeCell ref="P208:Q208"/>
    <mergeCell ref="C217:F217"/>
    <mergeCell ref="H217:L217"/>
    <mergeCell ref="P217:Q217"/>
    <mergeCell ref="C218:F218"/>
    <mergeCell ref="H218:L218"/>
    <mergeCell ref="P218:Q218"/>
    <mergeCell ref="C215:F215"/>
    <mergeCell ref="H215:L215"/>
    <mergeCell ref="P215:Q215"/>
    <mergeCell ref="C216:F216"/>
    <mergeCell ref="H216:L216"/>
    <mergeCell ref="P216:Q216"/>
    <mergeCell ref="C213:F213"/>
    <mergeCell ref="H213:L213"/>
    <mergeCell ref="P213:Q213"/>
    <mergeCell ref="C214:F214"/>
    <mergeCell ref="H214:L214"/>
    <mergeCell ref="P214:Q214"/>
    <mergeCell ref="C223:F223"/>
    <mergeCell ref="H223:L223"/>
    <mergeCell ref="P223:Q223"/>
    <mergeCell ref="C224:F224"/>
    <mergeCell ref="H224:L224"/>
    <mergeCell ref="P224:Q224"/>
    <mergeCell ref="C221:F221"/>
    <mergeCell ref="H221:L221"/>
    <mergeCell ref="P221:Q221"/>
    <mergeCell ref="C222:F222"/>
    <mergeCell ref="H222:L222"/>
    <mergeCell ref="P222:Q222"/>
    <mergeCell ref="C219:F219"/>
    <mergeCell ref="H219:L219"/>
    <mergeCell ref="P219:Q219"/>
    <mergeCell ref="C220:F220"/>
    <mergeCell ref="H220:L220"/>
    <mergeCell ref="P220:Q220"/>
    <mergeCell ref="C229:F229"/>
    <mergeCell ref="H229:L229"/>
    <mergeCell ref="P229:Q229"/>
    <mergeCell ref="C230:F230"/>
    <mergeCell ref="H230:L230"/>
    <mergeCell ref="P230:Q230"/>
    <mergeCell ref="C227:F227"/>
    <mergeCell ref="H227:L227"/>
    <mergeCell ref="P227:Q227"/>
    <mergeCell ref="C228:F228"/>
    <mergeCell ref="H228:L228"/>
    <mergeCell ref="P228:Q228"/>
    <mergeCell ref="C225:F225"/>
    <mergeCell ref="H225:L225"/>
    <mergeCell ref="P225:Q225"/>
    <mergeCell ref="C226:F226"/>
    <mergeCell ref="H226:L226"/>
    <mergeCell ref="P226:Q226"/>
    <mergeCell ref="C235:F235"/>
    <mergeCell ref="H235:L235"/>
    <mergeCell ref="P235:Q235"/>
    <mergeCell ref="C236:F236"/>
    <mergeCell ref="H236:L236"/>
    <mergeCell ref="P236:Q236"/>
    <mergeCell ref="C233:F233"/>
    <mergeCell ref="H233:L233"/>
    <mergeCell ref="P233:Q233"/>
    <mergeCell ref="C234:F234"/>
    <mergeCell ref="H234:L234"/>
    <mergeCell ref="P234:Q234"/>
    <mergeCell ref="C231:F231"/>
    <mergeCell ref="H231:L231"/>
    <mergeCell ref="P231:Q231"/>
    <mergeCell ref="C232:F232"/>
    <mergeCell ref="H232:L232"/>
    <mergeCell ref="P232:Q232"/>
    <mergeCell ref="C241:F241"/>
    <mergeCell ref="H241:L241"/>
    <mergeCell ref="P241:Q241"/>
    <mergeCell ref="C242:F242"/>
    <mergeCell ref="H242:L242"/>
    <mergeCell ref="P242:Q242"/>
    <mergeCell ref="C239:F239"/>
    <mergeCell ref="H239:L239"/>
    <mergeCell ref="P239:Q239"/>
    <mergeCell ref="C240:F240"/>
    <mergeCell ref="H240:L240"/>
    <mergeCell ref="P240:Q240"/>
    <mergeCell ref="C237:F237"/>
    <mergeCell ref="H237:L237"/>
    <mergeCell ref="P237:Q237"/>
    <mergeCell ref="C238:F238"/>
    <mergeCell ref="H238:L238"/>
    <mergeCell ref="P238:Q238"/>
    <mergeCell ref="C247:F247"/>
    <mergeCell ref="H247:L247"/>
    <mergeCell ref="P247:Q247"/>
    <mergeCell ref="C248:F248"/>
    <mergeCell ref="H248:L248"/>
    <mergeCell ref="P248:Q248"/>
    <mergeCell ref="C245:F245"/>
    <mergeCell ref="H245:L245"/>
    <mergeCell ref="P245:Q245"/>
    <mergeCell ref="C246:F246"/>
    <mergeCell ref="H246:L246"/>
    <mergeCell ref="P246:Q246"/>
    <mergeCell ref="C243:F243"/>
    <mergeCell ref="H243:L243"/>
    <mergeCell ref="P243:Q243"/>
    <mergeCell ref="C244:F244"/>
    <mergeCell ref="H244:L244"/>
    <mergeCell ref="P244:Q244"/>
    <mergeCell ref="C253:F253"/>
    <mergeCell ref="H253:L253"/>
    <mergeCell ref="P253:Q253"/>
    <mergeCell ref="C254:F254"/>
    <mergeCell ref="H254:L254"/>
    <mergeCell ref="P254:Q254"/>
    <mergeCell ref="C251:F251"/>
    <mergeCell ref="H251:L251"/>
    <mergeCell ref="P251:Q251"/>
    <mergeCell ref="C252:F252"/>
    <mergeCell ref="H252:L252"/>
    <mergeCell ref="P252:Q252"/>
    <mergeCell ref="C249:F249"/>
    <mergeCell ref="H249:L249"/>
    <mergeCell ref="P249:Q249"/>
    <mergeCell ref="C250:F250"/>
    <mergeCell ref="H250:L250"/>
    <mergeCell ref="P250:Q250"/>
    <mergeCell ref="C259:F259"/>
    <mergeCell ref="H259:L259"/>
    <mergeCell ref="P259:Q259"/>
    <mergeCell ref="C260:F260"/>
    <mergeCell ref="H260:L260"/>
    <mergeCell ref="P260:Q260"/>
    <mergeCell ref="C257:F257"/>
    <mergeCell ref="H257:L257"/>
    <mergeCell ref="P257:Q257"/>
    <mergeCell ref="C258:F258"/>
    <mergeCell ref="H258:L258"/>
    <mergeCell ref="P258:Q258"/>
    <mergeCell ref="C255:F255"/>
    <mergeCell ref="H255:L255"/>
    <mergeCell ref="P255:Q255"/>
    <mergeCell ref="C256:F256"/>
    <mergeCell ref="H256:L256"/>
    <mergeCell ref="P256:Q256"/>
    <mergeCell ref="C265:F265"/>
    <mergeCell ref="H265:L265"/>
    <mergeCell ref="P265:Q265"/>
    <mergeCell ref="C266:F266"/>
    <mergeCell ref="H266:L266"/>
    <mergeCell ref="P266:Q266"/>
    <mergeCell ref="C263:F263"/>
    <mergeCell ref="H263:L263"/>
    <mergeCell ref="P263:Q263"/>
    <mergeCell ref="C264:F264"/>
    <mergeCell ref="H264:L264"/>
    <mergeCell ref="P264:Q264"/>
    <mergeCell ref="C261:F261"/>
    <mergeCell ref="H261:L261"/>
    <mergeCell ref="P261:Q261"/>
    <mergeCell ref="C262:F262"/>
    <mergeCell ref="H262:L262"/>
    <mergeCell ref="P262:Q262"/>
    <mergeCell ref="C271:F271"/>
    <mergeCell ref="H271:L271"/>
    <mergeCell ref="P271:Q271"/>
    <mergeCell ref="C272:F272"/>
    <mergeCell ref="H272:L272"/>
    <mergeCell ref="P272:Q272"/>
    <mergeCell ref="C269:F269"/>
    <mergeCell ref="H269:L269"/>
    <mergeCell ref="P269:Q269"/>
    <mergeCell ref="C270:F270"/>
    <mergeCell ref="H270:L270"/>
    <mergeCell ref="P270:Q270"/>
    <mergeCell ref="C267:F267"/>
    <mergeCell ref="H267:L267"/>
    <mergeCell ref="P267:Q267"/>
    <mergeCell ref="C268:F268"/>
    <mergeCell ref="H268:L268"/>
    <mergeCell ref="P268:Q268"/>
    <mergeCell ref="C277:F277"/>
    <mergeCell ref="H277:L277"/>
    <mergeCell ref="P277:Q277"/>
    <mergeCell ref="C278:F278"/>
    <mergeCell ref="H278:L278"/>
    <mergeCell ref="P278:Q278"/>
    <mergeCell ref="C275:F275"/>
    <mergeCell ref="H275:L275"/>
    <mergeCell ref="P275:Q275"/>
    <mergeCell ref="C276:F276"/>
    <mergeCell ref="H276:L276"/>
    <mergeCell ref="P276:Q276"/>
    <mergeCell ref="C273:F273"/>
    <mergeCell ref="H273:L273"/>
    <mergeCell ref="P273:Q273"/>
    <mergeCell ref="C274:F274"/>
    <mergeCell ref="H274:L274"/>
    <mergeCell ref="P274:Q274"/>
    <mergeCell ref="C283:F283"/>
    <mergeCell ref="H283:L283"/>
    <mergeCell ref="P283:Q283"/>
    <mergeCell ref="C284:F284"/>
    <mergeCell ref="H284:L284"/>
    <mergeCell ref="P284:Q284"/>
    <mergeCell ref="C281:F281"/>
    <mergeCell ref="H281:L281"/>
    <mergeCell ref="P281:Q281"/>
    <mergeCell ref="C282:F282"/>
    <mergeCell ref="H282:L282"/>
    <mergeCell ref="P282:Q282"/>
    <mergeCell ref="C279:F279"/>
    <mergeCell ref="H279:L279"/>
    <mergeCell ref="P279:Q279"/>
    <mergeCell ref="C280:F280"/>
    <mergeCell ref="H280:L280"/>
    <mergeCell ref="P280:Q280"/>
    <mergeCell ref="C289:F289"/>
    <mergeCell ref="H289:L289"/>
    <mergeCell ref="P289:Q289"/>
    <mergeCell ref="C290:F290"/>
    <mergeCell ref="H290:L290"/>
    <mergeCell ref="P290:Q290"/>
    <mergeCell ref="C287:F287"/>
    <mergeCell ref="H287:L287"/>
    <mergeCell ref="P287:Q287"/>
    <mergeCell ref="C288:F288"/>
    <mergeCell ref="H288:L288"/>
    <mergeCell ref="P288:Q288"/>
    <mergeCell ref="C285:F285"/>
    <mergeCell ref="H285:L285"/>
    <mergeCell ref="P285:Q285"/>
    <mergeCell ref="C286:F286"/>
    <mergeCell ref="H286:L286"/>
    <mergeCell ref="P286:Q286"/>
    <mergeCell ref="C295:F295"/>
    <mergeCell ref="H295:L295"/>
    <mergeCell ref="P295:Q295"/>
    <mergeCell ref="C296:F296"/>
    <mergeCell ref="H296:L296"/>
    <mergeCell ref="P296:Q296"/>
    <mergeCell ref="C293:F293"/>
    <mergeCell ref="H293:L293"/>
    <mergeCell ref="P293:Q293"/>
    <mergeCell ref="C294:F294"/>
    <mergeCell ref="H294:L294"/>
    <mergeCell ref="P294:Q294"/>
    <mergeCell ref="C291:F291"/>
    <mergeCell ref="H291:L291"/>
    <mergeCell ref="P291:Q291"/>
    <mergeCell ref="C292:F292"/>
    <mergeCell ref="H292:L292"/>
    <mergeCell ref="P292:Q292"/>
    <mergeCell ref="C301:F301"/>
    <mergeCell ref="H301:L301"/>
    <mergeCell ref="P301:Q301"/>
    <mergeCell ref="C302:F302"/>
    <mergeCell ref="H302:L302"/>
    <mergeCell ref="P302:Q302"/>
    <mergeCell ref="C299:F299"/>
    <mergeCell ref="H299:L299"/>
    <mergeCell ref="P299:Q299"/>
    <mergeCell ref="C300:F300"/>
    <mergeCell ref="H300:L300"/>
    <mergeCell ref="P300:Q300"/>
    <mergeCell ref="C297:F297"/>
    <mergeCell ref="H297:L297"/>
    <mergeCell ref="P297:Q297"/>
    <mergeCell ref="C298:F298"/>
    <mergeCell ref="H298:L298"/>
    <mergeCell ref="P298:Q298"/>
    <mergeCell ref="C307:F307"/>
    <mergeCell ref="H307:L307"/>
    <mergeCell ref="P307:Q307"/>
    <mergeCell ref="C308:F308"/>
    <mergeCell ref="H308:L308"/>
    <mergeCell ref="P308:Q308"/>
    <mergeCell ref="C305:F305"/>
    <mergeCell ref="H305:L305"/>
    <mergeCell ref="P305:Q305"/>
    <mergeCell ref="C306:F306"/>
    <mergeCell ref="H306:L306"/>
    <mergeCell ref="P306:Q306"/>
    <mergeCell ref="C303:F303"/>
    <mergeCell ref="H303:L303"/>
    <mergeCell ref="P303:Q303"/>
    <mergeCell ref="C304:F304"/>
    <mergeCell ref="H304:L304"/>
    <mergeCell ref="P304:Q304"/>
    <mergeCell ref="C313:F313"/>
    <mergeCell ref="H313:L313"/>
    <mergeCell ref="P313:Q313"/>
    <mergeCell ref="C314:F314"/>
    <mergeCell ref="H314:L314"/>
    <mergeCell ref="P314:Q314"/>
    <mergeCell ref="C311:F311"/>
    <mergeCell ref="H311:L311"/>
    <mergeCell ref="P311:Q311"/>
    <mergeCell ref="C312:F312"/>
    <mergeCell ref="H312:L312"/>
    <mergeCell ref="P312:Q312"/>
    <mergeCell ref="C309:F309"/>
    <mergeCell ref="H309:L309"/>
    <mergeCell ref="P309:Q309"/>
    <mergeCell ref="C310:F310"/>
    <mergeCell ref="H310:L310"/>
    <mergeCell ref="P310:Q310"/>
    <mergeCell ref="C319:F319"/>
    <mergeCell ref="H319:L319"/>
    <mergeCell ref="P319:Q319"/>
    <mergeCell ref="C320:F320"/>
    <mergeCell ref="H320:L320"/>
    <mergeCell ref="P320:Q320"/>
    <mergeCell ref="C317:F317"/>
    <mergeCell ref="H317:L317"/>
    <mergeCell ref="P317:Q317"/>
    <mergeCell ref="C318:F318"/>
    <mergeCell ref="H318:L318"/>
    <mergeCell ref="P318:Q318"/>
    <mergeCell ref="C315:F315"/>
    <mergeCell ref="H315:L315"/>
    <mergeCell ref="P315:Q315"/>
    <mergeCell ref="C316:F316"/>
    <mergeCell ref="H316:L316"/>
    <mergeCell ref="P316:Q316"/>
    <mergeCell ref="C325:F325"/>
    <mergeCell ref="H325:L325"/>
    <mergeCell ref="P325:Q325"/>
    <mergeCell ref="C326:F326"/>
    <mergeCell ref="H326:L326"/>
    <mergeCell ref="P326:Q326"/>
    <mergeCell ref="C323:F323"/>
    <mergeCell ref="H323:L323"/>
    <mergeCell ref="P323:Q323"/>
    <mergeCell ref="C324:F324"/>
    <mergeCell ref="H324:L324"/>
    <mergeCell ref="P324:Q324"/>
    <mergeCell ref="C321:F321"/>
    <mergeCell ref="H321:L321"/>
    <mergeCell ref="P321:Q321"/>
    <mergeCell ref="C322:F322"/>
    <mergeCell ref="H322:L322"/>
    <mergeCell ref="P322:Q322"/>
    <mergeCell ref="C331:F331"/>
    <mergeCell ref="H331:L331"/>
    <mergeCell ref="P331:Q331"/>
    <mergeCell ref="C332:F332"/>
    <mergeCell ref="H332:L332"/>
    <mergeCell ref="P332:Q332"/>
    <mergeCell ref="C329:F329"/>
    <mergeCell ref="H329:L329"/>
    <mergeCell ref="P329:Q329"/>
    <mergeCell ref="C330:F330"/>
    <mergeCell ref="H330:L330"/>
    <mergeCell ref="P330:Q330"/>
    <mergeCell ref="C327:F327"/>
    <mergeCell ref="H327:L327"/>
    <mergeCell ref="P327:Q327"/>
    <mergeCell ref="C328:F328"/>
    <mergeCell ref="H328:L328"/>
    <mergeCell ref="P328:Q328"/>
    <mergeCell ref="C337:F337"/>
    <mergeCell ref="H337:L337"/>
    <mergeCell ref="P337:Q337"/>
    <mergeCell ref="C338:F338"/>
    <mergeCell ref="H338:L338"/>
    <mergeCell ref="P338:Q338"/>
    <mergeCell ref="C335:F335"/>
    <mergeCell ref="H335:L335"/>
    <mergeCell ref="P335:Q335"/>
    <mergeCell ref="C336:F336"/>
    <mergeCell ref="H336:L336"/>
    <mergeCell ref="P336:Q336"/>
    <mergeCell ref="C333:F333"/>
    <mergeCell ref="H333:L333"/>
    <mergeCell ref="P333:Q333"/>
    <mergeCell ref="C334:F334"/>
    <mergeCell ref="H334:L334"/>
    <mergeCell ref="P334:Q334"/>
    <mergeCell ref="C343:F343"/>
    <mergeCell ref="H343:L343"/>
    <mergeCell ref="P343:Q343"/>
    <mergeCell ref="C344:F344"/>
    <mergeCell ref="H344:L344"/>
    <mergeCell ref="P344:Q344"/>
    <mergeCell ref="C341:F341"/>
    <mergeCell ref="H341:L341"/>
    <mergeCell ref="P341:Q341"/>
    <mergeCell ref="C342:F342"/>
    <mergeCell ref="H342:L342"/>
    <mergeCell ref="P342:Q342"/>
    <mergeCell ref="C339:F339"/>
    <mergeCell ref="H339:L339"/>
    <mergeCell ref="P339:Q339"/>
    <mergeCell ref="C340:F340"/>
    <mergeCell ref="H340:L340"/>
    <mergeCell ref="P340:Q340"/>
    <mergeCell ref="C349:F349"/>
    <mergeCell ref="H349:L349"/>
    <mergeCell ref="P349:Q349"/>
    <mergeCell ref="C350:F350"/>
    <mergeCell ref="H350:L350"/>
    <mergeCell ref="P350:Q350"/>
    <mergeCell ref="C347:F347"/>
    <mergeCell ref="H347:L347"/>
    <mergeCell ref="P347:Q347"/>
    <mergeCell ref="C348:F348"/>
    <mergeCell ref="H348:L348"/>
    <mergeCell ref="P348:Q348"/>
    <mergeCell ref="C345:F345"/>
    <mergeCell ref="H345:L345"/>
    <mergeCell ref="P345:Q345"/>
    <mergeCell ref="C346:F346"/>
    <mergeCell ref="H346:L346"/>
    <mergeCell ref="P346:Q346"/>
    <mergeCell ref="C355:F355"/>
    <mergeCell ref="H355:L355"/>
    <mergeCell ref="P355:Q355"/>
    <mergeCell ref="C356:F356"/>
    <mergeCell ref="H356:L356"/>
    <mergeCell ref="P356:Q356"/>
    <mergeCell ref="C353:F353"/>
    <mergeCell ref="H353:L353"/>
    <mergeCell ref="P353:Q353"/>
    <mergeCell ref="C354:F354"/>
    <mergeCell ref="H354:L354"/>
    <mergeCell ref="P354:Q354"/>
    <mergeCell ref="C351:F351"/>
    <mergeCell ref="H351:L351"/>
    <mergeCell ref="P351:Q351"/>
    <mergeCell ref="C352:F352"/>
    <mergeCell ref="H352:L352"/>
    <mergeCell ref="P352:Q352"/>
    <mergeCell ref="C361:F361"/>
    <mergeCell ref="H361:L361"/>
    <mergeCell ref="P361:Q361"/>
    <mergeCell ref="D364:K364"/>
    <mergeCell ref="D366:K366"/>
    <mergeCell ref="N372:S372"/>
    <mergeCell ref="C359:F359"/>
    <mergeCell ref="H359:L359"/>
    <mergeCell ref="P359:Q359"/>
    <mergeCell ref="C360:F360"/>
    <mergeCell ref="H360:L360"/>
    <mergeCell ref="P360:Q360"/>
    <mergeCell ref="C357:F357"/>
    <mergeCell ref="H357:L357"/>
    <mergeCell ref="P357:Q357"/>
    <mergeCell ref="C358:F358"/>
    <mergeCell ref="H358:L358"/>
    <mergeCell ref="P358:Q358"/>
  </mergeCells>
  <pageMargins left="0.23622047244094491" right="0.23622047244094491" top="0.74803149606299213" bottom="0.74803149606299213" header="0.31496062992125984" footer="0.31496062992125984"/>
  <pageSetup paperSize="9" orientation="portrait" r:id="rId1"/>
  <headerFooter>
    <oddFooter>&amp;C&amp;"Arial,обычный"&amp;7&amp;K00-023AO Raiffeisenbank, 119002, Moscow, Smolenskaya-Sennaya sq., bld. 28.
General Banking License No. 3292 from 17.02.2015, 8 800 700-17-17, online.raiffeisen.ru&amp;R&amp;"Arial,обычный"&amp;8&amp;K00-023&amp;P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2:M143"/>
  <sheetViews>
    <sheetView tabSelected="1" topLeftCell="A13" zoomScaleNormal="100" workbookViewId="0">
      <selection activeCell="G19" sqref="G19:G138"/>
    </sheetView>
  </sheetViews>
  <sheetFormatPr defaultColWidth="8.77734375" defaultRowHeight="14.4"/>
  <cols>
    <col min="1" max="1" width="10.6640625" customWidth="1"/>
    <col min="2" max="2" width="6" customWidth="1"/>
    <col min="3" max="3" width="10" customWidth="1"/>
    <col min="4" max="4" width="5.6640625" customWidth="1"/>
    <col min="5" max="5" width="11.109375" style="6" customWidth="1"/>
    <col min="6" max="6" width="11" style="6" customWidth="1"/>
    <col min="7" max="7" width="26.33203125" customWidth="1"/>
    <col min="8" max="8" width="7" customWidth="1"/>
  </cols>
  <sheetData>
    <row r="2" spans="1:13" ht="14.55" customHeight="1">
      <c r="C2" s="3"/>
      <c r="D2" s="3"/>
      <c r="E2" s="286" t="s">
        <v>4785</v>
      </c>
      <c r="F2" s="286"/>
      <c r="G2" s="286"/>
      <c r="H2" s="286"/>
    </row>
    <row r="3" spans="1:13" ht="14.55" customHeight="1">
      <c r="C3" s="3"/>
      <c r="D3" s="3"/>
      <c r="E3" s="286"/>
      <c r="F3" s="286"/>
      <c r="G3" s="286"/>
      <c r="H3" s="286"/>
    </row>
    <row r="4" spans="1:13" ht="14.55" customHeight="1">
      <c r="C4" s="3"/>
      <c r="D4" s="3"/>
      <c r="E4" s="286"/>
      <c r="F4" s="286"/>
      <c r="G4" s="286"/>
      <c r="H4" s="286"/>
    </row>
    <row r="5" spans="1:13">
      <c r="C5" s="3"/>
      <c r="D5" s="3"/>
      <c r="E5" s="2"/>
    </row>
    <row r="7" spans="1:13" ht="15" customHeight="1">
      <c r="A7" s="4" t="str">
        <f ca="1">"Ref. No J"&amp;RANDBETWEEN(150202,9999999)</f>
        <v>Ref. No J2515923</v>
      </c>
      <c r="B7" s="4"/>
      <c r="E7" s="7"/>
      <c r="F7" s="287" t="str">
        <f>'ввод данных'!B2</f>
        <v>Nuraev Radik</v>
      </c>
      <c r="G7" s="288"/>
      <c r="H7" s="288"/>
    </row>
    <row r="8" spans="1:13" ht="14.55" customHeight="1">
      <c r="A8" s="4"/>
      <c r="B8" s="4"/>
      <c r="C8" s="4"/>
      <c r="E8" s="2"/>
      <c r="F8" s="287" t="str">
        <f ca="1">'ввод данных'!B5</f>
        <v>RUSSIA, Moscow, 107472,  Gorbunova str.10 apt. 349</v>
      </c>
      <c r="G8" s="287"/>
      <c r="H8" s="287"/>
    </row>
    <row r="9" spans="1:13">
      <c r="A9" s="5">
        <f ca="1">TODAY()-2</f>
        <v>46061</v>
      </c>
      <c r="B9" s="4"/>
      <c r="C9" s="4"/>
      <c r="D9" s="1"/>
      <c r="E9" s="2"/>
      <c r="F9" s="287"/>
      <c r="G9" s="287"/>
      <c r="H9" s="287"/>
      <c r="K9" s="287"/>
      <c r="L9" s="287"/>
      <c r="M9" s="287"/>
    </row>
    <row r="10" spans="1:13">
      <c r="A10" s="4"/>
      <c r="B10" s="4"/>
      <c r="C10" s="4"/>
      <c r="D10" s="1"/>
      <c r="E10" s="2"/>
      <c r="F10" s="287"/>
      <c r="G10" s="287"/>
      <c r="H10" s="287"/>
      <c r="K10" s="287"/>
      <c r="L10" s="287"/>
      <c r="M10" s="287"/>
    </row>
    <row r="11" spans="1:13" ht="14.55" customHeight="1">
      <c r="A11" s="289" t="str">
        <f ca="1">"“OTP Bank”, license of Bank of Russia No 2473 (hereinafter “the Bank”) confirms that debit card agreement No 5536 9138 3423 "&amp;RIGHT(H19,4)&amp;  " with account No 40817810900008267232 was concluded by the Bank and" &amp;" "&amp;F7&amp;" on" &amp;" "&amp; TEXT(A9-RANDBETWEEN(660,3652),"ДД.ММ.ГГГ")</f>
        <v>“OTP Bank”, license of Bank of Russia No 2473 (hereinafter “the Bank”) confirms that debit card agreement No 5536 9138 3423 4793 with account No 40817810900008267232 was concluded by the Bank and Nuraev Radik on 27.03.2017</v>
      </c>
      <c r="B11" s="289"/>
      <c r="C11" s="289"/>
      <c r="D11" s="289"/>
      <c r="E11" s="289"/>
      <c r="F11" s="289"/>
      <c r="G11" s="289"/>
      <c r="H11" s="289"/>
      <c r="K11" s="287"/>
      <c r="L11" s="287"/>
      <c r="M11" s="287"/>
    </row>
    <row r="12" spans="1:13" ht="26.25" customHeight="1">
      <c r="A12" s="289"/>
      <c r="B12" s="289"/>
      <c r="C12" s="289"/>
      <c r="D12" s="289"/>
      <c r="E12" s="289"/>
      <c r="F12" s="289"/>
      <c r="G12" s="289"/>
      <c r="H12" s="289"/>
    </row>
    <row r="13" spans="1:13" ht="14.55" customHeight="1">
      <c r="A13" s="32"/>
      <c r="B13" s="32"/>
      <c r="C13" s="32"/>
      <c r="D13" s="32"/>
      <c r="E13" s="32"/>
      <c r="F13" s="32"/>
      <c r="G13" s="32"/>
      <c r="H13" s="32"/>
    </row>
    <row r="14" spans="1:13" ht="14.55" customHeight="1">
      <c r="A14" s="285" t="str">
        <f ca="1">"As of "&amp;TEXT(A9,"ДД.ММ.ГГГ")&amp;" available balance is "&amp;TEXT(C139+C140,"0 000 000,00")&amp; " rubles"</f>
        <v>As of 08.02.2026 available balance is 1 210 757,00 rubles</v>
      </c>
      <c r="B14" s="285"/>
      <c r="C14" s="285"/>
      <c r="D14" s="285"/>
      <c r="E14" s="285"/>
      <c r="F14" s="285"/>
      <c r="G14" s="285"/>
      <c r="H14" s="285"/>
    </row>
    <row r="15" spans="1:13" ht="14.55" customHeight="1">
      <c r="A15" s="285"/>
      <c r="B15" s="285"/>
      <c r="C15" s="285"/>
      <c r="D15" s="285"/>
      <c r="E15" s="285"/>
      <c r="F15" s="285"/>
      <c r="G15" s="285"/>
      <c r="H15" s="285"/>
    </row>
    <row r="16" spans="1:13" ht="14.55" customHeight="1">
      <c r="A16" s="290" t="str">
        <f ca="1" xml:space="preserve"> "Statement according agreement № 5128981270 for the period from " &amp; TEXT(A138,"ДД.ММ.ГГГ")&amp; " till " &amp;TEXT(A9,"ДД.ММ.ГГГ")</f>
        <v>Statement according agreement № 5128981270 for the period from 23.11.2025 till 08.02.2026</v>
      </c>
      <c r="B16" s="290"/>
      <c r="C16" s="290"/>
      <c r="D16" s="290"/>
      <c r="E16" s="290"/>
      <c r="F16" s="290"/>
      <c r="G16" s="290"/>
      <c r="K16" s="1" t="s">
        <v>386</v>
      </c>
    </row>
    <row r="17" spans="1:8" ht="14.55" customHeight="1"/>
    <row r="18" spans="1:8" ht="28.5" customHeight="1" thickBot="1">
      <c r="A18" s="291" t="s">
        <v>0</v>
      </c>
      <c r="B18" s="291"/>
      <c r="C18" s="291" t="s">
        <v>1</v>
      </c>
      <c r="D18" s="291"/>
      <c r="E18" s="33" t="s">
        <v>2</v>
      </c>
      <c r="F18" s="33" t="s">
        <v>3</v>
      </c>
      <c r="G18" s="34" t="s">
        <v>4</v>
      </c>
      <c r="H18" s="34" t="s">
        <v>5</v>
      </c>
    </row>
    <row r="19" spans="1:8" s="9" customFormat="1" ht="29.55" customHeight="1">
      <c r="A19" s="10">
        <f ca="1">'т-банк 2 (3 мес) $'!A25</f>
        <v>46063.966608796298</v>
      </c>
      <c r="B19" s="43">
        <f t="shared" ref="B19:B82" ca="1" si="0">B20-RANDBETWEEN(500,1440)/1440</f>
        <v>45980.02916666666</v>
      </c>
      <c r="C19" s="12">
        <f t="shared" ref="C19:D43" ca="1" si="1">A19</f>
        <v>46063.966608796298</v>
      </c>
      <c r="D19" s="19">
        <f ca="1">B19</f>
        <v>45980.02916666666</v>
      </c>
      <c r="E19" s="16">
        <f ca="1">IF(DAY(A19)=20,('ввод данных'!$B$15),RANDBETWEEN(-14999,-51))</f>
        <v>-8449</v>
      </c>
      <c r="F19" s="18">
        <f ca="1">E19</f>
        <v>-8449</v>
      </c>
      <c r="G19" s="11" t="str">
        <f ca="1">IF(E19='ввод данных'!$B$15,"Salary transfer from "&amp;'ввод данных'!$B$11,INDEX(Лист4!$A$1:$A$388,RANDBETWEEN(1,ROWS(Лист4!$A$1:$A$388))))</f>
        <v>HASHFLARE</v>
      </c>
      <c r="H19" s="11" t="str">
        <f ca="1">"*"&amp;RANDBETWEEN(1111,9999)</f>
        <v>*4793</v>
      </c>
    </row>
    <row r="20" spans="1:8" s="9" customFormat="1" ht="29.55" customHeight="1">
      <c r="A20" s="10">
        <f ca="1">A19-RANDBETWEEN(500,1440)/1440</f>
        <v>46063.295775462968</v>
      </c>
      <c r="B20" s="43">
        <f t="shared" ca="1" si="0"/>
        <v>45980.437499999993</v>
      </c>
      <c r="C20" s="12">
        <f t="shared" ca="1" si="1"/>
        <v>46063.295775462968</v>
      </c>
      <c r="D20" s="19">
        <f t="shared" ca="1" si="1"/>
        <v>45980.437499999993</v>
      </c>
      <c r="E20" s="16">
        <f ca="1">IF(AND(DAY(A20)=20,COUNTIFS($E$19:E19,"&gt;0",$A$19:A19,"&gt;="&amp;DATE(YEAR(A26),MONTH(A20),1),$A$19:A19,"&lt;"&amp;DATE(YEAR(A20),MONTH(A20)+1,1))=0),'ввод данных'!$B$15,-RANDBETWEEN(51,14999))</f>
        <v>-10272</v>
      </c>
      <c r="F20" s="18">
        <f t="shared" ref="F20:F83" ca="1" si="2">E20</f>
        <v>-10272</v>
      </c>
      <c r="G20" s="11" t="str">
        <f ca="1">IF(E20='ввод данных'!$B$15,"Salary transfer from "&amp;'ввод данных'!$B$11,INDEX(Лист4!$A$1:$A$388,RANDBETWEEN(1,ROWS(Лист4!$A$1:$A$388))))</f>
        <v>IQOPTION.COM</v>
      </c>
      <c r="H20" s="11" t="str">
        <f ca="1">H19</f>
        <v>*4793</v>
      </c>
    </row>
    <row r="21" spans="1:8" s="9" customFormat="1" ht="29.55" customHeight="1">
      <c r="A21" s="10">
        <f t="shared" ref="A21:A84" ca="1" si="3">A20-RANDBETWEEN(500,1440)/1440</f>
        <v>46062.47424768519</v>
      </c>
      <c r="B21" s="43">
        <f t="shared" ca="1" si="0"/>
        <v>45981.04305555555</v>
      </c>
      <c r="C21" s="12">
        <f ca="1">A21</f>
        <v>46062.47424768519</v>
      </c>
      <c r="D21" s="19">
        <f t="shared" ca="1" si="1"/>
        <v>45981.04305555555</v>
      </c>
      <c r="E21" s="16">
        <f ca="1">IF(AND(DAY(A21)=20,COUNTIFS($E$19:E20,"&gt;0",$A$19:A20,"&gt;="&amp;DATE(YEAR(A27),MONTH(A21),1),$A$19:A20,"&lt;"&amp;DATE(YEAR(A21),MONTH(A21)+1,1))=0),'ввод данных'!$B$15,-RANDBETWEEN(51,1499))</f>
        <v>-713</v>
      </c>
      <c r="F21" s="18">
        <f t="shared" ca="1" si="2"/>
        <v>-713</v>
      </c>
      <c r="G21" s="11" t="str">
        <f ca="1">IF(E21='ввод данных'!$B$15,"Salary transfer from "&amp;'ввод данных'!$B$11,INDEX(Лист4!$A$1:$A$388,RANDBETWEEN(1,ROWS(Лист4!$A$1:$A$388))))</f>
        <v>YM*ONECLICKMONEY</v>
      </c>
      <c r="H21" s="11" t="str">
        <f t="shared" ref="H21:H84" ca="1" si="4">H20</f>
        <v>*4793</v>
      </c>
    </row>
    <row r="22" spans="1:8" s="9" customFormat="1" ht="29.55" customHeight="1">
      <c r="A22" s="10">
        <f t="shared" ca="1" si="3"/>
        <v>46062.057581018526</v>
      </c>
      <c r="B22" s="43">
        <f t="shared" ca="1" si="0"/>
        <v>45981.580555555549</v>
      </c>
      <c r="C22" s="12">
        <f t="shared" ref="C22:C43" ca="1" si="5">A22</f>
        <v>46062.057581018526</v>
      </c>
      <c r="D22" s="19">
        <f t="shared" ca="1" si="1"/>
        <v>45981.580555555549</v>
      </c>
      <c r="E22" s="16">
        <f ca="1">IF(AND(DAY(A22)=20,COUNTIFS($E$19:E21,"&gt;0",$A$19:A21,"&gt;="&amp;DATE(YEAR(A28),MONTH(A22),1),$A$19:A21,"&lt;"&amp;DATE(YEAR(A22),MONTH(A22)+1,1))=0),'ввод данных'!$B$15,-RANDBETWEEN(51,1499))</f>
        <v>-560</v>
      </c>
      <c r="F22" s="18">
        <f t="shared" ca="1" si="2"/>
        <v>-560</v>
      </c>
      <c r="G22" s="11" t="str">
        <f ca="1">IF(E22='ввод данных'!$B$15,"Salary transfer from "&amp;'ввод данных'!$B$11,INDEX(Лист4!$A$1:$A$388,RANDBETWEEN(1,ROWS(Лист4!$A$1:$A$388))))</f>
        <v>TOUCH BANK</v>
      </c>
      <c r="H22" s="11" t="str">
        <f t="shared" ca="1" si="4"/>
        <v>*4793</v>
      </c>
    </row>
    <row r="23" spans="1:8" s="9" customFormat="1" ht="29.55" customHeight="1">
      <c r="A23" s="10">
        <f t="shared" ca="1" si="3"/>
        <v>46061.453414351861</v>
      </c>
      <c r="B23" s="43">
        <f t="shared" ca="1" si="0"/>
        <v>45982.498611111107</v>
      </c>
      <c r="C23" s="12">
        <f t="shared" ca="1" si="5"/>
        <v>46061.453414351861</v>
      </c>
      <c r="D23" s="19">
        <f t="shared" ca="1" si="1"/>
        <v>45982.498611111107</v>
      </c>
      <c r="E23" s="16">
        <f ca="1">IF(AND(DAY(A23)=20,COUNTIFS($E$19:E22,"&gt;0",$A$19:A22,"&gt;="&amp;DATE(YEAR(A29),MONTH(A23),1),$A$19:A22,"&lt;"&amp;DATE(YEAR(A23),MONTH(A23)+1,1))=0),'ввод данных'!$B$15,-RANDBETWEEN(51,1499))</f>
        <v>-1484</v>
      </c>
      <c r="F23" s="18">
        <f t="shared" ca="1" si="2"/>
        <v>-1484</v>
      </c>
      <c r="G23" s="11" t="str">
        <f ca="1">IF(E23='ввод данных'!$B$15,"Salary transfer from "&amp;'ввод данных'!$B$11,INDEX(Лист4!$A$1:$A$388,RANDBETWEEN(1,ROWS(Лист4!$A$1:$A$388))))</f>
        <v>PYATEROCHKA 2624</v>
      </c>
      <c r="H23" s="11" t="str">
        <f t="shared" ca="1" si="4"/>
        <v>*4793</v>
      </c>
    </row>
    <row r="24" spans="1:8" s="9" customFormat="1" ht="29.55" customHeight="1">
      <c r="A24" s="10">
        <f t="shared" ca="1" si="3"/>
        <v>46060.533275462971</v>
      </c>
      <c r="B24" s="43">
        <f t="shared" ca="1" si="0"/>
        <v>45983.046527777777</v>
      </c>
      <c r="C24" s="12">
        <f t="shared" ca="1" si="5"/>
        <v>46060.533275462971</v>
      </c>
      <c r="D24" s="19">
        <f t="shared" ca="1" si="1"/>
        <v>45983.046527777777</v>
      </c>
      <c r="E24" s="16">
        <f ca="1">IF(AND(DAY(A24)=20,COUNTIFS($E$19:E23,"&gt;0",$A$19:A23,"&gt;="&amp;DATE(YEAR(A30),MONTH(A24),1),$A$19:A23,"&lt;"&amp;DATE(YEAR(A24),MONTH(A24)+1,1))=0),'ввод данных'!$B$15,-RANDBETWEEN(51,1499))</f>
        <v>-660</v>
      </c>
      <c r="F24" s="18">
        <f t="shared" ca="1" si="2"/>
        <v>-660</v>
      </c>
      <c r="G24" s="11" t="str">
        <f ca="1">IF(E24='ввод данных'!$B$15,"Salary transfer from "&amp;'ввод данных'!$B$11,INDEX(Лист4!$A$1:$A$388,RANDBETWEEN(1,ROWS(Лист4!$A$1:$A$388))))</f>
        <v>AGZS 18</v>
      </c>
      <c r="H24" s="11" t="str">
        <f t="shared" ca="1" si="4"/>
        <v>*4793</v>
      </c>
    </row>
    <row r="25" spans="1:8" s="9" customFormat="1" ht="29.55" customHeight="1">
      <c r="A25" s="10">
        <f t="shared" ca="1" si="3"/>
        <v>46059.986053240747</v>
      </c>
      <c r="B25" s="43">
        <f t="shared" ca="1" si="0"/>
        <v>45983.815972222219</v>
      </c>
      <c r="C25" s="12">
        <f t="shared" ca="1" si="5"/>
        <v>46059.986053240747</v>
      </c>
      <c r="D25" s="19">
        <f t="shared" ca="1" si="1"/>
        <v>45983.815972222219</v>
      </c>
      <c r="E25" s="16">
        <f ca="1">IF(AND(DAY(A25)=20,COUNTIFS($E$19:E24,"&gt;0",$A$19:A24,"&gt;="&amp;DATE(YEAR(A31),MONTH(A25),1),$A$19:A24,"&lt;"&amp;DATE(YEAR(A25),MONTH(A25)+1,1))=0),'ввод данных'!$B$15,-RANDBETWEEN(51,1499))</f>
        <v>-620</v>
      </c>
      <c r="F25" s="18">
        <f t="shared" ca="1" si="2"/>
        <v>-620</v>
      </c>
      <c r="G25" s="11" t="str">
        <f ca="1">IF(E25='ввод данных'!$B$15,"Salary transfer from "&amp;'ввод данных'!$B$11,INDEX(Лист4!$A$1:$A$388,RANDBETWEEN(1,ROWS(Лист4!$A$1:$A$388))))</f>
        <v>EXPRESS-L</v>
      </c>
      <c r="H25" s="11" t="str">
        <f t="shared" ca="1" si="4"/>
        <v>*4793</v>
      </c>
    </row>
    <row r="26" spans="1:8" s="9" customFormat="1" ht="29.55" customHeight="1">
      <c r="A26" s="10">
        <f t="shared" ca="1" si="3"/>
        <v>46059.346469907417</v>
      </c>
      <c r="B26" s="43">
        <f t="shared" ca="1" si="0"/>
        <v>45984.481944444444</v>
      </c>
      <c r="C26" s="12">
        <f t="shared" ca="1" si="5"/>
        <v>46059.346469907417</v>
      </c>
      <c r="D26" s="19">
        <f t="shared" ca="1" si="1"/>
        <v>45984.481944444444</v>
      </c>
      <c r="E26" s="16">
        <f ca="1">IF(AND(DAY(A26)=20,COUNTIFS($E$19:E25,"&gt;0",$A$19:A25,"&gt;="&amp;DATE(YEAR(A32),MONTH(A26),1),$A$19:A25,"&lt;"&amp;DATE(YEAR(A26),MONTH(A26)+1,1))=0),'ввод данных'!$B$15,-RANDBETWEEN(51,1499))</f>
        <v>-503</v>
      </c>
      <c r="F26" s="18">
        <f t="shared" ca="1" si="2"/>
        <v>-503</v>
      </c>
      <c r="G26" s="11" t="str">
        <f ca="1">IF(E26='ввод данных'!$B$15,"Salary transfer from "&amp;'ввод данных'!$B$11,INDEX(Лист4!$A$1:$A$388,RANDBETWEEN(1,ROWS(Лист4!$A$1:$A$388))))</f>
        <v>TRADING EDUCATORS INC.</v>
      </c>
      <c r="H26" s="11" t="str">
        <f t="shared" ca="1" si="4"/>
        <v>*4793</v>
      </c>
    </row>
    <row r="27" spans="1:8" s="9" customFormat="1" ht="29.55" customHeight="1">
      <c r="A27" s="10">
        <f t="shared" ca="1" si="3"/>
        <v>46058.446469907416</v>
      </c>
      <c r="B27" s="43">
        <f t="shared" ca="1" si="0"/>
        <v>45985.397222222222</v>
      </c>
      <c r="C27" s="12">
        <f t="shared" ca="1" si="5"/>
        <v>46058.446469907416</v>
      </c>
      <c r="D27" s="19">
        <f t="shared" ca="1" si="1"/>
        <v>45985.397222222222</v>
      </c>
      <c r="E27" s="16">
        <f ca="1">IF(AND(DAY(A27)=20,COUNTIFS($E$19:E26,"&gt;0",$A$19:A26,"&gt;="&amp;DATE(YEAR(A33),MONTH(A27),1),$A$19:A26,"&lt;"&amp;DATE(YEAR(A27),MONTH(A27)+1,1))=0),'ввод данных'!$B$15,-RANDBETWEEN(51,1499))</f>
        <v>-437</v>
      </c>
      <c r="F27" s="18">
        <f t="shared" ca="1" si="2"/>
        <v>-437</v>
      </c>
      <c r="G27" s="11" t="str">
        <f ca="1">IF(E27='ввод данных'!$B$15,"Salary transfer from "&amp;'ввод данных'!$B$11,INDEX(Лист4!$A$1:$A$388,RANDBETWEEN(1,ROWS(Лист4!$A$1:$A$388))))</f>
        <v>YANDEX.MONEY YANDEX.MO</v>
      </c>
      <c r="H27" s="11" t="str">
        <f t="shared" ca="1" si="4"/>
        <v>*4793</v>
      </c>
    </row>
    <row r="28" spans="1:8" s="9" customFormat="1" ht="27.6" customHeight="1">
      <c r="A28" s="10">
        <f t="shared" ca="1" si="3"/>
        <v>46057.839525462972</v>
      </c>
      <c r="B28" s="43">
        <f t="shared" ca="1" si="0"/>
        <v>45986.26458333333</v>
      </c>
      <c r="C28" s="12">
        <f t="shared" ca="1" si="5"/>
        <v>46057.839525462972</v>
      </c>
      <c r="D28" s="19">
        <f t="shared" ca="1" si="1"/>
        <v>45986.26458333333</v>
      </c>
      <c r="E28" s="16">
        <f ca="1">IF(AND(DAY(A28)=20,COUNTIFS($E$19:E27,"&gt;0",$A$19:A27,"&gt;="&amp;DATE(YEAR(A34),MONTH(A28),1),$A$19:A27,"&lt;"&amp;DATE(YEAR(A28),MONTH(A28)+1,1))=0),'ввод данных'!$B$15,-RANDBETWEEN(51,1499))</f>
        <v>-125</v>
      </c>
      <c r="F28" s="18">
        <f t="shared" ca="1" si="2"/>
        <v>-125</v>
      </c>
      <c r="G28" s="11" t="str">
        <f ca="1">IF(E28='ввод данных'!$B$15,"Salary transfer from "&amp;'ввод данных'!$B$11,INDEX(Лист4!$A$1:$A$388,RANDBETWEEN(1,ROWS(Лист4!$A$1:$A$388))))</f>
        <v>TRADING EDUCATORS INC.</v>
      </c>
      <c r="H28" s="11" t="str">
        <f t="shared" ca="1" si="4"/>
        <v>*4793</v>
      </c>
    </row>
    <row r="29" spans="1:8" s="9" customFormat="1" ht="27.6" customHeight="1">
      <c r="A29" s="10">
        <f t="shared" ca="1" si="3"/>
        <v>46057.392997685194</v>
      </c>
      <c r="B29" s="43">
        <f t="shared" ca="1" si="0"/>
        <v>45987.221527777772</v>
      </c>
      <c r="C29" s="12">
        <f t="shared" ca="1" si="5"/>
        <v>46057.392997685194</v>
      </c>
      <c r="D29" s="19">
        <f t="shared" ca="1" si="1"/>
        <v>45987.221527777772</v>
      </c>
      <c r="E29" s="16">
        <f ca="1">IF(AND(DAY(A29)=20,COUNTIFS($E$19:E28,"&gt;0",$A$19:A28,"&gt;="&amp;DATE(YEAR(A35),MONTH(A29),1),$A$19:A28,"&lt;"&amp;DATE(YEAR(A29),MONTH(A29)+1,1))=0),'ввод данных'!$B$15,-RANDBETWEEN(51,1499))</f>
        <v>-67</v>
      </c>
      <c r="F29" s="18">
        <f t="shared" ca="1" si="2"/>
        <v>-67</v>
      </c>
      <c r="G29" s="11" t="str">
        <f ca="1">IF(E29='ввод данных'!$B$15,"Salary transfer from "&amp;'ввод данных'!$B$11,INDEX(Лист4!$A$1:$A$388,RANDBETWEEN(1,ROWS(Лист4!$A$1:$A$388))))</f>
        <v>MY-ZAIM.RU</v>
      </c>
      <c r="H29" s="11" t="str">
        <f t="shared" ca="1" si="4"/>
        <v>*4793</v>
      </c>
    </row>
    <row r="30" spans="1:8" s="9" customFormat="1" ht="27.6" customHeight="1">
      <c r="A30" s="10">
        <f t="shared" ca="1" si="3"/>
        <v>46056.953414351861</v>
      </c>
      <c r="B30" s="43">
        <f t="shared" ca="1" si="0"/>
        <v>45987.68541666666</v>
      </c>
      <c r="C30" s="12">
        <f t="shared" ca="1" si="5"/>
        <v>46056.953414351861</v>
      </c>
      <c r="D30" s="19">
        <f t="shared" ca="1" si="1"/>
        <v>45987.68541666666</v>
      </c>
      <c r="E30" s="16">
        <f ca="1">IF(AND(DAY(A30)=20,COUNTIFS($E$19:E29,"&gt;0",$A$19:A29,"&gt;="&amp;DATE(YEAR(A36),MONTH(A30),1),$A$19:A29,"&lt;"&amp;DATE(YEAR(A30),MONTH(A30)+1,1))=0),'ввод данных'!$B$15,-RANDBETWEEN(51,1499))</f>
        <v>-81</v>
      </c>
      <c r="F30" s="18">
        <f t="shared" ca="1" si="2"/>
        <v>-81</v>
      </c>
      <c r="G30" s="11" t="str">
        <f ca="1">IF(E30='ввод данных'!$B$15,"Salary transfer from "&amp;'ввод данных'!$B$11,INDEX(Лист4!$A$1:$A$388,RANDBETWEEN(1,ROWS(Лист4!$A$1:$A$388))))</f>
        <v>FOTOSTRANA.RU</v>
      </c>
      <c r="H30" s="11" t="str">
        <f t="shared" ca="1" si="4"/>
        <v>*4793</v>
      </c>
    </row>
    <row r="31" spans="1:8" s="9" customFormat="1" ht="27.6" customHeight="1">
      <c r="A31" s="10">
        <f t="shared" ca="1" si="3"/>
        <v>46056.541608796302</v>
      </c>
      <c r="B31" s="43">
        <f t="shared" ca="1" si="0"/>
        <v>45988.07430555555</v>
      </c>
      <c r="C31" s="12">
        <f t="shared" ca="1" si="5"/>
        <v>46056.541608796302</v>
      </c>
      <c r="D31" s="19">
        <f t="shared" ca="1" si="1"/>
        <v>45988.07430555555</v>
      </c>
      <c r="E31" s="16">
        <f ca="1">IF(AND(DAY(A31)=20,COUNTIFS($E$19:E30,"&gt;0",$A$19:A30,"&gt;="&amp;DATE(YEAR(A37),MONTH(A31),1),$A$19:A30,"&lt;"&amp;DATE(YEAR(A31),MONTH(A31)+1,1))=0),'ввод данных'!$B$15,-RANDBETWEEN(51,1499))</f>
        <v>-876</v>
      </c>
      <c r="F31" s="18">
        <f t="shared" ca="1" si="2"/>
        <v>-876</v>
      </c>
      <c r="G31" s="11" t="str">
        <f ca="1">IF(E31='ввод данных'!$B$15,"Salary transfer from "&amp;'ввод данных'!$B$11,INDEX(Лист4!$A$1:$A$388,RANDBETWEEN(1,ROWS(Лист4!$A$1:$A$388))))</f>
        <v>IZAIMO-LP</v>
      </c>
      <c r="H31" s="11" t="str">
        <f t="shared" ca="1" si="4"/>
        <v>*4793</v>
      </c>
    </row>
    <row r="32" spans="1:8" s="9" customFormat="1" ht="27.6" customHeight="1">
      <c r="A32" s="10">
        <f t="shared" ca="1" si="3"/>
        <v>46055.972164351857</v>
      </c>
      <c r="B32" s="43">
        <f t="shared" ca="1" si="0"/>
        <v>45988.503472222219</v>
      </c>
      <c r="C32" s="12">
        <f t="shared" ca="1" si="5"/>
        <v>46055.972164351857</v>
      </c>
      <c r="D32" s="19">
        <f t="shared" ca="1" si="1"/>
        <v>45988.503472222219</v>
      </c>
      <c r="E32" s="16">
        <f ca="1">IF(AND(DAY(A32)=20,COUNTIFS($E$19:E31,"&gt;0",$A$19:A31,"&gt;="&amp;DATE(YEAR(A38),MONTH(A32),1),$A$19:A31,"&lt;"&amp;DATE(YEAR(A32),MONTH(A32)+1,1))=0),'ввод данных'!$B$15,-RANDBETWEEN(51,1499))</f>
        <v>-520</v>
      </c>
      <c r="F32" s="18">
        <f t="shared" ca="1" si="2"/>
        <v>-520</v>
      </c>
      <c r="G32" s="11" t="str">
        <f ca="1">IF(E32='ввод данных'!$B$15,"Salary transfer from "&amp;'ввод данных'!$B$11,INDEX(Лист4!$A$1:$A$388,RANDBETWEEN(1,ROWS(Лист4!$A$1:$A$388))))</f>
        <v>DX_COMPASS</v>
      </c>
      <c r="H32" s="11" t="str">
        <f t="shared" ca="1" si="4"/>
        <v>*4793</v>
      </c>
    </row>
    <row r="33" spans="1:8" s="9" customFormat="1" ht="27.6" customHeight="1">
      <c r="A33" s="10">
        <f t="shared" ca="1" si="3"/>
        <v>46055.422164351854</v>
      </c>
      <c r="B33" s="43">
        <f t="shared" ca="1" si="0"/>
        <v>45989.10555555555</v>
      </c>
      <c r="C33" s="12">
        <f t="shared" ca="1" si="5"/>
        <v>46055.422164351854</v>
      </c>
      <c r="D33" s="19">
        <f t="shared" ca="1" si="1"/>
        <v>45989.10555555555</v>
      </c>
      <c r="E33" s="16">
        <f ca="1">IF(AND(DAY(A33)=20,COUNTIFS($E$19:E32,"&gt;0",$A$19:A32,"&gt;="&amp;DATE(YEAR(A39),MONTH(A33),1),$A$19:A32,"&lt;"&amp;DATE(YEAR(A33),MONTH(A33)+1,1))=0),'ввод данных'!$B$15,-RANDBETWEEN(51,1499))</f>
        <v>-288</v>
      </c>
      <c r="F33" s="18">
        <f t="shared" ca="1" si="2"/>
        <v>-288</v>
      </c>
      <c r="G33" s="11" t="str">
        <f ca="1">IF(E33='ввод данных'!$B$15,"Salary transfer from "&amp;'ввод данных'!$B$11,INDEX(Лист4!$A$1:$A$388,RANDBETWEEN(1,ROWS(Лист4!$A$1:$A$388))))</f>
        <v>QIWI WALLET</v>
      </c>
      <c r="H33" s="11" t="str">
        <f t="shared" ca="1" si="4"/>
        <v>*4793</v>
      </c>
    </row>
    <row r="34" spans="1:8" s="9" customFormat="1" ht="27.6" customHeight="1">
      <c r="A34" s="10">
        <f t="shared" ca="1" si="3"/>
        <v>46055.04855324074</v>
      </c>
      <c r="B34" s="43">
        <f t="shared" ca="1" si="0"/>
        <v>45989.473611111105</v>
      </c>
      <c r="C34" s="12">
        <f t="shared" ca="1" si="5"/>
        <v>46055.04855324074</v>
      </c>
      <c r="D34" s="19">
        <f t="shared" ca="1" si="1"/>
        <v>45989.473611111105</v>
      </c>
      <c r="E34" s="16">
        <f ca="1">IF(AND(DAY(A34)=20,COUNTIFS($E$19:E33,"&gt;0",$A$19:A33,"&gt;="&amp;DATE(YEAR(A40),MONTH(A34),1),$A$19:A33,"&lt;"&amp;DATE(YEAR(A34),MONTH(A34)+1,1))=0),'ввод данных'!$B$15,-RANDBETWEEN(51,1499))</f>
        <v>-519</v>
      </c>
      <c r="F34" s="18">
        <f t="shared" ca="1" si="2"/>
        <v>-519</v>
      </c>
      <c r="G34" s="11" t="str">
        <f ca="1">IF(E34='ввод данных'!$B$15,"Salary transfer from "&amp;'ввод данных'!$B$11,INDEX(Лист4!$A$1:$A$388,RANDBETWEEN(1,ROWS(Лист4!$A$1:$A$388))))</f>
        <v>YANDEX.MONEY MOSKVA G</v>
      </c>
      <c r="H34" s="11" t="str">
        <f t="shared" ca="1" si="4"/>
        <v>*4793</v>
      </c>
    </row>
    <row r="35" spans="1:8" s="9" customFormat="1" ht="27.6" customHeight="1">
      <c r="A35" s="10">
        <f t="shared" ca="1" si="3"/>
        <v>46054.65896990741</v>
      </c>
      <c r="B35" s="43">
        <f t="shared" ca="1" si="0"/>
        <v>45989.82708333333</v>
      </c>
      <c r="C35" s="12">
        <f t="shared" ca="1" si="5"/>
        <v>46054.65896990741</v>
      </c>
      <c r="D35" s="19">
        <f t="shared" ca="1" si="1"/>
        <v>45989.82708333333</v>
      </c>
      <c r="E35" s="16">
        <f ca="1">IF(AND(DAY(A35)=20,COUNTIFS($E$19:E34,"&gt;0",$A$19:A34,"&gt;="&amp;DATE(YEAR(A41),MONTH(A35),1),$A$19:A34,"&lt;"&amp;DATE(YEAR(A35),MONTH(A35)+1,1))=0),'ввод данных'!$B$15,-RANDBETWEEN(51,1499))</f>
        <v>-1364</v>
      </c>
      <c r="F35" s="18">
        <f t="shared" ca="1" si="2"/>
        <v>-1364</v>
      </c>
      <c r="G35" s="11" t="str">
        <f ca="1">IF(E35='ввод данных'!$B$15,"Salary transfer from "&amp;'ввод данных'!$B$11,INDEX(Лист4!$A$1:$A$388,RANDBETWEEN(1,ROWS(Лист4!$A$1:$A$388))))</f>
        <v>QUICKZAIMNEW</v>
      </c>
      <c r="H35" s="11" t="str">
        <f t="shared" ca="1" si="4"/>
        <v>*4793</v>
      </c>
    </row>
    <row r="36" spans="1:8" s="9" customFormat="1" ht="27.6" customHeight="1">
      <c r="A36" s="10">
        <f t="shared" ca="1" si="3"/>
        <v>46054.124247685191</v>
      </c>
      <c r="B36" s="43">
        <f t="shared" ca="1" si="0"/>
        <v>45990.734027777777</v>
      </c>
      <c r="C36" s="12">
        <f t="shared" ca="1" si="5"/>
        <v>46054.124247685191</v>
      </c>
      <c r="D36" s="19">
        <f t="shared" ca="1" si="1"/>
        <v>45990.734027777777</v>
      </c>
      <c r="E36" s="16">
        <f ca="1">IF(AND(DAY(A36)=20,COUNTIFS($E$19:E35,"&gt;0",$A$19:A35,"&gt;="&amp;DATE(YEAR(A42),MONTH(A36),1),$A$19:A35,"&lt;"&amp;DATE(YEAR(A36),MONTH(A36)+1,1))=0),'ввод данных'!$B$15,-RANDBETWEEN(51,1499))</f>
        <v>-1226</v>
      </c>
      <c r="F36" s="18">
        <f t="shared" ca="1" si="2"/>
        <v>-1226</v>
      </c>
      <c r="G36" s="11" t="str">
        <f ca="1">IF(E36='ввод данных'!$B$15,"Salary transfer from "&amp;'ввод данных'!$B$11,INDEX(Лист4!$A$1:$A$388,RANDBETWEEN(1,ROWS(Лист4!$A$1:$A$388))))</f>
        <v>OOO COFFEE EZS</v>
      </c>
      <c r="H36" s="11" t="str">
        <f t="shared" ca="1" si="4"/>
        <v>*4793</v>
      </c>
    </row>
    <row r="37" spans="1:8" s="9" customFormat="1" ht="27.6" customHeight="1">
      <c r="A37" s="10">
        <f t="shared" ca="1" si="3"/>
        <v>46053.59924768519</v>
      </c>
      <c r="B37" s="43">
        <f t="shared" ca="1" si="0"/>
        <v>45991.477083333331</v>
      </c>
      <c r="C37" s="12">
        <f t="shared" ca="1" si="5"/>
        <v>46053.59924768519</v>
      </c>
      <c r="D37" s="19">
        <f t="shared" ca="1" si="1"/>
        <v>45991.477083333331</v>
      </c>
      <c r="E37" s="16">
        <f ca="1">IF(AND(DAY(A37)=20,COUNTIFS($E$19:E36,"&gt;0",$A$19:A36,"&gt;="&amp;DATE(YEAR(A43),MONTH(A37),1),$A$19:A36,"&lt;"&amp;DATE(YEAR(A37),MONTH(A37)+1,1))=0),'ввод данных'!$B$15,-RANDBETWEEN(51,1499))</f>
        <v>-1167</v>
      </c>
      <c r="F37" s="18">
        <f t="shared" ca="1" si="2"/>
        <v>-1167</v>
      </c>
      <c r="G37" s="11" t="str">
        <f ca="1">IF(E37='ввод данных'!$B$15,"Salary transfer from "&amp;'ввод данных'!$B$11,INDEX(Лист4!$A$1:$A$388,RANDBETWEEN(1,ROWS(Лист4!$A$1:$A$388))))</f>
        <v>VRN*QIWI</v>
      </c>
      <c r="H37" s="11" t="str">
        <f t="shared" ca="1" si="4"/>
        <v>*4793</v>
      </c>
    </row>
    <row r="38" spans="1:8" s="9" customFormat="1" ht="27.6" customHeight="1">
      <c r="A38" s="10">
        <f t="shared" ca="1" si="3"/>
        <v>46052.616608796299</v>
      </c>
      <c r="B38" s="43">
        <f t="shared" ca="1" si="0"/>
        <v>45992.232638888891</v>
      </c>
      <c r="C38" s="12">
        <f t="shared" ca="1" si="5"/>
        <v>46052.616608796299</v>
      </c>
      <c r="D38" s="19">
        <f t="shared" ca="1" si="1"/>
        <v>45992.232638888891</v>
      </c>
      <c r="E38" s="16">
        <f ca="1">IF(AND(DAY(A38)=20,COUNTIFS($E$19:E37,"&gt;0",$A$19:A37,"&gt;="&amp;DATE(YEAR(A44),MONTH(A38),1),$A$19:A37,"&lt;"&amp;DATE(YEAR(A38),MONTH(A38)+1,1))=0),'ввод данных'!$B$15,-RANDBETWEEN(51,1499))</f>
        <v>-56</v>
      </c>
      <c r="F38" s="18">
        <f t="shared" ca="1" si="2"/>
        <v>-56</v>
      </c>
      <c r="G38" s="11" t="str">
        <f ca="1">IF(E38='ввод данных'!$B$15,"Salary transfer from "&amp;'ввод данных'!$B$11,INDEX(Лист4!$A$1:$A$388,RANDBETWEEN(1,ROWS(Лист4!$A$1:$A$388))))</f>
        <v>SAMMER LANCH</v>
      </c>
      <c r="H38" s="11" t="str">
        <f t="shared" ca="1" si="4"/>
        <v>*4793</v>
      </c>
    </row>
    <row r="39" spans="1:8" s="9" customFormat="1" ht="27.6" customHeight="1">
      <c r="A39" s="10">
        <f t="shared" ca="1" si="3"/>
        <v>46051.915914351855</v>
      </c>
      <c r="B39" s="43">
        <f t="shared" ca="1" si="0"/>
        <v>45993.084027777782</v>
      </c>
      <c r="C39" s="12">
        <f t="shared" ca="1" si="5"/>
        <v>46051.915914351855</v>
      </c>
      <c r="D39" s="19">
        <f t="shared" ca="1" si="1"/>
        <v>45993.084027777782</v>
      </c>
      <c r="E39" s="16">
        <f ca="1">IF(AND(DAY(A39)=20,COUNTIFS($E$19:E38,"&gt;0",$A$19:A38,"&gt;="&amp;DATE(YEAR(A45),MONTH(A39),1),$A$19:A38,"&lt;"&amp;DATE(YEAR(A39),MONTH(A39)+1,1))=0),'ввод данных'!$B$15,-RANDBETWEEN(51,1499))</f>
        <v>-1025</v>
      </c>
      <c r="F39" s="18">
        <f t="shared" ca="1" si="2"/>
        <v>-1025</v>
      </c>
      <c r="G39" s="11" t="str">
        <f ca="1">IF(E39='ввод данных'!$B$15,"Salary transfer from "&amp;'ввод данных'!$B$11,INDEX(Лист4!$A$1:$A$388,RANDBETWEEN(1,ROWS(Лист4!$A$1:$A$388))))</f>
        <v>LENTA-297</v>
      </c>
      <c r="H39" s="11" t="str">
        <f t="shared" ca="1" si="4"/>
        <v>*4793</v>
      </c>
    </row>
    <row r="40" spans="1:8" s="9" customFormat="1" ht="27.6" customHeight="1">
      <c r="A40" s="10">
        <f t="shared" ca="1" si="3"/>
        <v>46051.439525462964</v>
      </c>
      <c r="B40" s="43">
        <f t="shared" ca="1" si="0"/>
        <v>45993.945833333339</v>
      </c>
      <c r="C40" s="12">
        <f t="shared" ca="1" si="5"/>
        <v>46051.439525462964</v>
      </c>
      <c r="D40" s="19">
        <f t="shared" ca="1" si="1"/>
        <v>45993.945833333339</v>
      </c>
      <c r="E40" s="16">
        <f ca="1">IF(AND(DAY(A40)=20,COUNTIFS($E$19:E39,"&gt;0",$A$19:A39,"&gt;="&amp;DATE(YEAR(A46),MONTH(A40),1),$A$19:A39,"&lt;"&amp;DATE(YEAR(A40),MONTH(A40)+1,1))=0),'ввод данных'!$B$15,-RANDBETWEEN(51,1499))</f>
        <v>-110</v>
      </c>
      <c r="F40" s="18">
        <f t="shared" ca="1" si="2"/>
        <v>-110</v>
      </c>
      <c r="G40" s="11" t="str">
        <f ca="1">IF(E40='ввод данных'!$B$15,"Salary transfer from "&amp;'ввод данных'!$B$11,INDEX(Лист4!$A$1:$A$388,RANDBETWEEN(1,ROWS(Лист4!$A$1:$A$388))))</f>
        <v>PAYMASTER</v>
      </c>
      <c r="H40" s="11" t="str">
        <f t="shared" ca="1" si="4"/>
        <v>*4793</v>
      </c>
    </row>
    <row r="41" spans="1:8" s="9" customFormat="1" ht="27.6" customHeight="1">
      <c r="A41" s="10">
        <f t="shared" ca="1" si="3"/>
        <v>46050.552025462966</v>
      </c>
      <c r="B41" s="43">
        <f t="shared" ca="1" si="0"/>
        <v>45994.64444444445</v>
      </c>
      <c r="C41" s="12">
        <f t="shared" ca="1" si="5"/>
        <v>46050.552025462966</v>
      </c>
      <c r="D41" s="19">
        <f t="shared" ca="1" si="1"/>
        <v>45994.64444444445</v>
      </c>
      <c r="E41" s="16">
        <f ca="1">IF(AND(DAY(A41)=20,COUNTIFS($E$19:E40,"&gt;0",$A$19:A40,"&gt;="&amp;DATE(YEAR(A47),MONTH(A41),1),$A$19:A40,"&lt;"&amp;DATE(YEAR(A41),MONTH(A41)+1,1))=0),'ввод данных'!$B$15,-RANDBETWEEN(51,1499))</f>
        <v>-313</v>
      </c>
      <c r="F41" s="18">
        <f t="shared" ca="1" si="2"/>
        <v>-313</v>
      </c>
      <c r="G41" s="11" t="str">
        <f ca="1">IF(E41='ввод данных'!$B$15,"Salary transfer from "&amp;'ввод данных'!$B$11,INDEX(Лист4!$A$1:$A$388,RANDBETWEEN(1,ROWS(Лист4!$A$1:$A$388))))</f>
        <v>MOBI.DENGI.. UNITPAY</v>
      </c>
      <c r="H41" s="11" t="str">
        <f t="shared" ca="1" si="4"/>
        <v>*4793</v>
      </c>
    </row>
    <row r="42" spans="1:8" s="9" customFormat="1" ht="27.6" customHeight="1">
      <c r="A42" s="10">
        <f t="shared" ca="1" si="3"/>
        <v>46049.652025462965</v>
      </c>
      <c r="B42" s="43">
        <f t="shared" ca="1" si="0"/>
        <v>45995.201388888891</v>
      </c>
      <c r="C42" s="12">
        <f t="shared" ca="1" si="5"/>
        <v>46049.652025462965</v>
      </c>
      <c r="D42" s="19">
        <f t="shared" ca="1" si="1"/>
        <v>45995.201388888891</v>
      </c>
      <c r="E42" s="16">
        <f ca="1">IF(AND(DAY(A42)=20,COUNTIFS($E$19:E41,"&gt;0",$A$19:A41,"&gt;="&amp;DATE(YEAR(A48),MONTH(A42),1),$A$19:A41,"&lt;"&amp;DATE(YEAR(A42),MONTH(A42)+1,1))=0),'ввод данных'!$B$15,-RANDBETWEEN(51,1499))</f>
        <v>-1295</v>
      </c>
      <c r="F42" s="18">
        <f t="shared" ca="1" si="2"/>
        <v>-1295</v>
      </c>
      <c r="G42" s="11" t="str">
        <f ca="1">IF(E42='ввод данных'!$B$15,"Salary transfer from "&amp;'ввод данных'!$B$11,INDEX(Лист4!$A$1:$A$388,RANDBETWEEN(1,ROWS(Лист4!$A$1:$A$388))))</f>
        <v>TRM 4814 E LENINGRADSK</v>
      </c>
      <c r="H42" s="11" t="str">
        <f t="shared" ca="1" si="4"/>
        <v>*4793</v>
      </c>
    </row>
    <row r="43" spans="1:8" s="9" customFormat="1" ht="27.6" customHeight="1">
      <c r="A43" s="10">
        <f t="shared" ca="1" si="3"/>
        <v>46048.800636574073</v>
      </c>
      <c r="B43" s="43">
        <f t="shared" ca="1" si="0"/>
        <v>45995.707638888889</v>
      </c>
      <c r="C43" s="12">
        <f t="shared" ca="1" si="5"/>
        <v>46048.800636574073</v>
      </c>
      <c r="D43" s="19">
        <f t="shared" ca="1" si="1"/>
        <v>45995.707638888889</v>
      </c>
      <c r="E43" s="16">
        <f ca="1">IF(AND(DAY(A43)=20,COUNTIFS($E$19:E42,"&gt;0",$A$19:A42,"&gt;="&amp;DATE(YEAR(A49),MONTH(A43),1),$A$19:A42,"&lt;"&amp;DATE(YEAR(A43),MONTH(A43)+1,1))=0),'ввод данных'!$B$15,-RANDBETWEEN(51,1499))</f>
        <v>-729</v>
      </c>
      <c r="F43" s="18">
        <f t="shared" ca="1" si="2"/>
        <v>-729</v>
      </c>
      <c r="G43" s="11" t="str">
        <f ca="1">IF(E43='ввод данных'!$B$15,"Salary transfer from "&amp;'ввод данных'!$B$11,INDEX(Лист4!$A$1:$A$388,RANDBETWEEN(1,ROWS(Лист4!$A$1:$A$388))))</f>
        <v>VRB*QIWI</v>
      </c>
      <c r="H43" s="11" t="str">
        <f t="shared" ca="1" si="4"/>
        <v>*4793</v>
      </c>
    </row>
    <row r="44" spans="1:8" s="9" customFormat="1" ht="27.6" customHeight="1">
      <c r="A44" s="10">
        <f t="shared" ca="1" si="3"/>
        <v>46047.87563657407</v>
      </c>
      <c r="B44" s="43">
        <f t="shared" ca="1" si="0"/>
        <v>45996.425000000003</v>
      </c>
      <c r="C44" s="12">
        <f ca="1">A44</f>
        <v>46047.87563657407</v>
      </c>
      <c r="D44" s="19">
        <f t="shared" ref="D44:D107" ca="1" si="6">B44</f>
        <v>45996.425000000003</v>
      </c>
      <c r="E44" s="16">
        <f ca="1">IF(AND(DAY(A44)=20,COUNTIFS($E$19:E43,"&gt;0",$A$19:A43,"&gt;="&amp;DATE(YEAR(A50),MONTH(A44),1),$A$19:A43,"&lt;"&amp;DATE(YEAR(A44),MONTH(A44)+1,1))=0),'ввод данных'!$B$15,-RANDBETWEEN(51,1499))</f>
        <v>-125</v>
      </c>
      <c r="F44" s="18">
        <f t="shared" ca="1" si="2"/>
        <v>-125</v>
      </c>
      <c r="G44" s="11" t="str">
        <f ca="1">IF(E44='ввод данных'!$B$15,"Salary transfer from "&amp;'ввод данных'!$B$11,INDEX(Лист4!$A$1:$A$388,RANDBETWEEN(1,ROWS(Лист4!$A$1:$A$388))))</f>
        <v>WELTRADE</v>
      </c>
      <c r="H44" s="11" t="str">
        <f t="shared" ca="1" si="4"/>
        <v>*4793</v>
      </c>
    </row>
    <row r="45" spans="1:8" s="9" customFormat="1" ht="27.6" customHeight="1">
      <c r="A45" s="10">
        <f t="shared" ca="1" si="3"/>
        <v>46047.499942129623</v>
      </c>
      <c r="B45" s="43">
        <f t="shared" ca="1" si="0"/>
        <v>45997.222222222226</v>
      </c>
      <c r="C45" s="12">
        <f t="shared" ref="C45:C47" ca="1" si="7">A45</f>
        <v>46047.499942129623</v>
      </c>
      <c r="D45" s="19">
        <f t="shared" ca="1" si="6"/>
        <v>45997.222222222226</v>
      </c>
      <c r="E45" s="16">
        <f ca="1">IF(AND(DAY(A45)=20,COUNTIFS($E$19:E44,"&gt;0",$A$19:A44,"&gt;="&amp;DATE(YEAR(A51),MONTH(A45),1),$A$19:A44,"&lt;"&amp;DATE(YEAR(A45),MONTH(A45)+1,1))=0),'ввод данных'!$B$15,-RANDBETWEEN(51,1499))</f>
        <v>-392</v>
      </c>
      <c r="F45" s="18">
        <f t="shared" ca="1" si="2"/>
        <v>-392</v>
      </c>
      <c r="G45" s="11" t="str">
        <f ca="1">IF(E45='ввод данных'!$B$15,"Salary transfer from "&amp;'ввод данных'!$B$11,INDEX(Лист4!$A$1:$A$388,RANDBETWEEN(1,ROWS(Лист4!$A$1:$A$388))))</f>
        <v>LEUPAY.EU  CODE 9022</v>
      </c>
      <c r="H45" s="11" t="str">
        <f t="shared" ca="1" si="4"/>
        <v>*4793</v>
      </c>
    </row>
    <row r="46" spans="1:8" s="9" customFormat="1" ht="27.6" customHeight="1">
      <c r="A46" s="10">
        <f t="shared" ca="1" si="3"/>
        <v>46046.529108796291</v>
      </c>
      <c r="B46" s="43">
        <f t="shared" ca="1" si="0"/>
        <v>45998.204861111117</v>
      </c>
      <c r="C46" s="12">
        <f t="shared" ca="1" si="7"/>
        <v>46046.529108796291</v>
      </c>
      <c r="D46" s="19">
        <f t="shared" ca="1" si="6"/>
        <v>45998.204861111117</v>
      </c>
      <c r="E46" s="16">
        <f ca="1">IF(AND(DAY(A46)=20,COUNTIFS($E$19:E45,"&gt;0",$A$19:A45,"&gt;="&amp;DATE(YEAR(A52),MONTH(A46),1),$A$19:A45,"&lt;"&amp;DATE(YEAR(A46),MONTH(A46)+1,1))=0),'ввод данных'!$B$15,-RANDBETWEEN(51,1499))</f>
        <v>-1131</v>
      </c>
      <c r="F46" s="18">
        <f t="shared" ca="1" si="2"/>
        <v>-1131</v>
      </c>
      <c r="G46" s="11" t="str">
        <f ca="1">IF(E46='ввод данных'!$B$15,"Salary transfer from "&amp;'ввод данных'!$B$11,INDEX(Лист4!$A$1:$A$388,RANDBETWEEN(1,ROWS(Лист4!$A$1:$A$388))))</f>
        <v>CEXIO</v>
      </c>
      <c r="H46" s="11" t="str">
        <f t="shared" ca="1" si="4"/>
        <v>*4793</v>
      </c>
    </row>
    <row r="47" spans="1:8" s="9" customFormat="1" ht="27.6" customHeight="1">
      <c r="A47" s="10">
        <f t="shared" ca="1" si="3"/>
        <v>46045.666608796288</v>
      </c>
      <c r="B47" s="43">
        <f t="shared" ca="1" si="0"/>
        <v>45998.668750000004</v>
      </c>
      <c r="C47" s="12">
        <f t="shared" ca="1" si="7"/>
        <v>46045.666608796288</v>
      </c>
      <c r="D47" s="19">
        <f t="shared" ca="1" si="6"/>
        <v>45998.668750000004</v>
      </c>
      <c r="E47" s="16">
        <f ca="1">IF(AND(DAY(A47)=20,COUNTIFS($E$19:E46,"&gt;0",$A$19:A46,"&gt;="&amp;DATE(YEAR(A53),MONTH(A47),1),$A$19:A46,"&lt;"&amp;DATE(YEAR(A47),MONTH(A47)+1,1))=0),'ввод данных'!$B$15,-RANDBETWEEN(51,14999))</f>
        <v>-5378</v>
      </c>
      <c r="F47" s="18">
        <f t="shared" ca="1" si="2"/>
        <v>-5378</v>
      </c>
      <c r="G47" s="11" t="str">
        <f ca="1">IF(E47='ввод данных'!$B$15,"Salary transfer from "&amp;'ввод данных'!$B$11,INDEX(Лист4!$A$1:$A$388,RANDBETWEEN(1,ROWS(Лист4!$A$1:$A$388))))</f>
        <v>OOO MFK</v>
      </c>
      <c r="H47" s="11" t="str">
        <f t="shared" ca="1" si="4"/>
        <v>*4793</v>
      </c>
    </row>
    <row r="48" spans="1:8" s="9" customFormat="1" ht="27.6" customHeight="1">
      <c r="A48" s="10">
        <f t="shared" ca="1" si="3"/>
        <v>46045.277025462958</v>
      </c>
      <c r="B48" s="43">
        <f t="shared" ca="1" si="0"/>
        <v>45999.365972222229</v>
      </c>
      <c r="C48" s="12">
        <f ca="1">A48</f>
        <v>46045.277025462958</v>
      </c>
      <c r="D48" s="19">
        <f t="shared" ca="1" si="6"/>
        <v>45999.365972222229</v>
      </c>
      <c r="E48" s="16">
        <f ca="1">IF(AND(DAY(A48)=20,COUNTIFS($E$19:E47,"&gt;0",$A$19:A47,"&gt;="&amp;DATE(YEAR(A54),MONTH(A48),1),$A$19:A47,"&lt;"&amp;DATE(YEAR(A48),MONTH(A48)+1,1))=0),'ввод данных'!$B$15,-RANDBETWEEN(51,14999))</f>
        <v>-5366</v>
      </c>
      <c r="F48" s="18">
        <f t="shared" ca="1" si="2"/>
        <v>-5366</v>
      </c>
      <c r="G48" s="11" t="str">
        <f ca="1">IF(E48='ввод данных'!$B$15,"Salary transfer from "&amp;'ввод данных'!$B$11,INDEX(Лист4!$A$1:$A$388,RANDBETWEEN(1,ROWS(Лист4!$A$1:$A$388))))</f>
        <v>MAGAZIN DUDNIK</v>
      </c>
      <c r="H48" s="11" t="str">
        <f t="shared" ca="1" si="4"/>
        <v>*4793</v>
      </c>
    </row>
    <row r="49" spans="1:8" s="9" customFormat="1" ht="27.6" customHeight="1">
      <c r="A49" s="10">
        <f t="shared" ca="1" si="3"/>
        <v>46044.870775462958</v>
      </c>
      <c r="B49" s="43">
        <f t="shared" ca="1" si="0"/>
        <v>45999.946527777785</v>
      </c>
      <c r="C49" s="12">
        <f ca="1">A49</f>
        <v>46044.870775462958</v>
      </c>
      <c r="D49" s="19">
        <f t="shared" ca="1" si="6"/>
        <v>45999.946527777785</v>
      </c>
      <c r="E49" s="16">
        <f ca="1">IF(AND(DAY(A49)=20,COUNTIFS($E$19:E48,"&gt;0",$A$19:A48,"&gt;="&amp;DATE(YEAR(A55),MONTH(A49),1),$A$19:A48,"&lt;"&amp;DATE(YEAR(A49),MONTH(A49)+1,1))=0),'ввод данных'!$B$15,-RANDBETWEEN(51,1499))</f>
        <v>-64</v>
      </c>
      <c r="F49" s="18">
        <f t="shared" ca="1" si="2"/>
        <v>-64</v>
      </c>
      <c r="G49" s="11" t="str">
        <f ca="1">IF(E49='ввод данных'!$B$15,"Salary transfer from "&amp;'ввод данных'!$B$11,INDEX(Лист4!$A$1:$A$388,RANDBETWEEN(1,ROWS(Лист4!$A$1:$A$388))))</f>
        <v>BHN*GIFTCARDS</v>
      </c>
      <c r="H49" s="11" t="str">
        <f t="shared" ca="1" si="4"/>
        <v>*4793</v>
      </c>
    </row>
    <row r="50" spans="1:8" s="9" customFormat="1" ht="27.6" customHeight="1">
      <c r="A50" s="10">
        <f t="shared" ca="1" si="3"/>
        <v>46044.304108796292</v>
      </c>
      <c r="B50" s="43">
        <f t="shared" ca="1" si="0"/>
        <v>46000.452777777784</v>
      </c>
      <c r="C50" s="12">
        <f t="shared" ref="C50:D113" ca="1" si="8">A50</f>
        <v>46044.304108796292</v>
      </c>
      <c r="D50" s="19">
        <f t="shared" ca="1" si="6"/>
        <v>46000.452777777784</v>
      </c>
      <c r="E50" s="16">
        <f ca="1">IF(AND(DAY(A50)=20,COUNTIFS($E$19:E49,"&gt;0",$A$19:A49,"&gt;="&amp;DATE(YEAR(A56),MONTH(A50),1),$A$19:A49,"&lt;"&amp;DATE(YEAR(A50),MONTH(A50)+1,1))=0),'ввод данных'!$B$15,-RANDBETWEEN(51,14999))</f>
        <v>-9683</v>
      </c>
      <c r="F50" s="18">
        <f t="shared" ca="1" si="2"/>
        <v>-9683</v>
      </c>
      <c r="G50" s="11" t="str">
        <f ca="1">IF(E50='ввод данных'!$B$15,"Salary transfer from "&amp;'ввод данных'!$B$11,INDEX(Лист4!$A$1:$A$388,RANDBETWEEN(1,ROWS(Лист4!$A$1:$A$388))))</f>
        <v>BAZAR</v>
      </c>
      <c r="H50" s="11" t="str">
        <f t="shared" ca="1" si="4"/>
        <v>*4793</v>
      </c>
    </row>
    <row r="51" spans="1:8" s="9" customFormat="1" ht="27.6" customHeight="1">
      <c r="A51" s="10">
        <f t="shared" ca="1" si="3"/>
        <v>46043.604803240734</v>
      </c>
      <c r="B51" s="43">
        <f t="shared" ca="1" si="0"/>
        <v>46000.906250000007</v>
      </c>
      <c r="C51" s="12">
        <f t="shared" ca="1" si="8"/>
        <v>46043.604803240734</v>
      </c>
      <c r="D51" s="19">
        <f t="shared" ca="1" si="6"/>
        <v>46000.906250000007</v>
      </c>
      <c r="E51" s="16">
        <f ca="1">IF(AND(DAY(A51)=20,COUNTIFS($E$19:E50,"&gt;0",$A$19:A50,"&gt;="&amp;DATE(YEAR(A57),MONTH(A51),1),$A$19:A50,"&lt;"&amp;DATE(YEAR(A51),MONTH(A51)+1,1))=0),'ввод данных'!$B$15,-RANDBETWEEN(51,14999))</f>
        <v>-3077</v>
      </c>
      <c r="F51" s="18">
        <f t="shared" ca="1" si="2"/>
        <v>-3077</v>
      </c>
      <c r="G51" s="11" t="str">
        <f ca="1">IF(E51='ввод данных'!$B$15,"Salary transfer from "&amp;'ввод данных'!$B$11,INDEX(Лист4!$A$1:$A$388,RANDBETWEEN(1,ROWS(Лист4!$A$1:$A$388))))</f>
        <v>INTELLECTMONEY</v>
      </c>
      <c r="H51" s="11" t="str">
        <f t="shared" ca="1" si="4"/>
        <v>*4793</v>
      </c>
    </row>
    <row r="52" spans="1:8" s="9" customFormat="1" ht="27.6" customHeight="1">
      <c r="A52" s="10">
        <f t="shared" ca="1" si="3"/>
        <v>46043.115914351845</v>
      </c>
      <c r="B52" s="43">
        <f t="shared" ca="1" si="0"/>
        <v>46001.707638888896</v>
      </c>
      <c r="C52" s="12">
        <f t="shared" ca="1" si="8"/>
        <v>46043.115914351845</v>
      </c>
      <c r="D52" s="19">
        <f t="shared" ca="1" si="6"/>
        <v>46001.707638888896</v>
      </c>
      <c r="E52" s="16">
        <f ca="1">IF(AND(DAY(A52)=20,COUNTIFS($E$19:E51,"&gt;0",$A$19:A51,"&gt;="&amp;DATE(YEAR(A58),MONTH(A52),1),$A$19:A51,"&lt;"&amp;DATE(YEAR(A52),MONTH(A52)+1,1))=0),'ввод данных'!$B$15,-RANDBETWEEN(51,14999))</f>
        <v>-8395</v>
      </c>
      <c r="F52" s="18">
        <f t="shared" ca="1" si="2"/>
        <v>-8395</v>
      </c>
      <c r="G52" s="11" t="str">
        <f ca="1">IF(E52='ввод данных'!$B$15,"Salary transfer from "&amp;'ввод данных'!$B$11,INDEX(Лист4!$A$1:$A$388,RANDBETWEEN(1,ROWS(Лист4!$A$1:$A$388))))</f>
        <v>PAYANYWAY*TURBOZAIM</v>
      </c>
      <c r="H52" s="11" t="str">
        <f t="shared" ca="1" si="4"/>
        <v>*4793</v>
      </c>
    </row>
    <row r="53" spans="1:8" s="9" customFormat="1" ht="27.6" customHeight="1">
      <c r="A53" s="10">
        <f t="shared" ca="1" si="3"/>
        <v>46042.208969907399</v>
      </c>
      <c r="B53" s="43">
        <f t="shared" ca="1" si="0"/>
        <v>46002.486111111117</v>
      </c>
      <c r="C53" s="12">
        <f t="shared" ca="1" si="8"/>
        <v>46042.208969907399</v>
      </c>
      <c r="D53" s="19">
        <f t="shared" ca="1" si="6"/>
        <v>46002.486111111117</v>
      </c>
      <c r="E53" s="16">
        <f ca="1">IF(AND(DAY(A53)=20,COUNTIFS($E$19:E52,"&gt;0",$A$19:A52,"&gt;="&amp;DATE(YEAR(A59),MONTH(A53),1),$A$19:A52,"&lt;"&amp;DATE(YEAR(A53),MONTH(A53)+1,1))=0),'ввод данных'!$B$15,-RANDBETWEEN(51,14999))</f>
        <v>840000</v>
      </c>
      <c r="F53" s="18">
        <f t="shared" ca="1" si="2"/>
        <v>840000</v>
      </c>
      <c r="G53" s="11" t="str">
        <f ca="1">IF(E53='ввод данных'!$B$15,"Salary transfer from "&amp;'ввод данных'!$B$11,INDEX(Лист4!$A$1:$A$388,RANDBETWEEN(1,ROWS(Лист4!$A$1:$A$388))))</f>
        <v>Salary transfer from STARLINK LLC</v>
      </c>
      <c r="H53" s="11" t="str">
        <f t="shared" ca="1" si="4"/>
        <v>*4793</v>
      </c>
    </row>
    <row r="54" spans="1:8" s="9" customFormat="1" ht="27.6" customHeight="1">
      <c r="A54" s="10">
        <f t="shared" ca="1" si="3"/>
        <v>46041.497164351844</v>
      </c>
      <c r="B54" s="43">
        <f t="shared" ca="1" si="0"/>
        <v>46003.404166666674</v>
      </c>
      <c r="C54" s="12">
        <f t="shared" ca="1" si="8"/>
        <v>46041.497164351844</v>
      </c>
      <c r="D54" s="19">
        <f t="shared" ca="1" si="6"/>
        <v>46003.404166666674</v>
      </c>
      <c r="E54" s="16">
        <f ca="1">IF(AND(DAY(A54)=20,COUNTIFS($E$19:E53,"&gt;0",$A$19:A53,"&gt;="&amp;DATE(YEAR(A60),MONTH(A54),1),$A$19:A53,"&lt;"&amp;DATE(YEAR(A54),MONTH(A54)+1,1))=0),'ввод данных'!$B$15,-RANDBETWEEN(51,14999))</f>
        <v>-6124</v>
      </c>
      <c r="F54" s="18">
        <f t="shared" ca="1" si="2"/>
        <v>-6124</v>
      </c>
      <c r="G54" s="11" t="str">
        <f ca="1">IF(E54='ввод данных'!$B$15,"Salary transfer from "&amp;'ввод данных'!$B$11,INDEX(Лист4!$A$1:$A$388,RANDBETWEEN(1,ROWS(Лист4!$A$1:$A$388))))</f>
        <v>LUKOIL.AZK 17 51S</v>
      </c>
      <c r="H54" s="11" t="str">
        <f t="shared" ca="1" si="4"/>
        <v>*4793</v>
      </c>
    </row>
    <row r="55" spans="1:8" s="9" customFormat="1" ht="27.6" customHeight="1">
      <c r="A55" s="10">
        <f t="shared" ca="1" si="3"/>
        <v>46040.804108796285</v>
      </c>
      <c r="B55" s="43">
        <f t="shared" ca="1" si="0"/>
        <v>46004.154861111121</v>
      </c>
      <c r="C55" s="12">
        <f t="shared" ca="1" si="8"/>
        <v>46040.804108796285</v>
      </c>
      <c r="D55" s="19">
        <f t="shared" ca="1" si="6"/>
        <v>46004.154861111121</v>
      </c>
      <c r="E55" s="16">
        <f ca="1">IF(AND(DAY(A55)=20,COUNTIFS($E$19:E54,"&gt;0",$A$19:A54,"&gt;="&amp;DATE(YEAR(A61),MONTH(A55),1),$A$19:A54,"&lt;"&amp;DATE(YEAR(A55),MONTH(A55)+1,1))=0),'ввод данных'!$B$15,-RANDBETWEEN(51,14999))</f>
        <v>-12394</v>
      </c>
      <c r="F55" s="18">
        <f t="shared" ca="1" si="2"/>
        <v>-12394</v>
      </c>
      <c r="G55" s="11" t="str">
        <f ca="1">IF(E55='ввод данных'!$B$15,"Salary transfer from "&amp;'ввод данных'!$B$11,INDEX(Лист4!$A$1:$A$388,RANDBETWEEN(1,ROWS(Лист4!$A$1:$A$388))))</f>
        <v>OOO GUDFUD</v>
      </c>
      <c r="H55" s="11" t="str">
        <f t="shared" ca="1" si="4"/>
        <v>*4793</v>
      </c>
    </row>
    <row r="56" spans="1:8" s="9" customFormat="1" ht="27.6" customHeight="1">
      <c r="A56" s="10">
        <f t="shared" ca="1" si="3"/>
        <v>46039.831886574066</v>
      </c>
      <c r="B56" s="43">
        <f t="shared" ca="1" si="0"/>
        <v>46005.06458333334</v>
      </c>
      <c r="C56" s="12">
        <f t="shared" ca="1" si="8"/>
        <v>46039.831886574066</v>
      </c>
      <c r="D56" s="19">
        <f t="shared" ca="1" si="6"/>
        <v>46005.06458333334</v>
      </c>
      <c r="E56" s="16">
        <f ca="1">IF(AND(DAY(A56)=20,COUNTIFS($E$19:E55,"&gt;0",$A$19:A55,"&gt;="&amp;DATE(YEAR(A62),MONTH(A56),1),$A$19:A55,"&lt;"&amp;DATE(YEAR(A56),MONTH(A56)+1,1))=0),'ввод данных'!$B$15,-RANDBETWEEN(51,14999))</f>
        <v>-13760</v>
      </c>
      <c r="F56" s="18">
        <f t="shared" ca="1" si="2"/>
        <v>-13760</v>
      </c>
      <c r="G56" s="11" t="str">
        <f ca="1">IF(E56='ввод данных'!$B$15,"Salary transfer from "&amp;'ввод данных'!$B$11,INDEX(Лист4!$A$1:$A$388,RANDBETWEEN(1,ROWS(Лист4!$A$1:$A$388))))</f>
        <v>MCDONALDS 27302</v>
      </c>
      <c r="H56" s="11" t="str">
        <f t="shared" ca="1" si="4"/>
        <v>*4793</v>
      </c>
    </row>
    <row r="57" spans="1:8" s="9" customFormat="1" ht="27.6" customHeight="1">
      <c r="A57" s="10">
        <f t="shared" ca="1" si="3"/>
        <v>46038.874942129623</v>
      </c>
      <c r="B57" s="43">
        <f t="shared" ca="1" si="0"/>
        <v>46005.508333333339</v>
      </c>
      <c r="C57" s="12">
        <f t="shared" ca="1" si="8"/>
        <v>46038.874942129623</v>
      </c>
      <c r="D57" s="19">
        <f t="shared" ca="1" si="6"/>
        <v>46005.508333333339</v>
      </c>
      <c r="E57" s="16">
        <f ca="1">IF(AND(DAY(A57)=20,COUNTIFS($E$19:E56,"&gt;0",$A$19:A56,"&gt;="&amp;DATE(YEAR(A63),MONTH(A57),1),$A$19:A56,"&lt;"&amp;DATE(YEAR(A57),MONTH(A57)+1,1))=0),'ввод данных'!$B$15,-RANDBETWEEN(51,14999))</f>
        <v>-1249</v>
      </c>
      <c r="F57" s="18">
        <f t="shared" ca="1" si="2"/>
        <v>-1249</v>
      </c>
      <c r="G57" s="11" t="str">
        <f ca="1">IF(E57='ввод данных'!$B$15,"Salary transfer from "&amp;'ввод данных'!$B$11,INDEX(Лист4!$A$1:$A$388,RANDBETWEEN(1,ROWS(Лист4!$A$1:$A$388))))</f>
        <v>EKAPUSTA</v>
      </c>
      <c r="H57" s="11" t="str">
        <f t="shared" ca="1" si="4"/>
        <v>*4793</v>
      </c>
    </row>
    <row r="58" spans="1:8" s="9" customFormat="1" ht="27.6" customHeight="1">
      <c r="A58" s="10">
        <f t="shared" ca="1" si="3"/>
        <v>46038.17424768518</v>
      </c>
      <c r="B58" s="43">
        <f t="shared" ca="1" si="0"/>
        <v>46006.108333333337</v>
      </c>
      <c r="C58" s="12">
        <f t="shared" ca="1" si="8"/>
        <v>46038.17424768518</v>
      </c>
      <c r="D58" s="19">
        <f t="shared" ca="1" si="6"/>
        <v>46006.108333333337</v>
      </c>
      <c r="E58" s="16">
        <f ca="1">IF(AND(DAY(A58)=20,COUNTIFS($E$19:E57,"&gt;0",$A$19:A57,"&gt;="&amp;DATE(YEAR(A64),MONTH(A58),1),$A$19:A57,"&lt;"&amp;DATE(YEAR(A58),MONTH(A58)+1,1))=0),'ввод данных'!$B$15,-RANDBETWEEN(51,14999))</f>
        <v>-14101</v>
      </c>
      <c r="F58" s="18">
        <f t="shared" ca="1" si="2"/>
        <v>-14101</v>
      </c>
      <c r="G58" s="11" t="str">
        <f ca="1">IF(E58='ввод данных'!$B$15,"Salary transfer from "&amp;'ввод данных'!$B$11,INDEX(Лист4!$A$1:$A$388,RANDBETWEEN(1,ROWS(Лист4!$A$1:$A$388))))</f>
        <v>SHOPWWW.BELARUSBANK.BY</v>
      </c>
      <c r="H58" s="11" t="str">
        <f t="shared" ca="1" si="4"/>
        <v>*4793</v>
      </c>
    </row>
    <row r="59" spans="1:8" s="9" customFormat="1" ht="27.6" customHeight="1">
      <c r="A59" s="10">
        <f t="shared" ca="1" si="3"/>
        <v>46037.560358796291</v>
      </c>
      <c r="B59" s="43">
        <f t="shared" ca="1" si="0"/>
        <v>46006.731944444451</v>
      </c>
      <c r="C59" s="12">
        <f t="shared" ca="1" si="8"/>
        <v>46037.560358796291</v>
      </c>
      <c r="D59" s="19">
        <f t="shared" ca="1" si="6"/>
        <v>46006.731944444451</v>
      </c>
      <c r="E59" s="16">
        <f ca="1">IF(AND(DAY(A59)=20,COUNTIFS($E$19:E58,"&gt;0",$A$19:A58,"&gt;="&amp;DATE(YEAR(A65),MONTH(A59),1),$A$19:A58,"&lt;"&amp;DATE(YEAR(A59),MONTH(A59)+1,1))=0),'ввод данных'!$B$15,-RANDBETWEEN(51,14999))</f>
        <v>-1063</v>
      </c>
      <c r="F59" s="18">
        <f t="shared" ca="1" si="2"/>
        <v>-1063</v>
      </c>
      <c r="G59" s="11" t="str">
        <f ca="1">IF(E59='ввод данных'!$B$15,"Salary transfer from "&amp;'ввод данных'!$B$11,INDEX(Лист4!$A$1:$A$388,RANDBETWEEN(1,ROWS(Лист4!$A$1:$A$388))))</f>
        <v>SAMMER LANCH</v>
      </c>
      <c r="H59" s="11" t="str">
        <f t="shared" ca="1" si="4"/>
        <v>*4793</v>
      </c>
    </row>
    <row r="60" spans="1:8" s="9" customFormat="1" ht="27.6" customHeight="1">
      <c r="A60" s="10">
        <f t="shared" ca="1" si="3"/>
        <v>46036.715914351844</v>
      </c>
      <c r="B60" s="43">
        <f t="shared" ca="1" si="0"/>
        <v>46007.25208333334</v>
      </c>
      <c r="C60" s="12">
        <f t="shared" ca="1" si="8"/>
        <v>46036.715914351844</v>
      </c>
      <c r="D60" s="19">
        <f t="shared" ca="1" si="6"/>
        <v>46007.25208333334</v>
      </c>
      <c r="E60" s="16">
        <f ca="1">IF(AND(DAY(A60)=20,COUNTIFS($E$19:E59,"&gt;0",$A$19:A59,"&gt;="&amp;DATE(YEAR(A66),MONTH(A60),1),$A$19:A59,"&lt;"&amp;DATE(YEAR(A60),MONTH(A60)+1,1))=0),'ввод данных'!$B$15,-RANDBETWEEN(51,14999))</f>
        <v>-14430</v>
      </c>
      <c r="F60" s="18">
        <f t="shared" ca="1" si="2"/>
        <v>-14430</v>
      </c>
      <c r="G60" s="11" t="str">
        <f ca="1">IF(E60='ввод данных'!$B$15,"Salary transfer from "&amp;'ввод данных'!$B$11,INDEX(Лист4!$A$1:$A$388,RANDBETWEEN(1,ROWS(Лист4!$A$1:$A$388))))</f>
        <v>NETELLER 1714</v>
      </c>
      <c r="H60" s="11" t="str">
        <f t="shared" ca="1" si="4"/>
        <v>*4793</v>
      </c>
    </row>
    <row r="61" spans="1:8" ht="27.6" customHeight="1">
      <c r="A61" s="10">
        <f t="shared" ca="1" si="3"/>
        <v>46036.256192129622</v>
      </c>
      <c r="B61" s="43">
        <f t="shared" ca="1" si="0"/>
        <v>46008.031250000007</v>
      </c>
      <c r="C61" s="12">
        <f t="shared" ca="1" si="8"/>
        <v>46036.256192129622</v>
      </c>
      <c r="D61" s="19">
        <f t="shared" ca="1" si="6"/>
        <v>46008.031250000007</v>
      </c>
      <c r="E61" s="16">
        <f ca="1">IF(AND(DAY(A61)=20,COUNTIFS($E$19:E60,"&gt;0",$A$19:A60,"&gt;="&amp;DATE(YEAR(A67),MONTH(A61),1),$A$19:A60,"&lt;"&amp;DATE(YEAR(A61),MONTH(A61)+1,1))=0),'ввод данных'!$B$15,-RANDBETWEEN(51,14999))</f>
        <v>-11600</v>
      </c>
      <c r="F61" s="18">
        <f t="shared" ca="1" si="2"/>
        <v>-11600</v>
      </c>
      <c r="G61" s="11" t="str">
        <f ca="1">IF(E61='ввод данных'!$B$15,"Salary transfer from "&amp;'ввод данных'!$B$11,INDEX(Лист4!$A$1:$A$388,RANDBETWEEN(1,ROWS(Лист4!$A$1:$A$388))))</f>
        <v>PAYU*PAYQR, PAYQR.RU</v>
      </c>
      <c r="H61" s="11" t="str">
        <f t="shared" ca="1" si="4"/>
        <v>*4793</v>
      </c>
    </row>
    <row r="62" spans="1:8" ht="27.6" customHeight="1">
      <c r="A62" s="10">
        <f t="shared" ca="1" si="3"/>
        <v>46035.540914351841</v>
      </c>
      <c r="B62" s="43">
        <f t="shared" ca="1" si="0"/>
        <v>46008.64444444445</v>
      </c>
      <c r="C62" s="12">
        <f t="shared" ca="1" si="8"/>
        <v>46035.540914351841</v>
      </c>
      <c r="D62" s="19">
        <f t="shared" ca="1" si="6"/>
        <v>46008.64444444445</v>
      </c>
      <c r="E62" s="16">
        <f ca="1">IF(AND(DAY(A62)=20,COUNTIFS($E$19:E61,"&gt;0",$A$19:A61,"&gt;="&amp;DATE(YEAR(A68),MONTH(A62),1),$A$19:A61,"&lt;"&amp;DATE(YEAR(A62),MONTH(A62)+1,1))=0),'ввод данных'!$B$15,-RANDBETWEEN(51,14999))</f>
        <v>-11962</v>
      </c>
      <c r="F62" s="18">
        <f t="shared" ca="1" si="2"/>
        <v>-11962</v>
      </c>
      <c r="G62" s="11" t="str">
        <f ca="1">IF(E62='ввод данных'!$B$15,"Salary transfer from "&amp;'ввод данных'!$B$11,INDEX(Лист4!$A$1:$A$388,RANDBETWEEN(1,ROWS(Лист4!$A$1:$A$388))))</f>
        <v>COFFEE AVTOMEKH</v>
      </c>
      <c r="H62" s="11" t="str">
        <f t="shared" ca="1" si="4"/>
        <v>*4793</v>
      </c>
    </row>
    <row r="63" spans="1:8" ht="27.6" customHeight="1">
      <c r="A63" s="10">
        <f t="shared" ca="1" si="3"/>
        <v>46035.127025462949</v>
      </c>
      <c r="B63" s="43">
        <f t="shared" ca="1" si="0"/>
        <v>46009.240972222229</v>
      </c>
      <c r="C63" s="12">
        <f t="shared" ca="1" si="8"/>
        <v>46035.127025462949</v>
      </c>
      <c r="D63" s="19">
        <f t="shared" ca="1" si="6"/>
        <v>46009.240972222229</v>
      </c>
      <c r="E63" s="16">
        <f ca="1">IF(AND(DAY(A63)=20,COUNTIFS($E$19:E62,"&gt;0",$A$19:A62,"&gt;="&amp;DATE(YEAR(A69),MONTH(A63),1),$A$19:A62,"&lt;"&amp;DATE(YEAR(A63),MONTH(A63)+1,1))=0),'ввод данных'!$B$15,-RANDBETWEEN(51,14999))</f>
        <v>-1096</v>
      </c>
      <c r="F63" s="18">
        <f t="shared" ca="1" si="2"/>
        <v>-1096</v>
      </c>
      <c r="G63" s="11" t="str">
        <f ca="1">IF(E63='ввод данных'!$B$15,"Salary transfer from "&amp;'ввод данных'!$B$11,INDEX(Лист4!$A$1:$A$388,RANDBETWEEN(1,ROWS(Лист4!$A$1:$A$388))))</f>
        <v>CLOUD*CREDITSCORESE</v>
      </c>
      <c r="H63" s="11" t="str">
        <f t="shared" ca="1" si="4"/>
        <v>*4793</v>
      </c>
    </row>
    <row r="64" spans="1:8" ht="27.6" customHeight="1">
      <c r="A64" s="10">
        <f t="shared" ca="1" si="3"/>
        <v>46034.179803240724</v>
      </c>
      <c r="B64" s="43">
        <f t="shared" ca="1" si="0"/>
        <v>46009.654166666674</v>
      </c>
      <c r="C64" s="12">
        <f t="shared" ca="1" si="8"/>
        <v>46034.179803240724</v>
      </c>
      <c r="D64" s="19">
        <f t="shared" ca="1" si="6"/>
        <v>46009.654166666674</v>
      </c>
      <c r="E64" s="16">
        <f ca="1">IF(AND(DAY(A64)=20,COUNTIFS($E$19:E63,"&gt;0",$A$19:A63,"&gt;="&amp;DATE(YEAR(A70),MONTH(A64),1),$A$19:A63,"&lt;"&amp;DATE(YEAR(A64),MONTH(A64)+1,1))=0),'ввод данных'!$B$15,-RANDBETWEEN(51,14999))</f>
        <v>-5826</v>
      </c>
      <c r="F64" s="18">
        <f t="shared" ca="1" si="2"/>
        <v>-5826</v>
      </c>
      <c r="G64" s="11" t="str">
        <f ca="1">IF(E64='ввод данных'!$B$15,"Salary transfer from "&amp;'ввод данных'!$B$11,INDEX(Лист4!$A$1:$A$388,RANDBETWEEN(1,ROWS(Лист4!$A$1:$A$388))))</f>
        <v>MAGNIT MM KONSTANTA</v>
      </c>
      <c r="H64" s="11" t="str">
        <f t="shared" ca="1" si="4"/>
        <v>*4793</v>
      </c>
    </row>
    <row r="65" spans="1:8" ht="27.6" customHeight="1">
      <c r="A65" s="10">
        <f t="shared" ca="1" si="3"/>
        <v>46033.812442129616</v>
      </c>
      <c r="B65" s="43">
        <f t="shared" ca="1" si="0"/>
        <v>46010.013194444451</v>
      </c>
      <c r="C65" s="12">
        <f t="shared" ca="1" si="8"/>
        <v>46033.812442129616</v>
      </c>
      <c r="D65" s="19">
        <f t="shared" ca="1" si="6"/>
        <v>46010.013194444451</v>
      </c>
      <c r="E65" s="16">
        <f ca="1">IF(AND(DAY(A65)=20,COUNTIFS($E$19:E64,"&gt;0",$A$19:A64,"&gt;="&amp;DATE(YEAR(A71),MONTH(A65),1),$A$19:A64,"&lt;"&amp;DATE(YEAR(A65),MONTH(A65)+1,1))=0),'ввод данных'!$B$15,-RANDBETWEEN(51,14999))</f>
        <v>-3204</v>
      </c>
      <c r="F65" s="18">
        <f t="shared" ca="1" si="2"/>
        <v>-3204</v>
      </c>
      <c r="G65" s="11" t="str">
        <f ca="1">IF(E65='ввод данных'!$B$15,"Salary transfer from "&amp;'ввод данных'!$B$11,INDEX(Лист4!$A$1:$A$388,RANDBETWEEN(1,ROWS(Лист4!$A$1:$A$388))))</f>
        <v>OOO "APPETIT"</v>
      </c>
      <c r="H65" s="11" t="str">
        <f t="shared" ca="1" si="4"/>
        <v>*4793</v>
      </c>
    </row>
    <row r="66" spans="1:8" ht="27.6" customHeight="1">
      <c r="A66" s="10">
        <f t="shared" ca="1" si="3"/>
        <v>46033.458275462952</v>
      </c>
      <c r="B66" s="43">
        <f t="shared" ca="1" si="0"/>
        <v>46010.523611111115</v>
      </c>
      <c r="C66" s="12">
        <f t="shared" ca="1" si="8"/>
        <v>46033.458275462952</v>
      </c>
      <c r="D66" s="19">
        <f t="shared" ca="1" si="6"/>
        <v>46010.523611111115</v>
      </c>
      <c r="E66" s="16">
        <f ca="1">IF(AND(DAY(A66)=20,COUNTIFS($E$19:E65,"&gt;0",$A$19:A65,"&gt;="&amp;DATE(YEAR(A72),MONTH(A66),1),$A$19:A65,"&lt;"&amp;DATE(YEAR(A66),MONTH(A66)+1,1))=0),'ввод данных'!$B$15,-RANDBETWEEN(51,14999))</f>
        <v>-2652</v>
      </c>
      <c r="F66" s="18">
        <f t="shared" ca="1" si="2"/>
        <v>-2652</v>
      </c>
      <c r="G66" s="11" t="str">
        <f ca="1">IF(E66='ввод данных'!$B$15,"Salary transfer from "&amp;'ввод данных'!$B$11,INDEX(Лист4!$A$1:$A$388,RANDBETWEEN(1,ROWS(Лист4!$A$1:$A$388))))</f>
        <v>PIF ALFACAPITAL REZERV</v>
      </c>
      <c r="H66" s="11" t="str">
        <f t="shared" ca="1" si="4"/>
        <v>*4793</v>
      </c>
    </row>
    <row r="67" spans="1:8" ht="27.6" customHeight="1">
      <c r="A67" s="10">
        <f t="shared" ca="1" si="3"/>
        <v>46033.024942129618</v>
      </c>
      <c r="B67" s="43">
        <f t="shared" ca="1" si="0"/>
        <v>46011.312500000007</v>
      </c>
      <c r="C67" s="12">
        <f t="shared" ca="1" si="8"/>
        <v>46033.024942129618</v>
      </c>
      <c r="D67" s="19">
        <f t="shared" ca="1" si="6"/>
        <v>46011.312500000007</v>
      </c>
      <c r="E67" s="16">
        <f ca="1">IF(AND(DAY(A67)=20,COUNTIFS($E$19:E66,"&gt;0",$A$19:A66,"&gt;="&amp;DATE(YEAR(A73),MONTH(A67),1),$A$19:A66,"&lt;"&amp;DATE(YEAR(A67),MONTH(A67)+1,1))=0),'ввод данных'!$B$15,-RANDBETWEEN(51,14999))</f>
        <v>-8463</v>
      </c>
      <c r="F67" s="18">
        <f t="shared" ca="1" si="2"/>
        <v>-8463</v>
      </c>
      <c r="G67" s="11" t="str">
        <f ca="1">IF(E67='ввод данных'!$B$15,"Salary transfer from "&amp;'ввод данных'!$B$11,INDEX(Лист4!$A$1:$A$388,RANDBETWEEN(1,ROWS(Лист4!$A$1:$A$388))))</f>
        <v>ZAIMMIGOM.RU</v>
      </c>
      <c r="H67" s="11" t="str">
        <f t="shared" ca="1" si="4"/>
        <v>*4793</v>
      </c>
    </row>
    <row r="68" spans="1:8" ht="27.6" customHeight="1">
      <c r="A68" s="10">
        <f t="shared" ca="1" si="3"/>
        <v>46032.16869212962</v>
      </c>
      <c r="B68" s="43">
        <f t="shared" ca="1" si="0"/>
        <v>46011.888194444451</v>
      </c>
      <c r="C68" s="12">
        <f t="shared" ca="1" si="8"/>
        <v>46032.16869212962</v>
      </c>
      <c r="D68" s="19">
        <f t="shared" ca="1" si="6"/>
        <v>46011.888194444451</v>
      </c>
      <c r="E68" s="16">
        <f ca="1">IF(AND(DAY(A68)=20,COUNTIFS($E$19:E67,"&gt;0",$A$19:A67,"&gt;="&amp;DATE(YEAR(A74),MONTH(A68),1),$A$19:A67,"&lt;"&amp;DATE(YEAR(A68),MONTH(A68)+1,1))=0),'ввод данных'!$B$15,-RANDBETWEEN(51,14999))</f>
        <v>-8749</v>
      </c>
      <c r="F68" s="18">
        <f t="shared" ca="1" si="2"/>
        <v>-8749</v>
      </c>
      <c r="G68" s="11" t="str">
        <f ca="1">IF(E68='ввод данных'!$B$15,"Salary transfer from "&amp;'ввод данных'!$B$11,INDEX(Лист4!$A$1:$A$388,RANDBETWEEN(1,ROWS(Лист4!$A$1:$A$388))))</f>
        <v>PAYPAL *VIPDENGI</v>
      </c>
      <c r="H68" s="11" t="str">
        <f t="shared" ca="1" si="4"/>
        <v>*4793</v>
      </c>
    </row>
    <row r="69" spans="1:8" ht="27.6" customHeight="1">
      <c r="A69" s="10">
        <f t="shared" ca="1" si="3"/>
        <v>46031.309664351844</v>
      </c>
      <c r="B69" s="43">
        <f t="shared" ca="1" si="0"/>
        <v>46012.745833333342</v>
      </c>
      <c r="C69" s="12">
        <f t="shared" ca="1" si="8"/>
        <v>46031.309664351844</v>
      </c>
      <c r="D69" s="19">
        <f t="shared" ca="1" si="6"/>
        <v>46012.745833333342</v>
      </c>
      <c r="E69" s="16">
        <f ca="1">IF(AND(DAY(A69)=20,COUNTIFS($E$19:E68,"&gt;0",$A$19:A68,"&gt;="&amp;DATE(YEAR(A75),MONTH(A69),1),$A$19:A68,"&lt;"&amp;DATE(YEAR(A69),MONTH(A69)+1,1))=0),'ввод данных'!$B$15,-RANDBETWEEN(51,14999))</f>
        <v>-9624</v>
      </c>
      <c r="F69" s="18">
        <f t="shared" ca="1" si="2"/>
        <v>-9624</v>
      </c>
      <c r="G69" s="11" t="str">
        <f ca="1">IF(E69='ввод данных'!$B$15,"Salary transfer from "&amp;'ввод данных'!$B$11,INDEX(Лист4!$A$1:$A$388,RANDBETWEEN(1,ROWS(Лист4!$A$1:$A$388))))</f>
        <v>PEREKRESTOK STROGINSK</v>
      </c>
      <c r="H69" s="11" t="str">
        <f t="shared" ca="1" si="4"/>
        <v>*4793</v>
      </c>
    </row>
    <row r="70" spans="1:8" ht="27.6" customHeight="1">
      <c r="A70" s="10">
        <f t="shared" ca="1" si="3"/>
        <v>46030.329803240733</v>
      </c>
      <c r="B70" s="43">
        <f t="shared" ca="1" si="0"/>
        <v>46013.337500000009</v>
      </c>
      <c r="C70" s="12">
        <f t="shared" ca="1" si="8"/>
        <v>46030.329803240733</v>
      </c>
      <c r="D70" s="19">
        <f t="shared" ca="1" si="6"/>
        <v>46013.337500000009</v>
      </c>
      <c r="E70" s="16">
        <f ca="1">IF(AND(DAY(A70)=20,COUNTIFS($E$19:E69,"&gt;0",$A$19:A69,"&gt;="&amp;DATE(YEAR(A76),MONTH(A70),1),$A$19:A69,"&lt;"&amp;DATE(YEAR(A70),MONTH(A70)+1,1))=0),'ввод данных'!$B$15,-RANDBETWEEN(51,14999))</f>
        <v>-10256</v>
      </c>
      <c r="F70" s="18">
        <f t="shared" ca="1" si="2"/>
        <v>-10256</v>
      </c>
      <c r="G70" s="11" t="str">
        <f ca="1">IF(E70='ввод данных'!$B$15,"Salary transfer from "&amp;'ввод данных'!$B$11,INDEX(Лист4!$A$1:$A$388,RANDBETWEEN(1,ROWS(Лист4!$A$1:$A$388))))</f>
        <v>CURRENCYAUCTIONSOFAMER</v>
      </c>
      <c r="H70" s="11" t="str">
        <f t="shared" ca="1" si="4"/>
        <v>*4793</v>
      </c>
    </row>
    <row r="71" spans="1:8" ht="27.6" customHeight="1">
      <c r="A71" s="10">
        <f t="shared" ca="1" si="3"/>
        <v>46029.372858796291</v>
      </c>
      <c r="B71" s="43">
        <f t="shared" ca="1" si="0"/>
        <v>46014.147222222229</v>
      </c>
      <c r="C71" s="12">
        <f t="shared" ca="1" si="8"/>
        <v>46029.372858796291</v>
      </c>
      <c r="D71" s="19">
        <f t="shared" ca="1" si="6"/>
        <v>46014.147222222229</v>
      </c>
      <c r="E71" s="16">
        <f ca="1">IF(AND(DAY(A71)=20,COUNTIFS($E$19:E70,"&gt;0",$A$19:A70,"&gt;="&amp;DATE(YEAR(A77),MONTH(A71),1),$A$19:A70,"&lt;"&amp;DATE(YEAR(A71),MONTH(A71)+1,1))=0),'ввод данных'!$B$15,-RANDBETWEEN(51,14999))</f>
        <v>-10703</v>
      </c>
      <c r="F71" s="18">
        <f t="shared" ca="1" si="2"/>
        <v>-10703</v>
      </c>
      <c r="G71" s="11" t="str">
        <f ca="1">IF(E71='ввод данных'!$B$15,"Salary transfer from "&amp;'ввод данных'!$B$11,INDEX(Лист4!$A$1:$A$388,RANDBETWEEN(1,ROWS(Лист4!$A$1:$A$388))))</f>
        <v>SHOPWWW.BELARUSBANK.BY</v>
      </c>
      <c r="H71" s="11" t="str">
        <f t="shared" ca="1" si="4"/>
        <v>*4793</v>
      </c>
    </row>
    <row r="72" spans="1:8" ht="27.6" customHeight="1">
      <c r="A72" s="10">
        <f t="shared" ca="1" si="3"/>
        <v>46028.477025462955</v>
      </c>
      <c r="B72" s="43">
        <f t="shared" ca="1" si="0"/>
        <v>46014.576388888898</v>
      </c>
      <c r="C72" s="12">
        <f t="shared" ca="1" si="8"/>
        <v>46028.477025462955</v>
      </c>
      <c r="D72" s="19">
        <f t="shared" ca="1" si="6"/>
        <v>46014.576388888898</v>
      </c>
      <c r="E72" s="16">
        <f ca="1">IF(AND(DAY(A72)=20,COUNTIFS($E$19:E71,"&gt;0",$A$19:A71,"&gt;="&amp;DATE(YEAR(A78),MONTH(A72),1),$A$19:A71,"&lt;"&amp;DATE(YEAR(A72),MONTH(A72)+1,1))=0),'ввод данных'!$B$15,-RANDBETWEEN(51,14999))</f>
        <v>-8129</v>
      </c>
      <c r="F72" s="18">
        <f t="shared" ca="1" si="2"/>
        <v>-8129</v>
      </c>
      <c r="G72" s="11" t="str">
        <f ca="1">IF(E72='ввод данных'!$B$15,"Salary transfer from "&amp;'ввод данных'!$B$11,INDEX(Лист4!$A$1:$A$388,RANDBETWEEN(1,ROWS(Лист4!$A$1:$A$388))))</f>
        <v>ZAIM-365-ON.RU</v>
      </c>
      <c r="H72" s="11" t="str">
        <f t="shared" ca="1" si="4"/>
        <v>*4793</v>
      </c>
    </row>
    <row r="73" spans="1:8" ht="27.6" customHeight="1">
      <c r="A73" s="10">
        <f t="shared" ca="1" si="3"/>
        <v>46028.052719907399</v>
      </c>
      <c r="B73" s="43">
        <f t="shared" ca="1" si="0"/>
        <v>46015.193055555566</v>
      </c>
      <c r="C73" s="12">
        <f t="shared" ca="1" si="8"/>
        <v>46028.052719907399</v>
      </c>
      <c r="D73" s="19">
        <f t="shared" ca="1" si="6"/>
        <v>46015.193055555566</v>
      </c>
      <c r="E73" s="16">
        <f ca="1">IF(AND(DAY(A73)=20,COUNTIFS($E$19:E72,"&gt;0",$A$19:A72,"&gt;="&amp;DATE(YEAR(A79),MONTH(A73),1),$A$19:A72,"&lt;"&amp;DATE(YEAR(A73),MONTH(A73)+1,1))=0),'ввод данных'!$B$15,-RANDBETWEEN(51,14999))</f>
        <v>-10153</v>
      </c>
      <c r="F73" s="18">
        <f t="shared" ca="1" si="2"/>
        <v>-10153</v>
      </c>
      <c r="G73" s="11" t="str">
        <f ca="1">IF(E73='ввод данных'!$B$15,"Salary transfer from "&amp;'ввод данных'!$B$11,INDEX(Лист4!$A$1:$A$388,RANDBETWEEN(1,ROWS(Лист4!$A$1:$A$388))))</f>
        <v>COFFEE GORNYY</v>
      </c>
      <c r="H73" s="11" t="str">
        <f t="shared" ca="1" si="4"/>
        <v>*4793</v>
      </c>
    </row>
    <row r="74" spans="1:8" ht="27.6" customHeight="1">
      <c r="A74" s="10">
        <f t="shared" ca="1" si="3"/>
        <v>46027.66869212962</v>
      </c>
      <c r="B74" s="43">
        <f t="shared" ca="1" si="0"/>
        <v>46016.126388888901</v>
      </c>
      <c r="C74" s="12">
        <f t="shared" ca="1" si="8"/>
        <v>46027.66869212962</v>
      </c>
      <c r="D74" s="19">
        <f t="shared" ca="1" si="6"/>
        <v>46016.126388888901</v>
      </c>
      <c r="E74" s="16">
        <f ca="1">IF(AND(DAY(A74)=20,COUNTIFS($E$19:E73,"&gt;0",$A$19:A73,"&gt;="&amp;DATE(YEAR(A80),MONTH(A74),1),$A$19:A73,"&lt;"&amp;DATE(YEAR(A74),MONTH(A74)+1,1))=0),'ввод данных'!$B$15,-RANDBETWEEN(51,14999))</f>
        <v>-7375</v>
      </c>
      <c r="F74" s="18">
        <f t="shared" ca="1" si="2"/>
        <v>-7375</v>
      </c>
      <c r="G74" s="11" t="str">
        <f ca="1">IF(E74='ввод данных'!$B$15,"Salary transfer from "&amp;'ввод данных'!$B$11,INDEX(Лист4!$A$1:$A$388,RANDBETWEEN(1,ROWS(Лист4!$A$1:$A$388))))</f>
        <v>MR. TAKO</v>
      </c>
      <c r="H74" s="11" t="str">
        <f t="shared" ca="1" si="4"/>
        <v>*4793</v>
      </c>
    </row>
    <row r="75" spans="1:8" ht="27.6" customHeight="1">
      <c r="A75" s="10">
        <f t="shared" ca="1" si="3"/>
        <v>46027.170775462953</v>
      </c>
      <c r="B75" s="43">
        <f t="shared" ca="1" si="0"/>
        <v>46016.80000000001</v>
      </c>
      <c r="C75" s="12">
        <f t="shared" ca="1" si="8"/>
        <v>46027.170775462953</v>
      </c>
      <c r="D75" s="19">
        <f t="shared" ca="1" si="6"/>
        <v>46016.80000000001</v>
      </c>
      <c r="E75" s="16">
        <f ca="1">IF(AND(DAY(A75)=20,COUNTIFS($E$19:E74,"&gt;0",$A$19:A74,"&gt;="&amp;DATE(YEAR(A81),MONTH(A75),1),$A$19:A74,"&lt;"&amp;DATE(YEAR(A75),MONTH(A75)+1,1))=0),'ввод данных'!$B$15,-RANDBETWEEN(51,14999))</f>
        <v>-12552</v>
      </c>
      <c r="F75" s="18">
        <f t="shared" ca="1" si="2"/>
        <v>-12552</v>
      </c>
      <c r="G75" s="11" t="str">
        <f ca="1">IF(E75='ввод данных'!$B$15,"Salary transfer from "&amp;'ввод данных'!$B$11,INDEX(Лист4!$A$1:$A$388,RANDBETWEEN(1,ROWS(Лист4!$A$1:$A$388))))</f>
        <v>QUICKZAIMNEW</v>
      </c>
      <c r="H75" s="11" t="str">
        <f t="shared" ca="1" si="4"/>
        <v>*4793</v>
      </c>
    </row>
    <row r="76" spans="1:8" ht="27.6" customHeight="1">
      <c r="A76" s="10">
        <f t="shared" ca="1" si="3"/>
        <v>46026.305497685178</v>
      </c>
      <c r="B76" s="43">
        <f t="shared" ca="1" si="0"/>
        <v>46017.353472222232</v>
      </c>
      <c r="C76" s="12">
        <f t="shared" ca="1" si="8"/>
        <v>46026.305497685178</v>
      </c>
      <c r="D76" s="19">
        <f t="shared" ca="1" si="6"/>
        <v>46017.353472222232</v>
      </c>
      <c r="E76" s="16">
        <f ca="1">IF(AND(DAY(A76)=20,COUNTIFS($E$19:E75,"&gt;0",$A$19:A75,"&gt;="&amp;DATE(YEAR(A82),MONTH(A76),1),$A$19:A75,"&lt;"&amp;DATE(YEAR(A76),MONTH(A76)+1,1))=0),'ввод данных'!$B$15,-RANDBETWEEN(51,14999))</f>
        <v>-8318</v>
      </c>
      <c r="F76" s="18">
        <f t="shared" ca="1" si="2"/>
        <v>-8318</v>
      </c>
      <c r="G76" s="11" t="str">
        <f ca="1">IF(E76='ввод данных'!$B$15,"Salary transfer from "&amp;'ввод данных'!$B$11,INDEX(Лист4!$A$1:$A$388,RANDBETWEEN(1,ROWS(Лист4!$A$1:$A$388))))</f>
        <v>RBK*FINBETTING</v>
      </c>
      <c r="H76" s="11" t="str">
        <f t="shared" ca="1" si="4"/>
        <v>*4793</v>
      </c>
    </row>
    <row r="77" spans="1:8" ht="27.6" customHeight="1">
      <c r="A77" s="10">
        <f t="shared" ca="1" si="3"/>
        <v>46025.645081018512</v>
      </c>
      <c r="B77" s="43">
        <f t="shared" ca="1" si="0"/>
        <v>46017.702777777791</v>
      </c>
      <c r="C77" s="12">
        <f t="shared" ca="1" si="8"/>
        <v>46025.645081018512</v>
      </c>
      <c r="D77" s="19">
        <f t="shared" ca="1" si="6"/>
        <v>46017.702777777791</v>
      </c>
      <c r="E77" s="16">
        <f ca="1">IF(AND(DAY(A77)=20,COUNTIFS($E$19:E76,"&gt;0",$A$19:A76,"&gt;="&amp;DATE(YEAR(A83),MONTH(A77),1),$A$19:A76,"&lt;"&amp;DATE(YEAR(A77),MONTH(A77)+1,1))=0),'ввод данных'!$B$15,-RANDBETWEEN(51,14999))</f>
        <v>-11947</v>
      </c>
      <c r="F77" s="18">
        <f t="shared" ca="1" si="2"/>
        <v>-11947</v>
      </c>
      <c r="G77" s="11" t="str">
        <f ca="1">IF(E77='ввод данных'!$B$15,"Salary transfer from "&amp;'ввод данных'!$B$11,INDEX(Лист4!$A$1:$A$388,RANDBETWEEN(1,ROWS(Лист4!$A$1:$A$388))))</f>
        <v>BEELINE MOBILE TOP-UP</v>
      </c>
      <c r="H77" s="11" t="str">
        <f t="shared" ca="1" si="4"/>
        <v>*4793</v>
      </c>
    </row>
    <row r="78" spans="1:8" ht="27.6" customHeight="1">
      <c r="A78" s="10">
        <f t="shared" ca="1" si="3"/>
        <v>46025.269386574066</v>
      </c>
      <c r="B78" s="43">
        <f t="shared" ca="1" si="0"/>
        <v>46018.513194444458</v>
      </c>
      <c r="C78" s="12">
        <f t="shared" ca="1" si="8"/>
        <v>46025.269386574066</v>
      </c>
      <c r="D78" s="19">
        <f t="shared" ca="1" si="6"/>
        <v>46018.513194444458</v>
      </c>
      <c r="E78" s="16">
        <f ca="1">IF(AND(DAY(A78)=20,COUNTIFS($E$19:E77,"&gt;0",$A$19:A77,"&gt;="&amp;DATE(YEAR(A84),MONTH(A78),1),$A$19:A77,"&lt;"&amp;DATE(YEAR(A78),MONTH(A78)+1,1))=0),'ввод данных'!$B$15,-RANDBETWEEN(51,14999))</f>
        <v>-7336</v>
      </c>
      <c r="F78" s="18">
        <f t="shared" ca="1" si="2"/>
        <v>-7336</v>
      </c>
      <c r="G78" s="11" t="str">
        <f ca="1">IF(E78='ввод данных'!$B$15,"Salary transfer from "&amp;'ввод данных'!$B$11,INDEX(Лист4!$A$1:$A$388,RANDBETWEEN(1,ROWS(Лист4!$A$1:$A$388))))</f>
        <v>YM*1CUPIS.RU140</v>
      </c>
      <c r="H78" s="11" t="str">
        <f t="shared" ca="1" si="4"/>
        <v>*4793</v>
      </c>
    </row>
    <row r="79" spans="1:8" ht="27.6" customHeight="1">
      <c r="A79" s="10">
        <f t="shared" ca="1" si="3"/>
        <v>46024.358275462953</v>
      </c>
      <c r="B79" s="43">
        <f t="shared" ca="1" si="0"/>
        <v>46019.28541666668</v>
      </c>
      <c r="C79" s="12">
        <f t="shared" ca="1" si="8"/>
        <v>46024.358275462953</v>
      </c>
      <c r="D79" s="19">
        <f t="shared" ca="1" si="6"/>
        <v>46019.28541666668</v>
      </c>
      <c r="E79" s="16">
        <f ca="1">IF(AND(DAY(A79)=20,COUNTIFS($E$19:E78,"&gt;0",$A$19:A78,"&gt;="&amp;DATE(YEAR(A85),MONTH(A79),1),$A$19:A78,"&lt;"&amp;DATE(YEAR(A79),MONTH(A79)+1,1))=0),'ввод данных'!$B$15,-RANDBETWEEN(51,14999))</f>
        <v>-3172</v>
      </c>
      <c r="F79" s="18">
        <f t="shared" ca="1" si="2"/>
        <v>-3172</v>
      </c>
      <c r="G79" s="11" t="str">
        <f ca="1">IF(E79='ввод данных'!$B$15,"Salary transfer from "&amp;'ввод данных'!$B$11,INDEX(Лист4!$A$1:$A$388,RANDBETWEEN(1,ROWS(Лист4!$A$1:$A$388))))</f>
        <v>DENGI SRAZU</v>
      </c>
      <c r="H79" s="11" t="str">
        <f t="shared" ca="1" si="4"/>
        <v>*4793</v>
      </c>
    </row>
    <row r="80" spans="1:8" ht="27.6" customHeight="1">
      <c r="A80" s="10">
        <f t="shared" ca="1" si="3"/>
        <v>46023.694386574061</v>
      </c>
      <c r="B80" s="43">
        <f t="shared" ca="1" si="0"/>
        <v>46020.038888888899</v>
      </c>
      <c r="C80" s="12">
        <f t="shared" ca="1" si="8"/>
        <v>46023.694386574061</v>
      </c>
      <c r="D80" s="19">
        <f t="shared" ca="1" si="6"/>
        <v>46020.038888888899</v>
      </c>
      <c r="E80" s="16">
        <f ca="1">IF(AND(DAY(A80)=20,COUNTIFS($E$19:E79,"&gt;0",$A$19:A79,"&gt;="&amp;DATE(YEAR(A86),MONTH(A80),1),$A$19:A79,"&lt;"&amp;DATE(YEAR(A80),MONTH(A80)+1,1))=0),'ввод данных'!$B$15,-RANDBETWEEN(51,14999))</f>
        <v>-6896</v>
      </c>
      <c r="F80" s="18">
        <f t="shared" ca="1" si="2"/>
        <v>-6896</v>
      </c>
      <c r="G80" s="11" t="str">
        <f ca="1">IF(E80='ввод данных'!$B$15,"Salary transfer from "&amp;'ввод данных'!$B$11,INDEX(Лист4!$A$1:$A$388,RANDBETWEEN(1,ROWS(Лист4!$A$1:$A$388))))</f>
        <v>TRADINGVIEW TRADINGVIE</v>
      </c>
      <c r="H80" s="11" t="str">
        <f t="shared" ca="1" si="4"/>
        <v>*4793</v>
      </c>
    </row>
    <row r="81" spans="1:8" ht="27.6" customHeight="1">
      <c r="A81" s="10">
        <f t="shared" ca="1" si="3"/>
        <v>46022.752719907396</v>
      </c>
      <c r="B81" s="43">
        <f t="shared" ca="1" si="0"/>
        <v>46020.448611111118</v>
      </c>
      <c r="C81" s="12">
        <f t="shared" ca="1" si="8"/>
        <v>46022.752719907396</v>
      </c>
      <c r="D81" s="19">
        <f t="shared" ca="1" si="6"/>
        <v>46020.448611111118</v>
      </c>
      <c r="E81" s="16">
        <f ca="1">IF(AND(DAY(A81)=20,COUNTIFS($E$19:E80,"&gt;0",$A$19:A80,"&gt;="&amp;DATE(YEAR(A87),MONTH(A81),1),$A$19:A80,"&lt;"&amp;DATE(YEAR(A81),MONTH(A81)+1,1))=0),'ввод данных'!$B$15,-RANDBETWEEN(51,14999))</f>
        <v>-3015</v>
      </c>
      <c r="F81" s="18">
        <f t="shared" ca="1" si="2"/>
        <v>-3015</v>
      </c>
      <c r="G81" s="11" t="str">
        <f ca="1">IF(E81='ввод данных'!$B$15,"Salary transfer from "&amp;'ввод данных'!$B$11,INDEX(Лист4!$A$1:$A$388,RANDBETWEEN(1,ROWS(Лист4!$A$1:$A$388))))</f>
        <v>PETROPAVLOVSKII</v>
      </c>
      <c r="H81" s="11" t="str">
        <f t="shared" ca="1" si="4"/>
        <v>*4793</v>
      </c>
    </row>
    <row r="82" spans="1:8" ht="27.6" customHeight="1">
      <c r="A82" s="10">
        <f t="shared" ca="1" si="3"/>
        <v>46022.172858796286</v>
      </c>
      <c r="B82" s="43">
        <f t="shared" ca="1" si="0"/>
        <v>46021.177777777782</v>
      </c>
      <c r="C82" s="12">
        <f t="shared" ca="1" si="8"/>
        <v>46022.172858796286</v>
      </c>
      <c r="D82" s="19">
        <f t="shared" ca="1" si="6"/>
        <v>46021.177777777782</v>
      </c>
      <c r="E82" s="16">
        <f ca="1">IF(AND(DAY(A82)=20,COUNTIFS($E$19:E81,"&gt;0",$A$19:A81,"&gt;="&amp;DATE(YEAR(A88),MONTH(A82),1),$A$19:A81,"&lt;"&amp;DATE(YEAR(A82),MONTH(A82)+1,1))=0),'ввод данных'!$B$15,-RANDBETWEEN(51,14999))</f>
        <v>-12690</v>
      </c>
      <c r="F82" s="18">
        <f t="shared" ca="1" si="2"/>
        <v>-12690</v>
      </c>
      <c r="G82" s="11" t="str">
        <f ca="1">IF(E82='ввод данных'!$B$15,"Salary transfer from "&amp;'ввод данных'!$B$11,INDEX(Лист4!$A$1:$A$388,RANDBETWEEN(1,ROWS(Лист4!$A$1:$A$388))))</f>
        <v>PAYU</v>
      </c>
      <c r="H82" s="11" t="str">
        <f t="shared" ca="1" si="4"/>
        <v>*4793</v>
      </c>
    </row>
    <row r="83" spans="1:8" ht="27.6" customHeight="1">
      <c r="A83" s="10">
        <f t="shared" ca="1" si="3"/>
        <v>46021.597164351842</v>
      </c>
      <c r="B83" s="43">
        <f t="shared" ref="B83:B136" ca="1" si="9">B84-RANDBETWEEN(500,1440)/1440</f>
        <v>46021.570138888892</v>
      </c>
      <c r="C83" s="12">
        <f t="shared" ca="1" si="8"/>
        <v>46021.597164351842</v>
      </c>
      <c r="D83" s="19">
        <f t="shared" ca="1" si="6"/>
        <v>46021.570138888892</v>
      </c>
      <c r="E83" s="16">
        <f ca="1">IF(AND(DAY(A83)=20,COUNTIFS($E$19:E82,"&gt;0",$A$19:A82,"&gt;="&amp;DATE(YEAR(A89),MONTH(A83),1),$A$19:A82,"&lt;"&amp;DATE(YEAR(A83),MONTH(A83)+1,1))=0),'ввод данных'!$B$15,-RANDBETWEEN(51,14999))</f>
        <v>-9560</v>
      </c>
      <c r="F83" s="18">
        <f t="shared" ca="1" si="2"/>
        <v>-9560</v>
      </c>
      <c r="G83" s="11" t="str">
        <f ca="1">IF(E83='ввод данных'!$B$15,"Salary transfer from "&amp;'ввод данных'!$B$11,INDEX(Лист4!$A$1:$A$388,RANDBETWEEN(1,ROWS(Лист4!$A$1:$A$388))))</f>
        <v>OOO COFFEE SITI</v>
      </c>
      <c r="H83" s="11" t="str">
        <f t="shared" ca="1" si="4"/>
        <v>*4793</v>
      </c>
    </row>
    <row r="84" spans="1:8" ht="27.6" customHeight="1">
      <c r="A84" s="10">
        <f t="shared" ca="1" si="3"/>
        <v>46020.704803240733</v>
      </c>
      <c r="B84" s="43">
        <f t="shared" ca="1" si="9"/>
        <v>46022.395833333336</v>
      </c>
      <c r="C84" s="12">
        <f t="shared" ca="1" si="8"/>
        <v>46020.704803240733</v>
      </c>
      <c r="D84" s="19">
        <f t="shared" ca="1" si="6"/>
        <v>46022.395833333336</v>
      </c>
      <c r="E84" s="16">
        <f ca="1">IF(AND(DAY(A84)=20,COUNTIFS($E$19:E83,"&gt;0",$A$19:A83,"&gt;="&amp;DATE(YEAR(A90),MONTH(A84),1),$A$19:A83,"&lt;"&amp;DATE(YEAR(A84),MONTH(A84)+1,1))=0),'ввод данных'!$B$15,-RANDBETWEEN(51,14999))</f>
        <v>-3143</v>
      </c>
      <c r="F84" s="18">
        <f t="shared" ref="F84:F138" ca="1" si="10">E84</f>
        <v>-3143</v>
      </c>
      <c r="G84" s="11" t="str">
        <f ca="1">IF(E84='ввод данных'!$B$15,"Salary transfer from "&amp;'ввод данных'!$B$11,INDEX(Лист4!$A$1:$A$388,RANDBETWEEN(1,ROWS(Лист4!$A$1:$A$388))))</f>
        <v>IZAIMO-LG.RU</v>
      </c>
      <c r="H84" s="11" t="str">
        <f t="shared" ca="1" si="4"/>
        <v>*4793</v>
      </c>
    </row>
    <row r="85" spans="1:8" ht="27.6" customHeight="1">
      <c r="A85" s="10">
        <f t="shared" ref="A85:A138" ca="1" si="11">A84-RANDBETWEEN(500,1440)/1440</f>
        <v>46020.060358796291</v>
      </c>
      <c r="B85" s="43">
        <f t="shared" ca="1" si="9"/>
        <v>46023.105555555558</v>
      </c>
      <c r="C85" s="12">
        <f t="shared" ca="1" si="8"/>
        <v>46020.060358796291</v>
      </c>
      <c r="D85" s="19">
        <f t="shared" ca="1" si="6"/>
        <v>46023.105555555558</v>
      </c>
      <c r="E85" s="16">
        <f ca="1">IF(AND(DAY(A85)=20,COUNTIFS($E$19:E84,"&gt;0",$A$19:A84,"&gt;="&amp;DATE(YEAR(A91),MONTH(A85),1),$A$19:A84,"&lt;"&amp;DATE(YEAR(A85),MONTH(A85)+1,1))=0),'ввод данных'!$B$15,-RANDBETWEEN(51,14999))</f>
        <v>-10096</v>
      </c>
      <c r="F85" s="18">
        <f t="shared" ca="1" si="10"/>
        <v>-10096</v>
      </c>
      <c r="G85" s="11" t="str">
        <f ca="1">IF(E85='ввод данных'!$B$15,"Salary transfer from "&amp;'ввод данных'!$B$11,INDEX(Лист4!$A$1:$A$388,RANDBETWEEN(1,ROWS(Лист4!$A$1:$A$388))))</f>
        <v>LETNY SAD</v>
      </c>
      <c r="H85" s="11" t="str">
        <f t="shared" ref="H85:H137" ca="1" si="12">H84</f>
        <v>*4793</v>
      </c>
    </row>
    <row r="86" spans="1:8" ht="27.6" customHeight="1">
      <c r="A86" s="10">
        <f t="shared" ca="1" si="11"/>
        <v>46019.3589699074</v>
      </c>
      <c r="B86" s="43">
        <f t="shared" ca="1" si="9"/>
        <v>46023.661805555559</v>
      </c>
      <c r="C86" s="12">
        <f t="shared" ca="1" si="8"/>
        <v>46019.3589699074</v>
      </c>
      <c r="D86" s="19">
        <f t="shared" ca="1" si="6"/>
        <v>46023.661805555559</v>
      </c>
      <c r="E86" s="16">
        <f ca="1">IF(AND(DAY(A86)=20,COUNTIFS($E$19:E85,"&gt;0",$A$19:A85,"&gt;="&amp;DATE(YEAR(A92),MONTH(A86),1),$A$19:A85,"&lt;"&amp;DATE(YEAR(A86),MONTH(A86)+1,1))=0),'ввод данных'!$B$15,-RANDBETWEEN(51,14999))</f>
        <v>-4575</v>
      </c>
      <c r="F86" s="18">
        <f t="shared" ca="1" si="10"/>
        <v>-4575</v>
      </c>
      <c r="G86" s="11" t="str">
        <f ca="1">IF(E86='ввод данных'!$B$15,"Salary transfer from "&amp;'ввод данных'!$B$11,INDEX(Лист4!$A$1:$A$388,RANDBETWEEN(1,ROWS(Лист4!$A$1:$A$388))))</f>
        <v>LEROY MERLIN KRASNOGOR</v>
      </c>
      <c r="H86" s="11" t="str">
        <f t="shared" ca="1" si="12"/>
        <v>*4793</v>
      </c>
    </row>
    <row r="87" spans="1:8" ht="27.6" customHeight="1">
      <c r="A87" s="10">
        <f t="shared" ca="1" si="11"/>
        <v>46018.920775462953</v>
      </c>
      <c r="B87" s="43">
        <f t="shared" ca="1" si="9"/>
        <v>46024.176388888889</v>
      </c>
      <c r="C87" s="12">
        <f t="shared" ca="1" si="8"/>
        <v>46018.920775462953</v>
      </c>
      <c r="D87" s="19">
        <f t="shared" ca="1" si="6"/>
        <v>46024.176388888889</v>
      </c>
      <c r="E87" s="16">
        <f ca="1">IF(AND(DAY(A87)=20,COUNTIFS($E$19:E86,"&gt;0",$A$19:A86,"&gt;="&amp;DATE(YEAR(A93),MONTH(A87),1),$A$19:A86,"&lt;"&amp;DATE(YEAR(A87),MONTH(A87)+1,1))=0),'ввод данных'!$B$15,-RANDBETWEEN(51,14999))</f>
        <v>-6458</v>
      </c>
      <c r="F87" s="18">
        <f t="shared" ca="1" si="10"/>
        <v>-6458</v>
      </c>
      <c r="G87" s="11" t="str">
        <f ca="1">IF(E87='ввод данных'!$B$15,"Salary transfer from "&amp;'ввод данных'!$B$11,INDEX(Лист4!$A$1:$A$388,RANDBETWEEN(1,ROWS(Лист4!$A$1:$A$388))))</f>
        <v>LUKOIL.AZK 17 51S</v>
      </c>
      <c r="H87" s="11" t="str">
        <f t="shared" ca="1" si="12"/>
        <v>*4793</v>
      </c>
    </row>
    <row r="88" spans="1:8" ht="27.6" customHeight="1">
      <c r="A88" s="10">
        <f t="shared" ca="1" si="11"/>
        <v>46018.194386574061</v>
      </c>
      <c r="B88" s="43">
        <f t="shared" ca="1" si="9"/>
        <v>46025.083333333336</v>
      </c>
      <c r="C88" s="12">
        <f t="shared" ca="1" si="8"/>
        <v>46018.194386574061</v>
      </c>
      <c r="D88" s="19">
        <f t="shared" ca="1" si="6"/>
        <v>46025.083333333336</v>
      </c>
      <c r="E88" s="16">
        <f ca="1">IF(AND(DAY(A88)=20,COUNTIFS($E$19:E87,"&gt;0",$A$19:A87,"&gt;="&amp;DATE(YEAR(A94),MONTH(A88),1),$A$19:A87,"&lt;"&amp;DATE(YEAR(A88),MONTH(A88)+1,1))=0),'ввод данных'!$B$15,-RANDBETWEEN(51,14999))</f>
        <v>-13642</v>
      </c>
      <c r="F88" s="18">
        <f t="shared" ca="1" si="10"/>
        <v>-13642</v>
      </c>
      <c r="G88" s="11" t="str">
        <f ca="1">IF(E88='ввод данных'!$B$15,"Salary transfer from "&amp;'ввод данных'!$B$11,INDEX(Лист4!$A$1:$A$388,RANDBETWEEN(1,ROWS(Лист4!$A$1:$A$388))))</f>
        <v>YM*MONEY.YANDEX</v>
      </c>
      <c r="H88" s="11" t="str">
        <f t="shared" ca="1" si="12"/>
        <v>*4793</v>
      </c>
    </row>
    <row r="89" spans="1:8" ht="27.6" customHeight="1">
      <c r="A89" s="10">
        <f t="shared" ca="1" si="11"/>
        <v>46017.83952546295</v>
      </c>
      <c r="B89" s="43">
        <f t="shared" ca="1" si="9"/>
        <v>46025.938194444447</v>
      </c>
      <c r="C89" s="12">
        <f t="shared" ca="1" si="8"/>
        <v>46017.83952546295</v>
      </c>
      <c r="D89" s="19">
        <f t="shared" ca="1" si="6"/>
        <v>46025.938194444447</v>
      </c>
      <c r="E89" s="16">
        <f ca="1">IF(AND(DAY(A89)=20,COUNTIFS($E$19:E88,"&gt;0",$A$19:A88,"&gt;="&amp;DATE(YEAR(A95),MONTH(A89),1),$A$19:A88,"&lt;"&amp;DATE(YEAR(A89),MONTH(A89)+1,1))=0),'ввод данных'!$B$15,-RANDBETWEEN(51,14999))</f>
        <v>-3510</v>
      </c>
      <c r="F89" s="18">
        <f t="shared" ca="1" si="10"/>
        <v>-3510</v>
      </c>
      <c r="G89" s="11" t="str">
        <f ca="1">IF(E89='ввод данных'!$B$15,"Salary transfer from "&amp;'ввод данных'!$B$11,INDEX(Лист4!$A$1:$A$388,RANDBETWEEN(1,ROWS(Лист4!$A$1:$A$388))))</f>
        <v>SKR SKRILL.COM</v>
      </c>
      <c r="H89" s="11" t="str">
        <f t="shared" ca="1" si="12"/>
        <v>*4793</v>
      </c>
    </row>
    <row r="90" spans="1:8" ht="27.6" customHeight="1">
      <c r="A90" s="10">
        <f t="shared" ca="1" si="11"/>
        <v>46017.097164351842</v>
      </c>
      <c r="B90" s="43">
        <f t="shared" ca="1" si="9"/>
        <v>46026.788194444445</v>
      </c>
      <c r="C90" s="12">
        <f t="shared" ca="1" si="8"/>
        <v>46017.097164351842</v>
      </c>
      <c r="D90" s="19">
        <f t="shared" ca="1" si="6"/>
        <v>46026.788194444445</v>
      </c>
      <c r="E90" s="16">
        <f ca="1">IF(AND(DAY(A90)=20,COUNTIFS($E$19:E89,"&gt;0",$A$19:A89,"&gt;="&amp;DATE(YEAR(A96),MONTH(A90),1),$A$19:A89,"&lt;"&amp;DATE(YEAR(A90),MONTH(A90)+1,1))=0),'ввод данных'!$B$15,-RANDBETWEEN(51,14999))</f>
        <v>-6602</v>
      </c>
      <c r="F90" s="18">
        <f t="shared" ca="1" si="10"/>
        <v>-6602</v>
      </c>
      <c r="G90" s="11" t="str">
        <f ca="1">IF(E90='ввод данных'!$B$15,"Salary transfer from "&amp;'ввод данных'!$B$11,INDEX(Лист4!$A$1:$A$388,RANDBETWEEN(1,ROWS(Лист4!$A$1:$A$388))))</f>
        <v>NETELLER 2139</v>
      </c>
      <c r="H90" s="11" t="str">
        <f t="shared" ca="1" si="12"/>
        <v>*4793</v>
      </c>
    </row>
    <row r="91" spans="1:8" ht="27.6" customHeight="1">
      <c r="A91" s="10">
        <f t="shared" ca="1" si="11"/>
        <v>46016.628414351842</v>
      </c>
      <c r="B91" s="43">
        <f t="shared" ca="1" si="9"/>
        <v>46027.736805555556</v>
      </c>
      <c r="C91" s="12">
        <f t="shared" ca="1" si="8"/>
        <v>46016.628414351842</v>
      </c>
      <c r="D91" s="19">
        <f t="shared" ca="1" si="6"/>
        <v>46027.736805555556</v>
      </c>
      <c r="E91" s="16">
        <f ca="1">IF(AND(DAY(A91)=20,COUNTIFS($E$19:E90,"&gt;0",$A$19:A90,"&gt;="&amp;DATE(YEAR(A97),MONTH(A91),1),$A$19:A90,"&lt;"&amp;DATE(YEAR(A91),MONTH(A91)+1,1))=0),'ввод данных'!$B$15,-RANDBETWEEN(51,14999))</f>
        <v>-7919</v>
      </c>
      <c r="F91" s="18">
        <f t="shared" ca="1" si="10"/>
        <v>-7919</v>
      </c>
      <c r="G91" s="11" t="str">
        <f ca="1">IF(E91='ввод данных'!$B$15,"Salary transfer from "&amp;'ввод данных'!$B$11,INDEX(Лист4!$A$1:$A$388,RANDBETWEEN(1,ROWS(Лист4!$A$1:$A$388))))</f>
        <v>ONEZAIM.RU</v>
      </c>
      <c r="H91" s="11" t="str">
        <f t="shared" ca="1" si="12"/>
        <v>*4793</v>
      </c>
    </row>
    <row r="92" spans="1:8" ht="27.6" customHeight="1">
      <c r="A92" s="10">
        <f t="shared" ca="1" si="11"/>
        <v>46015.798553240733</v>
      </c>
      <c r="B92" s="43">
        <f t="shared" ca="1" si="9"/>
        <v>46028.518055555556</v>
      </c>
      <c r="C92" s="12">
        <f t="shared" ca="1" si="8"/>
        <v>46015.798553240733</v>
      </c>
      <c r="D92" s="19">
        <f t="shared" ca="1" si="6"/>
        <v>46028.518055555556</v>
      </c>
      <c r="E92" s="16">
        <f ca="1">IF(AND(DAY(A92)=20,COUNTIFS($E$19:E91,"&gt;0",$A$19:A91,"&gt;="&amp;DATE(YEAR(A98),MONTH(A92),1),$A$19:A91,"&lt;"&amp;DATE(YEAR(A92),MONTH(A92)+1,1))=0),'ввод данных'!$B$15,-RANDBETWEEN(51,14999))</f>
        <v>-4796</v>
      </c>
      <c r="F92" s="18">
        <f t="shared" ca="1" si="10"/>
        <v>-4796</v>
      </c>
      <c r="G92" s="11" t="str">
        <f ca="1">IF(E92='ввод данных'!$B$15,"Salary transfer from "&amp;'ввод данных'!$B$11,INDEX(Лист4!$A$1:$A$388,RANDBETWEEN(1,ROWS(Лист4!$A$1:$A$388))))</f>
        <v>EKAPUSTA</v>
      </c>
      <c r="H92" s="11" t="str">
        <f t="shared" ca="1" si="12"/>
        <v>*4793</v>
      </c>
    </row>
    <row r="93" spans="1:8" ht="27.6" customHeight="1">
      <c r="A93" s="10">
        <f t="shared" ca="1" si="11"/>
        <v>46014.947858796288</v>
      </c>
      <c r="B93" s="43">
        <f t="shared" ca="1" si="9"/>
        <v>46029.068055555559</v>
      </c>
      <c r="C93" s="12">
        <f t="shared" ca="1" si="8"/>
        <v>46014.947858796288</v>
      </c>
      <c r="D93" s="19">
        <f t="shared" ca="1" si="6"/>
        <v>46029.068055555559</v>
      </c>
      <c r="E93" s="16">
        <f ca="1">IF(AND(DAY(A93)=20,COUNTIFS($E$19:E92,"&gt;0",$A$19:A92,"&gt;="&amp;DATE(YEAR(A99),MONTH(A93),1),$A$19:A92,"&lt;"&amp;DATE(YEAR(A93),MONTH(A93)+1,1))=0),'ввод данных'!$B$15,-RANDBETWEEN(51,14999))</f>
        <v>-4164</v>
      </c>
      <c r="F93" s="18">
        <f t="shared" ca="1" si="10"/>
        <v>-4164</v>
      </c>
      <c r="G93" s="11" t="str">
        <f ca="1">IF(E93='ввод данных'!$B$15,"Salary transfer from "&amp;'ввод данных'!$B$11,INDEX(Лист4!$A$1:$A$388,RANDBETWEEN(1,ROWS(Лист4!$A$1:$A$388))))</f>
        <v>FXCLUB.ORG</v>
      </c>
      <c r="H93" s="11" t="str">
        <f t="shared" ca="1" si="12"/>
        <v>*4793</v>
      </c>
    </row>
    <row r="94" spans="1:8" ht="27.6" customHeight="1">
      <c r="A94" s="10">
        <f t="shared" ca="1" si="11"/>
        <v>46014.5464699074</v>
      </c>
      <c r="B94" s="43">
        <f t="shared" ca="1" si="9"/>
        <v>46029.802777777782</v>
      </c>
      <c r="C94" s="12">
        <f t="shared" ca="1" si="8"/>
        <v>46014.5464699074</v>
      </c>
      <c r="D94" s="19">
        <f t="shared" ca="1" si="6"/>
        <v>46029.802777777782</v>
      </c>
      <c r="E94" s="16">
        <f ca="1">IF(AND(DAY(A94)=20,COUNTIFS($E$19:E93,"&gt;0",$A$19:A93,"&gt;="&amp;DATE(YEAR(A100),MONTH(A94),1),$A$19:A93,"&lt;"&amp;DATE(YEAR(A94),MONTH(A94)+1,1))=0),'ввод данных'!$B$15,-RANDBETWEEN(51,14999))</f>
        <v>-14392</v>
      </c>
      <c r="F94" s="18">
        <f t="shared" ca="1" si="10"/>
        <v>-14392</v>
      </c>
      <c r="G94" s="11" t="str">
        <f ca="1">IF(E94='ввод данных'!$B$15,"Salary transfer from "&amp;'ввод данных'!$B$11,INDEX(Лист4!$A$1:$A$388,RANDBETWEEN(1,ROWS(Лист4!$A$1:$A$388))))</f>
        <v>OOO SALON UPAKOVKI LEN</v>
      </c>
      <c r="H94" s="11" t="str">
        <f t="shared" ca="1" si="12"/>
        <v>*4793</v>
      </c>
    </row>
    <row r="95" spans="1:8" ht="27.6" customHeight="1">
      <c r="A95" s="10">
        <f t="shared" ca="1" si="11"/>
        <v>46013.928414351845</v>
      </c>
      <c r="B95" s="43">
        <f t="shared" ca="1" si="9"/>
        <v>46030.261805555558</v>
      </c>
      <c r="C95" s="12">
        <f t="shared" ca="1" si="8"/>
        <v>46013.928414351845</v>
      </c>
      <c r="D95" s="19">
        <f t="shared" ca="1" si="6"/>
        <v>46030.261805555558</v>
      </c>
      <c r="E95" s="16">
        <f ca="1">IF(AND(DAY(A95)=20,COUNTIFS($E$19:E94,"&gt;0",$A$19:A94,"&gt;="&amp;DATE(YEAR(A101),MONTH(A95),1),$A$19:A94,"&lt;"&amp;DATE(YEAR(A95),MONTH(A95)+1,1))=0),'ввод данных'!$B$15,-RANDBETWEEN(51,14999))</f>
        <v>-7656</v>
      </c>
      <c r="F95" s="18">
        <f t="shared" ca="1" si="10"/>
        <v>-7656</v>
      </c>
      <c r="G95" s="11" t="str">
        <f ca="1">IF(E95='ввод данных'!$B$15,"Salary transfer from "&amp;'ввод данных'!$B$11,INDEX(Лист4!$A$1:$A$388,RANDBETWEEN(1,ROWS(Лист4!$A$1:$A$388))))</f>
        <v>FINANSOVYE VOZMOZHNOST</v>
      </c>
      <c r="H95" s="11" t="str">
        <f t="shared" ca="1" si="12"/>
        <v>*4793</v>
      </c>
    </row>
    <row r="96" spans="1:8" ht="27.6" customHeight="1">
      <c r="A96" s="10">
        <f t="shared" ca="1" si="11"/>
        <v>46013.052719907399</v>
      </c>
      <c r="B96" s="43">
        <f t="shared" ca="1" si="9"/>
        <v>46030.620833333334</v>
      </c>
      <c r="C96" s="12">
        <f t="shared" ca="1" si="8"/>
        <v>46013.052719907399</v>
      </c>
      <c r="D96" s="19">
        <f t="shared" ca="1" si="6"/>
        <v>46030.620833333334</v>
      </c>
      <c r="E96" s="16">
        <f ca="1">IF(AND(DAY(A96)=20,COUNTIFS($E$19:E95,"&gt;0",$A$19:A95,"&gt;="&amp;DATE(YEAR(A102),MONTH(A96),1),$A$19:A95,"&lt;"&amp;DATE(YEAR(A96),MONTH(A96)+1,1))=0),'ввод данных'!$B$15,-RANDBETWEEN(51,14999))</f>
        <v>-9078</v>
      </c>
      <c r="F96" s="18">
        <f t="shared" ca="1" si="10"/>
        <v>-9078</v>
      </c>
      <c r="G96" s="11" t="str">
        <f ca="1">IF(E96='ввод данных'!$B$15,"Salary transfer from "&amp;'ввод данных'!$B$11,INDEX(Лист4!$A$1:$A$388,RANDBETWEEN(1,ROWS(Лист4!$A$1:$A$388))))</f>
        <v>LUKOIL.AZK 18 51S</v>
      </c>
      <c r="H96" s="11" t="str">
        <f t="shared" ca="1" si="12"/>
        <v>*4793</v>
      </c>
    </row>
    <row r="97" spans="1:8" ht="27.6" customHeight="1">
      <c r="A97" s="10">
        <f t="shared" ca="1" si="11"/>
        <v>46012.087442129618</v>
      </c>
      <c r="B97" s="43">
        <f t="shared" ca="1" si="9"/>
        <v>46031.306250000001</v>
      </c>
      <c r="C97" s="12">
        <f t="shared" ca="1" si="8"/>
        <v>46012.087442129618</v>
      </c>
      <c r="D97" s="19">
        <f t="shared" ca="1" si="6"/>
        <v>46031.306250000001</v>
      </c>
      <c r="E97" s="16">
        <f ca="1">IF(AND(DAY(A97)=20,COUNTIFS($E$19:E96,"&gt;0",$A$19:A96,"&gt;="&amp;DATE(YEAR(A103),MONTH(A97),1),$A$19:A96,"&lt;"&amp;DATE(YEAR(A97),MONTH(A97)+1,1))=0),'ввод данных'!$B$15,-RANDBETWEEN(51,14999))</f>
        <v>-8201</v>
      </c>
      <c r="F97" s="18">
        <f t="shared" ca="1" si="10"/>
        <v>-8201</v>
      </c>
      <c r="G97" s="11" t="str">
        <f ca="1">IF(E97='ввод данных'!$B$15,"Salary transfer from "&amp;'ввод данных'!$B$11,INDEX(Лист4!$A$1:$A$388,RANDBETWEEN(1,ROWS(Лист4!$A$1:$A$388))))</f>
        <v>YM*YM.FIN</v>
      </c>
      <c r="H97" s="11" t="str">
        <f t="shared" ca="1" si="12"/>
        <v>*4793</v>
      </c>
    </row>
    <row r="98" spans="1:8" ht="27.6" customHeight="1">
      <c r="A98" s="10">
        <f t="shared" ca="1" si="11"/>
        <v>46011.630497685175</v>
      </c>
      <c r="B98" s="43">
        <f t="shared" ca="1" si="9"/>
        <v>46031.969444444447</v>
      </c>
      <c r="C98" s="12">
        <f t="shared" ca="1" si="8"/>
        <v>46011.630497685175</v>
      </c>
      <c r="D98" s="19">
        <f t="shared" ca="1" si="6"/>
        <v>46031.969444444447</v>
      </c>
      <c r="E98" s="16">
        <f ca="1">IF(AND(DAY(A98)=20,COUNTIFS($E$19:E97,"&gt;0",$A$19:A97,"&gt;="&amp;DATE(YEAR(A104),MONTH(A98),1),$A$19:A97,"&lt;"&amp;DATE(YEAR(A98),MONTH(A98)+1,1))=0),'ввод данных'!$B$15,-RANDBETWEEN(51,14999))</f>
        <v>840000</v>
      </c>
      <c r="F98" s="18">
        <f t="shared" ca="1" si="10"/>
        <v>840000</v>
      </c>
      <c r="G98" s="11" t="str">
        <f ca="1">IF(E98='ввод данных'!$B$15,"Salary transfer from "&amp;'ввод данных'!$B$11,INDEX(Лист4!$A$1:$A$388,RANDBETWEEN(1,ROWS(Лист4!$A$1:$A$388))))</f>
        <v>Salary transfer from STARLINK LLC</v>
      </c>
      <c r="H98" s="11" t="str">
        <f t="shared" ca="1" si="12"/>
        <v>*4793</v>
      </c>
    </row>
    <row r="99" spans="1:8" ht="27.6" customHeight="1">
      <c r="A99" s="10">
        <f t="shared" ca="1" si="11"/>
        <v>46010.65480324073</v>
      </c>
      <c r="B99" s="43">
        <f t="shared" ca="1" si="9"/>
        <v>46032.899305555555</v>
      </c>
      <c r="C99" s="12">
        <f t="shared" ca="1" si="8"/>
        <v>46010.65480324073</v>
      </c>
      <c r="D99" s="19">
        <f t="shared" ca="1" si="6"/>
        <v>46032.899305555555</v>
      </c>
      <c r="E99" s="16">
        <f ca="1">IF(AND(DAY(A99)=20,COUNTIFS($E$19:E98,"&gt;0",$A$19:A98,"&gt;="&amp;DATE(YEAR(A105),MONTH(A99),1),$A$19:A98,"&lt;"&amp;DATE(YEAR(A99),MONTH(A99)+1,1))=0),'ввод данных'!$B$15,-RANDBETWEEN(51,14999))</f>
        <v>-7378</v>
      </c>
      <c r="F99" s="18">
        <f t="shared" ca="1" si="10"/>
        <v>-7378</v>
      </c>
      <c r="G99" s="11" t="str">
        <f ca="1">IF(E99='ввод данных'!$B$15,"Salary transfer from "&amp;'ввод данных'!$B$11,INDEX(Лист4!$A$1:$A$388,RANDBETWEEN(1,ROWS(Лист4!$A$1:$A$388))))</f>
        <v>YM*BETSBC</v>
      </c>
      <c r="H99" s="11" t="str">
        <f t="shared" ca="1" si="12"/>
        <v>*4793</v>
      </c>
    </row>
    <row r="100" spans="1:8" ht="27.6" customHeight="1">
      <c r="A100" s="10">
        <f t="shared" ca="1" si="11"/>
        <v>46010.103414351841</v>
      </c>
      <c r="B100" s="43">
        <f t="shared" ca="1" si="9"/>
        <v>46033.836805555555</v>
      </c>
      <c r="C100" s="12">
        <f t="shared" ca="1" si="8"/>
        <v>46010.103414351841</v>
      </c>
      <c r="D100" s="19">
        <f t="shared" ca="1" si="6"/>
        <v>46033.836805555555</v>
      </c>
      <c r="E100" s="16">
        <f ca="1">IF(AND(DAY(A100)=20,COUNTIFS($E$19:E99,"&gt;0",$A$19:A99,"&gt;="&amp;DATE(YEAR(A106),MONTH(A100),1),$A$19:A99,"&lt;"&amp;DATE(YEAR(A100),MONTH(A100)+1,1))=0),'ввод данных'!$B$15,-RANDBETWEEN(51,14999))</f>
        <v>-6207</v>
      </c>
      <c r="F100" s="18">
        <f t="shared" ca="1" si="10"/>
        <v>-6207</v>
      </c>
      <c r="G100" s="11" t="str">
        <f ca="1">IF(E100='ввод данных'!$B$15,"Salary transfer from "&amp;'ввод данных'!$B$11,INDEX(Лист4!$A$1:$A$388,RANDBETWEEN(1,ROWS(Лист4!$A$1:$A$388))))</f>
        <v>AM OTKRITIE FUND BONDS</v>
      </c>
      <c r="H100" s="11" t="str">
        <f t="shared" ca="1" si="12"/>
        <v>*4793</v>
      </c>
    </row>
    <row r="101" spans="1:8" ht="27.6" customHeight="1">
      <c r="A101" s="10">
        <f t="shared" ca="1" si="11"/>
        <v>46009.552719907399</v>
      </c>
      <c r="B101" s="43">
        <f t="shared" ca="1" si="9"/>
        <v>46034.649305555555</v>
      </c>
      <c r="C101" s="12">
        <f t="shared" ca="1" si="8"/>
        <v>46009.552719907399</v>
      </c>
      <c r="D101" s="19">
        <f t="shared" ca="1" si="6"/>
        <v>46034.649305555555</v>
      </c>
      <c r="E101" s="16">
        <f ca="1">IF(AND(DAY(A101)=20,COUNTIFS($E$19:E100,"&gt;0",$A$19:A100,"&gt;="&amp;DATE(YEAR(A107),MONTH(A101),1),$A$19:A100,"&lt;"&amp;DATE(YEAR(A101),MONTH(A101)+1,1))=0),'ввод данных'!$B$15,-RANDBETWEEN(51,14999))</f>
        <v>-13412</v>
      </c>
      <c r="F101" s="18">
        <f t="shared" ca="1" si="10"/>
        <v>-13412</v>
      </c>
      <c r="G101" s="11" t="str">
        <f ca="1">IF(E101='ввод данных'!$B$15,"Salary transfer from "&amp;'ввод данных'!$B$11,INDEX(Лист4!$A$1:$A$388,RANDBETWEEN(1,ROWS(Лист4!$A$1:$A$388))))</f>
        <v>SEOPULT.RU</v>
      </c>
      <c r="H101" s="11" t="str">
        <f t="shared" ca="1" si="12"/>
        <v>*4793</v>
      </c>
    </row>
    <row r="102" spans="1:8" ht="27.6" customHeight="1">
      <c r="A102" s="10">
        <f t="shared" ca="1" si="11"/>
        <v>46008.693692129622</v>
      </c>
      <c r="B102" s="43">
        <f t="shared" ca="1" si="9"/>
        <v>46035.015972222223</v>
      </c>
      <c r="C102" s="12">
        <f t="shared" ca="1" si="8"/>
        <v>46008.693692129622</v>
      </c>
      <c r="D102" s="19">
        <f t="shared" ca="1" si="6"/>
        <v>46035.015972222223</v>
      </c>
      <c r="E102" s="16">
        <f ca="1">IF(AND(DAY(A102)=20,COUNTIFS($E$19:E101,"&gt;0",$A$19:A101,"&gt;="&amp;DATE(YEAR(A112),MONTH(A102),1),$A$19:A101,"&lt;"&amp;DATE(YEAR(A102),MONTH(A102)+1,1))=0),'ввод данных'!$B$15,-RANDBETWEEN(51,1499))</f>
        <v>-467</v>
      </c>
      <c r="F102" s="18">
        <f t="shared" ca="1" si="10"/>
        <v>-467</v>
      </c>
      <c r="G102" s="11" t="str">
        <f ca="1">IF(E102='ввод данных'!$B$15,"Salary transfer from "&amp;'ввод данных'!$B$11,INDEX(Лист4!$A$1:$A$388,RANDBETWEEN(1,ROWS(Лист4!$A$1:$A$388))))</f>
        <v>Y.M*ZUCOFFEE</v>
      </c>
      <c r="H102" s="11" t="str">
        <f t="shared" ca="1" si="12"/>
        <v>*4793</v>
      </c>
    </row>
    <row r="103" spans="1:8" ht="27.6" customHeight="1">
      <c r="A103" s="10">
        <f t="shared" ca="1" si="11"/>
        <v>46007.753414351842</v>
      </c>
      <c r="B103" s="43">
        <f t="shared" ca="1" si="9"/>
        <v>46035.688888888893</v>
      </c>
      <c r="C103" s="12">
        <f t="shared" ca="1" si="8"/>
        <v>46007.753414351842</v>
      </c>
      <c r="D103" s="19">
        <f t="shared" ca="1" si="6"/>
        <v>46035.688888888893</v>
      </c>
      <c r="E103" s="16">
        <f ca="1">IF(AND(DAY(A103)=20,COUNTIFS($E$19:E102,"&gt;0",$A$19:A102,"&gt;="&amp;DATE(YEAR(A113),MONTH(A103),1),$A$19:A102,"&lt;"&amp;DATE(YEAR(A103),MONTH(A103)+1,1))=0),'ввод данных'!$B$15,-RANDBETWEEN(51,1499))</f>
        <v>-780</v>
      </c>
      <c r="F103" s="18">
        <f t="shared" ca="1" si="10"/>
        <v>-780</v>
      </c>
      <c r="G103" s="11" t="str">
        <f ca="1">IF(E103='ввод данных'!$B$15,"Salary transfer from "&amp;'ввод данных'!$B$11,INDEX(Лист4!$A$1:$A$388,RANDBETWEEN(1,ROWS(Лист4!$A$1:$A$388))))</f>
        <v>MOBI.DENGI.. UNITPAY</v>
      </c>
      <c r="H103" s="11" t="str">
        <f t="shared" ca="1" si="12"/>
        <v>*4793</v>
      </c>
    </row>
    <row r="104" spans="1:8" ht="27.6" customHeight="1">
      <c r="A104" s="10">
        <f t="shared" ca="1" si="11"/>
        <v>46006.848553240729</v>
      </c>
      <c r="B104" s="43">
        <f t="shared" ca="1" si="9"/>
        <v>46036.455555555563</v>
      </c>
      <c r="C104" s="12">
        <f t="shared" ca="1" si="8"/>
        <v>46006.848553240729</v>
      </c>
      <c r="D104" s="19">
        <f t="shared" ca="1" si="6"/>
        <v>46036.455555555563</v>
      </c>
      <c r="E104" s="16">
        <f ca="1">IF(AND(DAY(A104)=20,COUNTIFS($E$19:E103,"&gt;0",$A$19:A103,"&gt;="&amp;DATE(YEAR(A114),MONTH(A104),1),$A$19:A103,"&lt;"&amp;DATE(YEAR(A104),MONTH(A104)+1,1))=0),'ввод данных'!$B$15,-RANDBETWEEN(51,1499))</f>
        <v>-727</v>
      </c>
      <c r="F104" s="18">
        <f t="shared" ca="1" si="10"/>
        <v>-727</v>
      </c>
      <c r="G104" s="11" t="str">
        <f ca="1">IF(E104='ввод данных'!$B$15,"Salary transfer from "&amp;'ввод данных'!$B$11,INDEX(Лист4!$A$1:$A$388,RANDBETWEEN(1,ROWS(Лист4!$A$1:$A$388))))</f>
        <v>VRN*QIWI</v>
      </c>
      <c r="H104" s="11" t="str">
        <f t="shared" ca="1" si="12"/>
        <v>*4793</v>
      </c>
    </row>
    <row r="105" spans="1:8" ht="27.6" customHeight="1">
      <c r="A105" s="10">
        <f t="shared" ca="1" si="11"/>
        <v>46006.127025462949</v>
      </c>
      <c r="B105" s="43">
        <f t="shared" ca="1" si="9"/>
        <v>46037.419444444451</v>
      </c>
      <c r="C105" s="12">
        <f t="shared" ca="1" si="8"/>
        <v>46006.127025462949</v>
      </c>
      <c r="D105" s="19">
        <f t="shared" ca="1" si="6"/>
        <v>46037.419444444451</v>
      </c>
      <c r="E105" s="16">
        <f ca="1">IF(AND(DAY(A105)=20,COUNTIFS($E$19:E104,"&gt;0",$A$19:A104,"&gt;="&amp;DATE(YEAR(A115),MONTH(A105),1),$A$19:A104,"&lt;"&amp;DATE(YEAR(A105),MONTH(A105)+1,1))=0),'ввод данных'!$B$15,-RANDBETWEEN(51,1499))</f>
        <v>-1292</v>
      </c>
      <c r="F105" s="18">
        <f t="shared" ca="1" si="10"/>
        <v>-1292</v>
      </c>
      <c r="G105" s="11" t="str">
        <f ca="1">IF(E105='ввод данных'!$B$15,"Salary transfer from "&amp;'ввод данных'!$B$11,INDEX(Лист4!$A$1:$A$388,RANDBETWEEN(1,ROWS(Лист4!$A$1:$A$388))))</f>
        <v>IZAEMO.RU</v>
      </c>
      <c r="H105" s="11" t="str">
        <f t="shared" ca="1" si="12"/>
        <v>*4793</v>
      </c>
    </row>
    <row r="106" spans="1:8" ht="27.6" customHeight="1">
      <c r="A106" s="10">
        <f t="shared" ca="1" si="11"/>
        <v>46005.286053240729</v>
      </c>
      <c r="B106" s="43">
        <f t="shared" ca="1" si="9"/>
        <v>46038.106944444451</v>
      </c>
      <c r="C106" s="12">
        <f t="shared" ca="1" si="8"/>
        <v>46005.286053240729</v>
      </c>
      <c r="D106" s="19">
        <f t="shared" ca="1" si="6"/>
        <v>46038.106944444451</v>
      </c>
      <c r="E106" s="16">
        <f ca="1">IF(AND(DAY(A106)=20,COUNTIFS($E$19:E105,"&gt;0",$A$19:A105,"&gt;="&amp;DATE(YEAR(A116),MONTH(A106),1),$A$19:A105,"&lt;"&amp;DATE(YEAR(A106),MONTH(A106)+1,1))=0),'ввод данных'!$B$15,-RANDBETWEEN(51,1499))</f>
        <v>-1447</v>
      </c>
      <c r="F106" s="18">
        <f t="shared" ca="1" si="10"/>
        <v>-1447</v>
      </c>
      <c r="G106" s="11" t="str">
        <f ca="1">IF(E106='ввод данных'!$B$15,"Salary transfer from "&amp;'ввод данных'!$B$11,INDEX(Лист4!$A$1:$A$388,RANDBETWEEN(1,ROWS(Лист4!$A$1:$A$388))))</f>
        <v>OOO SALON UPAKOVKI LEN</v>
      </c>
      <c r="H106" s="11" t="str">
        <f t="shared" ca="1" si="12"/>
        <v>*4793</v>
      </c>
    </row>
    <row r="107" spans="1:8" ht="27.6" customHeight="1">
      <c r="A107" s="10">
        <f t="shared" ca="1" si="11"/>
        <v>46004.673553240726</v>
      </c>
      <c r="B107" s="43">
        <f t="shared" ca="1" si="9"/>
        <v>46038.740972222229</v>
      </c>
      <c r="C107" s="12">
        <f t="shared" ca="1" si="8"/>
        <v>46004.673553240726</v>
      </c>
      <c r="D107" s="19">
        <f t="shared" ca="1" si="6"/>
        <v>46038.740972222229</v>
      </c>
      <c r="E107" s="16">
        <f ca="1">IF(AND(DAY(A107)=20,COUNTIFS($E$19:E106,"&gt;0",$A$19:A106,"&gt;="&amp;DATE(YEAR(A117),MONTH(A107),1),$A$19:A106,"&lt;"&amp;DATE(YEAR(A107),MONTH(A107)+1,1))=0),'ввод данных'!$B$15,-RANDBETWEEN(51,1499))</f>
        <v>-987</v>
      </c>
      <c r="F107" s="18">
        <f t="shared" ca="1" si="10"/>
        <v>-987</v>
      </c>
      <c r="G107" s="11" t="str">
        <f ca="1">IF(E107='ввод данных'!$B$15,"Salary transfer from "&amp;'ввод данных'!$B$11,INDEX(Лист4!$A$1:$A$388,RANDBETWEEN(1,ROWS(Лист4!$A$1:$A$388))))</f>
        <v>YM*DENGI-CLICK.RU</v>
      </c>
      <c r="H107" s="11" t="str">
        <f t="shared" ca="1" si="12"/>
        <v>*4793</v>
      </c>
    </row>
    <row r="108" spans="1:8" ht="27.6" customHeight="1">
      <c r="A108" s="10">
        <f t="shared" ca="1" si="11"/>
        <v>46004.208275462945</v>
      </c>
      <c r="B108" s="43">
        <f t="shared" ca="1" si="9"/>
        <v>46039.700000000004</v>
      </c>
      <c r="C108" s="12">
        <f t="shared" ca="1" si="8"/>
        <v>46004.208275462945</v>
      </c>
      <c r="D108" s="19">
        <f t="shared" ca="1" si="8"/>
        <v>46039.700000000004</v>
      </c>
      <c r="E108" s="16">
        <f ca="1">IF(AND(DAY(A108)=20,COUNTIFS($E$19:E107,"&gt;0",$A$19:A107,"&gt;="&amp;DATE(YEAR(A118),MONTH(A108),1),$A$19:A107,"&lt;"&amp;DATE(YEAR(A108),MONTH(A108)+1,1))=0),'ввод данных'!$B$15,-RANDBETWEEN(51,1499))</f>
        <v>-1024</v>
      </c>
      <c r="F108" s="18">
        <f t="shared" ca="1" si="10"/>
        <v>-1024</v>
      </c>
      <c r="G108" s="11" t="str">
        <f ca="1">IF(E108='ввод данных'!$B$15,"Salary transfer from "&amp;'ввод данных'!$B$11,INDEX(Лист4!$A$1:$A$388,RANDBETWEEN(1,ROWS(Лист4!$A$1:$A$388))))</f>
        <v>OOO OCHKI I MODA VASEN</v>
      </c>
      <c r="H108" s="11" t="str">
        <f t="shared" ca="1" si="12"/>
        <v>*4793</v>
      </c>
    </row>
    <row r="109" spans="1:8" ht="27.6" customHeight="1">
      <c r="A109" s="10">
        <f t="shared" ca="1" si="11"/>
        <v>46003.607581018499</v>
      </c>
      <c r="B109" s="43">
        <f t="shared" ca="1" si="9"/>
        <v>46040.072222222225</v>
      </c>
      <c r="C109" s="12">
        <f t="shared" ca="1" si="8"/>
        <v>46003.607581018499</v>
      </c>
      <c r="D109" s="19">
        <f t="shared" ca="1" si="8"/>
        <v>46040.072222222225</v>
      </c>
      <c r="E109" s="16">
        <f ca="1">IF(AND(DAY(A109)=20,COUNTIFS($E$19:E108,"&gt;0",$A$19:A108,"&gt;="&amp;DATE(YEAR(A119),MONTH(A109),1),$A$19:A108,"&lt;"&amp;DATE(YEAR(A109),MONTH(A109)+1,1))=0),'ввод данных'!$B$15,-RANDBETWEEN(51,1499))</f>
        <v>-1164</v>
      </c>
      <c r="F109" s="18">
        <f t="shared" ca="1" si="10"/>
        <v>-1164</v>
      </c>
      <c r="G109" s="11" t="str">
        <f ca="1">IF(E109='ввод данных'!$B$15,"Salary transfer from "&amp;'ввод данных'!$B$11,INDEX(Лист4!$A$1:$A$388,RANDBETWEEN(1,ROWS(Лист4!$A$1:$A$388))))</f>
        <v>YANDEX.MONEY</v>
      </c>
      <c r="H109" s="11" t="str">
        <f t="shared" ca="1" si="12"/>
        <v>*4793</v>
      </c>
    </row>
    <row r="110" spans="1:8" ht="27.6" customHeight="1">
      <c r="A110" s="10">
        <f t="shared" ca="1" si="11"/>
        <v>46003.16730324072</v>
      </c>
      <c r="B110" s="43">
        <f t="shared" ca="1" si="9"/>
        <v>46040.785416666666</v>
      </c>
      <c r="C110" s="12">
        <f t="shared" ca="1" si="8"/>
        <v>46003.16730324072</v>
      </c>
      <c r="D110" s="19">
        <f t="shared" ca="1" si="8"/>
        <v>46040.785416666666</v>
      </c>
      <c r="E110" s="16">
        <f ca="1">IF(AND(DAY(A110)=20,COUNTIFS($E$19:E109,"&gt;0",$A$19:A109,"&gt;="&amp;DATE(YEAR(A120),MONTH(A110),1),$A$19:A109,"&lt;"&amp;DATE(YEAR(A110),MONTH(A110)+1,1))=0),'ввод данных'!$B$15,-RANDBETWEEN(51,1499))</f>
        <v>-700</v>
      </c>
      <c r="F110" s="18">
        <f t="shared" ca="1" si="10"/>
        <v>-700</v>
      </c>
      <c r="G110" s="11" t="str">
        <f ca="1">IF(E110='ввод данных'!$B$15,"Salary transfer from "&amp;'ввод данных'!$B$11,INDEX(Лист4!$A$1:$A$388,RANDBETWEEN(1,ROWS(Лист4!$A$1:$A$388))))</f>
        <v>LEROY MERLIN KRASNOGOR</v>
      </c>
      <c r="H110" s="11" t="str">
        <f t="shared" ca="1" si="12"/>
        <v>*4793</v>
      </c>
    </row>
    <row r="111" spans="1:8" ht="27.6" customHeight="1">
      <c r="A111" s="10">
        <f t="shared" ca="1" si="11"/>
        <v>46002.349247685161</v>
      </c>
      <c r="B111" s="43">
        <f t="shared" ca="1" si="9"/>
        <v>46041.293749999997</v>
      </c>
      <c r="C111" s="12">
        <f t="shared" ca="1" si="8"/>
        <v>46002.349247685161</v>
      </c>
      <c r="D111" s="19">
        <f t="shared" ca="1" si="8"/>
        <v>46041.293749999997</v>
      </c>
      <c r="E111" s="16">
        <f ca="1">IF(AND(DAY(A111)=20,COUNTIFS($E$19:E110,"&gt;0",$A$19:A110,"&gt;="&amp;DATE(YEAR(A121),MONTH(A111),1),$A$19:A110,"&lt;"&amp;DATE(YEAR(A111),MONTH(A111)+1,1))=0),'ввод данных'!$B$15,-RANDBETWEEN(51,1499))</f>
        <v>-533</v>
      </c>
      <c r="F111" s="18">
        <f t="shared" ca="1" si="10"/>
        <v>-533</v>
      </c>
      <c r="G111" s="11" t="str">
        <f ca="1">IF(E111='ввод данных'!$B$15,"Salary transfer from "&amp;'ввод данных'!$B$11,INDEX(Лист4!$A$1:$A$388,RANDBETWEEN(1,ROWS(Лист4!$A$1:$A$388))))</f>
        <v>SVOI DA NASHI AVRORA</v>
      </c>
      <c r="H111" s="11" t="str">
        <f t="shared" ca="1" si="12"/>
        <v>*4793</v>
      </c>
    </row>
    <row r="112" spans="1:8" ht="27.6" customHeight="1">
      <c r="A112" s="10">
        <f t="shared" ca="1" si="11"/>
        <v>46001.549247685158</v>
      </c>
      <c r="B112" s="43">
        <f t="shared" ca="1" si="9"/>
        <v>46042.236805555556</v>
      </c>
      <c r="C112" s="12">
        <f t="shared" ca="1" si="8"/>
        <v>46001.549247685158</v>
      </c>
      <c r="D112" s="19">
        <f t="shared" ca="1" si="8"/>
        <v>46042.236805555556</v>
      </c>
      <c r="E112" s="16">
        <f ca="1">IF(AND(DAY(A112)=20,COUNTIFS($E$19:E111,"&gt;0",$A$19:A111,"&gt;="&amp;DATE(YEAR(A122),MONTH(A112),1),$A$19:A111,"&lt;"&amp;DATE(YEAR(A112),MONTH(A112)+1,1))=0),'ввод данных'!$B$15,-RANDBETWEEN(51,1499))</f>
        <v>-906</v>
      </c>
      <c r="F112" s="18">
        <f t="shared" ca="1" si="10"/>
        <v>-906</v>
      </c>
      <c r="G112" s="11" t="str">
        <f ca="1">IF(E112='ввод данных'!$B$15,"Salary transfer from "&amp;'ввод данных'!$B$11,INDEX(Лист4!$A$1:$A$388,RANDBETWEEN(1,ROWS(Лист4!$A$1:$A$388))))</f>
        <v>ZAIMY643.RU</v>
      </c>
      <c r="H112" s="11" t="str">
        <f t="shared" ca="1" si="12"/>
        <v>*4793</v>
      </c>
    </row>
    <row r="113" spans="1:8" ht="27.6" customHeight="1">
      <c r="A113" s="10">
        <f t="shared" ca="1" si="11"/>
        <v>46000.992997685156</v>
      </c>
      <c r="B113" s="43">
        <f t="shared" ca="1" si="9"/>
        <v>46042.71875</v>
      </c>
      <c r="C113" s="12">
        <f t="shared" ca="1" si="8"/>
        <v>46000.992997685156</v>
      </c>
      <c r="D113" s="19">
        <f t="shared" ca="1" si="8"/>
        <v>46042.71875</v>
      </c>
      <c r="E113" s="16">
        <f ca="1">IF(AND(DAY(A113)=20,COUNTIFS($E$19:E112,"&gt;0",$A$19:A112,"&gt;="&amp;DATE(YEAR(A123),MONTH(A113),1),$A$19:A112,"&lt;"&amp;DATE(YEAR(A113),MONTH(A113)+1,1))=0),'ввод данных'!$B$15,-RANDBETWEEN(51,1499))</f>
        <v>-1330</v>
      </c>
      <c r="F113" s="18">
        <f t="shared" ca="1" si="10"/>
        <v>-1330</v>
      </c>
      <c r="G113" s="11" t="str">
        <f ca="1">IF(E113='ввод данных'!$B$15,"Salary transfer from "&amp;'ввод данных'!$B$11,INDEX(Лист4!$A$1:$A$388,RANDBETWEEN(1,ROWS(Лист4!$A$1:$A$388))))</f>
        <v>POLAR CHIKEN</v>
      </c>
      <c r="H113" s="11" t="str">
        <f t="shared" ca="1" si="12"/>
        <v>*4793</v>
      </c>
    </row>
    <row r="114" spans="1:8" ht="27.6" customHeight="1">
      <c r="A114" s="10">
        <f t="shared" ca="1" si="11"/>
        <v>46000.427719907377</v>
      </c>
      <c r="B114" s="43">
        <f t="shared" ca="1" si="9"/>
        <v>46043.356944444444</v>
      </c>
      <c r="C114" s="12">
        <f t="shared" ref="C114:D138" ca="1" si="13">A114</f>
        <v>46000.427719907377</v>
      </c>
      <c r="D114" s="19">
        <f t="shared" ca="1" si="13"/>
        <v>46043.356944444444</v>
      </c>
      <c r="E114" s="16">
        <f ca="1">IF(AND(DAY(A114)=20,COUNTIFS($E$19:E113,"&gt;0",$A$19:A113,"&gt;="&amp;DATE(YEAR(A124),MONTH(A114),1),$A$19:A113,"&lt;"&amp;DATE(YEAR(A114),MONTH(A114)+1,1))=0),'ввод данных'!$B$15,-RANDBETWEEN(51,1499))</f>
        <v>-561</v>
      </c>
      <c r="F114" s="18">
        <f t="shared" ca="1" si="10"/>
        <v>-561</v>
      </c>
      <c r="G114" s="11" t="str">
        <f ca="1">IF(E114='ввод данных'!$B$15,"Salary transfer from "&amp;'ввод данных'!$B$11,INDEX(Лист4!$A$1:$A$388,RANDBETWEEN(1,ROWS(Лист4!$A$1:$A$388))))</f>
        <v>WALLET ONE*CIFRA1</v>
      </c>
      <c r="H114" s="11" t="str">
        <f t="shared" ca="1" si="12"/>
        <v>*4793</v>
      </c>
    </row>
    <row r="115" spans="1:8" ht="27.6" customHeight="1">
      <c r="A115" s="10">
        <f t="shared" ca="1" si="11"/>
        <v>45999.606192129599</v>
      </c>
      <c r="B115" s="43">
        <f t="shared" ca="1" si="9"/>
        <v>46043.752083333333</v>
      </c>
      <c r="C115" s="12">
        <f t="shared" ca="1" si="13"/>
        <v>45999.606192129599</v>
      </c>
      <c r="D115" s="19">
        <f t="shared" ca="1" si="13"/>
        <v>46043.752083333333</v>
      </c>
      <c r="E115" s="16">
        <f ca="1">IF(AND(DAY(A115)=20,COUNTIFS($E$19:E114,"&gt;0",$A$19:A114,"&gt;="&amp;DATE(YEAR(A125),MONTH(A115),1),$A$19:A114,"&lt;"&amp;DATE(YEAR(A115),MONTH(A115)+1,1))=0),'ввод данных'!$B$15,-RANDBETWEEN(51,1499))</f>
        <v>-308</v>
      </c>
      <c r="F115" s="18">
        <f t="shared" ca="1" si="10"/>
        <v>-308</v>
      </c>
      <c r="G115" s="11" t="str">
        <f ca="1">IF(E115='ввод данных'!$B$15,"Salary transfer from "&amp;'ввод данных'!$B$11,INDEX(Лист4!$A$1:$A$388,RANDBETWEEN(1,ROWS(Лист4!$A$1:$A$388))))</f>
        <v>VRB*QIWI</v>
      </c>
      <c r="H115" s="11" t="str">
        <f t="shared" ca="1" si="12"/>
        <v>*4793</v>
      </c>
    </row>
    <row r="116" spans="1:8" ht="27.6" customHeight="1">
      <c r="A116" s="10">
        <f t="shared" ca="1" si="11"/>
        <v>45998.618692129596</v>
      </c>
      <c r="B116" s="43">
        <f t="shared" ca="1" si="9"/>
        <v>46044.152777777774</v>
      </c>
      <c r="C116" s="12">
        <f t="shared" ca="1" si="13"/>
        <v>45998.618692129596</v>
      </c>
      <c r="D116" s="19">
        <f t="shared" ca="1" si="13"/>
        <v>46044.152777777774</v>
      </c>
      <c r="E116" s="16">
        <f ca="1">IF(AND(DAY(A116)=20,COUNTIFS($E$19:E115,"&gt;0",$A$19:A115,"&gt;="&amp;DATE(YEAR(A126),MONTH(A116),1),$A$19:A115,"&lt;"&amp;DATE(YEAR(A116),MONTH(A116)+1,1))=0),'ввод данных'!$B$15,-RANDBETWEEN(51,1499))</f>
        <v>-1039</v>
      </c>
      <c r="F116" s="18">
        <f t="shared" ca="1" si="10"/>
        <v>-1039</v>
      </c>
      <c r="G116" s="11" t="str">
        <f ca="1">IF(E116='ввод данных'!$B$15,"Salary transfer from "&amp;'ввод данных'!$B$11,INDEX(Лист4!$A$1:$A$388,RANDBETWEEN(1,ROWS(Лист4!$A$1:$A$388))))</f>
        <v>AZS GEROEV KHASANA 107</v>
      </c>
      <c r="H116" s="11" t="str">
        <f t="shared" ca="1" si="12"/>
        <v>*4793</v>
      </c>
    </row>
    <row r="117" spans="1:8" ht="27.6" customHeight="1">
      <c r="A117" s="10">
        <f t="shared" ca="1" si="11"/>
        <v>45997.686053240708</v>
      </c>
      <c r="B117" s="43">
        <f t="shared" ca="1" si="9"/>
        <v>46044.847222222219</v>
      </c>
      <c r="C117" s="12">
        <f t="shared" ca="1" si="13"/>
        <v>45997.686053240708</v>
      </c>
      <c r="D117" s="19">
        <f t="shared" ca="1" si="13"/>
        <v>46044.847222222219</v>
      </c>
      <c r="E117" s="16">
        <f ca="1">IF(AND(DAY(A117)=20,COUNTIFS($E$19:E116,"&gt;0",$A$19:A116,"&gt;="&amp;DATE(YEAR(A127),MONTH(A117),1),$A$19:A116,"&lt;"&amp;DATE(YEAR(A117),MONTH(A117)+1,1))=0),'ввод данных'!$B$15,-RANDBETWEEN(51,1499))</f>
        <v>-855</v>
      </c>
      <c r="F117" s="18">
        <f t="shared" ca="1" si="10"/>
        <v>-855</v>
      </c>
      <c r="G117" s="11" t="str">
        <f ca="1">IF(E117='ввод данных'!$B$15,"Salary transfer from "&amp;'ввод данных'!$B$11,INDEX(Лист4!$A$1:$A$388,RANDBETWEEN(1,ROWS(Лист4!$A$1:$A$388))))</f>
        <v>WWW.ALFAFOREX.COM</v>
      </c>
      <c r="H117" s="11" t="str">
        <f t="shared" ca="1" si="12"/>
        <v>*4793</v>
      </c>
    </row>
    <row r="118" spans="1:8" ht="27.6" customHeight="1">
      <c r="A118" s="10">
        <f t="shared" ca="1" si="11"/>
        <v>45997.263831018485</v>
      </c>
      <c r="B118" s="43">
        <f t="shared" ca="1" si="9"/>
        <v>46045.338194444441</v>
      </c>
      <c r="C118" s="12">
        <f t="shared" ca="1" si="13"/>
        <v>45997.263831018485</v>
      </c>
      <c r="D118" s="19">
        <f t="shared" ca="1" si="13"/>
        <v>46045.338194444441</v>
      </c>
      <c r="E118" s="16">
        <f ca="1">IF(AND(DAY(A118)=20,COUNTIFS($E$19:E117,"&gt;0",$A$19:A117,"&gt;="&amp;DATE(YEAR(A128),MONTH(A118),1),$A$19:A117,"&lt;"&amp;DATE(YEAR(A118),MONTH(A118)+1,1))=0),'ввод данных'!$B$15,-RANDBETWEEN(51,1499))</f>
        <v>-828</v>
      </c>
      <c r="F118" s="18">
        <f t="shared" ca="1" si="10"/>
        <v>-828</v>
      </c>
      <c r="G118" s="11" t="str">
        <f ca="1">IF(E118='ввод данных'!$B$15,"Salary transfer from "&amp;'ввод данных'!$B$11,INDEX(Лист4!$A$1:$A$388,RANDBETWEEN(1,ROWS(Лист4!$A$1:$A$388))))</f>
        <v>SOTHEBYS ONLINE SALES</v>
      </c>
      <c r="H118" s="11" t="str">
        <f t="shared" ca="1" si="12"/>
        <v>*4793</v>
      </c>
    </row>
    <row r="119" spans="1:8" ht="27.6" customHeight="1">
      <c r="A119" s="10">
        <f t="shared" ca="1" si="11"/>
        <v>45996.724942129593</v>
      </c>
      <c r="B119" s="43">
        <f t="shared" ca="1" si="9"/>
        <v>46046.01458333333</v>
      </c>
      <c r="C119" s="12">
        <f t="shared" ca="1" si="13"/>
        <v>45996.724942129593</v>
      </c>
      <c r="D119" s="19">
        <f t="shared" ca="1" si="13"/>
        <v>46046.01458333333</v>
      </c>
      <c r="E119" s="16">
        <f ca="1">IF(AND(DAY(A119)=20,COUNTIFS($E$19:E118,"&gt;0",$A$19:A118,"&gt;="&amp;DATE(YEAR(A129),MONTH(A119),1),$A$19:A118,"&lt;"&amp;DATE(YEAR(A119),MONTH(A119)+1,1))=0),'ввод данных'!$B$15,-RANDBETWEEN(51,1499))</f>
        <v>-680</v>
      </c>
      <c r="F119" s="18">
        <f t="shared" ca="1" si="10"/>
        <v>-680</v>
      </c>
      <c r="G119" s="11" t="str">
        <f ca="1">IF(E119='ввод данных'!$B$15,"Salary transfer from "&amp;'ввод данных'!$B$11,INDEX(Лист4!$A$1:$A$388,RANDBETWEEN(1,ROWS(Лист4!$A$1:$A$388))))</f>
        <v>EZAIMO.RU</v>
      </c>
      <c r="H119" s="11" t="str">
        <f t="shared" ca="1" si="12"/>
        <v>*4793</v>
      </c>
    </row>
    <row r="120" spans="1:8" ht="27.6" customHeight="1">
      <c r="A120" s="10">
        <f t="shared" ca="1" si="11"/>
        <v>45996.297164351818</v>
      </c>
      <c r="B120" s="43">
        <f t="shared" ca="1" si="9"/>
        <v>46046.71666666666</v>
      </c>
      <c r="C120" s="12">
        <f t="shared" ca="1" si="13"/>
        <v>45996.297164351818</v>
      </c>
      <c r="D120" s="19">
        <f t="shared" ca="1" si="13"/>
        <v>46046.71666666666</v>
      </c>
      <c r="E120" s="16">
        <f ca="1">IF(AND(DAY(A120)=20,COUNTIFS($E$19:E119,"&gt;0",$A$19:A119,"&gt;="&amp;DATE(YEAR(A130),MONTH(A120),1),$A$19:A119,"&lt;"&amp;DATE(YEAR(A120),MONTH(A120)+1,1))=0),'ввод данных'!$B$15,-RANDBETWEEN(51,1499))</f>
        <v>-473</v>
      </c>
      <c r="F120" s="18">
        <f t="shared" ca="1" si="10"/>
        <v>-473</v>
      </c>
      <c r="G120" s="11" t="str">
        <f ca="1">IF(E120='ввод данных'!$B$15,"Salary transfer from "&amp;'ввод данных'!$B$11,INDEX(Лист4!$A$1:$A$388,RANDBETWEEN(1,ROWS(Лист4!$A$1:$A$388))))</f>
        <v>OPTIMA-ZAIM.RU</v>
      </c>
      <c r="H120" s="11" t="str">
        <f t="shared" ca="1" si="12"/>
        <v>*4793</v>
      </c>
    </row>
    <row r="121" spans="1:8" ht="27.6" customHeight="1">
      <c r="A121" s="10">
        <f t="shared" ca="1" si="11"/>
        <v>45995.873553240708</v>
      </c>
      <c r="B121" s="43">
        <f t="shared" ca="1" si="9"/>
        <v>46047.671527777769</v>
      </c>
      <c r="C121" s="12">
        <f t="shared" ca="1" si="13"/>
        <v>45995.873553240708</v>
      </c>
      <c r="D121" s="19">
        <f t="shared" ca="1" si="13"/>
        <v>46047.671527777769</v>
      </c>
      <c r="E121" s="16">
        <f ca="1">IF(AND(DAY(A121)=20,COUNTIFS($E$19:E120,"&gt;0",$A$19:A120,"&gt;="&amp;DATE(YEAR(A131),MONTH(A121),1),$A$19:A120,"&lt;"&amp;DATE(YEAR(A121),MONTH(A121)+1,1))=0),'ввод данных'!$B$15,-RANDBETWEEN(51,1499))</f>
        <v>-315</v>
      </c>
      <c r="F121" s="18">
        <f t="shared" ca="1" si="10"/>
        <v>-315</v>
      </c>
      <c r="G121" s="11" t="str">
        <f ca="1">IF(E121='ввод данных'!$B$15,"Salary transfer from "&amp;'ввод данных'!$B$11,INDEX(Лист4!$A$1:$A$388,RANDBETWEEN(1,ROWS(Лист4!$A$1:$A$388))))</f>
        <v>PARENTPAY E-COM R</v>
      </c>
      <c r="H121" s="11" t="str">
        <f t="shared" ca="1" si="12"/>
        <v>*4793</v>
      </c>
    </row>
    <row r="122" spans="1:8" ht="27.6" customHeight="1">
      <c r="A122" s="10">
        <f t="shared" ca="1" si="11"/>
        <v>45995.172858796264</v>
      </c>
      <c r="B122" s="43">
        <f t="shared" ca="1" si="9"/>
        <v>46048.49513888888</v>
      </c>
      <c r="C122" s="12">
        <f t="shared" ca="1" si="13"/>
        <v>45995.172858796264</v>
      </c>
      <c r="D122" s="19">
        <f t="shared" ca="1" si="13"/>
        <v>46048.49513888888</v>
      </c>
      <c r="E122" s="16">
        <f ca="1">IF(AND(DAY(A122)=20,COUNTIFS($E$19:E121,"&gt;0",$A$19:A121,"&gt;="&amp;DATE(YEAR(A132),MONTH(A122),1),$A$19:A121,"&lt;"&amp;DATE(YEAR(A122),MONTH(A122)+1,1))=0),'ввод данных'!$B$15,-RANDBETWEEN(51,1499))</f>
        <v>-1248</v>
      </c>
      <c r="F122" s="18">
        <f t="shared" ca="1" si="10"/>
        <v>-1248</v>
      </c>
      <c r="G122" s="11" t="str">
        <f ca="1">IF(E122='ввод данных'!$B$15,"Salary transfer from "&amp;'ввод данных'!$B$11,INDEX(Лист4!$A$1:$A$388,RANDBETWEEN(1,ROWS(Лист4!$A$1:$A$388))))</f>
        <v>YM*MZAEM</v>
      </c>
      <c r="H122" s="11" t="str">
        <f t="shared" ca="1" si="12"/>
        <v>*4793</v>
      </c>
    </row>
    <row r="123" spans="1:8" ht="27.6" customHeight="1">
      <c r="A123" s="10">
        <f t="shared" ca="1" si="11"/>
        <v>45994.806192129596</v>
      </c>
      <c r="B123" s="43">
        <f t="shared" ca="1" si="9"/>
        <v>46048.972222222212</v>
      </c>
      <c r="C123" s="12">
        <f t="shared" ca="1" si="13"/>
        <v>45994.806192129596</v>
      </c>
      <c r="D123" s="19">
        <f t="shared" ca="1" si="13"/>
        <v>46048.972222222212</v>
      </c>
      <c r="E123" s="16">
        <f ca="1">IF(AND(DAY(A123)=20,COUNTIFS($E$19:E122,"&gt;0",$A$19:A122,"&gt;="&amp;DATE(YEAR(A133),MONTH(A123),1),$A$19:A122,"&lt;"&amp;DATE(YEAR(A123),MONTH(A123)+1,1))=0),'ввод данных'!$B$15,-RANDBETWEEN(51,1499))</f>
        <v>-1318</v>
      </c>
      <c r="F123" s="18">
        <f t="shared" ca="1" si="10"/>
        <v>-1318</v>
      </c>
      <c r="G123" s="11" t="str">
        <f ca="1">IF(E123='ввод данных'!$B$15,"Salary transfer from "&amp;'ввод данных'!$B$11,INDEX(Лист4!$A$1:$A$388,RANDBETWEEN(1,ROWS(Лист4!$A$1:$A$388))))</f>
        <v>CEXIO</v>
      </c>
      <c r="H123" s="11" t="str">
        <f t="shared" ca="1" si="12"/>
        <v>*4793</v>
      </c>
    </row>
    <row r="124" spans="1:8" ht="27.6" customHeight="1">
      <c r="A124" s="10">
        <f t="shared" ca="1" si="11"/>
        <v>45994.337442129596</v>
      </c>
      <c r="B124" s="43">
        <f t="shared" ca="1" si="9"/>
        <v>46049.94722222221</v>
      </c>
      <c r="C124" s="12">
        <f t="shared" ca="1" si="13"/>
        <v>45994.337442129596</v>
      </c>
      <c r="D124" s="19">
        <f t="shared" ca="1" si="13"/>
        <v>46049.94722222221</v>
      </c>
      <c r="E124" s="16">
        <f ca="1">IF(AND(DAY(A124)=20,COUNTIFS($E$19:E123,"&gt;0",$A$19:A123,"&gt;="&amp;DATE(YEAR(A134),MONTH(A124),1),$A$19:A123,"&lt;"&amp;DATE(YEAR(A124),MONTH(A124)+1,1))=0),'ввод данных'!$B$15,-RANDBETWEEN(51,1499))</f>
        <v>-772</v>
      </c>
      <c r="F124" s="18">
        <f t="shared" ca="1" si="10"/>
        <v>-772</v>
      </c>
      <c r="G124" s="11" t="str">
        <f ca="1">IF(E124='ввод данных'!$B$15,"Salary transfer from "&amp;'ввод данных'!$B$11,INDEX(Лист4!$A$1:$A$388,RANDBETWEEN(1,ROWS(Лист4!$A$1:$A$388))))</f>
        <v>AVTOMIR</v>
      </c>
      <c r="H124" s="11" t="str">
        <f t="shared" ca="1" si="12"/>
        <v>*4793</v>
      </c>
    </row>
    <row r="125" spans="1:8" ht="27.6" customHeight="1">
      <c r="A125" s="10">
        <f t="shared" ca="1" si="11"/>
        <v>45993.617997685149</v>
      </c>
      <c r="B125" s="43">
        <f t="shared" ca="1" si="9"/>
        <v>46050.605555555543</v>
      </c>
      <c r="C125" s="12">
        <f t="shared" ca="1" si="13"/>
        <v>45993.617997685149</v>
      </c>
      <c r="D125" s="19">
        <f ca="1">B125</f>
        <v>46050.605555555543</v>
      </c>
      <c r="E125" s="16">
        <f ca="1">IF(AND(DAY(A125)=20,COUNTIFS($E$19:E124,"&gt;0",$A$19:A124,"&gt;="&amp;DATE(YEAR(A135),MONTH(A125),1),$A$19:A124,"&lt;"&amp;DATE(YEAR(A125),MONTH(A125)+1,1))=0),'ввод данных'!$B$15,-RANDBETWEEN(51,1499))</f>
        <v>-1081</v>
      </c>
      <c r="F125" s="18">
        <f t="shared" ca="1" si="10"/>
        <v>-1081</v>
      </c>
      <c r="G125" s="11" t="str">
        <f ca="1">IF(E125='ввод данных'!$B$15,"Salary transfer from "&amp;'ввод данных'!$B$11,INDEX(Лист4!$A$1:$A$388,RANDBETWEEN(1,ROWS(Лист4!$A$1:$A$388))))</f>
        <v>SEOPULT.RU</v>
      </c>
      <c r="H125" s="11" t="str">
        <f t="shared" ca="1" si="12"/>
        <v>*4793</v>
      </c>
    </row>
    <row r="126" spans="1:8" ht="27.6" customHeight="1">
      <c r="A126" s="10">
        <f t="shared" ca="1" si="11"/>
        <v>45992.935358796261</v>
      </c>
      <c r="B126" s="43">
        <f t="shared" ca="1" si="9"/>
        <v>46050.965277777766</v>
      </c>
      <c r="C126" s="12">
        <f t="shared" ca="1" si="13"/>
        <v>45992.935358796261</v>
      </c>
      <c r="D126" s="19">
        <f t="shared" ca="1" si="13"/>
        <v>46050.965277777766</v>
      </c>
      <c r="E126" s="16">
        <f ca="1">IF(AND(DAY(A126)=20,COUNTIFS($E$19:E125,"&gt;0",$A$19:A125,"&gt;="&amp;DATE(YEAR(A136),MONTH(A126),1),$A$19:A125,"&lt;"&amp;DATE(YEAR(A126),MONTH(A126)+1,1))=0),'ввод данных'!$B$15,-RANDBETWEEN(51,1499))</f>
        <v>-766</v>
      </c>
      <c r="F126" s="18">
        <f t="shared" ca="1" si="10"/>
        <v>-766</v>
      </c>
      <c r="G126" s="11" t="str">
        <f ca="1">IF(E126='ввод данных'!$B$15,"Salary transfer from "&amp;'ввод данных'!$B$11,INDEX(Лист4!$A$1:$A$388,RANDBETWEEN(1,ROWS(Лист4!$A$1:$A$388))))</f>
        <v>MAKSIMA PIZZA</v>
      </c>
      <c r="H126" s="11" t="str">
        <f t="shared" ca="1" si="12"/>
        <v>*4793</v>
      </c>
    </row>
    <row r="127" spans="1:8" ht="27.6" customHeight="1">
      <c r="A127" s="10">
        <f t="shared" ca="1" si="11"/>
        <v>45992.420081018485</v>
      </c>
      <c r="B127" s="43">
        <f t="shared" ca="1" si="9"/>
        <v>46051.640277777769</v>
      </c>
      <c r="C127" s="12">
        <f t="shared" ca="1" si="13"/>
        <v>45992.420081018485</v>
      </c>
      <c r="D127" s="19">
        <f t="shared" ca="1" si="13"/>
        <v>46051.640277777769</v>
      </c>
      <c r="E127" s="16">
        <f ca="1">IF(AND(DAY(A127)=20,COUNTIFS($E$19:E126,"&gt;0",$A$19:A126,"&gt;="&amp;DATE(YEAR(A137),MONTH(A127),1),$A$19:A126,"&lt;"&amp;DATE(YEAR(A127),MONTH(A127)+1,1))=0),'ввод данных'!$B$15,-RANDBETWEEN(51,1499))</f>
        <v>-918</v>
      </c>
      <c r="F127" s="18">
        <f t="shared" ca="1" si="10"/>
        <v>-918</v>
      </c>
      <c r="G127" s="11" t="str">
        <f ca="1">IF(E127='ввод данных'!$B$15,"Salary transfer from "&amp;'ввод данных'!$B$11,INDEX(Лист4!$A$1:$A$388,RANDBETWEEN(1,ROWS(Лист4!$A$1:$A$388))))</f>
        <v>HASHFLARE.IO*5687</v>
      </c>
      <c r="H127" s="11" t="str">
        <f t="shared" ca="1" si="12"/>
        <v>*4793</v>
      </c>
    </row>
    <row r="128" spans="1:8" ht="27.6" customHeight="1">
      <c r="A128" s="10">
        <f t="shared" ca="1" si="11"/>
        <v>45991.704108796264</v>
      </c>
      <c r="B128" s="43">
        <f t="shared" ca="1" si="9"/>
        <v>46052.600694444438</v>
      </c>
      <c r="C128" s="12">
        <f t="shared" ca="1" si="13"/>
        <v>45991.704108796264</v>
      </c>
      <c r="D128" s="19">
        <f t="shared" ca="1" si="13"/>
        <v>46052.600694444438</v>
      </c>
      <c r="E128" s="16">
        <f ca="1">IF(AND(DAY(A128)=20,COUNTIFS($E$19:E127,"&gt;0",$A$19:A127,"&gt;="&amp;DATE(YEAR(A138),MONTH(A128),1),$A$19:A127,"&lt;"&amp;DATE(YEAR(A128),MONTH(A128)+1,1))=0),'ввод данных'!$B$15,-RANDBETWEEN(51,1499))</f>
        <v>-731</v>
      </c>
      <c r="F128" s="18">
        <f t="shared" ca="1" si="10"/>
        <v>-731</v>
      </c>
      <c r="G128" s="11" t="str">
        <f ca="1">IF(E128='ввод данных'!$B$15,"Salary transfer from "&amp;'ввод данных'!$B$11,INDEX(Лист4!$A$1:$A$388,RANDBETWEEN(1,ROWS(Лист4!$A$1:$A$388))))</f>
        <v>OOO OCHKI I MODA VASEN</v>
      </c>
      <c r="H128" s="11" t="str">
        <f t="shared" ca="1" si="12"/>
        <v>*4793</v>
      </c>
    </row>
    <row r="129" spans="1:9" ht="27.6" customHeight="1">
      <c r="A129" s="10">
        <f t="shared" ca="1" si="11"/>
        <v>45991.056192129596</v>
      </c>
      <c r="B129" s="43">
        <f t="shared" ca="1" si="9"/>
        <v>46052.993749999994</v>
      </c>
      <c r="C129" s="12">
        <f t="shared" ca="1" si="13"/>
        <v>45991.056192129596</v>
      </c>
      <c r="D129" s="19">
        <f t="shared" ca="1" si="13"/>
        <v>46052.993749999994</v>
      </c>
      <c r="E129" s="16">
        <f ca="1">IF(AND(DAY(A129)=20,COUNTIFS($E$19:E128,"&gt;0",$A$19:A128,"&gt;="&amp;DATE(YEAR(A139),MONTH(A129),1),$A$19:A128,"&lt;"&amp;DATE(YEAR(A129),MONTH(A129)+1,1))=0),'ввод данных'!$B$15,-RANDBETWEEN(51,1499))</f>
        <v>-495</v>
      </c>
      <c r="F129" s="18">
        <f t="shared" ca="1" si="10"/>
        <v>-495</v>
      </c>
      <c r="G129" s="11" t="str">
        <f ca="1">IF(E129='ввод данных'!$B$15,"Salary transfer from "&amp;'ввод данных'!$B$11,INDEX(Лист4!$A$1:$A$388,RANDBETWEEN(1,ROWS(Лист4!$A$1:$A$388))))</f>
        <v>MM KROKHALEVSKIJ</v>
      </c>
      <c r="H129" s="11" t="str">
        <f t="shared" ca="1" si="12"/>
        <v>*4793</v>
      </c>
    </row>
    <row r="130" spans="1:9" ht="27.6" customHeight="1">
      <c r="A130" s="10">
        <f t="shared" ca="1" si="11"/>
        <v>45990.172164351818</v>
      </c>
      <c r="B130" s="43">
        <f t="shared" ca="1" si="9"/>
        <v>46053.563888888886</v>
      </c>
      <c r="C130" s="12">
        <f t="shared" ca="1" si="13"/>
        <v>45990.172164351818</v>
      </c>
      <c r="D130" s="19">
        <f t="shared" ca="1" si="13"/>
        <v>46053.563888888886</v>
      </c>
      <c r="E130" s="16">
        <f ca="1">IF(AND(DAY(A130)=20,COUNTIFS($E$19:E129,"&gt;0",$A$19:A129,"&gt;="&amp;DATE(YEAR(A140),MONTH(A130),1),$A$19:A129,"&lt;"&amp;DATE(YEAR(A130),MONTH(A130)+1,1))=0),'ввод данных'!$B$15,-RANDBETWEEN(51,1499))</f>
        <v>-1262</v>
      </c>
      <c r="F130" s="18">
        <f t="shared" ca="1" si="10"/>
        <v>-1262</v>
      </c>
      <c r="G130" s="11" t="str">
        <f ca="1">IF(E130='ввод данных'!$B$15,"Salary transfer from "&amp;'ввод данных'!$B$11,INDEX(Лист4!$A$1:$A$388,RANDBETWEEN(1,ROWS(Лист4!$A$1:$A$388))))</f>
        <v>INTERNET-BANK ZENIT</v>
      </c>
      <c r="H130" s="11" t="str">
        <f t="shared" ca="1" si="12"/>
        <v>*4793</v>
      </c>
    </row>
    <row r="131" spans="1:9" ht="27.6" customHeight="1">
      <c r="A131" s="10">
        <f t="shared" ca="1" si="11"/>
        <v>45989.704803240704</v>
      </c>
      <c r="B131" s="43">
        <f t="shared" ca="1" si="9"/>
        <v>46054.390972222216</v>
      </c>
      <c r="C131" s="12">
        <f t="shared" ca="1" si="13"/>
        <v>45989.704803240704</v>
      </c>
      <c r="D131" s="19">
        <f t="shared" ca="1" si="13"/>
        <v>46054.390972222216</v>
      </c>
      <c r="E131" s="16">
        <f ca="1">IF(AND(DAY(A131)=20,COUNTIFS($E$19:E130,"&gt;0",$A$19:A130,"&gt;="&amp;DATE(YEAR(A141),MONTH(A131),1),$A$19:A130,"&lt;"&amp;DATE(YEAR(A131),MONTH(A131)+1,1))=0),'ввод данных'!$B$15,-RANDBETWEEN(51,1499))</f>
        <v>-960</v>
      </c>
      <c r="F131" s="18">
        <f t="shared" ca="1" si="10"/>
        <v>-960</v>
      </c>
      <c r="G131" s="11" t="str">
        <f ca="1">IF(E131='ввод данных'!$B$15,"Salary transfer from "&amp;'ввод данных'!$B$11,INDEX(Лист4!$A$1:$A$388,RANDBETWEEN(1,ROWS(Лист4!$A$1:$A$388))))</f>
        <v>YM*COFFEE-CAPITA</v>
      </c>
      <c r="H131" s="11" t="str">
        <f t="shared" ca="1" si="12"/>
        <v>*4793</v>
      </c>
    </row>
    <row r="132" spans="1:9" ht="27.6" customHeight="1">
      <c r="A132" s="10">
        <f t="shared" ca="1" si="11"/>
        <v>45988.864525462923</v>
      </c>
      <c r="B132" s="43">
        <f t="shared" ca="1" si="9"/>
        <v>46055.06041666666</v>
      </c>
      <c r="C132" s="12">
        <f t="shared" ca="1" si="13"/>
        <v>45988.864525462923</v>
      </c>
      <c r="D132" s="19">
        <f t="shared" ca="1" si="13"/>
        <v>46055.06041666666</v>
      </c>
      <c r="E132" s="16">
        <f ca="1">IF(AND(DAY(A132)=20,COUNTIFS($E$19:E131,"&gt;0",$A$19:A131,"&gt;="&amp;DATE(YEAR(A142),MONTH(A132),1),$A$19:A131,"&lt;"&amp;DATE(YEAR(A132),MONTH(A132)+1,1))=0),'ввод данных'!$B$15,-RANDBETWEEN(51,1499))</f>
        <v>-1024</v>
      </c>
      <c r="F132" s="18">
        <f t="shared" ca="1" si="10"/>
        <v>-1024</v>
      </c>
      <c r="G132" s="11" t="str">
        <f ca="1">IF(E132='ввод данных'!$B$15,"Salary transfer from "&amp;'ввод данных'!$B$11,INDEX(Лист4!$A$1:$A$388,RANDBETWEEN(1,ROWS(Лист4!$A$1:$A$388))))</f>
        <v>PARENTPAY E-COM R</v>
      </c>
      <c r="H132" s="11" t="str">
        <f t="shared" ca="1" si="12"/>
        <v>*4793</v>
      </c>
    </row>
    <row r="133" spans="1:9" ht="27.6" customHeight="1">
      <c r="A133" s="10">
        <f t="shared" ca="1" si="11"/>
        <v>45987.92494212959</v>
      </c>
      <c r="B133" s="43">
        <f t="shared" ca="1" si="9"/>
        <v>46055.979166666657</v>
      </c>
      <c r="C133" s="12">
        <f t="shared" ca="1" si="13"/>
        <v>45987.92494212959</v>
      </c>
      <c r="D133" s="19">
        <f t="shared" ca="1" si="13"/>
        <v>46055.979166666657</v>
      </c>
      <c r="E133" s="16">
        <f ca="1">IF(AND(DAY(A133)=20,COUNTIFS($E$19:E132,"&gt;0",$A$19:A132,"&gt;="&amp;DATE(YEAR(A143),MONTH(A133),1),$A$19:A132,"&lt;"&amp;DATE(YEAR(A133),MONTH(A133)+1,1))=0),'ввод данных'!$B$15,-RANDBETWEEN(51,1499))</f>
        <v>-1255</v>
      </c>
      <c r="F133" s="18">
        <f t="shared" ca="1" si="10"/>
        <v>-1255</v>
      </c>
      <c r="G133" s="11" t="str">
        <f ca="1">IF(E133='ввод данных'!$B$15,"Salary transfer from "&amp;'ввод данных'!$B$11,INDEX(Лист4!$A$1:$A$388,RANDBETWEEN(1,ROWS(Лист4!$A$1:$A$388))))</f>
        <v>YM*HERMESCREDIT</v>
      </c>
      <c r="H133" s="11" t="str">
        <f t="shared" ca="1" si="12"/>
        <v>*4793</v>
      </c>
    </row>
    <row r="134" spans="1:9" ht="27.6" customHeight="1">
      <c r="A134" s="10">
        <f t="shared" ca="1" si="11"/>
        <v>45987.459664351809</v>
      </c>
      <c r="B134" s="43">
        <f t="shared" ca="1" si="9"/>
        <v>46056.715972222213</v>
      </c>
      <c r="C134" s="12">
        <f t="shared" ca="1" si="13"/>
        <v>45987.459664351809</v>
      </c>
      <c r="D134" s="19">
        <f t="shared" ca="1" si="13"/>
        <v>46056.715972222213</v>
      </c>
      <c r="E134" s="16">
        <f ca="1">IF(AND(DAY(A134)=20,COUNTIFS($E$19:E133,"&gt;0",$A$19:A133,"&gt;="&amp;DATE(YEAR(A144),MONTH(A134),1),$A$19:A133,"&lt;"&amp;DATE(YEAR(A134),MONTH(A134)+1,1))=0),'ввод данных'!$B$15,-RANDBETWEEN(51,1499))</f>
        <v>-651</v>
      </c>
      <c r="F134" s="18">
        <f t="shared" ca="1" si="10"/>
        <v>-651</v>
      </c>
      <c r="G134" s="11" t="str">
        <f ca="1">IF(E134='ввод данных'!$B$15,"Salary transfer from "&amp;'ввод данных'!$B$11,INDEX(Лист4!$A$1:$A$388,RANDBETWEEN(1,ROWS(Лист4!$A$1:$A$388))))</f>
        <v>KOMFORT+</v>
      </c>
      <c r="H134" s="11" t="str">
        <f t="shared" ca="1" si="12"/>
        <v>*4793</v>
      </c>
    </row>
    <row r="135" spans="1:9" ht="27.6" customHeight="1">
      <c r="A135" s="10">
        <f t="shared" ca="1" si="11"/>
        <v>45986.652025462921</v>
      </c>
      <c r="B135" s="43">
        <f t="shared" ca="1" si="9"/>
        <v>46057.629166666658</v>
      </c>
      <c r="C135" s="12">
        <f t="shared" ca="1" si="13"/>
        <v>45986.652025462921</v>
      </c>
      <c r="D135" s="19">
        <f t="shared" ca="1" si="13"/>
        <v>46057.629166666658</v>
      </c>
      <c r="E135" s="16">
        <f ca="1">IF(AND(DAY(A135)=20,COUNTIFS($E$19:E134,"&gt;0",$A$19:A134,"&gt;="&amp;DATE(YEAR(A145),MONTH(A135),1),$A$19:A134,"&lt;"&amp;DATE(YEAR(A135),MONTH(A135)+1,1))=0),'ввод данных'!$B$15,-RANDBETWEEN(51,1499))</f>
        <v>-118</v>
      </c>
      <c r="F135" s="18">
        <f t="shared" ca="1" si="10"/>
        <v>-118</v>
      </c>
      <c r="G135" s="11" t="str">
        <f ca="1">IF(E135='ввод данных'!$B$15,"Salary transfer from "&amp;'ввод данных'!$B$11,INDEX(Лист4!$A$1:$A$388,RANDBETWEEN(1,ROWS(Лист4!$A$1:$A$388))))</f>
        <v>GETZAIM.SU</v>
      </c>
      <c r="H135" s="11" t="str">
        <f t="shared" ca="1" si="12"/>
        <v>*4793</v>
      </c>
    </row>
    <row r="136" spans="1:9" ht="27.6" customHeight="1">
      <c r="A136" s="10">
        <f t="shared" ca="1" si="11"/>
        <v>45985.958969907362</v>
      </c>
      <c r="B136" s="43">
        <f t="shared" ca="1" si="9"/>
        <v>46058.333333333328</v>
      </c>
      <c r="C136" s="12">
        <f t="shared" ca="1" si="13"/>
        <v>45985.958969907362</v>
      </c>
      <c r="D136" s="19">
        <f t="shared" ca="1" si="13"/>
        <v>46058.333333333328</v>
      </c>
      <c r="E136" s="16">
        <f ca="1">IF(AND(DAY(A136)=20,COUNTIFS($E$19:E135,"&gt;0",$A$19:A135,"&gt;="&amp;DATE(YEAR(A146),MONTH(A136),1),$A$19:A135,"&lt;"&amp;DATE(YEAR(A136),MONTH(A136)+1,1))=0),'ввод данных'!$B$15,-RANDBETWEEN(51,1499))</f>
        <v>-1121</v>
      </c>
      <c r="F136" s="18">
        <f t="shared" ca="1" si="10"/>
        <v>-1121</v>
      </c>
      <c r="G136" s="11" t="str">
        <f ca="1">IF(E136='ввод данных'!$B$15,"Salary transfer from "&amp;'ввод данных'!$B$11,INDEX(Лист4!$A$1:$A$388,RANDBETWEEN(1,ROWS(Лист4!$A$1:$A$388))))</f>
        <v>YM*MOBCREDIT</v>
      </c>
      <c r="H136" s="11" t="str">
        <f t="shared" ca="1" si="12"/>
        <v>*4793</v>
      </c>
    </row>
    <row r="137" spans="1:9" ht="27.6" customHeight="1">
      <c r="A137" s="10">
        <f t="shared" ca="1" si="11"/>
        <v>45985.404803240694</v>
      </c>
      <c r="B137" s="43">
        <f ca="1">B138-RANDBETWEEN(500,1440)/1440</f>
        <v>46059.038888888885</v>
      </c>
      <c r="C137" s="12">
        <f t="shared" ca="1" si="13"/>
        <v>45985.404803240694</v>
      </c>
      <c r="D137" s="19">
        <f ca="1">B137</f>
        <v>46059.038888888885</v>
      </c>
      <c r="E137" s="16">
        <f ca="1">IF(AND(DAY(A137)=20,COUNTIFS($E$19:E136,"&gt;0",$A$19:A136,"&gt;="&amp;DATE(YEAR(A147),MONTH(A137),1),$A$19:A136,"&lt;"&amp;DATE(YEAR(A137),MONTH(A137)+1,1))=0),'ввод данных'!$B$15,-RANDBETWEEN(51,1499))</f>
        <v>-540</v>
      </c>
      <c r="F137" s="18">
        <f t="shared" ca="1" si="10"/>
        <v>-540</v>
      </c>
      <c r="G137" s="11" t="str">
        <f ca="1">IF(E137='ввод данных'!$B$15,"Salary transfer from "&amp;'ввод данных'!$B$11,INDEX(Лист4!$A$1:$A$388,RANDBETWEEN(1,ROWS(Лист4!$A$1:$A$388))))</f>
        <v>BVAAUCTIONS</v>
      </c>
      <c r="H137" s="11" t="str">
        <f t="shared" ca="1" si="12"/>
        <v>*4793</v>
      </c>
    </row>
    <row r="138" spans="1:9" ht="27.6" customHeight="1" thickBot="1">
      <c r="A138" s="35">
        <f t="shared" ca="1" si="11"/>
        <v>45984.684664351807</v>
      </c>
      <c r="B138" s="175">
        <f ca="1">A9-RANDBETWEEN(50,1440)/1440</f>
        <v>46060.026388888888</v>
      </c>
      <c r="C138" s="37">
        <f t="shared" ca="1" si="13"/>
        <v>45984.684664351807</v>
      </c>
      <c r="D138" s="38">
        <f ca="1">B138</f>
        <v>46060.026388888888</v>
      </c>
      <c r="E138" s="39">
        <f ca="1">IF(AND(DAY(A138)=20,COUNTIFS($E$19:E125,"&gt;0",$A$19:A125,"&gt;="&amp;DATE(YEAR(#REF!),MONTH(A138),1),$A$19:A125,"&lt;"&amp;DATE(YEAR(A138),MONTH(A138)+1,1))=0),'ввод данных'!$B$15,-RANDBETWEEN(51,1499))</f>
        <v>-318</v>
      </c>
      <c r="F138" s="40">
        <f t="shared" ca="1" si="10"/>
        <v>-318</v>
      </c>
      <c r="G138" s="11" t="str">
        <f ca="1">IF(E138='ввод данных'!$B$15,"Salary transfer from "&amp;'ввод данных'!$B$11,INDEX(Лист4!$A$1:$A$388,RANDBETWEEN(1,ROWS(Лист4!$A$1:$A$388))))</f>
        <v>EZAIMO.RU</v>
      </c>
      <c r="H138" s="41" t="str">
        <f ca="1">H125</f>
        <v>*4793</v>
      </c>
    </row>
    <row r="139" spans="1:9" s="9" customFormat="1" ht="29.55" customHeight="1">
      <c r="A139" s="331" t="s">
        <v>22</v>
      </c>
      <c r="B139" s="331"/>
      <c r="C139" s="332">
        <f ca="1">SUMIF(F19:F138,"&gt;0")</f>
        <v>1680000</v>
      </c>
      <c r="D139" s="332"/>
      <c r="E139" s="13"/>
      <c r="F139" s="13"/>
      <c r="G139" s="11"/>
      <c r="H139" s="11"/>
    </row>
    <row r="140" spans="1:9" ht="29.55" customHeight="1">
      <c r="A140" s="294" t="s">
        <v>23</v>
      </c>
      <c r="B140" s="294"/>
      <c r="C140" s="293">
        <f ca="1">SUMIF(F20:F138,"&lt;0")</f>
        <v>-469243</v>
      </c>
      <c r="D140" s="293"/>
      <c r="E140" s="14"/>
      <c r="F140" s="14"/>
      <c r="G140" s="14"/>
      <c r="H140" s="14"/>
      <c r="I140" s="14"/>
    </row>
    <row r="141" spans="1:9">
      <c r="C141" s="46">
        <f ca="1">SUM(C139:D140)</f>
        <v>1210757</v>
      </c>
    </row>
    <row r="142" spans="1:9" ht="14.55" customHeight="1">
      <c r="A142" s="271" t="s">
        <v>20</v>
      </c>
      <c r="B142" s="271"/>
      <c r="C142" s="271"/>
      <c r="D142" s="271"/>
      <c r="E142" s="271"/>
      <c r="H142" s="15"/>
      <c r="I142" s="15"/>
    </row>
    <row r="143" spans="1:9">
      <c r="A143" s="271"/>
      <c r="B143" s="271"/>
      <c r="C143" s="271"/>
      <c r="D143" s="271"/>
      <c r="E143" s="271"/>
      <c r="G143" s="15" t="s">
        <v>21</v>
      </c>
    </row>
  </sheetData>
  <mergeCells count="14">
    <mergeCell ref="A14:H15"/>
    <mergeCell ref="E2:H4"/>
    <mergeCell ref="F7:H7"/>
    <mergeCell ref="F8:H10"/>
    <mergeCell ref="K9:M11"/>
    <mergeCell ref="A11:H12"/>
    <mergeCell ref="A142:E143"/>
    <mergeCell ref="A16:G16"/>
    <mergeCell ref="A18:B18"/>
    <mergeCell ref="C18:D18"/>
    <mergeCell ref="A139:B139"/>
    <mergeCell ref="C139:D139"/>
    <mergeCell ref="A140:B140"/>
    <mergeCell ref="C140:D140"/>
  </mergeCells>
  <phoneticPr fontId="7" type="noConversion"/>
  <pageMargins left="0.25" right="0.25"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7"/>
  <dimension ref="A2:M143"/>
  <sheetViews>
    <sheetView zoomScaleNormal="100" workbookViewId="0">
      <selection activeCell="G19" sqref="G19:G138"/>
    </sheetView>
  </sheetViews>
  <sheetFormatPr defaultColWidth="8.77734375" defaultRowHeight="14.4"/>
  <cols>
    <col min="1" max="1" width="10.6640625" customWidth="1"/>
    <col min="2" max="2" width="6" customWidth="1"/>
    <col min="3" max="3" width="10" customWidth="1"/>
    <col min="4" max="4" width="5.6640625" customWidth="1"/>
    <col min="5" max="5" width="11.109375" style="6" customWidth="1"/>
    <col min="6" max="6" width="11" style="6" customWidth="1"/>
    <col min="7" max="7" width="26.33203125" customWidth="1"/>
    <col min="8" max="8" width="7" customWidth="1"/>
  </cols>
  <sheetData>
    <row r="2" spans="1:13" ht="14.55" customHeight="1">
      <c r="C2" s="3"/>
      <c r="D2" s="3"/>
      <c r="E2" s="286" t="s">
        <v>4785</v>
      </c>
      <c r="F2" s="286"/>
      <c r="G2" s="286"/>
      <c r="H2" s="286"/>
    </row>
    <row r="3" spans="1:13" ht="14.55" customHeight="1">
      <c r="C3" s="3"/>
      <c r="D3" s="3"/>
      <c r="E3" s="286"/>
      <c r="F3" s="286"/>
      <c r="G3" s="286"/>
      <c r="H3" s="286"/>
    </row>
    <row r="4" spans="1:13" ht="14.55" customHeight="1">
      <c r="C4" s="3"/>
      <c r="D4" s="3"/>
      <c r="E4" s="286"/>
      <c r="F4" s="286"/>
      <c r="G4" s="286"/>
      <c r="H4" s="286"/>
    </row>
    <row r="5" spans="1:13">
      <c r="C5" s="3"/>
      <c r="D5" s="3"/>
      <c r="E5" s="2"/>
    </row>
    <row r="7" spans="1:13" ht="15" customHeight="1">
      <c r="A7" s="255" t="str">
        <f ca="1">"Ref. No J"&amp;RANDBETWEEN(150202,9999999)</f>
        <v>Ref. No J8963522</v>
      </c>
      <c r="B7" s="255"/>
      <c r="E7" s="7"/>
      <c r="F7" s="287" t="str">
        <f>'ввод данных'!B2</f>
        <v>Nuraev Radik</v>
      </c>
      <c r="G7" s="288"/>
      <c r="H7" s="288"/>
    </row>
    <row r="8" spans="1:13" ht="14.55" customHeight="1">
      <c r="A8" s="255"/>
      <c r="B8" s="255"/>
      <c r="C8" s="255"/>
      <c r="E8" s="2"/>
      <c r="F8" s="287" t="str">
        <f ca="1">'ввод данных'!B5</f>
        <v>RUSSIA, Moscow, 107472,  Gorbunova str.10 apt. 349</v>
      </c>
      <c r="G8" s="287"/>
      <c r="H8" s="287"/>
    </row>
    <row r="9" spans="1:13">
      <c r="A9" s="5">
        <f ca="1">TODAY()-2</f>
        <v>46061</v>
      </c>
      <c r="B9" s="255"/>
      <c r="C9" s="255"/>
      <c r="D9" s="254"/>
      <c r="E9" s="2"/>
      <c r="F9" s="287"/>
      <c r="G9" s="287"/>
      <c r="H9" s="287"/>
      <c r="K9" s="287"/>
      <c r="L9" s="287"/>
      <c r="M9" s="287"/>
    </row>
    <row r="10" spans="1:13">
      <c r="A10" s="255"/>
      <c r="B10" s="255"/>
      <c r="C10" s="255"/>
      <c r="D10" s="254"/>
      <c r="E10" s="2"/>
      <c r="F10" s="287"/>
      <c r="G10" s="287"/>
      <c r="H10" s="287"/>
      <c r="K10" s="287"/>
      <c r="L10" s="287"/>
      <c r="M10" s="287"/>
    </row>
    <row r="11" spans="1:13" ht="14.55" customHeight="1">
      <c r="A11" s="289" t="str">
        <f ca="1">"“OTP Bank”, license of Bank of Russia No 2473 (hereinafter “the Bank”) confirms that debit card agreement No 5536 9138 3423 "&amp;RIGHT(H19,4)&amp;  " with account No 40817810900008267232 was concluded by the Bank and" &amp;" "&amp;F7&amp;" on" &amp;" "&amp; TEXT(A9-RANDBETWEEN(660,3652),"ДД.ММ.ГГГ")</f>
        <v>“OTP Bank”, license of Bank of Russia No 2473 (hereinafter “the Bank”) confirms that debit card agreement No 5536 9138 3423 4213 with account No 40817810900008267232 was concluded by the Bank and Nuraev Radik on 20.10.2019</v>
      </c>
      <c r="B11" s="289"/>
      <c r="C11" s="289"/>
      <c r="D11" s="289"/>
      <c r="E11" s="289"/>
      <c r="F11" s="289"/>
      <c r="G11" s="289"/>
      <c r="H11" s="289"/>
      <c r="K11" s="287"/>
      <c r="L11" s="287"/>
      <c r="M11" s="287"/>
    </row>
    <row r="12" spans="1:13" ht="26.25" customHeight="1">
      <c r="A12" s="289"/>
      <c r="B12" s="289"/>
      <c r="C12" s="289"/>
      <c r="D12" s="289"/>
      <c r="E12" s="289"/>
      <c r="F12" s="289"/>
      <c r="G12" s="289"/>
      <c r="H12" s="289"/>
    </row>
    <row r="13" spans="1:13" ht="14.55" customHeight="1">
      <c r="A13" s="32"/>
      <c r="B13" s="32"/>
      <c r="C13" s="32"/>
      <c r="D13" s="32"/>
      <c r="E13" s="32"/>
      <c r="F13" s="32"/>
      <c r="G13" s="32"/>
      <c r="H13" s="32"/>
    </row>
    <row r="14" spans="1:13" ht="14.55" customHeight="1">
      <c r="A14" s="285" t="str">
        <f ca="1">"As of "&amp;TEXT(A9,"ДД.ММ.ГГГ")&amp;" available balance is "&amp;TEXT(C139+C140,"0 000 000,00")&amp; " rubles"</f>
        <v>As of 08.02.2026 available balance is 0 015 181,91 rubles</v>
      </c>
      <c r="B14" s="285"/>
      <c r="C14" s="285"/>
      <c r="D14" s="285"/>
      <c r="E14" s="285"/>
      <c r="F14" s="285"/>
      <c r="G14" s="285"/>
      <c r="H14" s="285"/>
    </row>
    <row r="15" spans="1:13" ht="14.55" customHeight="1">
      <c r="A15" s="285"/>
      <c r="B15" s="285"/>
      <c r="C15" s="285"/>
      <c r="D15" s="285"/>
      <c r="E15" s="285"/>
      <c r="F15" s="285"/>
      <c r="G15" s="285"/>
      <c r="H15" s="285"/>
    </row>
    <row r="16" spans="1:13" ht="14.55" customHeight="1">
      <c r="A16" s="290" t="str">
        <f ca="1" xml:space="preserve"> "Statement according agreement № 5128981270 for the period from " &amp; TEXT(A138,"ДД.ММ.ГГГ")&amp; " till " &amp;TEXT(A9,"ДД.ММ.ГГГ")</f>
        <v>Statement according agreement № 5128981270 for the period from 22.11.2025 till 08.02.2026</v>
      </c>
      <c r="B16" s="290"/>
      <c r="C16" s="290"/>
      <c r="D16" s="290"/>
      <c r="E16" s="290"/>
      <c r="F16" s="290"/>
      <c r="G16" s="290"/>
      <c r="K16" s="254" t="s">
        <v>386</v>
      </c>
    </row>
    <row r="17" spans="1:8" ht="14.55" customHeight="1"/>
    <row r="18" spans="1:8" ht="28.5" customHeight="1" thickBot="1">
      <c r="A18" s="291" t="s">
        <v>0</v>
      </c>
      <c r="B18" s="291"/>
      <c r="C18" s="291" t="s">
        <v>1</v>
      </c>
      <c r="D18" s="291"/>
      <c r="E18" s="33" t="s">
        <v>2</v>
      </c>
      <c r="F18" s="33" t="s">
        <v>3</v>
      </c>
      <c r="G18" s="34" t="s">
        <v>4</v>
      </c>
      <c r="H18" s="34" t="s">
        <v>5</v>
      </c>
    </row>
    <row r="19" spans="1:8" s="9" customFormat="1" ht="29.55" customHeight="1">
      <c r="A19" s="10">
        <f ca="1">'т-банк 2 (3 мес) $'!A25</f>
        <v>46063.966608796298</v>
      </c>
      <c r="B19" s="43">
        <f t="shared" ref="B19:B82" ca="1" si="0">B20-RANDBETWEEN(500,1440)/1440</f>
        <v>45980.610416666663</v>
      </c>
      <c r="C19" s="12">
        <f t="shared" ref="C19:D43" ca="1" si="1">A19</f>
        <v>46063.966608796298</v>
      </c>
      <c r="D19" s="19">
        <f ca="1">B19</f>
        <v>45980.610416666663</v>
      </c>
      <c r="E19" s="508">
        <f ca="1">отп!E19/'ввод данных'!$B$7</f>
        <v>-105.9435736677116</v>
      </c>
      <c r="F19" s="18">
        <f ca="1">E19</f>
        <v>-105.9435736677116</v>
      </c>
      <c r="G19" s="11" t="str">
        <f ca="1">отп!G19</f>
        <v>HASHFLARE</v>
      </c>
      <c r="H19" s="11" t="str">
        <f ca="1">"*"&amp;RANDBETWEEN(1111,9999)</f>
        <v>*4213</v>
      </c>
    </row>
    <row r="20" spans="1:8" s="9" customFormat="1" ht="29.55" customHeight="1">
      <c r="A20" s="10">
        <f ca="1">A19-RANDBETWEEN(500,1440)/1440</f>
        <v>46063.561747685184</v>
      </c>
      <c r="B20" s="43">
        <f t="shared" ca="1" si="0"/>
        <v>45981.459027777775</v>
      </c>
      <c r="C20" s="12">
        <f t="shared" ca="1" si="1"/>
        <v>46063.561747685184</v>
      </c>
      <c r="D20" s="19">
        <f t="shared" ca="1" si="1"/>
        <v>45981.459027777775</v>
      </c>
      <c r="E20" s="508">
        <f ca="1">отп!E20/'ввод данных'!$B$7</f>
        <v>-128.8025078369906</v>
      </c>
      <c r="F20" s="18">
        <f t="shared" ref="F20:F83" ca="1" si="2">E20</f>
        <v>-128.8025078369906</v>
      </c>
      <c r="G20" s="11" t="str">
        <f ca="1">отп!G20</f>
        <v>IQOPTION.COM</v>
      </c>
      <c r="H20" s="11" t="str">
        <f ca="1">H19</f>
        <v>*4213</v>
      </c>
    </row>
    <row r="21" spans="1:8" s="9" customFormat="1" ht="29.55" customHeight="1">
      <c r="A21" s="10">
        <f t="shared" ref="A21:A84" ca="1" si="3">A20-RANDBETWEEN(500,1440)/1440</f>
        <v>46062.65966435185</v>
      </c>
      <c r="B21" s="43">
        <f t="shared" ca="1" si="0"/>
        <v>45982.316666666666</v>
      </c>
      <c r="C21" s="12">
        <f ca="1">A21</f>
        <v>46062.65966435185</v>
      </c>
      <c r="D21" s="19">
        <f t="shared" ca="1" si="1"/>
        <v>45982.316666666666</v>
      </c>
      <c r="E21" s="508">
        <f ca="1">отп!E21/'ввод данных'!$B$7</f>
        <v>-8.9404388714733543</v>
      </c>
      <c r="F21" s="18">
        <f t="shared" ca="1" si="2"/>
        <v>-8.9404388714733543</v>
      </c>
      <c r="G21" s="11" t="str">
        <f ca="1">отп!G21</f>
        <v>YM*ONECLICKMONEY</v>
      </c>
      <c r="H21" s="11" t="str">
        <f t="shared" ref="H21:H84" ca="1" si="4">H20</f>
        <v>*4213</v>
      </c>
    </row>
    <row r="22" spans="1:8" s="9" customFormat="1" ht="29.55" customHeight="1">
      <c r="A22" s="10">
        <f t="shared" ca="1" si="3"/>
        <v>46062.134664351848</v>
      </c>
      <c r="B22" s="43">
        <f t="shared" ca="1" si="0"/>
        <v>45983.027777777774</v>
      </c>
      <c r="C22" s="12">
        <f t="shared" ref="C22:C43" ca="1" si="5">A22</f>
        <v>46062.134664351848</v>
      </c>
      <c r="D22" s="19">
        <f t="shared" ca="1" si="1"/>
        <v>45983.027777777774</v>
      </c>
      <c r="E22" s="508">
        <f ca="1">отп!E22/'ввод данных'!$B$7</f>
        <v>-7.0219435736677118</v>
      </c>
      <c r="F22" s="18">
        <f t="shared" ca="1" si="2"/>
        <v>-7.0219435736677118</v>
      </c>
      <c r="G22" s="11" t="str">
        <f ca="1">отп!G22</f>
        <v>TOUCH BANK</v>
      </c>
      <c r="H22" s="11" t="str">
        <f t="shared" ca="1" si="4"/>
        <v>*4213</v>
      </c>
    </row>
    <row r="23" spans="1:8" s="9" customFormat="1" ht="29.55" customHeight="1">
      <c r="A23" s="10">
        <f t="shared" ca="1" si="3"/>
        <v>46061.190219907403</v>
      </c>
      <c r="B23" s="43">
        <f t="shared" ca="1" si="0"/>
        <v>45983.525694444441</v>
      </c>
      <c r="C23" s="12">
        <f t="shared" ca="1" si="5"/>
        <v>46061.190219907403</v>
      </c>
      <c r="D23" s="19">
        <f t="shared" ca="1" si="1"/>
        <v>45983.525694444441</v>
      </c>
      <c r="E23" s="508">
        <f ca="1">отп!E23/'ввод данных'!$B$7</f>
        <v>-18.608150470219435</v>
      </c>
      <c r="F23" s="18">
        <f t="shared" ca="1" si="2"/>
        <v>-18.608150470219435</v>
      </c>
      <c r="G23" s="11" t="str">
        <f ca="1">отп!G23</f>
        <v>PYATEROCHKA 2624</v>
      </c>
      <c r="H23" s="11" t="str">
        <f t="shared" ca="1" si="4"/>
        <v>*4213</v>
      </c>
    </row>
    <row r="24" spans="1:8" s="9" customFormat="1" ht="29.55" customHeight="1">
      <c r="A24" s="10">
        <f t="shared" ca="1" si="3"/>
        <v>46060.224942129622</v>
      </c>
      <c r="B24" s="43">
        <f t="shared" ca="1" si="0"/>
        <v>45984.083333333328</v>
      </c>
      <c r="C24" s="12">
        <f t="shared" ca="1" si="5"/>
        <v>46060.224942129622</v>
      </c>
      <c r="D24" s="19">
        <f t="shared" ca="1" si="1"/>
        <v>45984.083333333328</v>
      </c>
      <c r="E24" s="508">
        <f ca="1">отп!E24/'ввод данных'!$B$7</f>
        <v>-8.2758620689655178</v>
      </c>
      <c r="F24" s="18">
        <f t="shared" ca="1" si="2"/>
        <v>-8.2758620689655178</v>
      </c>
      <c r="G24" s="11" t="str">
        <f ca="1">отп!G24</f>
        <v>AGZS 18</v>
      </c>
      <c r="H24" s="11" t="str">
        <f t="shared" ca="1" si="4"/>
        <v>*4213</v>
      </c>
    </row>
    <row r="25" spans="1:8" s="9" customFormat="1" ht="29.55" customHeight="1">
      <c r="A25" s="10">
        <f t="shared" ca="1" si="3"/>
        <v>46059.62633101851</v>
      </c>
      <c r="B25" s="43">
        <f t="shared" ca="1" si="0"/>
        <v>45984.549305555549</v>
      </c>
      <c r="C25" s="12">
        <f t="shared" ca="1" si="5"/>
        <v>46059.62633101851</v>
      </c>
      <c r="D25" s="19">
        <f t="shared" ca="1" si="1"/>
        <v>45984.549305555549</v>
      </c>
      <c r="E25" s="508">
        <f ca="1">отп!E25/'ввод данных'!$B$7</f>
        <v>-7.7742946708463947</v>
      </c>
      <c r="F25" s="18">
        <f t="shared" ca="1" si="2"/>
        <v>-7.7742946708463947</v>
      </c>
      <c r="G25" s="11" t="str">
        <f ca="1">отп!G25</f>
        <v>EXPRESS-L</v>
      </c>
      <c r="H25" s="11" t="str">
        <f t="shared" ca="1" si="4"/>
        <v>*4213</v>
      </c>
    </row>
    <row r="26" spans="1:8" s="9" customFormat="1" ht="29.55" customHeight="1">
      <c r="A26" s="10">
        <f t="shared" ca="1" si="3"/>
        <v>46058.877025462956</v>
      </c>
      <c r="B26" s="43">
        <f t="shared" ca="1" si="0"/>
        <v>45985.134027777771</v>
      </c>
      <c r="C26" s="12">
        <f t="shared" ca="1" si="5"/>
        <v>46058.877025462956</v>
      </c>
      <c r="D26" s="19">
        <f t="shared" ca="1" si="1"/>
        <v>45985.134027777771</v>
      </c>
      <c r="E26" s="508">
        <f ca="1">отп!E26/'ввод данных'!$B$7</f>
        <v>-6.307210031347962</v>
      </c>
      <c r="F26" s="18">
        <f t="shared" ca="1" si="2"/>
        <v>-6.307210031347962</v>
      </c>
      <c r="G26" s="11" t="str">
        <f ca="1">отп!G26</f>
        <v>TRADING EDUCATORS INC.</v>
      </c>
      <c r="H26" s="11" t="str">
        <f t="shared" ca="1" si="4"/>
        <v>*4213</v>
      </c>
    </row>
    <row r="27" spans="1:8" s="9" customFormat="1" ht="29.55" customHeight="1">
      <c r="A27" s="10">
        <f t="shared" ca="1" si="3"/>
        <v>46057.94994212962</v>
      </c>
      <c r="B27" s="43">
        <f t="shared" ca="1" si="0"/>
        <v>45985.703472222216</v>
      </c>
      <c r="C27" s="12">
        <f t="shared" ca="1" si="5"/>
        <v>46057.94994212962</v>
      </c>
      <c r="D27" s="19">
        <f t="shared" ca="1" si="1"/>
        <v>45985.703472222216</v>
      </c>
      <c r="E27" s="508">
        <f ca="1">отп!E27/'ввод данных'!$B$7</f>
        <v>-5.4796238244514104</v>
      </c>
      <c r="F27" s="18">
        <f t="shared" ca="1" si="2"/>
        <v>-5.4796238244514104</v>
      </c>
      <c r="G27" s="11" t="str">
        <f ca="1">отп!G27</f>
        <v>YANDEX.MONEY YANDEX.MO</v>
      </c>
      <c r="H27" s="11" t="str">
        <f t="shared" ca="1" si="4"/>
        <v>*4213</v>
      </c>
    </row>
    <row r="28" spans="1:8" s="9" customFormat="1" ht="27.6" customHeight="1">
      <c r="A28" s="10">
        <f t="shared" ca="1" si="3"/>
        <v>46057.4839699074</v>
      </c>
      <c r="B28" s="43">
        <f t="shared" ca="1" si="0"/>
        <v>45986.614583333328</v>
      </c>
      <c r="C28" s="12">
        <f t="shared" ca="1" si="5"/>
        <v>46057.4839699074</v>
      </c>
      <c r="D28" s="19">
        <f t="shared" ca="1" si="1"/>
        <v>45986.614583333328</v>
      </c>
      <c r="E28" s="508">
        <f ca="1">отп!E28/'ввод данных'!$B$7</f>
        <v>-1.567398119122257</v>
      </c>
      <c r="F28" s="18">
        <f t="shared" ca="1" si="2"/>
        <v>-1.567398119122257</v>
      </c>
      <c r="G28" s="11" t="str">
        <f ca="1">отп!G28</f>
        <v>TRADING EDUCATORS INC.</v>
      </c>
      <c r="H28" s="11" t="str">
        <f t="shared" ca="1" si="4"/>
        <v>*4213</v>
      </c>
    </row>
    <row r="29" spans="1:8" s="9" customFormat="1" ht="27.6" customHeight="1">
      <c r="A29" s="10">
        <f t="shared" ca="1" si="3"/>
        <v>46056.772164351845</v>
      </c>
      <c r="B29" s="43">
        <f t="shared" ca="1" si="0"/>
        <v>45987.182638888888</v>
      </c>
      <c r="C29" s="12">
        <f t="shared" ca="1" si="5"/>
        <v>46056.772164351845</v>
      </c>
      <c r="D29" s="19">
        <f t="shared" ca="1" si="1"/>
        <v>45987.182638888888</v>
      </c>
      <c r="E29" s="508">
        <f ca="1">отп!E29/'ввод данных'!$B$7</f>
        <v>-0.84012539184952983</v>
      </c>
      <c r="F29" s="18">
        <f t="shared" ca="1" si="2"/>
        <v>-0.84012539184952983</v>
      </c>
      <c r="G29" s="11" t="str">
        <f ca="1">отп!G29</f>
        <v>MY-ZAIM.RU</v>
      </c>
      <c r="H29" s="11" t="str">
        <f t="shared" ca="1" si="4"/>
        <v>*4213</v>
      </c>
    </row>
    <row r="30" spans="1:8" s="9" customFormat="1" ht="27.6" customHeight="1">
      <c r="A30" s="10">
        <f t="shared" ca="1" si="3"/>
        <v>46055.775636574064</v>
      </c>
      <c r="B30" s="43">
        <f t="shared" ca="1" si="0"/>
        <v>45988.030555555553</v>
      </c>
      <c r="C30" s="12">
        <f t="shared" ca="1" si="5"/>
        <v>46055.775636574064</v>
      </c>
      <c r="D30" s="19">
        <f t="shared" ca="1" si="1"/>
        <v>45988.030555555553</v>
      </c>
      <c r="E30" s="508">
        <f ca="1">отп!E30/'ввод данных'!$B$7</f>
        <v>-1.0156739811912225</v>
      </c>
      <c r="F30" s="18">
        <f t="shared" ca="1" si="2"/>
        <v>-1.0156739811912225</v>
      </c>
      <c r="G30" s="11" t="str">
        <f ca="1">отп!G30</f>
        <v>FOTOSTRANA.RU</v>
      </c>
      <c r="H30" s="11" t="str">
        <f t="shared" ca="1" si="4"/>
        <v>*4213</v>
      </c>
    </row>
    <row r="31" spans="1:8" s="9" customFormat="1" ht="27.6" customHeight="1">
      <c r="A31" s="10">
        <f t="shared" ca="1" si="3"/>
        <v>46055.006886574061</v>
      </c>
      <c r="B31" s="43">
        <f t="shared" ca="1" si="0"/>
        <v>45988.617361111108</v>
      </c>
      <c r="C31" s="12">
        <f t="shared" ca="1" si="5"/>
        <v>46055.006886574061</v>
      </c>
      <c r="D31" s="19">
        <f t="shared" ca="1" si="1"/>
        <v>45988.617361111108</v>
      </c>
      <c r="E31" s="508">
        <f ca="1">отп!E31/'ввод данных'!$B$7</f>
        <v>-10.984326018808778</v>
      </c>
      <c r="F31" s="18">
        <f t="shared" ca="1" si="2"/>
        <v>-10.984326018808778</v>
      </c>
      <c r="G31" s="11" t="str">
        <f ca="1">отп!G31</f>
        <v>IZAIMO-LP</v>
      </c>
      <c r="H31" s="11" t="str">
        <f t="shared" ca="1" si="4"/>
        <v>*4213</v>
      </c>
    </row>
    <row r="32" spans="1:8" s="9" customFormat="1" ht="27.6" customHeight="1">
      <c r="A32" s="10">
        <f t="shared" ca="1" si="3"/>
        <v>46054.252719907396</v>
      </c>
      <c r="B32" s="43">
        <f t="shared" ca="1" si="0"/>
        <v>45989.012499999997</v>
      </c>
      <c r="C32" s="12">
        <f t="shared" ca="1" si="5"/>
        <v>46054.252719907396</v>
      </c>
      <c r="D32" s="19">
        <f t="shared" ca="1" si="1"/>
        <v>45989.012499999997</v>
      </c>
      <c r="E32" s="508">
        <f ca="1">отп!E32/'ввод данных'!$B$7</f>
        <v>-6.5203761755485896</v>
      </c>
      <c r="F32" s="18">
        <f t="shared" ca="1" si="2"/>
        <v>-6.5203761755485896</v>
      </c>
      <c r="G32" s="11" t="str">
        <f ca="1">отп!G32</f>
        <v>DX_COMPASS</v>
      </c>
      <c r="H32" s="11" t="str">
        <f t="shared" ca="1" si="4"/>
        <v>*4213</v>
      </c>
    </row>
    <row r="33" spans="1:8" s="9" customFormat="1" ht="27.6" customHeight="1">
      <c r="A33" s="10">
        <f t="shared" ca="1" si="3"/>
        <v>46053.52980324073</v>
      </c>
      <c r="B33" s="43">
        <f t="shared" ca="1" si="0"/>
        <v>45989.899305555555</v>
      </c>
      <c r="C33" s="12">
        <f t="shared" ca="1" si="5"/>
        <v>46053.52980324073</v>
      </c>
      <c r="D33" s="19">
        <f t="shared" ca="1" si="1"/>
        <v>45989.899305555555</v>
      </c>
      <c r="E33" s="508">
        <f ca="1">отп!E33/'ввод данных'!$B$7</f>
        <v>-3.6112852664576804</v>
      </c>
      <c r="F33" s="18">
        <f t="shared" ca="1" si="2"/>
        <v>-3.6112852664576804</v>
      </c>
      <c r="G33" s="11" t="str">
        <f ca="1">отп!G33</f>
        <v>QIWI WALLET</v>
      </c>
      <c r="H33" s="11" t="str">
        <f t="shared" ca="1" si="4"/>
        <v>*4213</v>
      </c>
    </row>
    <row r="34" spans="1:8" s="9" customFormat="1" ht="27.6" customHeight="1">
      <c r="A34" s="10">
        <f t="shared" ca="1" si="3"/>
        <v>46053.0464699074</v>
      </c>
      <c r="B34" s="43">
        <f t="shared" ca="1" si="0"/>
        <v>45990.71597222222</v>
      </c>
      <c r="C34" s="12">
        <f t="shared" ca="1" si="5"/>
        <v>46053.0464699074</v>
      </c>
      <c r="D34" s="19">
        <f t="shared" ca="1" si="1"/>
        <v>45990.71597222222</v>
      </c>
      <c r="E34" s="508">
        <f ca="1">отп!E34/'ввод данных'!$B$7</f>
        <v>-6.507836990595611</v>
      </c>
      <c r="F34" s="18">
        <f t="shared" ca="1" si="2"/>
        <v>-6.507836990595611</v>
      </c>
      <c r="G34" s="11" t="str">
        <f ca="1">отп!G34</f>
        <v>YANDEX.MONEY MOSKVA G</v>
      </c>
      <c r="H34" s="11" t="str">
        <f t="shared" ca="1" si="4"/>
        <v>*4213</v>
      </c>
    </row>
    <row r="35" spans="1:8" s="9" customFormat="1" ht="27.6" customHeight="1">
      <c r="A35" s="10">
        <f t="shared" ca="1" si="3"/>
        <v>46052.279108796291</v>
      </c>
      <c r="B35" s="43">
        <f t="shared" ca="1" si="0"/>
        <v>45991.134027777778</v>
      </c>
      <c r="C35" s="12">
        <f t="shared" ca="1" si="5"/>
        <v>46052.279108796291</v>
      </c>
      <c r="D35" s="19">
        <f t="shared" ca="1" si="1"/>
        <v>45991.134027777778</v>
      </c>
      <c r="E35" s="508">
        <f ca="1">отп!E35/'ввод данных'!$B$7</f>
        <v>-17.103448275862068</v>
      </c>
      <c r="F35" s="18">
        <f t="shared" ca="1" si="2"/>
        <v>-17.103448275862068</v>
      </c>
      <c r="G35" s="11" t="str">
        <f ca="1">отп!G35</f>
        <v>QUICKZAIMNEW</v>
      </c>
      <c r="H35" s="11" t="str">
        <f t="shared" ca="1" si="4"/>
        <v>*4213</v>
      </c>
    </row>
    <row r="36" spans="1:8" s="9" customFormat="1" ht="27.6" customHeight="1">
      <c r="A36" s="10">
        <f t="shared" ca="1" si="3"/>
        <v>46051.560358796291</v>
      </c>
      <c r="B36" s="43">
        <f t="shared" ca="1" si="0"/>
        <v>45991.572222222225</v>
      </c>
      <c r="C36" s="12">
        <f t="shared" ca="1" si="5"/>
        <v>46051.560358796291</v>
      </c>
      <c r="D36" s="19">
        <f t="shared" ca="1" si="1"/>
        <v>45991.572222222225</v>
      </c>
      <c r="E36" s="508">
        <f ca="1">отп!E36/'ввод данных'!$B$7</f>
        <v>-15.373040752351097</v>
      </c>
      <c r="F36" s="18">
        <f t="shared" ca="1" si="2"/>
        <v>-15.373040752351097</v>
      </c>
      <c r="G36" s="11" t="str">
        <f ca="1">отп!G36</f>
        <v>OOO COFFEE EZS</v>
      </c>
      <c r="H36" s="11" t="str">
        <f t="shared" ca="1" si="4"/>
        <v>*4213</v>
      </c>
    </row>
    <row r="37" spans="1:8" s="9" customFormat="1" ht="27.6" customHeight="1">
      <c r="A37" s="10">
        <f t="shared" ca="1" si="3"/>
        <v>46050.787442129622</v>
      </c>
      <c r="B37" s="43">
        <f t="shared" ca="1" si="0"/>
        <v>45992.327083333337</v>
      </c>
      <c r="C37" s="12">
        <f t="shared" ca="1" si="5"/>
        <v>46050.787442129622</v>
      </c>
      <c r="D37" s="19">
        <f t="shared" ca="1" si="1"/>
        <v>45992.327083333337</v>
      </c>
      <c r="E37" s="508">
        <f ca="1">отп!E37/'ввод данных'!$B$7</f>
        <v>-14.633228840125392</v>
      </c>
      <c r="F37" s="18">
        <f t="shared" ca="1" si="2"/>
        <v>-14.633228840125392</v>
      </c>
      <c r="G37" s="11" t="str">
        <f ca="1">отп!G37</f>
        <v>VRN*QIWI</v>
      </c>
      <c r="H37" s="11" t="str">
        <f t="shared" ca="1" si="4"/>
        <v>*4213</v>
      </c>
    </row>
    <row r="38" spans="1:8" s="9" customFormat="1" ht="27.6" customHeight="1">
      <c r="A38" s="10">
        <f t="shared" ca="1" si="3"/>
        <v>46049.985358796286</v>
      </c>
      <c r="B38" s="43">
        <f t="shared" ca="1" si="0"/>
        <v>45992.89444444445</v>
      </c>
      <c r="C38" s="12">
        <f t="shared" ca="1" si="5"/>
        <v>46049.985358796286</v>
      </c>
      <c r="D38" s="19">
        <f t="shared" ca="1" si="1"/>
        <v>45992.89444444445</v>
      </c>
      <c r="E38" s="508">
        <f ca="1">отп!E38/'ввод данных'!$B$7</f>
        <v>-0.70219435736677116</v>
      </c>
      <c r="F38" s="18">
        <f t="shared" ca="1" si="2"/>
        <v>-0.70219435736677116</v>
      </c>
      <c r="G38" s="11" t="str">
        <f ca="1">отп!G38</f>
        <v>SAMMER LANCH</v>
      </c>
      <c r="H38" s="11" t="str">
        <f t="shared" ca="1" si="4"/>
        <v>*4213</v>
      </c>
    </row>
    <row r="39" spans="1:8" s="9" customFormat="1" ht="27.6" customHeight="1">
      <c r="A39" s="10">
        <f t="shared" ca="1" si="3"/>
        <v>46049.098553240729</v>
      </c>
      <c r="B39" s="43">
        <f t="shared" ca="1" si="0"/>
        <v>45993.612500000003</v>
      </c>
      <c r="C39" s="12">
        <f t="shared" ca="1" si="5"/>
        <v>46049.098553240729</v>
      </c>
      <c r="D39" s="19">
        <f t="shared" ca="1" si="1"/>
        <v>45993.612500000003</v>
      </c>
      <c r="E39" s="508">
        <f ca="1">отп!E39/'ввод данных'!$B$7</f>
        <v>-12.852664576802507</v>
      </c>
      <c r="F39" s="18">
        <f t="shared" ca="1" si="2"/>
        <v>-12.852664576802507</v>
      </c>
      <c r="G39" s="11" t="str">
        <f ca="1">отп!G39</f>
        <v>LENTA-297</v>
      </c>
      <c r="H39" s="11" t="str">
        <f t="shared" ca="1" si="4"/>
        <v>*4213</v>
      </c>
    </row>
    <row r="40" spans="1:8" s="9" customFormat="1" ht="27.6" customHeight="1">
      <c r="A40" s="10">
        <f t="shared" ca="1" si="3"/>
        <v>46048.37355324073</v>
      </c>
      <c r="B40" s="43">
        <f t="shared" ca="1" si="0"/>
        <v>45994.000694444447</v>
      </c>
      <c r="C40" s="12">
        <f t="shared" ca="1" si="5"/>
        <v>46048.37355324073</v>
      </c>
      <c r="D40" s="19">
        <f t="shared" ca="1" si="1"/>
        <v>45994.000694444447</v>
      </c>
      <c r="E40" s="508">
        <f ca="1">отп!E40/'ввод данных'!$B$7</f>
        <v>-1.3793103448275863</v>
      </c>
      <c r="F40" s="18">
        <f t="shared" ca="1" si="2"/>
        <v>-1.3793103448275863</v>
      </c>
      <c r="G40" s="11" t="str">
        <f ca="1">отп!G40</f>
        <v>PAYMASTER</v>
      </c>
      <c r="H40" s="11" t="str">
        <f t="shared" ca="1" si="4"/>
        <v>*4213</v>
      </c>
    </row>
    <row r="41" spans="1:8" s="9" customFormat="1" ht="27.6" customHeight="1">
      <c r="A41" s="10">
        <f t="shared" ca="1" si="3"/>
        <v>46047.898553240731</v>
      </c>
      <c r="B41" s="43">
        <f t="shared" ca="1" si="0"/>
        <v>45994.725694444445</v>
      </c>
      <c r="C41" s="12">
        <f t="shared" ca="1" si="5"/>
        <v>46047.898553240731</v>
      </c>
      <c r="D41" s="19">
        <f t="shared" ca="1" si="1"/>
        <v>45994.725694444445</v>
      </c>
      <c r="E41" s="508">
        <f ca="1">отп!E41/'ввод данных'!$B$7</f>
        <v>-3.9247648902821317</v>
      </c>
      <c r="F41" s="18">
        <f t="shared" ca="1" si="2"/>
        <v>-3.9247648902821317</v>
      </c>
      <c r="G41" s="11" t="str">
        <f ca="1">отп!G41</f>
        <v>MOBI.DENGI.. UNITPAY</v>
      </c>
      <c r="H41" s="11" t="str">
        <f t="shared" ca="1" si="4"/>
        <v>*4213</v>
      </c>
    </row>
    <row r="42" spans="1:8" s="9" customFormat="1" ht="27.6" customHeight="1">
      <c r="A42" s="10">
        <f t="shared" ca="1" si="3"/>
        <v>46046.957581018512</v>
      </c>
      <c r="B42" s="43">
        <f t="shared" ca="1" si="0"/>
        <v>45995.404861111114</v>
      </c>
      <c r="C42" s="12">
        <f t="shared" ca="1" si="5"/>
        <v>46046.957581018512</v>
      </c>
      <c r="D42" s="19">
        <f t="shared" ca="1" si="1"/>
        <v>45995.404861111114</v>
      </c>
      <c r="E42" s="508">
        <f ca="1">отп!E42/'ввод данных'!$B$7</f>
        <v>-16.238244514106583</v>
      </c>
      <c r="F42" s="18">
        <f t="shared" ca="1" si="2"/>
        <v>-16.238244514106583</v>
      </c>
      <c r="G42" s="11" t="str">
        <f ca="1">отп!G42</f>
        <v>TRM 4814 E LENINGRADSK</v>
      </c>
      <c r="H42" s="11" t="str">
        <f t="shared" ca="1" si="4"/>
        <v>*4213</v>
      </c>
    </row>
    <row r="43" spans="1:8" s="9" customFormat="1" ht="27.6" customHeight="1">
      <c r="A43" s="10">
        <f t="shared" ca="1" si="3"/>
        <v>46046.562442129623</v>
      </c>
      <c r="B43" s="43">
        <f t="shared" ca="1" si="0"/>
        <v>45996.368055555555</v>
      </c>
      <c r="C43" s="12">
        <f t="shared" ca="1" si="5"/>
        <v>46046.562442129623</v>
      </c>
      <c r="D43" s="19">
        <f t="shared" ca="1" si="1"/>
        <v>45996.368055555555</v>
      </c>
      <c r="E43" s="508">
        <f ca="1">отп!E43/'ввод данных'!$B$7</f>
        <v>-9.1410658307210024</v>
      </c>
      <c r="F43" s="18">
        <f t="shared" ca="1" si="2"/>
        <v>-9.1410658307210024</v>
      </c>
      <c r="G43" s="11" t="str">
        <f ca="1">отп!G43</f>
        <v>VRB*QIWI</v>
      </c>
      <c r="H43" s="11" t="str">
        <f t="shared" ca="1" si="4"/>
        <v>*4213</v>
      </c>
    </row>
    <row r="44" spans="1:8" s="9" customFormat="1" ht="27.6" customHeight="1">
      <c r="A44" s="10">
        <f t="shared" ca="1" si="3"/>
        <v>46045.849942129622</v>
      </c>
      <c r="B44" s="43">
        <f t="shared" ca="1" si="0"/>
        <v>45997.009722222225</v>
      </c>
      <c r="C44" s="12">
        <f ca="1">A44</f>
        <v>46045.849942129622</v>
      </c>
      <c r="D44" s="19">
        <f t="shared" ref="D44:D107" ca="1" si="6">B44</f>
        <v>45997.009722222225</v>
      </c>
      <c r="E44" s="508">
        <f ca="1">отп!E44/'ввод данных'!$B$7</f>
        <v>-1.567398119122257</v>
      </c>
      <c r="F44" s="18">
        <f t="shared" ca="1" si="2"/>
        <v>-1.567398119122257</v>
      </c>
      <c r="G44" s="11" t="str">
        <f ca="1">отп!G44</f>
        <v>WELTRADE</v>
      </c>
      <c r="H44" s="11" t="str">
        <f t="shared" ca="1" si="4"/>
        <v>*4213</v>
      </c>
    </row>
    <row r="45" spans="1:8" s="9" customFormat="1" ht="27.6" customHeight="1">
      <c r="A45" s="10">
        <f t="shared" ca="1" si="3"/>
        <v>46044.953414351847</v>
      </c>
      <c r="B45" s="43">
        <f t="shared" ca="1" si="0"/>
        <v>45997.413194444445</v>
      </c>
      <c r="C45" s="12">
        <f t="shared" ref="C45:C47" ca="1" si="7">A45</f>
        <v>46044.953414351847</v>
      </c>
      <c r="D45" s="19">
        <f t="shared" ca="1" si="6"/>
        <v>45997.413194444445</v>
      </c>
      <c r="E45" s="508">
        <f ca="1">отп!E45/'ввод данных'!$B$7</f>
        <v>-4.915360501567398</v>
      </c>
      <c r="F45" s="18">
        <f t="shared" ca="1" si="2"/>
        <v>-4.915360501567398</v>
      </c>
      <c r="G45" s="11" t="str">
        <f ca="1">отп!G45</f>
        <v>LEUPAY.EU  CODE 9022</v>
      </c>
      <c r="H45" s="11" t="str">
        <f t="shared" ca="1" si="4"/>
        <v>*4213</v>
      </c>
    </row>
    <row r="46" spans="1:8" s="9" customFormat="1" ht="27.6" customHeight="1">
      <c r="A46" s="10">
        <f t="shared" ca="1" si="3"/>
        <v>46044.154803240737</v>
      </c>
      <c r="B46" s="43">
        <f t="shared" ca="1" si="0"/>
        <v>45997.99722222222</v>
      </c>
      <c r="C46" s="12">
        <f t="shared" ca="1" si="7"/>
        <v>46044.154803240737</v>
      </c>
      <c r="D46" s="19">
        <f t="shared" ca="1" si="6"/>
        <v>45997.99722222222</v>
      </c>
      <c r="E46" s="508">
        <f ca="1">отп!E46/'ввод данных'!$B$7</f>
        <v>-14.181818181818182</v>
      </c>
      <c r="F46" s="18">
        <f t="shared" ca="1" si="2"/>
        <v>-14.181818181818182</v>
      </c>
      <c r="G46" s="11" t="str">
        <f ca="1">отп!G46</f>
        <v>CEXIO</v>
      </c>
      <c r="H46" s="11" t="str">
        <f t="shared" ca="1" si="4"/>
        <v>*4213</v>
      </c>
    </row>
    <row r="47" spans="1:8" s="9" customFormat="1" ht="27.6" customHeight="1">
      <c r="A47" s="10">
        <f t="shared" ca="1" si="3"/>
        <v>46043.402025462958</v>
      </c>
      <c r="B47" s="43">
        <f t="shared" ca="1" si="0"/>
        <v>45998.611111111109</v>
      </c>
      <c r="C47" s="12">
        <f t="shared" ca="1" si="7"/>
        <v>46043.402025462958</v>
      </c>
      <c r="D47" s="19">
        <f t="shared" ca="1" si="6"/>
        <v>45998.611111111109</v>
      </c>
      <c r="E47" s="508">
        <f ca="1">отп!E47/'ввод данных'!$B$7</f>
        <v>-67.435736677115983</v>
      </c>
      <c r="F47" s="18">
        <f t="shared" ca="1" si="2"/>
        <v>-67.435736677115983</v>
      </c>
      <c r="G47" s="11" t="str">
        <f ca="1">отп!G47</f>
        <v>OOO MFK</v>
      </c>
      <c r="H47" s="11" t="str">
        <f t="shared" ca="1" si="4"/>
        <v>*4213</v>
      </c>
    </row>
    <row r="48" spans="1:8" s="9" customFormat="1" ht="27.6" customHeight="1">
      <c r="A48" s="10">
        <f t="shared" ca="1" si="3"/>
        <v>46043.027025462958</v>
      </c>
      <c r="B48" s="43">
        <f t="shared" ca="1" si="0"/>
        <v>45999.061111111107</v>
      </c>
      <c r="C48" s="12">
        <f ca="1">A48</f>
        <v>46043.027025462958</v>
      </c>
      <c r="D48" s="19">
        <f t="shared" ca="1" si="6"/>
        <v>45999.061111111107</v>
      </c>
      <c r="E48" s="508">
        <f ca="1">отп!E48/'ввод данных'!$B$7</f>
        <v>-67.285266457680251</v>
      </c>
      <c r="F48" s="18">
        <f t="shared" ca="1" si="2"/>
        <v>-67.285266457680251</v>
      </c>
      <c r="G48" s="11" t="str">
        <f ca="1">отп!G48</f>
        <v>MAGAZIN DUDNIK</v>
      </c>
      <c r="H48" s="11" t="str">
        <f t="shared" ca="1" si="4"/>
        <v>*4213</v>
      </c>
    </row>
    <row r="49" spans="1:8" s="9" customFormat="1" ht="27.6" customHeight="1">
      <c r="A49" s="10">
        <f t="shared" ca="1" si="3"/>
        <v>46042.50063657407</v>
      </c>
      <c r="B49" s="43">
        <f t="shared" ca="1" si="0"/>
        <v>45999.437499999993</v>
      </c>
      <c r="C49" s="12">
        <f ca="1">A49</f>
        <v>46042.50063657407</v>
      </c>
      <c r="D49" s="19">
        <f t="shared" ca="1" si="6"/>
        <v>45999.437499999993</v>
      </c>
      <c r="E49" s="508">
        <f ca="1">отп!E49/'ввод данных'!$B$7</f>
        <v>-0.80250783699059558</v>
      </c>
      <c r="F49" s="18">
        <f t="shared" ca="1" si="2"/>
        <v>-0.80250783699059558</v>
      </c>
      <c r="G49" s="11" t="str">
        <f ca="1">отп!G49</f>
        <v>BHN*GIFTCARDS</v>
      </c>
      <c r="H49" s="11" t="str">
        <f t="shared" ca="1" si="4"/>
        <v>*4213</v>
      </c>
    </row>
    <row r="50" spans="1:8" s="9" customFormat="1" ht="27.6" customHeight="1">
      <c r="A50" s="10">
        <f t="shared" ca="1" si="3"/>
        <v>46041.658275462956</v>
      </c>
      <c r="B50" s="43">
        <f t="shared" ca="1" si="0"/>
        <v>46000.172916666663</v>
      </c>
      <c r="C50" s="12">
        <f t="shared" ref="C50:D113" ca="1" si="8">A50</f>
        <v>46041.658275462956</v>
      </c>
      <c r="D50" s="19">
        <f t="shared" ca="1" si="6"/>
        <v>46000.172916666663</v>
      </c>
      <c r="E50" s="508">
        <f ca="1">отп!E50/'ввод данных'!$B$7</f>
        <v>-121.41692789968653</v>
      </c>
      <c r="F50" s="18">
        <f t="shared" ca="1" si="2"/>
        <v>-121.41692789968653</v>
      </c>
      <c r="G50" s="11" t="str">
        <f ca="1">отп!G50</f>
        <v>BAZAR</v>
      </c>
      <c r="H50" s="11" t="str">
        <f t="shared" ca="1" si="4"/>
        <v>*4213</v>
      </c>
    </row>
    <row r="51" spans="1:8" s="9" customFormat="1" ht="27.6" customHeight="1">
      <c r="A51" s="10">
        <f t="shared" ca="1" si="3"/>
        <v>46040.702025462953</v>
      </c>
      <c r="B51" s="43">
        <f t="shared" ca="1" si="0"/>
        <v>46000.719444444439</v>
      </c>
      <c r="C51" s="12">
        <f t="shared" ca="1" si="8"/>
        <v>46040.702025462953</v>
      </c>
      <c r="D51" s="19">
        <f t="shared" ca="1" si="6"/>
        <v>46000.719444444439</v>
      </c>
      <c r="E51" s="508">
        <f ca="1">отп!E51/'ввод данных'!$B$7</f>
        <v>-38.58307210031348</v>
      </c>
      <c r="F51" s="18">
        <f t="shared" ca="1" si="2"/>
        <v>-38.58307210031348</v>
      </c>
      <c r="G51" s="11" t="str">
        <f ca="1">отп!G51</f>
        <v>INTELLECTMONEY</v>
      </c>
      <c r="H51" s="11" t="str">
        <f t="shared" ca="1" si="4"/>
        <v>*4213</v>
      </c>
    </row>
    <row r="52" spans="1:8" s="9" customFormat="1" ht="27.6" customHeight="1">
      <c r="A52" s="10">
        <f t="shared" ca="1" si="3"/>
        <v>46040.292303240734</v>
      </c>
      <c r="B52" s="43">
        <f t="shared" ca="1" si="0"/>
        <v>46001.44930555555</v>
      </c>
      <c r="C52" s="12">
        <f t="shared" ca="1" si="8"/>
        <v>46040.292303240734</v>
      </c>
      <c r="D52" s="19">
        <f t="shared" ca="1" si="6"/>
        <v>46001.44930555555</v>
      </c>
      <c r="E52" s="508">
        <f ca="1">отп!E52/'ввод данных'!$B$7</f>
        <v>-105.26645768025078</v>
      </c>
      <c r="F52" s="18">
        <f t="shared" ca="1" si="2"/>
        <v>-105.26645768025078</v>
      </c>
      <c r="G52" s="11" t="str">
        <f ca="1">отп!G52</f>
        <v>PAYANYWAY*TURBOZAIM</v>
      </c>
      <c r="H52" s="11" t="str">
        <f t="shared" ca="1" si="4"/>
        <v>*4213</v>
      </c>
    </row>
    <row r="53" spans="1:8" s="9" customFormat="1" ht="27.6" customHeight="1">
      <c r="A53" s="10">
        <f t="shared" ca="1" si="3"/>
        <v>46039.926331018512</v>
      </c>
      <c r="B53" s="43">
        <f t="shared" ca="1" si="0"/>
        <v>46002.266666666663</v>
      </c>
      <c r="C53" s="12">
        <f t="shared" ca="1" si="8"/>
        <v>46039.926331018512</v>
      </c>
      <c r="D53" s="19">
        <f t="shared" ca="1" si="6"/>
        <v>46002.266666666663</v>
      </c>
      <c r="E53" s="508">
        <f ca="1">отп!E53/'ввод данных'!$B$7</f>
        <v>10532.915360501567</v>
      </c>
      <c r="F53" s="18">
        <f t="shared" ca="1" si="2"/>
        <v>10532.915360501567</v>
      </c>
      <c r="G53" s="11" t="str">
        <f ca="1">отп!G53</f>
        <v>Salary transfer from STARLINK LLC</v>
      </c>
      <c r="H53" s="11" t="str">
        <f t="shared" ca="1" si="4"/>
        <v>*4213</v>
      </c>
    </row>
    <row r="54" spans="1:8" s="9" customFormat="1" ht="27.6" customHeight="1">
      <c r="A54" s="10">
        <f t="shared" ca="1" si="3"/>
        <v>46039.285358796289</v>
      </c>
      <c r="B54" s="43">
        <f t="shared" ca="1" si="0"/>
        <v>46003.004166666666</v>
      </c>
      <c r="C54" s="12">
        <f t="shared" ca="1" si="8"/>
        <v>46039.285358796289</v>
      </c>
      <c r="D54" s="19">
        <f t="shared" ca="1" si="6"/>
        <v>46003.004166666666</v>
      </c>
      <c r="E54" s="508">
        <f ca="1">отп!E54/'ввод данных'!$B$7</f>
        <v>-76.789968652037615</v>
      </c>
      <c r="F54" s="18">
        <f t="shared" ca="1" si="2"/>
        <v>-76.789968652037615</v>
      </c>
      <c r="G54" s="11" t="str">
        <f ca="1">отп!G54</f>
        <v>LUKOIL.AZK 17 51S</v>
      </c>
      <c r="H54" s="11" t="str">
        <f t="shared" ca="1" si="4"/>
        <v>*4213</v>
      </c>
    </row>
    <row r="55" spans="1:8" s="9" customFormat="1" ht="27.6" customHeight="1">
      <c r="A55" s="10">
        <f t="shared" ca="1" si="3"/>
        <v>46038.891608796286</v>
      </c>
      <c r="B55" s="43">
        <f t="shared" ca="1" si="0"/>
        <v>46003.683333333334</v>
      </c>
      <c r="C55" s="12">
        <f t="shared" ca="1" si="8"/>
        <v>46038.891608796286</v>
      </c>
      <c r="D55" s="19">
        <f t="shared" ca="1" si="6"/>
        <v>46003.683333333334</v>
      </c>
      <c r="E55" s="508">
        <f ca="1">отп!E55/'ввод данных'!$B$7</f>
        <v>-155.41065830721004</v>
      </c>
      <c r="F55" s="18">
        <f t="shared" ca="1" si="2"/>
        <v>-155.41065830721004</v>
      </c>
      <c r="G55" s="11" t="str">
        <f ca="1">отп!G55</f>
        <v>OOO GUDFUD</v>
      </c>
      <c r="H55" s="11" t="str">
        <f t="shared" ca="1" si="4"/>
        <v>*4213</v>
      </c>
    </row>
    <row r="56" spans="1:8" s="9" customFormat="1" ht="27.6" customHeight="1">
      <c r="A56" s="10">
        <f t="shared" ca="1" si="3"/>
        <v>46038.442997685175</v>
      </c>
      <c r="B56" s="43">
        <f t="shared" ca="1" si="0"/>
        <v>46004.326388888891</v>
      </c>
      <c r="C56" s="12">
        <f t="shared" ca="1" si="8"/>
        <v>46038.442997685175</v>
      </c>
      <c r="D56" s="19">
        <f t="shared" ca="1" si="6"/>
        <v>46004.326388888891</v>
      </c>
      <c r="E56" s="508">
        <f ca="1">отп!E56/'ввод данных'!$B$7</f>
        <v>-172.53918495297805</v>
      </c>
      <c r="F56" s="18">
        <f t="shared" ca="1" si="2"/>
        <v>-172.53918495297805</v>
      </c>
      <c r="G56" s="11" t="str">
        <f ca="1">отп!G56</f>
        <v>MCDONALDS 27302</v>
      </c>
      <c r="H56" s="11" t="str">
        <f t="shared" ca="1" si="4"/>
        <v>*4213</v>
      </c>
    </row>
    <row r="57" spans="1:8" s="9" customFormat="1" ht="27.6" customHeight="1">
      <c r="A57" s="10">
        <f t="shared" ca="1" si="3"/>
        <v>46038.021469907399</v>
      </c>
      <c r="B57" s="43">
        <f t="shared" ca="1" si="0"/>
        <v>46004.756944444445</v>
      </c>
      <c r="C57" s="12">
        <f t="shared" ca="1" si="8"/>
        <v>46038.021469907399</v>
      </c>
      <c r="D57" s="19">
        <f t="shared" ca="1" si="6"/>
        <v>46004.756944444445</v>
      </c>
      <c r="E57" s="508">
        <f ca="1">отп!E57/'ввод данных'!$B$7</f>
        <v>-15.661442006269592</v>
      </c>
      <c r="F57" s="18">
        <f t="shared" ca="1" si="2"/>
        <v>-15.661442006269592</v>
      </c>
      <c r="G57" s="11" t="str">
        <f ca="1">отп!G57</f>
        <v>EKAPUSTA</v>
      </c>
      <c r="H57" s="11" t="str">
        <f t="shared" ca="1" si="4"/>
        <v>*4213</v>
      </c>
    </row>
    <row r="58" spans="1:8" s="9" customFormat="1" ht="27.6" customHeight="1">
      <c r="A58" s="10">
        <f t="shared" ca="1" si="3"/>
        <v>46037.54924768518</v>
      </c>
      <c r="B58" s="43">
        <f t="shared" ca="1" si="0"/>
        <v>46005.449305555558</v>
      </c>
      <c r="C58" s="12">
        <f t="shared" ca="1" si="8"/>
        <v>46037.54924768518</v>
      </c>
      <c r="D58" s="19">
        <f t="shared" ca="1" si="6"/>
        <v>46005.449305555558</v>
      </c>
      <c r="E58" s="508">
        <f ca="1">отп!E58/'ввод данных'!$B$7</f>
        <v>-176.81504702194357</v>
      </c>
      <c r="F58" s="18">
        <f t="shared" ca="1" si="2"/>
        <v>-176.81504702194357</v>
      </c>
      <c r="G58" s="11" t="str">
        <f ca="1">отп!G58</f>
        <v>SHOPWWW.BELARUSBANK.BY</v>
      </c>
      <c r="H58" s="11" t="str">
        <f t="shared" ca="1" si="4"/>
        <v>*4213</v>
      </c>
    </row>
    <row r="59" spans="1:8" s="9" customFormat="1" ht="27.6" customHeight="1">
      <c r="A59" s="10">
        <f t="shared" ca="1" si="3"/>
        <v>46036.997858796291</v>
      </c>
      <c r="B59" s="43">
        <f t="shared" ca="1" si="0"/>
        <v>46005.989583333336</v>
      </c>
      <c r="C59" s="12">
        <f t="shared" ca="1" si="8"/>
        <v>46036.997858796291</v>
      </c>
      <c r="D59" s="19">
        <f t="shared" ca="1" si="6"/>
        <v>46005.989583333336</v>
      </c>
      <c r="E59" s="508">
        <f ca="1">отп!E59/'ввод данных'!$B$7</f>
        <v>-13.329153605015675</v>
      </c>
      <c r="F59" s="18">
        <f t="shared" ca="1" si="2"/>
        <v>-13.329153605015675</v>
      </c>
      <c r="G59" s="11" t="str">
        <f ca="1">отп!G59</f>
        <v>SAMMER LANCH</v>
      </c>
      <c r="H59" s="11" t="str">
        <f t="shared" ca="1" si="4"/>
        <v>*4213</v>
      </c>
    </row>
    <row r="60" spans="1:8" s="9" customFormat="1" ht="27.6" customHeight="1">
      <c r="A60" s="10">
        <f t="shared" ca="1" si="3"/>
        <v>46036.252719907403</v>
      </c>
      <c r="B60" s="43">
        <f t="shared" ca="1" si="0"/>
        <v>46006.86319444445</v>
      </c>
      <c r="C60" s="12">
        <f t="shared" ca="1" si="8"/>
        <v>46036.252719907403</v>
      </c>
      <c r="D60" s="19">
        <f t="shared" ca="1" si="6"/>
        <v>46006.86319444445</v>
      </c>
      <c r="E60" s="508">
        <f ca="1">отп!E60/'ввод данных'!$B$7</f>
        <v>-180.94043887147336</v>
      </c>
      <c r="F60" s="18">
        <f t="shared" ca="1" si="2"/>
        <v>-180.94043887147336</v>
      </c>
      <c r="G60" s="11" t="str">
        <f ca="1">отп!G60</f>
        <v>NETELLER 1714</v>
      </c>
      <c r="H60" s="11" t="str">
        <f t="shared" ca="1" si="4"/>
        <v>*4213</v>
      </c>
    </row>
    <row r="61" spans="1:8" ht="27.6" customHeight="1">
      <c r="A61" s="10">
        <f t="shared" ca="1" si="3"/>
        <v>46035.81313657407</v>
      </c>
      <c r="B61" s="43">
        <f t="shared" ca="1" si="0"/>
        <v>46007.404861111114</v>
      </c>
      <c r="C61" s="12">
        <f t="shared" ca="1" si="8"/>
        <v>46035.81313657407</v>
      </c>
      <c r="D61" s="19">
        <f t="shared" ca="1" si="6"/>
        <v>46007.404861111114</v>
      </c>
      <c r="E61" s="508">
        <f ca="1">отп!E61/'ввод данных'!$B$7</f>
        <v>-145.45454545454547</v>
      </c>
      <c r="F61" s="18">
        <f t="shared" ca="1" si="2"/>
        <v>-145.45454545454547</v>
      </c>
      <c r="G61" s="11" t="str">
        <f ca="1">отп!G61</f>
        <v>PAYU*PAYQR, PAYQR.RU</v>
      </c>
      <c r="H61" s="11" t="str">
        <f t="shared" ca="1" si="4"/>
        <v>*4213</v>
      </c>
    </row>
    <row r="62" spans="1:8" ht="27.6" customHeight="1">
      <c r="A62" s="10">
        <f t="shared" ca="1" si="3"/>
        <v>46035.158275462956</v>
      </c>
      <c r="B62" s="43">
        <f t="shared" ca="1" si="0"/>
        <v>46008.329861111117</v>
      </c>
      <c r="C62" s="12">
        <f t="shared" ca="1" si="8"/>
        <v>46035.158275462956</v>
      </c>
      <c r="D62" s="19">
        <f t="shared" ca="1" si="6"/>
        <v>46008.329861111117</v>
      </c>
      <c r="E62" s="508">
        <f ca="1">отп!E62/'ввод данных'!$B$7</f>
        <v>-149.99373040752351</v>
      </c>
      <c r="F62" s="18">
        <f t="shared" ca="1" si="2"/>
        <v>-149.99373040752351</v>
      </c>
      <c r="G62" s="11" t="str">
        <f ca="1">отп!G62</f>
        <v>COFFEE AVTOMEKH</v>
      </c>
      <c r="H62" s="11" t="str">
        <f t="shared" ca="1" si="4"/>
        <v>*4213</v>
      </c>
    </row>
    <row r="63" spans="1:8" ht="27.6" customHeight="1">
      <c r="A63" s="10">
        <f t="shared" ca="1" si="3"/>
        <v>46034.733275462953</v>
      </c>
      <c r="B63" s="43">
        <f t="shared" ca="1" si="0"/>
        <v>46008.700694444451</v>
      </c>
      <c r="C63" s="12">
        <f t="shared" ca="1" si="8"/>
        <v>46034.733275462953</v>
      </c>
      <c r="D63" s="19">
        <f t="shared" ca="1" si="6"/>
        <v>46008.700694444451</v>
      </c>
      <c r="E63" s="508">
        <f ca="1">отп!E63/'ввод данных'!$B$7</f>
        <v>-13.742946708463951</v>
      </c>
      <c r="F63" s="18">
        <f t="shared" ca="1" si="2"/>
        <v>-13.742946708463951</v>
      </c>
      <c r="G63" s="11" t="str">
        <f ca="1">отп!G63</f>
        <v>CLOUD*CREDITSCORESE</v>
      </c>
      <c r="H63" s="11" t="str">
        <f t="shared" ca="1" si="4"/>
        <v>*4213</v>
      </c>
    </row>
    <row r="64" spans="1:8" ht="27.6" customHeight="1">
      <c r="A64" s="10">
        <f t="shared" ca="1" si="3"/>
        <v>46033.776331018511</v>
      </c>
      <c r="B64" s="43">
        <f t="shared" ca="1" si="0"/>
        <v>46009.609722222231</v>
      </c>
      <c r="C64" s="12">
        <f t="shared" ca="1" si="8"/>
        <v>46033.776331018511</v>
      </c>
      <c r="D64" s="19">
        <f t="shared" ca="1" si="6"/>
        <v>46009.609722222231</v>
      </c>
      <c r="E64" s="508">
        <f ca="1">отп!E64/'ввод данных'!$B$7</f>
        <v>-73.053291536050153</v>
      </c>
      <c r="F64" s="18">
        <f t="shared" ca="1" si="2"/>
        <v>-73.053291536050153</v>
      </c>
      <c r="G64" s="11" t="str">
        <f ca="1">отп!G64</f>
        <v>MAGNIT MM KONSTANTA</v>
      </c>
      <c r="H64" s="11" t="str">
        <f t="shared" ca="1" si="4"/>
        <v>*4213</v>
      </c>
    </row>
    <row r="65" spans="1:8" ht="27.6" customHeight="1">
      <c r="A65" s="10">
        <f t="shared" ca="1" si="3"/>
        <v>46033.253414351842</v>
      </c>
      <c r="B65" s="43">
        <f t="shared" ca="1" si="0"/>
        <v>46010.145138888896</v>
      </c>
      <c r="C65" s="12">
        <f t="shared" ca="1" si="8"/>
        <v>46033.253414351842</v>
      </c>
      <c r="D65" s="19">
        <f t="shared" ca="1" si="6"/>
        <v>46010.145138888896</v>
      </c>
      <c r="E65" s="508">
        <f ca="1">отп!E65/'ввод данных'!$B$7</f>
        <v>-40.175548589341695</v>
      </c>
      <c r="F65" s="18">
        <f t="shared" ca="1" si="2"/>
        <v>-40.175548589341695</v>
      </c>
      <c r="G65" s="11" t="str">
        <f ca="1">отп!G65</f>
        <v>OOO "APPETIT"</v>
      </c>
      <c r="H65" s="11" t="str">
        <f t="shared" ca="1" si="4"/>
        <v>*4213</v>
      </c>
    </row>
    <row r="66" spans="1:8" ht="27.6" customHeight="1">
      <c r="A66" s="10">
        <f t="shared" ca="1" si="3"/>
        <v>46032.797164351839</v>
      </c>
      <c r="B66" s="43">
        <f t="shared" ca="1" si="0"/>
        <v>46010.72083333334</v>
      </c>
      <c r="C66" s="12">
        <f t="shared" ca="1" si="8"/>
        <v>46032.797164351839</v>
      </c>
      <c r="D66" s="19">
        <f t="shared" ca="1" si="6"/>
        <v>46010.72083333334</v>
      </c>
      <c r="E66" s="508">
        <f ca="1">отп!E66/'ввод данных'!$B$7</f>
        <v>-33.253918495297803</v>
      </c>
      <c r="F66" s="18">
        <f t="shared" ca="1" si="2"/>
        <v>-33.253918495297803</v>
      </c>
      <c r="G66" s="11" t="str">
        <f ca="1">отп!G66</f>
        <v>PIF ALFACAPITAL REZERV</v>
      </c>
      <c r="H66" s="11" t="str">
        <f t="shared" ca="1" si="4"/>
        <v>*4213</v>
      </c>
    </row>
    <row r="67" spans="1:8" ht="27.6" customHeight="1">
      <c r="A67" s="10">
        <f t="shared" ca="1" si="3"/>
        <v>46031.837442129618</v>
      </c>
      <c r="B67" s="43">
        <f t="shared" ca="1" si="0"/>
        <v>46011.297222222231</v>
      </c>
      <c r="C67" s="12">
        <f t="shared" ca="1" si="8"/>
        <v>46031.837442129618</v>
      </c>
      <c r="D67" s="19">
        <f t="shared" ca="1" si="6"/>
        <v>46011.297222222231</v>
      </c>
      <c r="E67" s="508">
        <f ca="1">отп!E67/'ввод данных'!$B$7</f>
        <v>-106.11912225705329</v>
      </c>
      <c r="F67" s="18">
        <f t="shared" ca="1" si="2"/>
        <v>-106.11912225705329</v>
      </c>
      <c r="G67" s="11" t="str">
        <f ca="1">отп!G67</f>
        <v>ZAIMMIGOM.RU</v>
      </c>
      <c r="H67" s="11" t="str">
        <f t="shared" ca="1" si="4"/>
        <v>*4213</v>
      </c>
    </row>
    <row r="68" spans="1:8" ht="27.6" customHeight="1">
      <c r="A68" s="10">
        <f t="shared" ca="1" si="3"/>
        <v>46031.329803240726</v>
      </c>
      <c r="B68" s="43">
        <f t="shared" ca="1" si="0"/>
        <v>46012.263194444451</v>
      </c>
      <c r="C68" s="12">
        <f t="shared" ca="1" si="8"/>
        <v>46031.329803240726</v>
      </c>
      <c r="D68" s="19">
        <f t="shared" ca="1" si="6"/>
        <v>46012.263194444451</v>
      </c>
      <c r="E68" s="508">
        <f ca="1">отп!E68/'ввод данных'!$B$7</f>
        <v>-109.70532915360502</v>
      </c>
      <c r="F68" s="18">
        <f t="shared" ca="1" si="2"/>
        <v>-109.70532915360502</v>
      </c>
      <c r="G68" s="11" t="str">
        <f ca="1">отп!G68</f>
        <v>PAYPAL *VIPDENGI</v>
      </c>
      <c r="H68" s="11" t="str">
        <f t="shared" ca="1" si="4"/>
        <v>*4213</v>
      </c>
    </row>
    <row r="69" spans="1:8" ht="27.6" customHeight="1">
      <c r="A69" s="10">
        <f t="shared" ca="1" si="3"/>
        <v>46030.804108796285</v>
      </c>
      <c r="B69" s="43">
        <f t="shared" ca="1" si="0"/>
        <v>46012.895138888896</v>
      </c>
      <c r="C69" s="12">
        <f t="shared" ca="1" si="8"/>
        <v>46030.804108796285</v>
      </c>
      <c r="D69" s="19">
        <f t="shared" ca="1" si="6"/>
        <v>46012.895138888896</v>
      </c>
      <c r="E69" s="508">
        <f ca="1">отп!E69/'ввод данных'!$B$7</f>
        <v>-120.67711598746081</v>
      </c>
      <c r="F69" s="18">
        <f t="shared" ca="1" si="2"/>
        <v>-120.67711598746081</v>
      </c>
      <c r="G69" s="11" t="str">
        <f ca="1">отп!G69</f>
        <v>PEREKRESTOK STROGINSK</v>
      </c>
      <c r="H69" s="11" t="str">
        <f t="shared" ca="1" si="4"/>
        <v>*4213</v>
      </c>
    </row>
    <row r="70" spans="1:8" ht="27.6" customHeight="1">
      <c r="A70" s="10">
        <f t="shared" ca="1" si="3"/>
        <v>46030.086747685171</v>
      </c>
      <c r="B70" s="43">
        <f t="shared" ca="1" si="0"/>
        <v>46013.472222222226</v>
      </c>
      <c r="C70" s="12">
        <f t="shared" ca="1" si="8"/>
        <v>46030.086747685171</v>
      </c>
      <c r="D70" s="19">
        <f t="shared" ca="1" si="6"/>
        <v>46013.472222222226</v>
      </c>
      <c r="E70" s="508">
        <f ca="1">отп!E70/'ввод данных'!$B$7</f>
        <v>-128.60188087774296</v>
      </c>
      <c r="F70" s="18">
        <f t="shared" ca="1" si="2"/>
        <v>-128.60188087774296</v>
      </c>
      <c r="G70" s="11" t="str">
        <f ca="1">отп!G70</f>
        <v>CURRENCYAUCTIONSOFAMER</v>
      </c>
      <c r="H70" s="11" t="str">
        <f t="shared" ca="1" si="4"/>
        <v>*4213</v>
      </c>
    </row>
    <row r="71" spans="1:8" ht="27.6" customHeight="1">
      <c r="A71" s="10">
        <f t="shared" ca="1" si="3"/>
        <v>46029.360358796279</v>
      </c>
      <c r="B71" s="43">
        <f t="shared" ca="1" si="0"/>
        <v>46014.093055555561</v>
      </c>
      <c r="C71" s="12">
        <f t="shared" ca="1" si="8"/>
        <v>46029.360358796279</v>
      </c>
      <c r="D71" s="19">
        <f t="shared" ca="1" si="6"/>
        <v>46014.093055555561</v>
      </c>
      <c r="E71" s="508">
        <f ca="1">отп!E71/'ввод данных'!$B$7</f>
        <v>-134.20689655172413</v>
      </c>
      <c r="F71" s="18">
        <f t="shared" ca="1" si="2"/>
        <v>-134.20689655172413</v>
      </c>
      <c r="G71" s="11" t="str">
        <f ca="1">отп!G71</f>
        <v>SHOPWWW.BELARUSBANK.BY</v>
      </c>
      <c r="H71" s="11" t="str">
        <f t="shared" ca="1" si="4"/>
        <v>*4213</v>
      </c>
    </row>
    <row r="72" spans="1:8" ht="27.6" customHeight="1">
      <c r="A72" s="10">
        <f t="shared" ca="1" si="3"/>
        <v>46028.372858796276</v>
      </c>
      <c r="B72" s="43">
        <f t="shared" ca="1" si="0"/>
        <v>46014.765277777784</v>
      </c>
      <c r="C72" s="12">
        <f t="shared" ca="1" si="8"/>
        <v>46028.372858796276</v>
      </c>
      <c r="D72" s="19">
        <f t="shared" ca="1" si="6"/>
        <v>46014.765277777784</v>
      </c>
      <c r="E72" s="508">
        <f ca="1">отп!E72/'ввод данных'!$B$7</f>
        <v>-101.93103448275862</v>
      </c>
      <c r="F72" s="18">
        <f t="shared" ca="1" si="2"/>
        <v>-101.93103448275862</v>
      </c>
      <c r="G72" s="11" t="str">
        <f ca="1">отп!G72</f>
        <v>ZAIM-365-ON.RU</v>
      </c>
      <c r="H72" s="11" t="str">
        <f t="shared" ca="1" si="4"/>
        <v>*4213</v>
      </c>
    </row>
    <row r="73" spans="1:8" ht="27.6" customHeight="1">
      <c r="A73" s="10">
        <f t="shared" ca="1" si="3"/>
        <v>46027.852719907387</v>
      </c>
      <c r="B73" s="43">
        <f t="shared" ca="1" si="0"/>
        <v>46015.279166666674</v>
      </c>
      <c r="C73" s="12">
        <f t="shared" ca="1" si="8"/>
        <v>46027.852719907387</v>
      </c>
      <c r="D73" s="19">
        <f t="shared" ca="1" si="6"/>
        <v>46015.279166666674</v>
      </c>
      <c r="E73" s="508">
        <f ca="1">отп!E73/'ввод данных'!$B$7</f>
        <v>-127.31034482758621</v>
      </c>
      <c r="F73" s="18">
        <f t="shared" ca="1" si="2"/>
        <v>-127.31034482758621</v>
      </c>
      <c r="G73" s="11" t="str">
        <f ca="1">отп!G73</f>
        <v>COFFEE GORNYY</v>
      </c>
      <c r="H73" s="11" t="str">
        <f t="shared" ca="1" si="4"/>
        <v>*4213</v>
      </c>
    </row>
    <row r="74" spans="1:8" ht="27.6" customHeight="1">
      <c r="A74" s="10">
        <f t="shared" ca="1" si="3"/>
        <v>46027.238136574051</v>
      </c>
      <c r="B74" s="43">
        <f t="shared" ca="1" si="0"/>
        <v>46016.036805555566</v>
      </c>
      <c r="C74" s="12">
        <f t="shared" ca="1" si="8"/>
        <v>46027.238136574051</v>
      </c>
      <c r="D74" s="19">
        <f t="shared" ca="1" si="6"/>
        <v>46016.036805555566</v>
      </c>
      <c r="E74" s="508">
        <f ca="1">отп!E74/'ввод данных'!$B$7</f>
        <v>-92.476489028213166</v>
      </c>
      <c r="F74" s="18">
        <f t="shared" ca="1" si="2"/>
        <v>-92.476489028213166</v>
      </c>
      <c r="G74" s="11" t="str">
        <f ca="1">отп!G74</f>
        <v>MR. TAKO</v>
      </c>
      <c r="H74" s="11" t="str">
        <f t="shared" ca="1" si="4"/>
        <v>*4213</v>
      </c>
    </row>
    <row r="75" spans="1:8" ht="27.6" customHeight="1">
      <c r="A75" s="10">
        <f t="shared" ca="1" si="3"/>
        <v>46026.654108796276</v>
      </c>
      <c r="B75" s="43">
        <f t="shared" ca="1" si="0"/>
        <v>46016.731944444458</v>
      </c>
      <c r="C75" s="12">
        <f t="shared" ca="1" si="8"/>
        <v>46026.654108796276</v>
      </c>
      <c r="D75" s="19">
        <f t="shared" ca="1" si="6"/>
        <v>46016.731944444458</v>
      </c>
      <c r="E75" s="508">
        <f ca="1">отп!E75/'ввод данных'!$B$7</f>
        <v>-157.39184952978056</v>
      </c>
      <c r="F75" s="18">
        <f t="shared" ca="1" si="2"/>
        <v>-157.39184952978056</v>
      </c>
      <c r="G75" s="11" t="str">
        <f ca="1">отп!G75</f>
        <v>QUICKZAIMNEW</v>
      </c>
      <c r="H75" s="11" t="str">
        <f t="shared" ca="1" si="4"/>
        <v>*4213</v>
      </c>
    </row>
    <row r="76" spans="1:8" ht="27.6" customHeight="1">
      <c r="A76" s="10">
        <f t="shared" ca="1" si="3"/>
        <v>46026.129803240721</v>
      </c>
      <c r="B76" s="43">
        <f t="shared" ca="1" si="0"/>
        <v>46017.679166666683</v>
      </c>
      <c r="C76" s="12">
        <f t="shared" ca="1" si="8"/>
        <v>46026.129803240721</v>
      </c>
      <c r="D76" s="19">
        <f t="shared" ca="1" si="6"/>
        <v>46017.679166666683</v>
      </c>
      <c r="E76" s="508">
        <f ca="1">отп!E76/'ввод данных'!$B$7</f>
        <v>-104.30094043887148</v>
      </c>
      <c r="F76" s="18">
        <f t="shared" ca="1" si="2"/>
        <v>-104.30094043887148</v>
      </c>
      <c r="G76" s="11" t="str">
        <f ca="1">отп!G76</f>
        <v>RBK*FINBETTING</v>
      </c>
      <c r="H76" s="11" t="str">
        <f t="shared" ca="1" si="4"/>
        <v>*4213</v>
      </c>
    </row>
    <row r="77" spans="1:8" ht="27.6" customHeight="1">
      <c r="A77" s="10">
        <f t="shared" ca="1" si="3"/>
        <v>46025.22702546294</v>
      </c>
      <c r="B77" s="43">
        <f t="shared" ca="1" si="0"/>
        <v>46018.330555555571</v>
      </c>
      <c r="C77" s="12">
        <f t="shared" ca="1" si="8"/>
        <v>46025.22702546294</v>
      </c>
      <c r="D77" s="19">
        <f t="shared" ca="1" si="6"/>
        <v>46018.330555555571</v>
      </c>
      <c r="E77" s="508">
        <f ca="1">отп!E77/'ввод данных'!$B$7</f>
        <v>-149.80564263322884</v>
      </c>
      <c r="F77" s="18">
        <f t="shared" ca="1" si="2"/>
        <v>-149.80564263322884</v>
      </c>
      <c r="G77" s="11" t="str">
        <f ca="1">отп!G77</f>
        <v>BEELINE MOBILE TOP-UP</v>
      </c>
      <c r="H77" s="11" t="str">
        <f t="shared" ca="1" si="4"/>
        <v>*4213</v>
      </c>
    </row>
    <row r="78" spans="1:8" ht="27.6" customHeight="1">
      <c r="A78" s="10">
        <f t="shared" ca="1" si="3"/>
        <v>46024.840914351829</v>
      </c>
      <c r="B78" s="43">
        <f t="shared" ca="1" si="0"/>
        <v>46019.166666666679</v>
      </c>
      <c r="C78" s="12">
        <f t="shared" ca="1" si="8"/>
        <v>46024.840914351829</v>
      </c>
      <c r="D78" s="19">
        <f t="shared" ca="1" si="6"/>
        <v>46019.166666666679</v>
      </c>
      <c r="E78" s="508">
        <f ca="1">отп!E78/'ввод данных'!$B$7</f>
        <v>-91.987460815047015</v>
      </c>
      <c r="F78" s="18">
        <f t="shared" ca="1" si="2"/>
        <v>-91.987460815047015</v>
      </c>
      <c r="G78" s="11" t="str">
        <f ca="1">отп!G78</f>
        <v>YM*1CUPIS.RU140</v>
      </c>
      <c r="H78" s="11" t="str">
        <f t="shared" ca="1" si="4"/>
        <v>*4213</v>
      </c>
    </row>
    <row r="79" spans="1:8" ht="27.6" customHeight="1">
      <c r="A79" s="10">
        <f t="shared" ca="1" si="3"/>
        <v>46024.311053240715</v>
      </c>
      <c r="B79" s="43">
        <f t="shared" ca="1" si="0"/>
        <v>46020.088888888902</v>
      </c>
      <c r="C79" s="12">
        <f t="shared" ca="1" si="8"/>
        <v>46024.311053240715</v>
      </c>
      <c r="D79" s="19">
        <f t="shared" ca="1" si="6"/>
        <v>46020.088888888902</v>
      </c>
      <c r="E79" s="508">
        <f ca="1">отп!E79/'ввод данных'!$B$7</f>
        <v>-39.774294670846395</v>
      </c>
      <c r="F79" s="18">
        <f t="shared" ca="1" si="2"/>
        <v>-39.774294670846395</v>
      </c>
      <c r="G79" s="11" t="str">
        <f ca="1">отп!G79</f>
        <v>DENGI SRAZU</v>
      </c>
      <c r="H79" s="11" t="str">
        <f t="shared" ca="1" si="4"/>
        <v>*4213</v>
      </c>
    </row>
    <row r="80" spans="1:8" ht="27.6" customHeight="1">
      <c r="A80" s="10">
        <f t="shared" ca="1" si="3"/>
        <v>46023.547858796272</v>
      </c>
      <c r="B80" s="43">
        <f t="shared" ca="1" si="0"/>
        <v>46020.804861111123</v>
      </c>
      <c r="C80" s="12">
        <f t="shared" ca="1" si="8"/>
        <v>46023.547858796272</v>
      </c>
      <c r="D80" s="19">
        <f t="shared" ca="1" si="6"/>
        <v>46020.804861111123</v>
      </c>
      <c r="E80" s="508">
        <f ca="1">отп!E80/'ввод данных'!$B$7</f>
        <v>-86.470219435736681</v>
      </c>
      <c r="F80" s="18">
        <f t="shared" ca="1" si="2"/>
        <v>-86.470219435736681</v>
      </c>
      <c r="G80" s="11" t="str">
        <f ca="1">отп!G80</f>
        <v>TRADINGVIEW TRADINGVIE</v>
      </c>
      <c r="H80" s="11" t="str">
        <f t="shared" ca="1" si="4"/>
        <v>*4213</v>
      </c>
    </row>
    <row r="81" spans="1:8" ht="27.6" customHeight="1">
      <c r="A81" s="10">
        <f t="shared" ca="1" si="3"/>
        <v>46022.967997685162</v>
      </c>
      <c r="B81" s="43">
        <f t="shared" ca="1" si="0"/>
        <v>46021.70625000001</v>
      </c>
      <c r="C81" s="12">
        <f t="shared" ca="1" si="8"/>
        <v>46022.967997685162</v>
      </c>
      <c r="D81" s="19">
        <f t="shared" ca="1" si="6"/>
        <v>46021.70625000001</v>
      </c>
      <c r="E81" s="508">
        <f ca="1">отп!E81/'ввод данных'!$B$7</f>
        <v>-37.805642633228842</v>
      </c>
      <c r="F81" s="18">
        <f t="shared" ca="1" si="2"/>
        <v>-37.805642633228842</v>
      </c>
      <c r="G81" s="11" t="str">
        <f ca="1">отп!G81</f>
        <v>PETROPAVLOVSKII</v>
      </c>
      <c r="H81" s="11" t="str">
        <f t="shared" ca="1" si="4"/>
        <v>*4213</v>
      </c>
    </row>
    <row r="82" spans="1:8" ht="27.6" customHeight="1">
      <c r="A82" s="10">
        <f t="shared" ca="1" si="3"/>
        <v>46022.442303240721</v>
      </c>
      <c r="B82" s="43">
        <f t="shared" ca="1" si="0"/>
        <v>46022.606944444451</v>
      </c>
      <c r="C82" s="12">
        <f t="shared" ca="1" si="8"/>
        <v>46022.442303240721</v>
      </c>
      <c r="D82" s="19">
        <f t="shared" ca="1" si="6"/>
        <v>46022.606944444451</v>
      </c>
      <c r="E82" s="508">
        <f ca="1">отп!E82/'ввод данных'!$B$7</f>
        <v>-159.12225705329155</v>
      </c>
      <c r="F82" s="18">
        <f t="shared" ca="1" si="2"/>
        <v>-159.12225705329155</v>
      </c>
      <c r="G82" s="11" t="str">
        <f ca="1">отп!G82</f>
        <v>PAYU</v>
      </c>
      <c r="H82" s="11" t="str">
        <f t="shared" ca="1" si="4"/>
        <v>*4213</v>
      </c>
    </row>
    <row r="83" spans="1:8" ht="27.6" customHeight="1">
      <c r="A83" s="10">
        <f t="shared" ca="1" si="3"/>
        <v>46021.882581018501</v>
      </c>
      <c r="B83" s="43">
        <f t="shared" ref="B83:B136" ca="1" si="9">B84-RANDBETWEEN(500,1440)/1440</f>
        <v>46023.078472222231</v>
      </c>
      <c r="C83" s="12">
        <f t="shared" ca="1" si="8"/>
        <v>46021.882581018501</v>
      </c>
      <c r="D83" s="19">
        <f t="shared" ca="1" si="6"/>
        <v>46023.078472222231</v>
      </c>
      <c r="E83" s="508">
        <f ca="1">отп!E83/'ввод данных'!$B$7</f>
        <v>-119.87460815047022</v>
      </c>
      <c r="F83" s="18">
        <f t="shared" ca="1" si="2"/>
        <v>-119.87460815047022</v>
      </c>
      <c r="G83" s="11" t="str">
        <f ca="1">отп!G83</f>
        <v>OOO COFFEE SITI</v>
      </c>
      <c r="H83" s="11" t="str">
        <f t="shared" ca="1" si="4"/>
        <v>*4213</v>
      </c>
    </row>
    <row r="84" spans="1:8" ht="27.6" customHeight="1">
      <c r="A84" s="10">
        <f t="shared" ca="1" si="3"/>
        <v>46020.935358796276</v>
      </c>
      <c r="B84" s="43">
        <f t="shared" ca="1" si="9"/>
        <v>46024.000694444454</v>
      </c>
      <c r="C84" s="12">
        <f t="shared" ca="1" si="8"/>
        <v>46020.935358796276</v>
      </c>
      <c r="D84" s="19">
        <f t="shared" ca="1" si="6"/>
        <v>46024.000694444454</v>
      </c>
      <c r="E84" s="508">
        <f ca="1">отп!E84/'ввод данных'!$B$7</f>
        <v>-39.410658307210028</v>
      </c>
      <c r="F84" s="18">
        <f t="shared" ref="F84:F138" ca="1" si="10">E84</f>
        <v>-39.410658307210028</v>
      </c>
      <c r="G84" s="11" t="str">
        <f ca="1">отп!G84</f>
        <v>IZAIMO-LG.RU</v>
      </c>
      <c r="H84" s="11" t="str">
        <f t="shared" ca="1" si="4"/>
        <v>*4213</v>
      </c>
    </row>
    <row r="85" spans="1:8" ht="27.6" customHeight="1">
      <c r="A85" s="10">
        <f t="shared" ref="A85:A138" ca="1" si="11">A84-RANDBETWEEN(500,1440)/1440</f>
        <v>46020.299942129612</v>
      </c>
      <c r="B85" s="43">
        <f t="shared" ca="1" si="9"/>
        <v>46024.993750000009</v>
      </c>
      <c r="C85" s="12">
        <f t="shared" ca="1" si="8"/>
        <v>46020.299942129612</v>
      </c>
      <c r="D85" s="19">
        <f t="shared" ca="1" si="6"/>
        <v>46024.993750000009</v>
      </c>
      <c r="E85" s="508">
        <f ca="1">отп!E85/'ввод данных'!$B$7</f>
        <v>-126.59561128526646</v>
      </c>
      <c r="F85" s="18">
        <f t="shared" ca="1" si="10"/>
        <v>-126.59561128526646</v>
      </c>
      <c r="G85" s="11" t="str">
        <f ca="1">отп!G85</f>
        <v>LETNY SAD</v>
      </c>
      <c r="H85" s="11" t="str">
        <f t="shared" ref="H85:H137" ca="1" si="12">H84</f>
        <v>*4213</v>
      </c>
    </row>
    <row r="86" spans="1:8" ht="27.6" customHeight="1">
      <c r="A86" s="10">
        <f t="shared" ca="1" si="11"/>
        <v>46019.568692129615</v>
      </c>
      <c r="B86" s="43">
        <f t="shared" ca="1" si="9"/>
        <v>46025.852777777785</v>
      </c>
      <c r="C86" s="12">
        <f t="shared" ca="1" si="8"/>
        <v>46019.568692129615</v>
      </c>
      <c r="D86" s="19">
        <f t="shared" ca="1" si="6"/>
        <v>46025.852777777785</v>
      </c>
      <c r="E86" s="508">
        <f ca="1">отп!E86/'ввод данных'!$B$7</f>
        <v>-57.36677115987461</v>
      </c>
      <c r="F86" s="18">
        <f t="shared" ca="1" si="10"/>
        <v>-57.36677115987461</v>
      </c>
      <c r="G86" s="11" t="str">
        <f ca="1">отп!G86</f>
        <v>LEROY MERLIN KRASNOGOR</v>
      </c>
      <c r="H86" s="11" t="str">
        <f t="shared" ca="1" si="12"/>
        <v>*4213</v>
      </c>
    </row>
    <row r="87" spans="1:8" ht="27.6" customHeight="1">
      <c r="A87" s="10">
        <f t="shared" ca="1" si="11"/>
        <v>46018.572164351834</v>
      </c>
      <c r="B87" s="43">
        <f t="shared" ca="1" si="9"/>
        <v>46026.518055555563</v>
      </c>
      <c r="C87" s="12">
        <f t="shared" ca="1" si="8"/>
        <v>46018.572164351834</v>
      </c>
      <c r="D87" s="19">
        <f t="shared" ca="1" si="6"/>
        <v>46026.518055555563</v>
      </c>
      <c r="E87" s="508">
        <f ca="1">отп!E87/'ввод данных'!$B$7</f>
        <v>-80.978056426332287</v>
      </c>
      <c r="F87" s="18">
        <f t="shared" ca="1" si="10"/>
        <v>-80.978056426332287</v>
      </c>
      <c r="G87" s="11" t="str">
        <f ca="1">отп!G87</f>
        <v>LUKOIL.AZK 17 51S</v>
      </c>
      <c r="H87" s="11" t="str">
        <f t="shared" ca="1" si="12"/>
        <v>*4213</v>
      </c>
    </row>
    <row r="88" spans="1:8" ht="27.6" customHeight="1">
      <c r="A88" s="10">
        <f t="shared" ca="1" si="11"/>
        <v>46018.095775462942</v>
      </c>
      <c r="B88" s="43">
        <f t="shared" ca="1" si="9"/>
        <v>46027.367361111123</v>
      </c>
      <c r="C88" s="12">
        <f t="shared" ca="1" si="8"/>
        <v>46018.095775462942</v>
      </c>
      <c r="D88" s="19">
        <f t="shared" ca="1" si="6"/>
        <v>46027.367361111123</v>
      </c>
      <c r="E88" s="508">
        <f ca="1">отп!E88/'ввод данных'!$B$7</f>
        <v>-171.05956112852664</v>
      </c>
      <c r="F88" s="18">
        <f t="shared" ca="1" si="10"/>
        <v>-171.05956112852664</v>
      </c>
      <c r="G88" s="11" t="str">
        <f ca="1">отп!G88</f>
        <v>YM*MONEY.YANDEX</v>
      </c>
      <c r="H88" s="11" t="str">
        <f t="shared" ca="1" si="12"/>
        <v>*4213</v>
      </c>
    </row>
    <row r="89" spans="1:8" ht="27.6" customHeight="1">
      <c r="A89" s="10">
        <f t="shared" ca="1" si="11"/>
        <v>46017.245081018496</v>
      </c>
      <c r="B89" s="43">
        <f t="shared" ca="1" si="9"/>
        <v>46027.728472222232</v>
      </c>
      <c r="C89" s="12">
        <f t="shared" ca="1" si="8"/>
        <v>46017.245081018496</v>
      </c>
      <c r="D89" s="19">
        <f t="shared" ca="1" si="6"/>
        <v>46027.728472222232</v>
      </c>
      <c r="E89" s="508">
        <f ca="1">отп!E89/'ввод данных'!$B$7</f>
        <v>-44.012539184952978</v>
      </c>
      <c r="F89" s="18">
        <f t="shared" ca="1" si="10"/>
        <v>-44.012539184952978</v>
      </c>
      <c r="G89" s="11" t="str">
        <f ca="1">отп!G89</f>
        <v>SKR SKRILL.COM</v>
      </c>
      <c r="H89" s="11" t="str">
        <f t="shared" ca="1" si="12"/>
        <v>*4213</v>
      </c>
    </row>
    <row r="90" spans="1:8" ht="27.6" customHeight="1">
      <c r="A90" s="10">
        <f t="shared" ca="1" si="11"/>
        <v>46016.591608796276</v>
      </c>
      <c r="B90" s="43">
        <f t="shared" ca="1" si="9"/>
        <v>46028.471527777787</v>
      </c>
      <c r="C90" s="12">
        <f t="shared" ca="1" si="8"/>
        <v>46016.591608796276</v>
      </c>
      <c r="D90" s="19">
        <f t="shared" ca="1" si="6"/>
        <v>46028.471527777787</v>
      </c>
      <c r="E90" s="508">
        <f ca="1">отп!E90/'ввод данных'!$B$7</f>
        <v>-82.78369905956113</v>
      </c>
      <c r="F90" s="18">
        <f t="shared" ca="1" si="10"/>
        <v>-82.78369905956113</v>
      </c>
      <c r="G90" s="11" t="str">
        <f ca="1">отп!G90</f>
        <v>NETELLER 2139</v>
      </c>
      <c r="H90" s="11" t="str">
        <f t="shared" ca="1" si="12"/>
        <v>*4213</v>
      </c>
    </row>
    <row r="91" spans="1:8" ht="27.6" customHeight="1">
      <c r="A91" s="10">
        <f t="shared" ca="1" si="11"/>
        <v>46016.179108796277</v>
      </c>
      <c r="B91" s="43">
        <f t="shared" ca="1" si="9"/>
        <v>46029.088194444455</v>
      </c>
      <c r="C91" s="12">
        <f t="shared" ca="1" si="8"/>
        <v>46016.179108796277</v>
      </c>
      <c r="D91" s="19">
        <f t="shared" ca="1" si="6"/>
        <v>46029.088194444455</v>
      </c>
      <c r="E91" s="508">
        <f ca="1">отп!E91/'ввод данных'!$B$7</f>
        <v>-99.297805642633236</v>
      </c>
      <c r="F91" s="18">
        <f t="shared" ca="1" si="10"/>
        <v>-99.297805642633236</v>
      </c>
      <c r="G91" s="11" t="str">
        <f ca="1">отп!G91</f>
        <v>ONEZAIM.RU</v>
      </c>
      <c r="H91" s="11" t="str">
        <f t="shared" ca="1" si="12"/>
        <v>*4213</v>
      </c>
    </row>
    <row r="92" spans="1:8" ht="27.6" customHeight="1">
      <c r="A92" s="10">
        <f t="shared" ca="1" si="11"/>
        <v>46015.242997685164</v>
      </c>
      <c r="B92" s="43">
        <f t="shared" ca="1" si="9"/>
        <v>46029.769444444457</v>
      </c>
      <c r="C92" s="12">
        <f t="shared" ca="1" si="8"/>
        <v>46015.242997685164</v>
      </c>
      <c r="D92" s="19">
        <f t="shared" ca="1" si="6"/>
        <v>46029.769444444457</v>
      </c>
      <c r="E92" s="508">
        <f ca="1">отп!E92/'ввод данных'!$B$7</f>
        <v>-60.137931034482762</v>
      </c>
      <c r="F92" s="18">
        <f t="shared" ca="1" si="10"/>
        <v>-60.137931034482762</v>
      </c>
      <c r="G92" s="11" t="str">
        <f ca="1">отп!G92</f>
        <v>EKAPUSTA</v>
      </c>
      <c r="H92" s="11" t="str">
        <f t="shared" ca="1" si="12"/>
        <v>*4213</v>
      </c>
    </row>
    <row r="93" spans="1:8" ht="27.6" customHeight="1">
      <c r="A93" s="10">
        <f t="shared" ca="1" si="11"/>
        <v>46014.572858796273</v>
      </c>
      <c r="B93" s="43">
        <f t="shared" ca="1" si="9"/>
        <v>46030.722222222234</v>
      </c>
      <c r="C93" s="12">
        <f t="shared" ca="1" si="8"/>
        <v>46014.572858796273</v>
      </c>
      <c r="D93" s="19">
        <f t="shared" ca="1" si="6"/>
        <v>46030.722222222234</v>
      </c>
      <c r="E93" s="508">
        <f ca="1">отп!E93/'ввод данных'!$B$7</f>
        <v>-52.213166144200628</v>
      </c>
      <c r="F93" s="18">
        <f t="shared" ca="1" si="10"/>
        <v>-52.213166144200628</v>
      </c>
      <c r="G93" s="11" t="str">
        <f ca="1">отп!G93</f>
        <v>FXCLUB.ORG</v>
      </c>
      <c r="H93" s="11" t="str">
        <f t="shared" ca="1" si="12"/>
        <v>*4213</v>
      </c>
    </row>
    <row r="94" spans="1:8" ht="27.6" customHeight="1">
      <c r="A94" s="10">
        <f t="shared" ca="1" si="11"/>
        <v>46013.93188657405</v>
      </c>
      <c r="B94" s="43">
        <f t="shared" ca="1" si="9"/>
        <v>46031.282638888901</v>
      </c>
      <c r="C94" s="12">
        <f t="shared" ca="1" si="8"/>
        <v>46013.93188657405</v>
      </c>
      <c r="D94" s="19">
        <f t="shared" ca="1" si="6"/>
        <v>46031.282638888901</v>
      </c>
      <c r="E94" s="508">
        <f ca="1">отп!E94/'ввод данных'!$B$7</f>
        <v>-180.4639498432602</v>
      </c>
      <c r="F94" s="18">
        <f t="shared" ca="1" si="10"/>
        <v>-180.4639498432602</v>
      </c>
      <c r="G94" s="11" t="str">
        <f ca="1">отп!G94</f>
        <v>OOO SALON UPAKOVKI LEN</v>
      </c>
      <c r="H94" s="11" t="str">
        <f t="shared" ca="1" si="12"/>
        <v>*4213</v>
      </c>
    </row>
    <row r="95" spans="1:8" ht="27.6" customHeight="1">
      <c r="A95" s="10">
        <f t="shared" ca="1" si="11"/>
        <v>46013.015914351825</v>
      </c>
      <c r="B95" s="43">
        <f t="shared" ca="1" si="9"/>
        <v>46031.69444444446</v>
      </c>
      <c r="C95" s="12">
        <f t="shared" ca="1" si="8"/>
        <v>46013.015914351825</v>
      </c>
      <c r="D95" s="19">
        <f t="shared" ca="1" si="6"/>
        <v>46031.69444444446</v>
      </c>
      <c r="E95" s="508">
        <f ca="1">отп!E95/'ввод данных'!$B$7</f>
        <v>-96</v>
      </c>
      <c r="F95" s="18">
        <f t="shared" ca="1" si="10"/>
        <v>-96</v>
      </c>
      <c r="G95" s="11" t="str">
        <f ca="1">отп!G95</f>
        <v>FINANSOVYE VOZMOZHNOST</v>
      </c>
      <c r="H95" s="11" t="str">
        <f t="shared" ca="1" si="12"/>
        <v>*4213</v>
      </c>
    </row>
    <row r="96" spans="1:8" ht="27.6" customHeight="1">
      <c r="A96" s="10">
        <f t="shared" ca="1" si="11"/>
        <v>46012.629108796267</v>
      </c>
      <c r="B96" s="43">
        <f t="shared" ca="1" si="9"/>
        <v>46032.55277777779</v>
      </c>
      <c r="C96" s="12">
        <f t="shared" ca="1" si="8"/>
        <v>46012.629108796267</v>
      </c>
      <c r="D96" s="19">
        <f t="shared" ca="1" si="6"/>
        <v>46032.55277777779</v>
      </c>
      <c r="E96" s="508">
        <f ca="1">отп!E96/'ввод данных'!$B$7</f>
        <v>-113.8307210031348</v>
      </c>
      <c r="F96" s="18">
        <f t="shared" ca="1" si="10"/>
        <v>-113.8307210031348</v>
      </c>
      <c r="G96" s="11" t="str">
        <f ca="1">отп!G96</f>
        <v>LUKOIL.AZK 18 51S</v>
      </c>
      <c r="H96" s="11" t="str">
        <f t="shared" ca="1" si="12"/>
        <v>*4213</v>
      </c>
    </row>
    <row r="97" spans="1:8" ht="27.6" customHeight="1">
      <c r="A97" s="10">
        <f t="shared" ca="1" si="11"/>
        <v>46011.788831018486</v>
      </c>
      <c r="B97" s="43">
        <f t="shared" ca="1" si="9"/>
        <v>46033.093055555568</v>
      </c>
      <c r="C97" s="12">
        <f t="shared" ca="1" si="8"/>
        <v>46011.788831018486</v>
      </c>
      <c r="D97" s="19">
        <f t="shared" ca="1" si="6"/>
        <v>46033.093055555568</v>
      </c>
      <c r="E97" s="508">
        <f ca="1">отп!E97/'ввод данных'!$B$7</f>
        <v>-102.83385579937304</v>
      </c>
      <c r="F97" s="18">
        <f t="shared" ca="1" si="10"/>
        <v>-102.83385579937304</v>
      </c>
      <c r="G97" s="11" t="str">
        <f ca="1">отп!G97</f>
        <v>YM*YM.FIN</v>
      </c>
      <c r="H97" s="11" t="str">
        <f t="shared" ca="1" si="12"/>
        <v>*4213</v>
      </c>
    </row>
    <row r="98" spans="1:8" ht="27.6" customHeight="1">
      <c r="A98" s="10">
        <f t="shared" ca="1" si="11"/>
        <v>46011.257581018486</v>
      </c>
      <c r="B98" s="43">
        <f t="shared" ca="1" si="9"/>
        <v>46033.445833333346</v>
      </c>
      <c r="C98" s="12">
        <f t="shared" ca="1" si="8"/>
        <v>46011.257581018486</v>
      </c>
      <c r="D98" s="19">
        <f t="shared" ca="1" si="6"/>
        <v>46033.445833333346</v>
      </c>
      <c r="E98" s="508">
        <f ca="1">отп!E98/'ввод данных'!$B$7</f>
        <v>10532.915360501567</v>
      </c>
      <c r="F98" s="18">
        <f t="shared" ca="1" si="10"/>
        <v>10532.915360501567</v>
      </c>
      <c r="G98" s="11" t="str">
        <f ca="1">отп!G98</f>
        <v>Salary transfer from STARLINK LLC</v>
      </c>
      <c r="H98" s="11" t="str">
        <f t="shared" ca="1" si="12"/>
        <v>*4213</v>
      </c>
    </row>
    <row r="99" spans="1:8" ht="27.6" customHeight="1">
      <c r="A99" s="10">
        <f t="shared" ca="1" si="11"/>
        <v>46010.484664351818</v>
      </c>
      <c r="B99" s="43">
        <f t="shared" ca="1" si="9"/>
        <v>46034.390972222238</v>
      </c>
      <c r="C99" s="12">
        <f t="shared" ca="1" si="8"/>
        <v>46010.484664351818</v>
      </c>
      <c r="D99" s="19">
        <f t="shared" ca="1" si="6"/>
        <v>46034.390972222238</v>
      </c>
      <c r="E99" s="508">
        <f ca="1">отп!E99/'ввод данных'!$B$7</f>
        <v>-92.514106583072106</v>
      </c>
      <c r="F99" s="18">
        <f t="shared" ca="1" si="10"/>
        <v>-92.514106583072106</v>
      </c>
      <c r="G99" s="11" t="str">
        <f ca="1">отп!G99</f>
        <v>YM*BETSBC</v>
      </c>
      <c r="H99" s="11" t="str">
        <f t="shared" ca="1" si="12"/>
        <v>*4213</v>
      </c>
    </row>
    <row r="100" spans="1:8" ht="27.6" customHeight="1">
      <c r="A100" s="10">
        <f t="shared" ca="1" si="11"/>
        <v>46009.926331018483</v>
      </c>
      <c r="B100" s="43">
        <f t="shared" ca="1" si="9"/>
        <v>46034.889583333352</v>
      </c>
      <c r="C100" s="12">
        <f t="shared" ca="1" si="8"/>
        <v>46009.926331018483</v>
      </c>
      <c r="D100" s="19">
        <f t="shared" ca="1" si="6"/>
        <v>46034.889583333352</v>
      </c>
      <c r="E100" s="508">
        <f ca="1">отп!E100/'ввод данных'!$B$7</f>
        <v>-77.830721003134798</v>
      </c>
      <c r="F100" s="18">
        <f t="shared" ca="1" si="10"/>
        <v>-77.830721003134798</v>
      </c>
      <c r="G100" s="11" t="str">
        <f ca="1">отп!G100</f>
        <v>AM OTKRITIE FUND BONDS</v>
      </c>
      <c r="H100" s="11" t="str">
        <f t="shared" ca="1" si="12"/>
        <v>*4213</v>
      </c>
    </row>
    <row r="101" spans="1:8" ht="27.6" customHeight="1">
      <c r="A101" s="10">
        <f t="shared" ca="1" si="11"/>
        <v>46009.038831018486</v>
      </c>
      <c r="B101" s="43">
        <f t="shared" ca="1" si="9"/>
        <v>46035.765972222238</v>
      </c>
      <c r="C101" s="12">
        <f t="shared" ca="1" si="8"/>
        <v>46009.038831018486</v>
      </c>
      <c r="D101" s="19">
        <f t="shared" ca="1" si="6"/>
        <v>46035.765972222238</v>
      </c>
      <c r="E101" s="508">
        <f ca="1">отп!E101/'ввод данных'!$B$7</f>
        <v>-168.1755485893417</v>
      </c>
      <c r="F101" s="18">
        <f t="shared" ca="1" si="10"/>
        <v>-168.1755485893417</v>
      </c>
      <c r="G101" s="11" t="str">
        <f ca="1">отп!G101</f>
        <v>SEOPULT.RU</v>
      </c>
      <c r="H101" s="11" t="str">
        <f t="shared" ca="1" si="12"/>
        <v>*4213</v>
      </c>
    </row>
    <row r="102" spans="1:8" ht="27.6" customHeight="1">
      <c r="A102" s="10">
        <f t="shared" ca="1" si="11"/>
        <v>46008.199942129599</v>
      </c>
      <c r="B102" s="43">
        <f t="shared" ca="1" si="9"/>
        <v>46036.352777777793</v>
      </c>
      <c r="C102" s="12">
        <f t="shared" ca="1" si="8"/>
        <v>46008.199942129599</v>
      </c>
      <c r="D102" s="19">
        <f t="shared" ca="1" si="6"/>
        <v>46036.352777777793</v>
      </c>
      <c r="E102" s="508">
        <f ca="1">отп!E102/'ввод данных'!$B$7</f>
        <v>-5.8557993730407523</v>
      </c>
      <c r="F102" s="18">
        <f t="shared" ca="1" si="10"/>
        <v>-5.8557993730407523</v>
      </c>
      <c r="G102" s="11" t="str">
        <f ca="1">отп!G102</f>
        <v>Y.M*ZUCOFFEE</v>
      </c>
      <c r="H102" s="11" t="str">
        <f t="shared" ca="1" si="12"/>
        <v>*4213</v>
      </c>
    </row>
    <row r="103" spans="1:8" ht="27.6" customHeight="1">
      <c r="A103" s="10">
        <f t="shared" ca="1" si="11"/>
        <v>46007.594386574041</v>
      </c>
      <c r="B103" s="43">
        <f t="shared" ca="1" si="9"/>
        <v>46036.783333333347</v>
      </c>
      <c r="C103" s="12">
        <f t="shared" ca="1" si="8"/>
        <v>46007.594386574041</v>
      </c>
      <c r="D103" s="19">
        <f t="shared" ca="1" si="6"/>
        <v>46036.783333333347</v>
      </c>
      <c r="E103" s="508">
        <f ca="1">отп!E103/'ввод данных'!$B$7</f>
        <v>-9.7805642633228835</v>
      </c>
      <c r="F103" s="18">
        <f t="shared" ca="1" si="10"/>
        <v>-9.7805642633228835</v>
      </c>
      <c r="G103" s="11" t="str">
        <f ca="1">отп!G103</f>
        <v>MOBI.DENGI.. UNITPAY</v>
      </c>
      <c r="H103" s="11" t="str">
        <f t="shared" ca="1" si="12"/>
        <v>*4213</v>
      </c>
    </row>
    <row r="104" spans="1:8" ht="27.6" customHeight="1">
      <c r="A104" s="10">
        <f t="shared" ca="1" si="11"/>
        <v>46006.937442129594</v>
      </c>
      <c r="B104" s="43">
        <f t="shared" ca="1" si="9"/>
        <v>46037.556944444455</v>
      </c>
      <c r="C104" s="12">
        <f t="shared" ca="1" si="8"/>
        <v>46006.937442129594</v>
      </c>
      <c r="D104" s="19">
        <f t="shared" ca="1" si="6"/>
        <v>46037.556944444455</v>
      </c>
      <c r="E104" s="508">
        <f ca="1">отп!E104/'ввод данных'!$B$7</f>
        <v>-9.1159874608150471</v>
      </c>
      <c r="F104" s="18">
        <f t="shared" ca="1" si="10"/>
        <v>-9.1159874608150471</v>
      </c>
      <c r="G104" s="11" t="str">
        <f ca="1">отп!G104</f>
        <v>VRN*QIWI</v>
      </c>
      <c r="H104" s="11" t="str">
        <f t="shared" ca="1" si="12"/>
        <v>*4213</v>
      </c>
    </row>
    <row r="105" spans="1:8" ht="27.6" customHeight="1">
      <c r="A105" s="10">
        <f t="shared" ca="1" si="11"/>
        <v>46006.370775462929</v>
      </c>
      <c r="B105" s="43">
        <f t="shared" ca="1" si="9"/>
        <v>46038.200694444458</v>
      </c>
      <c r="C105" s="12">
        <f t="shared" ca="1" si="8"/>
        <v>46006.370775462929</v>
      </c>
      <c r="D105" s="19">
        <f t="shared" ca="1" si="6"/>
        <v>46038.200694444458</v>
      </c>
      <c r="E105" s="508">
        <f ca="1">отп!E105/'ввод данных'!$B$7</f>
        <v>-16.20062695924765</v>
      </c>
      <c r="F105" s="18">
        <f t="shared" ca="1" si="10"/>
        <v>-16.20062695924765</v>
      </c>
      <c r="G105" s="11" t="str">
        <f ca="1">отп!G105</f>
        <v>IZAEMO.RU</v>
      </c>
      <c r="H105" s="11" t="str">
        <f t="shared" ca="1" si="12"/>
        <v>*4213</v>
      </c>
    </row>
    <row r="106" spans="1:8" ht="27.6" customHeight="1">
      <c r="A106" s="10">
        <f t="shared" ca="1" si="11"/>
        <v>46005.575636574038</v>
      </c>
      <c r="B106" s="43">
        <f t="shared" ca="1" si="9"/>
        <v>46038.818750000013</v>
      </c>
      <c r="C106" s="12">
        <f t="shared" ca="1" si="8"/>
        <v>46005.575636574038</v>
      </c>
      <c r="D106" s="19">
        <f t="shared" ca="1" si="6"/>
        <v>46038.818750000013</v>
      </c>
      <c r="E106" s="508">
        <f ca="1">отп!E106/'ввод данных'!$B$7</f>
        <v>-18.144200626959247</v>
      </c>
      <c r="F106" s="18">
        <f t="shared" ca="1" si="10"/>
        <v>-18.144200626959247</v>
      </c>
      <c r="G106" s="11" t="str">
        <f ca="1">отп!G106</f>
        <v>OOO SALON UPAKOVKI LEN</v>
      </c>
      <c r="H106" s="11" t="str">
        <f t="shared" ca="1" si="12"/>
        <v>*4213</v>
      </c>
    </row>
    <row r="107" spans="1:8" ht="27.6" customHeight="1">
      <c r="A107" s="10">
        <f t="shared" ca="1" si="11"/>
        <v>46004.924942129597</v>
      </c>
      <c r="B107" s="43">
        <f t="shared" ca="1" si="9"/>
        <v>46039.27152777779</v>
      </c>
      <c r="C107" s="12">
        <f t="shared" ca="1" si="8"/>
        <v>46004.924942129597</v>
      </c>
      <c r="D107" s="19">
        <f t="shared" ca="1" si="6"/>
        <v>46039.27152777779</v>
      </c>
      <c r="E107" s="508">
        <f ca="1">отп!E107/'ввод данных'!$B$7</f>
        <v>-12.376175548589341</v>
      </c>
      <c r="F107" s="18">
        <f t="shared" ca="1" si="10"/>
        <v>-12.376175548589341</v>
      </c>
      <c r="G107" s="11" t="str">
        <f ca="1">отп!G107</f>
        <v>YM*DENGI-CLICK.RU</v>
      </c>
      <c r="H107" s="11" t="str">
        <f t="shared" ca="1" si="12"/>
        <v>*4213</v>
      </c>
    </row>
    <row r="108" spans="1:8" ht="27.6" customHeight="1">
      <c r="A108" s="10">
        <f t="shared" ca="1" si="11"/>
        <v>46004.097858796267</v>
      </c>
      <c r="B108" s="43">
        <f t="shared" ca="1" si="9"/>
        <v>46039.992361111123</v>
      </c>
      <c r="C108" s="12">
        <f t="shared" ca="1" si="8"/>
        <v>46004.097858796267</v>
      </c>
      <c r="D108" s="19">
        <f t="shared" ca="1" si="8"/>
        <v>46039.992361111123</v>
      </c>
      <c r="E108" s="508">
        <f ca="1">отп!E108/'ввод данных'!$B$7</f>
        <v>-12.840125391849529</v>
      </c>
      <c r="F108" s="18">
        <f t="shared" ca="1" si="10"/>
        <v>-12.840125391849529</v>
      </c>
      <c r="G108" s="11" t="str">
        <f ca="1">отп!G108</f>
        <v>OOO OCHKI I MODA VASEN</v>
      </c>
      <c r="H108" s="11" t="str">
        <f t="shared" ca="1" si="12"/>
        <v>*4213</v>
      </c>
    </row>
    <row r="109" spans="1:8" ht="27.6" customHeight="1">
      <c r="A109" s="10">
        <f t="shared" ca="1" si="11"/>
        <v>46003.597858796267</v>
      </c>
      <c r="B109" s="43">
        <f t="shared" ca="1" si="9"/>
        <v>46040.69166666668</v>
      </c>
      <c r="C109" s="12">
        <f t="shared" ca="1" si="8"/>
        <v>46003.597858796267</v>
      </c>
      <c r="D109" s="19">
        <f t="shared" ca="1" si="8"/>
        <v>46040.69166666668</v>
      </c>
      <c r="E109" s="508">
        <f ca="1">отп!E109/'ввод данных'!$B$7</f>
        <v>-14.595611285266457</v>
      </c>
      <c r="F109" s="18">
        <f t="shared" ca="1" si="10"/>
        <v>-14.595611285266457</v>
      </c>
      <c r="G109" s="11" t="str">
        <f ca="1">отп!G109</f>
        <v>YANDEX.MONEY</v>
      </c>
      <c r="H109" s="11" t="str">
        <f t="shared" ca="1" si="12"/>
        <v>*4213</v>
      </c>
    </row>
    <row r="110" spans="1:8" ht="27.6" customHeight="1">
      <c r="A110" s="10">
        <f t="shared" ca="1" si="11"/>
        <v>46002.860358796264</v>
      </c>
      <c r="B110" s="43">
        <f t="shared" ca="1" si="9"/>
        <v>46041.238888888904</v>
      </c>
      <c r="C110" s="12">
        <f t="shared" ca="1" si="8"/>
        <v>46002.860358796264</v>
      </c>
      <c r="D110" s="19">
        <f t="shared" ca="1" si="8"/>
        <v>46041.238888888904</v>
      </c>
      <c r="E110" s="508">
        <f ca="1">отп!E110/'ввод данных'!$B$7</f>
        <v>-8.7774294670846391</v>
      </c>
      <c r="F110" s="18">
        <f t="shared" ca="1" si="10"/>
        <v>-8.7774294670846391</v>
      </c>
      <c r="G110" s="11" t="str">
        <f ca="1">отп!G110</f>
        <v>LEROY MERLIN KRASNOGOR</v>
      </c>
      <c r="H110" s="11" t="str">
        <f t="shared" ca="1" si="12"/>
        <v>*4213</v>
      </c>
    </row>
    <row r="111" spans="1:8" ht="27.6" customHeight="1">
      <c r="A111" s="10">
        <f t="shared" ca="1" si="11"/>
        <v>46001.883969907372</v>
      </c>
      <c r="B111" s="43">
        <f t="shared" ca="1" si="9"/>
        <v>46042.179166666683</v>
      </c>
      <c r="C111" s="12">
        <f t="shared" ca="1" si="8"/>
        <v>46001.883969907372</v>
      </c>
      <c r="D111" s="19">
        <f t="shared" ca="1" si="8"/>
        <v>46042.179166666683</v>
      </c>
      <c r="E111" s="508">
        <f ca="1">отп!E111/'ввод данных'!$B$7</f>
        <v>-6.6833855799373039</v>
      </c>
      <c r="F111" s="18">
        <f t="shared" ca="1" si="10"/>
        <v>-6.6833855799373039</v>
      </c>
      <c r="G111" s="11" t="str">
        <f ca="1">отп!G111</f>
        <v>SVOI DA NASHI AVRORA</v>
      </c>
      <c r="H111" s="11" t="str">
        <f t="shared" ca="1" si="12"/>
        <v>*4213</v>
      </c>
    </row>
    <row r="112" spans="1:8" ht="27.6" customHeight="1">
      <c r="A112" s="10">
        <f t="shared" ca="1" si="11"/>
        <v>46001.099942129593</v>
      </c>
      <c r="B112" s="43">
        <f t="shared" ca="1" si="9"/>
        <v>46043.082638888904</v>
      </c>
      <c r="C112" s="12">
        <f t="shared" ca="1" si="8"/>
        <v>46001.099942129593</v>
      </c>
      <c r="D112" s="19">
        <f t="shared" ca="1" si="8"/>
        <v>46043.082638888904</v>
      </c>
      <c r="E112" s="508">
        <f ca="1">отп!E112/'ввод данных'!$B$7</f>
        <v>-11.360501567398119</v>
      </c>
      <c r="F112" s="18">
        <f t="shared" ca="1" si="10"/>
        <v>-11.360501567398119</v>
      </c>
      <c r="G112" s="11" t="str">
        <f ca="1">отп!G112</f>
        <v>ZAIMY643.RU</v>
      </c>
      <c r="H112" s="11" t="str">
        <f t="shared" ca="1" si="12"/>
        <v>*4213</v>
      </c>
    </row>
    <row r="113" spans="1:8" ht="27.6" customHeight="1">
      <c r="A113" s="10">
        <f t="shared" ca="1" si="11"/>
        <v>46000.706886574037</v>
      </c>
      <c r="B113" s="43">
        <f t="shared" ca="1" si="9"/>
        <v>46043.473611111127</v>
      </c>
      <c r="C113" s="12">
        <f t="shared" ca="1" si="8"/>
        <v>46000.706886574037</v>
      </c>
      <c r="D113" s="19">
        <f t="shared" ca="1" si="8"/>
        <v>46043.473611111127</v>
      </c>
      <c r="E113" s="508">
        <f ca="1">отп!E113/'ввод данных'!$B$7</f>
        <v>-16.677115987460816</v>
      </c>
      <c r="F113" s="18">
        <f t="shared" ca="1" si="10"/>
        <v>-16.677115987460816</v>
      </c>
      <c r="G113" s="11" t="str">
        <f ca="1">отп!G113</f>
        <v>POLAR CHIKEN</v>
      </c>
      <c r="H113" s="11" t="str">
        <f t="shared" ca="1" si="12"/>
        <v>*4213</v>
      </c>
    </row>
    <row r="114" spans="1:8" ht="27.6" customHeight="1">
      <c r="A114" s="10">
        <f t="shared" ca="1" si="11"/>
        <v>46000.075636574038</v>
      </c>
      <c r="B114" s="43">
        <f t="shared" ca="1" si="9"/>
        <v>46043.979861111126</v>
      </c>
      <c r="C114" s="12">
        <f t="shared" ref="C114:D138" ca="1" si="13">A114</f>
        <v>46000.075636574038</v>
      </c>
      <c r="D114" s="19">
        <f t="shared" ca="1" si="13"/>
        <v>46043.979861111126</v>
      </c>
      <c r="E114" s="508">
        <f ca="1">отп!E114/'ввод данных'!$B$7</f>
        <v>-7.0344827586206895</v>
      </c>
      <c r="F114" s="18">
        <f t="shared" ca="1" si="10"/>
        <v>-7.0344827586206895</v>
      </c>
      <c r="G114" s="11" t="str">
        <f ca="1">отп!G114</f>
        <v>WALLET ONE*CIFRA1</v>
      </c>
      <c r="H114" s="11" t="str">
        <f t="shared" ca="1" si="12"/>
        <v>*4213</v>
      </c>
    </row>
    <row r="115" spans="1:8" ht="27.6" customHeight="1">
      <c r="A115" s="10">
        <f t="shared" ca="1" si="11"/>
        <v>45999.537442129593</v>
      </c>
      <c r="B115" s="43">
        <f t="shared" ca="1" si="9"/>
        <v>46044.606944444458</v>
      </c>
      <c r="C115" s="12">
        <f t="shared" ca="1" si="13"/>
        <v>45999.537442129593</v>
      </c>
      <c r="D115" s="19">
        <f t="shared" ca="1" si="13"/>
        <v>46044.606944444458</v>
      </c>
      <c r="E115" s="508">
        <f ca="1">отп!E115/'ввод данных'!$B$7</f>
        <v>-3.8620689655172415</v>
      </c>
      <c r="F115" s="18">
        <f t="shared" ca="1" si="10"/>
        <v>-3.8620689655172415</v>
      </c>
      <c r="G115" s="11" t="str">
        <f ca="1">отп!G115</f>
        <v>VRB*QIWI</v>
      </c>
      <c r="H115" s="11" t="str">
        <f t="shared" ca="1" si="12"/>
        <v>*4213</v>
      </c>
    </row>
    <row r="116" spans="1:8" ht="27.6" customHeight="1">
      <c r="A116" s="10">
        <f t="shared" ca="1" si="11"/>
        <v>45998.665914351812</v>
      </c>
      <c r="B116" s="43">
        <f t="shared" ca="1" si="9"/>
        <v>46045.342361111128</v>
      </c>
      <c r="C116" s="12">
        <f t="shared" ca="1" si="13"/>
        <v>45998.665914351812</v>
      </c>
      <c r="D116" s="19">
        <f t="shared" ca="1" si="13"/>
        <v>46045.342361111128</v>
      </c>
      <c r="E116" s="508">
        <f ca="1">отп!E116/'ввод данных'!$B$7</f>
        <v>-13.0282131661442</v>
      </c>
      <c r="F116" s="18">
        <f t="shared" ca="1" si="10"/>
        <v>-13.0282131661442</v>
      </c>
      <c r="G116" s="11" t="str">
        <f ca="1">отп!G116</f>
        <v>AZS GEROEV KHASANA 107</v>
      </c>
      <c r="H116" s="11" t="str">
        <f t="shared" ca="1" si="12"/>
        <v>*4213</v>
      </c>
    </row>
    <row r="117" spans="1:8" ht="27.6" customHeight="1">
      <c r="A117" s="10">
        <f t="shared" ca="1" si="11"/>
        <v>45997.903414351815</v>
      </c>
      <c r="B117" s="43">
        <f t="shared" ca="1" si="9"/>
        <v>46046.337500000016</v>
      </c>
      <c r="C117" s="12">
        <f t="shared" ca="1" si="13"/>
        <v>45997.903414351815</v>
      </c>
      <c r="D117" s="19">
        <f t="shared" ca="1" si="13"/>
        <v>46046.337500000016</v>
      </c>
      <c r="E117" s="508">
        <f ca="1">отп!E117/'ввод данных'!$B$7</f>
        <v>-10.721003134796238</v>
      </c>
      <c r="F117" s="18">
        <f t="shared" ca="1" si="10"/>
        <v>-10.721003134796238</v>
      </c>
      <c r="G117" s="11" t="str">
        <f ca="1">отп!G117</f>
        <v>WWW.ALFAFOREX.COM</v>
      </c>
      <c r="H117" s="11" t="str">
        <f t="shared" ca="1" si="12"/>
        <v>*4213</v>
      </c>
    </row>
    <row r="118" spans="1:8" ht="27.6" customHeight="1">
      <c r="A118" s="10">
        <f t="shared" ca="1" si="11"/>
        <v>45997.529803240701</v>
      </c>
      <c r="B118" s="43">
        <f t="shared" ca="1" si="9"/>
        <v>46047.106944444458</v>
      </c>
      <c r="C118" s="12">
        <f t="shared" ca="1" si="13"/>
        <v>45997.529803240701</v>
      </c>
      <c r="D118" s="19">
        <f t="shared" ca="1" si="13"/>
        <v>46047.106944444458</v>
      </c>
      <c r="E118" s="508">
        <f ca="1">отп!E118/'ввод данных'!$B$7</f>
        <v>-10.382445141065832</v>
      </c>
      <c r="F118" s="18">
        <f t="shared" ca="1" si="10"/>
        <v>-10.382445141065832</v>
      </c>
      <c r="G118" s="11" t="str">
        <f ca="1">отп!G118</f>
        <v>SOTHEBYS ONLINE SALES</v>
      </c>
      <c r="H118" s="11" t="str">
        <f t="shared" ca="1" si="12"/>
        <v>*4213</v>
      </c>
    </row>
    <row r="119" spans="1:8" ht="27.6" customHeight="1">
      <c r="A119" s="10">
        <f t="shared" ca="1" si="11"/>
        <v>45997.165219907365</v>
      </c>
      <c r="B119" s="43">
        <f t="shared" ca="1" si="9"/>
        <v>46047.778472222235</v>
      </c>
      <c r="C119" s="12">
        <f t="shared" ca="1" si="13"/>
        <v>45997.165219907365</v>
      </c>
      <c r="D119" s="19">
        <f t="shared" ca="1" si="13"/>
        <v>46047.778472222235</v>
      </c>
      <c r="E119" s="508">
        <f ca="1">отп!E119/'ввод данных'!$B$7</f>
        <v>-8.5266457680250785</v>
      </c>
      <c r="F119" s="18">
        <f t="shared" ca="1" si="10"/>
        <v>-8.5266457680250785</v>
      </c>
      <c r="G119" s="11" t="str">
        <f ca="1">отп!G119</f>
        <v>EZAIMO.RU</v>
      </c>
      <c r="H119" s="11" t="str">
        <f t="shared" ca="1" si="12"/>
        <v>*4213</v>
      </c>
    </row>
    <row r="120" spans="1:8" ht="27.6" customHeight="1">
      <c r="A120" s="10">
        <f t="shared" ca="1" si="11"/>
        <v>45996.324942129584</v>
      </c>
      <c r="B120" s="43">
        <f t="shared" ca="1" si="9"/>
        <v>46048.686111111121</v>
      </c>
      <c r="C120" s="12">
        <f t="shared" ca="1" si="13"/>
        <v>45996.324942129584</v>
      </c>
      <c r="D120" s="19">
        <f t="shared" ca="1" si="13"/>
        <v>46048.686111111121</v>
      </c>
      <c r="E120" s="508">
        <f ca="1">отп!E120/'ввод данных'!$B$7</f>
        <v>-5.931034482758621</v>
      </c>
      <c r="F120" s="18">
        <f t="shared" ca="1" si="10"/>
        <v>-5.931034482758621</v>
      </c>
      <c r="G120" s="11" t="str">
        <f ca="1">отп!G120</f>
        <v>OPTIMA-ZAIM.RU</v>
      </c>
      <c r="H120" s="11" t="str">
        <f t="shared" ca="1" si="12"/>
        <v>*4213</v>
      </c>
    </row>
    <row r="121" spans="1:8" ht="27.6" customHeight="1">
      <c r="A121" s="10">
        <f t="shared" ca="1" si="11"/>
        <v>45995.901331018475</v>
      </c>
      <c r="B121" s="43">
        <f t="shared" ca="1" si="9"/>
        <v>46049.611805555563</v>
      </c>
      <c r="C121" s="12">
        <f t="shared" ca="1" si="13"/>
        <v>45995.901331018475</v>
      </c>
      <c r="D121" s="19">
        <f t="shared" ca="1" si="13"/>
        <v>46049.611805555563</v>
      </c>
      <c r="E121" s="508">
        <f ca="1">отп!E121/'ввод данных'!$B$7</f>
        <v>-3.949843260188088</v>
      </c>
      <c r="F121" s="18">
        <f t="shared" ca="1" si="10"/>
        <v>-3.949843260188088</v>
      </c>
      <c r="G121" s="11" t="str">
        <f ca="1">отп!G121</f>
        <v>PARENTPAY E-COM R</v>
      </c>
      <c r="H121" s="11" t="str">
        <f t="shared" ca="1" si="12"/>
        <v>*4213</v>
      </c>
    </row>
    <row r="122" spans="1:8" ht="27.6" customHeight="1">
      <c r="A122" s="10">
        <f t="shared" ca="1" si="11"/>
        <v>45995.397858796256</v>
      </c>
      <c r="B122" s="43">
        <f t="shared" ca="1" si="9"/>
        <v>46050.161805555566</v>
      </c>
      <c r="C122" s="12">
        <f t="shared" ca="1" si="13"/>
        <v>45995.397858796256</v>
      </c>
      <c r="D122" s="19">
        <f t="shared" ca="1" si="13"/>
        <v>46050.161805555566</v>
      </c>
      <c r="E122" s="508">
        <f ca="1">отп!E122/'ввод данных'!$B$7</f>
        <v>-15.648902821316614</v>
      </c>
      <c r="F122" s="18">
        <f t="shared" ca="1" si="10"/>
        <v>-15.648902821316614</v>
      </c>
      <c r="G122" s="11" t="str">
        <f ca="1">отп!G122</f>
        <v>YM*MZAEM</v>
      </c>
      <c r="H122" s="11" t="str">
        <f t="shared" ca="1" si="12"/>
        <v>*4213</v>
      </c>
    </row>
    <row r="123" spans="1:8" ht="27.6" customHeight="1">
      <c r="A123" s="10">
        <f t="shared" ca="1" si="11"/>
        <v>45994.977719907365</v>
      </c>
      <c r="B123" s="43">
        <f t="shared" ca="1" si="9"/>
        <v>46050.975694444453</v>
      </c>
      <c r="C123" s="12">
        <f t="shared" ca="1" si="13"/>
        <v>45994.977719907365</v>
      </c>
      <c r="D123" s="19">
        <f t="shared" ca="1" si="13"/>
        <v>46050.975694444453</v>
      </c>
      <c r="E123" s="508">
        <f ca="1">отп!E123/'ввод данных'!$B$7</f>
        <v>-16.526645768025077</v>
      </c>
      <c r="F123" s="18">
        <f t="shared" ca="1" si="10"/>
        <v>-16.526645768025077</v>
      </c>
      <c r="G123" s="11" t="str">
        <f ca="1">отп!G123</f>
        <v>CEXIO</v>
      </c>
      <c r="H123" s="11" t="str">
        <f t="shared" ca="1" si="12"/>
        <v>*4213</v>
      </c>
    </row>
    <row r="124" spans="1:8" ht="27.6" customHeight="1">
      <c r="A124" s="10">
        <f t="shared" ca="1" si="11"/>
        <v>45994.110358796257</v>
      </c>
      <c r="B124" s="43">
        <f t="shared" ca="1" si="9"/>
        <v>46051.446527777785</v>
      </c>
      <c r="C124" s="12">
        <f t="shared" ca="1" si="13"/>
        <v>45994.110358796257</v>
      </c>
      <c r="D124" s="19">
        <f t="shared" ca="1" si="13"/>
        <v>46051.446527777785</v>
      </c>
      <c r="E124" s="508">
        <f ca="1">отп!E124/'ввод данных'!$B$7</f>
        <v>-9.6802507836990603</v>
      </c>
      <c r="F124" s="18">
        <f t="shared" ca="1" si="10"/>
        <v>-9.6802507836990603</v>
      </c>
      <c r="G124" s="11" t="str">
        <f ca="1">отп!G124</f>
        <v>AVTOMIR</v>
      </c>
      <c r="H124" s="11" t="str">
        <f t="shared" ca="1" si="12"/>
        <v>*4213</v>
      </c>
    </row>
    <row r="125" spans="1:8" ht="27.6" customHeight="1">
      <c r="A125" s="10">
        <f t="shared" ca="1" si="11"/>
        <v>45993.266608796257</v>
      </c>
      <c r="B125" s="43">
        <f t="shared" ca="1" si="9"/>
        <v>46052.37986111112</v>
      </c>
      <c r="C125" s="12">
        <f t="shared" ca="1" si="13"/>
        <v>45993.266608796257</v>
      </c>
      <c r="D125" s="19">
        <f ca="1">B125</f>
        <v>46052.37986111112</v>
      </c>
      <c r="E125" s="508">
        <f ca="1">отп!E125/'ввод данных'!$B$7</f>
        <v>-13.554858934169278</v>
      </c>
      <c r="F125" s="18">
        <f t="shared" ca="1" si="10"/>
        <v>-13.554858934169278</v>
      </c>
      <c r="G125" s="11" t="str">
        <f ca="1">отп!G125</f>
        <v>SEOPULT.RU</v>
      </c>
      <c r="H125" s="11" t="str">
        <f t="shared" ca="1" si="12"/>
        <v>*4213</v>
      </c>
    </row>
    <row r="126" spans="1:8" ht="27.6" customHeight="1">
      <c r="A126" s="10">
        <f t="shared" ca="1" si="11"/>
        <v>45992.317997685146</v>
      </c>
      <c r="B126" s="43">
        <f t="shared" ca="1" si="9"/>
        <v>46053.070138888899</v>
      </c>
      <c r="C126" s="12">
        <f t="shared" ca="1" si="13"/>
        <v>45992.317997685146</v>
      </c>
      <c r="D126" s="19">
        <f t="shared" ca="1" si="13"/>
        <v>46053.070138888899</v>
      </c>
      <c r="E126" s="508">
        <f ca="1">отп!E126/'ввод данных'!$B$7</f>
        <v>-9.6050156739811907</v>
      </c>
      <c r="F126" s="18">
        <f t="shared" ca="1" si="10"/>
        <v>-9.6050156739811907</v>
      </c>
      <c r="G126" s="11" t="str">
        <f ca="1">отп!G126</f>
        <v>MAKSIMA PIZZA</v>
      </c>
      <c r="H126" s="11" t="str">
        <f t="shared" ca="1" si="12"/>
        <v>*4213</v>
      </c>
    </row>
    <row r="127" spans="1:8" ht="27.6" customHeight="1">
      <c r="A127" s="10">
        <f t="shared" ca="1" si="11"/>
        <v>45991.761747685145</v>
      </c>
      <c r="B127" s="43">
        <f t="shared" ca="1" si="9"/>
        <v>46053.593750000007</v>
      </c>
      <c r="C127" s="12">
        <f t="shared" ca="1" si="13"/>
        <v>45991.761747685145</v>
      </c>
      <c r="D127" s="19">
        <f t="shared" ca="1" si="13"/>
        <v>46053.593750000007</v>
      </c>
      <c r="E127" s="508">
        <f ca="1">отп!E127/'ввод данных'!$B$7</f>
        <v>-11.510971786833856</v>
      </c>
      <c r="F127" s="18">
        <f t="shared" ca="1" si="10"/>
        <v>-11.510971786833856</v>
      </c>
      <c r="G127" s="11" t="str">
        <f ca="1">отп!G127</f>
        <v>HASHFLARE.IO*5687</v>
      </c>
      <c r="H127" s="11" t="str">
        <f t="shared" ca="1" si="12"/>
        <v>*4213</v>
      </c>
    </row>
    <row r="128" spans="1:8" ht="27.6" customHeight="1">
      <c r="A128" s="10">
        <f t="shared" ca="1" si="11"/>
        <v>45990.777719907368</v>
      </c>
      <c r="B128" s="43">
        <f t="shared" ca="1" si="9"/>
        <v>46054.477083333339</v>
      </c>
      <c r="C128" s="12">
        <f t="shared" ca="1" si="13"/>
        <v>45990.777719907368</v>
      </c>
      <c r="D128" s="19">
        <f t="shared" ca="1" si="13"/>
        <v>46054.477083333339</v>
      </c>
      <c r="E128" s="508">
        <f ca="1">отп!E128/'ввод данных'!$B$7</f>
        <v>-9.1661442006269596</v>
      </c>
      <c r="F128" s="18">
        <f t="shared" ca="1" si="10"/>
        <v>-9.1661442006269596</v>
      </c>
      <c r="G128" s="11" t="str">
        <f ca="1">отп!G128</f>
        <v>OOO OCHKI I MODA VASEN</v>
      </c>
      <c r="H128" s="11" t="str">
        <f t="shared" ca="1" si="12"/>
        <v>*4213</v>
      </c>
    </row>
    <row r="129" spans="1:9" ht="27.6" customHeight="1">
      <c r="A129" s="10">
        <f t="shared" ca="1" si="11"/>
        <v>45989.843692129587</v>
      </c>
      <c r="B129" s="43">
        <f t="shared" ca="1" si="9"/>
        <v>46055.226388888892</v>
      </c>
      <c r="C129" s="12">
        <f t="shared" ca="1" si="13"/>
        <v>45989.843692129587</v>
      </c>
      <c r="D129" s="19">
        <f t="shared" ca="1" si="13"/>
        <v>46055.226388888892</v>
      </c>
      <c r="E129" s="508">
        <f ca="1">отп!E129/'ввод данных'!$B$7</f>
        <v>-6.2068965517241379</v>
      </c>
      <c r="F129" s="18">
        <f t="shared" ca="1" si="10"/>
        <v>-6.2068965517241379</v>
      </c>
      <c r="G129" s="11" t="str">
        <f ca="1">отп!G129</f>
        <v>MM KROKHALEVSKIJ</v>
      </c>
      <c r="H129" s="11" t="str">
        <f t="shared" ca="1" si="12"/>
        <v>*4213</v>
      </c>
    </row>
    <row r="130" spans="1:9" ht="27.6" customHeight="1">
      <c r="A130" s="10">
        <f t="shared" ca="1" si="11"/>
        <v>45989.098553240699</v>
      </c>
      <c r="B130" s="43">
        <f t="shared" ca="1" si="9"/>
        <v>46056.177777777782</v>
      </c>
      <c r="C130" s="12">
        <f t="shared" ca="1" si="13"/>
        <v>45989.098553240699</v>
      </c>
      <c r="D130" s="19">
        <f t="shared" ca="1" si="13"/>
        <v>46056.177777777782</v>
      </c>
      <c r="E130" s="508">
        <f ca="1">отп!E130/'ввод данных'!$B$7</f>
        <v>-15.824451410658307</v>
      </c>
      <c r="F130" s="18">
        <f t="shared" ca="1" si="10"/>
        <v>-15.824451410658307</v>
      </c>
      <c r="G130" s="11" t="str">
        <f ca="1">отп!G130</f>
        <v>INTERNET-BANK ZENIT</v>
      </c>
      <c r="H130" s="11" t="str">
        <f t="shared" ca="1" si="12"/>
        <v>*4213</v>
      </c>
    </row>
    <row r="131" spans="1:9" ht="27.6" customHeight="1">
      <c r="A131" s="10">
        <f t="shared" ca="1" si="11"/>
        <v>45988.677719907369</v>
      </c>
      <c r="B131" s="43">
        <f t="shared" ca="1" si="9"/>
        <v>46057.145833333336</v>
      </c>
      <c r="C131" s="12">
        <f t="shared" ca="1" si="13"/>
        <v>45988.677719907369</v>
      </c>
      <c r="D131" s="19">
        <f t="shared" ca="1" si="13"/>
        <v>46057.145833333336</v>
      </c>
      <c r="E131" s="508">
        <f ca="1">отп!E131/'ввод данных'!$B$7</f>
        <v>-12.037617554858935</v>
      </c>
      <c r="F131" s="18">
        <f t="shared" ca="1" si="10"/>
        <v>-12.037617554858935</v>
      </c>
      <c r="G131" s="11" t="str">
        <f ca="1">отп!G131</f>
        <v>YM*COFFEE-CAPITA</v>
      </c>
      <c r="H131" s="11" t="str">
        <f t="shared" ca="1" si="12"/>
        <v>*4213</v>
      </c>
    </row>
    <row r="132" spans="1:9" ht="27.6" customHeight="1">
      <c r="A132" s="10">
        <f t="shared" ca="1" si="11"/>
        <v>45988.022858796256</v>
      </c>
      <c r="B132" s="43">
        <f t="shared" ca="1" si="9"/>
        <v>46057.603472222225</v>
      </c>
      <c r="C132" s="12">
        <f t="shared" ca="1" si="13"/>
        <v>45988.022858796256</v>
      </c>
      <c r="D132" s="19">
        <f t="shared" ca="1" si="13"/>
        <v>46057.603472222225</v>
      </c>
      <c r="E132" s="508">
        <f ca="1">отп!E132/'ввод данных'!$B$7</f>
        <v>-12.840125391849529</v>
      </c>
      <c r="F132" s="18">
        <f t="shared" ca="1" si="10"/>
        <v>-12.840125391849529</v>
      </c>
      <c r="G132" s="11" t="str">
        <f ca="1">отп!G132</f>
        <v>PARENTPAY E-COM R</v>
      </c>
      <c r="H132" s="11" t="str">
        <f t="shared" ca="1" si="12"/>
        <v>*4213</v>
      </c>
    </row>
    <row r="133" spans="1:9" ht="27.6" customHeight="1">
      <c r="A133" s="10">
        <f t="shared" ca="1" si="11"/>
        <v>45987.622858796254</v>
      </c>
      <c r="B133" s="43">
        <f t="shared" ca="1" si="9"/>
        <v>46057.983333333337</v>
      </c>
      <c r="C133" s="12">
        <f t="shared" ca="1" si="13"/>
        <v>45987.622858796254</v>
      </c>
      <c r="D133" s="19">
        <f t="shared" ca="1" si="13"/>
        <v>46057.983333333337</v>
      </c>
      <c r="E133" s="508">
        <f ca="1">отп!E133/'ввод данных'!$B$7</f>
        <v>-15.736677115987462</v>
      </c>
      <c r="F133" s="18">
        <f t="shared" ca="1" si="10"/>
        <v>-15.736677115987462</v>
      </c>
      <c r="G133" s="11" t="str">
        <f ca="1">отп!G133</f>
        <v>YM*HERMESCREDIT</v>
      </c>
      <c r="H133" s="11" t="str">
        <f t="shared" ca="1" si="12"/>
        <v>*4213</v>
      </c>
    </row>
    <row r="134" spans="1:9" ht="27.6" customHeight="1">
      <c r="A134" s="10">
        <f t="shared" ca="1" si="11"/>
        <v>45986.654803240701</v>
      </c>
      <c r="B134" s="43">
        <f t="shared" ca="1" si="9"/>
        <v>46058.633333333339</v>
      </c>
      <c r="C134" s="12">
        <f t="shared" ca="1" si="13"/>
        <v>45986.654803240701</v>
      </c>
      <c r="D134" s="19">
        <f t="shared" ca="1" si="13"/>
        <v>46058.633333333339</v>
      </c>
      <c r="E134" s="508">
        <f ca="1">отп!E134/'ввод данных'!$B$7</f>
        <v>-8.1630094043887151</v>
      </c>
      <c r="F134" s="18">
        <f t="shared" ca="1" si="10"/>
        <v>-8.1630094043887151</v>
      </c>
      <c r="G134" s="11" t="str">
        <f ca="1">отп!G134</f>
        <v>KOMFORT+</v>
      </c>
      <c r="H134" s="11" t="str">
        <f t="shared" ca="1" si="12"/>
        <v>*4213</v>
      </c>
    </row>
    <row r="135" spans="1:9" ht="27.6" customHeight="1">
      <c r="A135" s="10">
        <f t="shared" ca="1" si="11"/>
        <v>45985.820081018479</v>
      </c>
      <c r="B135" s="43">
        <f t="shared" ca="1" si="9"/>
        <v>46059.150694444448</v>
      </c>
      <c r="C135" s="12">
        <f t="shared" ca="1" si="13"/>
        <v>45985.820081018479</v>
      </c>
      <c r="D135" s="19">
        <f t="shared" ca="1" si="13"/>
        <v>46059.150694444448</v>
      </c>
      <c r="E135" s="508">
        <f ca="1">отп!E135/'ввод данных'!$B$7</f>
        <v>-1.4796238244514106</v>
      </c>
      <c r="F135" s="18">
        <f t="shared" ca="1" si="10"/>
        <v>-1.4796238244514106</v>
      </c>
      <c r="G135" s="11" t="str">
        <f ca="1">отп!G135</f>
        <v>GETZAIM.SU</v>
      </c>
      <c r="H135" s="11" t="str">
        <f t="shared" ca="1" si="12"/>
        <v>*4213</v>
      </c>
    </row>
    <row r="136" spans="1:9" ht="27.6" customHeight="1">
      <c r="A136" s="10">
        <f t="shared" ca="1" si="11"/>
        <v>45984.915914351812</v>
      </c>
      <c r="B136" s="43">
        <f t="shared" ca="1" si="9"/>
        <v>46059.839583333334</v>
      </c>
      <c r="C136" s="12">
        <f t="shared" ca="1" si="13"/>
        <v>45984.915914351812</v>
      </c>
      <c r="D136" s="19">
        <f t="shared" ca="1" si="13"/>
        <v>46059.839583333334</v>
      </c>
      <c r="E136" s="508">
        <f ca="1">отп!E136/'ввод данных'!$B$7</f>
        <v>-14.056426332288401</v>
      </c>
      <c r="F136" s="18">
        <f t="shared" ca="1" si="10"/>
        <v>-14.056426332288401</v>
      </c>
      <c r="G136" s="11" t="str">
        <f ca="1">отп!G136</f>
        <v>YM*MOBCREDIT</v>
      </c>
      <c r="H136" s="11" t="str">
        <f t="shared" ca="1" si="12"/>
        <v>*4213</v>
      </c>
    </row>
    <row r="137" spans="1:9" ht="27.6" customHeight="1">
      <c r="A137" s="10">
        <f t="shared" ca="1" si="11"/>
        <v>45984.007581018479</v>
      </c>
      <c r="B137" s="43">
        <f ca="1">B138-RANDBETWEEN(500,1440)/1440</f>
        <v>46060.46597222222</v>
      </c>
      <c r="C137" s="12">
        <f t="shared" ca="1" si="13"/>
        <v>45984.007581018479</v>
      </c>
      <c r="D137" s="19">
        <f ca="1">B137</f>
        <v>46060.46597222222</v>
      </c>
      <c r="E137" s="508">
        <f ca="1">отп!E137/'ввод данных'!$B$7</f>
        <v>-6.7711598746081503</v>
      </c>
      <c r="F137" s="18">
        <f t="shared" ca="1" si="10"/>
        <v>-6.7711598746081503</v>
      </c>
      <c r="G137" s="11" t="str">
        <f ca="1">отп!G137</f>
        <v>BVAAUCTIONS</v>
      </c>
      <c r="H137" s="11" t="str">
        <f t="shared" ca="1" si="12"/>
        <v>*4213</v>
      </c>
    </row>
    <row r="138" spans="1:9" ht="27.6" customHeight="1" thickBot="1">
      <c r="A138" s="35">
        <f t="shared" ca="1" si="11"/>
        <v>45983.468692129587</v>
      </c>
      <c r="B138" s="175">
        <f ca="1">A9-RANDBETWEEN(50,1440)/1440</f>
        <v>46060.843055555553</v>
      </c>
      <c r="C138" s="37">
        <f t="shared" ca="1" si="13"/>
        <v>45983.468692129587</v>
      </c>
      <c r="D138" s="38">
        <f ca="1">B138</f>
        <v>46060.843055555553</v>
      </c>
      <c r="E138" s="508">
        <f ca="1">отп!E138/'ввод данных'!$B$7</f>
        <v>-3.9874608150470219</v>
      </c>
      <c r="F138" s="40">
        <f t="shared" ca="1" si="10"/>
        <v>-3.9874608150470219</v>
      </c>
      <c r="G138" s="11" t="str">
        <f ca="1">отп!G138</f>
        <v>EZAIMO.RU</v>
      </c>
      <c r="H138" s="41" t="str">
        <f ca="1">H125</f>
        <v>*4213</v>
      </c>
    </row>
    <row r="139" spans="1:9" s="9" customFormat="1" ht="29.55" customHeight="1">
      <c r="A139" s="331" t="s">
        <v>22</v>
      </c>
      <c r="B139" s="331"/>
      <c r="C139" s="332">
        <f ca="1">SUMIF(F19:F138,"&gt;0")</f>
        <v>21065.830721003134</v>
      </c>
      <c r="D139" s="332"/>
      <c r="E139" s="13"/>
      <c r="F139" s="13"/>
      <c r="G139" s="11"/>
      <c r="H139" s="11"/>
    </row>
    <row r="140" spans="1:9" ht="29.55" customHeight="1">
      <c r="A140" s="294" t="s">
        <v>23</v>
      </c>
      <c r="B140" s="294"/>
      <c r="C140" s="293">
        <f ca="1">SUMIF(F20:F138,"&lt;0")</f>
        <v>-5883.9247648902792</v>
      </c>
      <c r="D140" s="293"/>
      <c r="E140" s="14"/>
      <c r="F140" s="14"/>
      <c r="G140" s="14"/>
      <c r="H140" s="14"/>
      <c r="I140" s="14"/>
    </row>
    <row r="141" spans="1:9">
      <c r="C141" s="46">
        <f ca="1">SUM(C139:D140)</f>
        <v>15181.905956112856</v>
      </c>
    </row>
    <row r="142" spans="1:9" ht="14.55" customHeight="1">
      <c r="A142" s="271" t="s">
        <v>20</v>
      </c>
      <c r="B142" s="271"/>
      <c r="C142" s="271"/>
      <c r="D142" s="271"/>
      <c r="E142" s="271"/>
      <c r="H142" s="15"/>
      <c r="I142" s="15"/>
    </row>
    <row r="143" spans="1:9">
      <c r="A143" s="271"/>
      <c r="B143" s="271"/>
      <c r="C143" s="271"/>
      <c r="D143" s="271"/>
      <c r="E143" s="271"/>
      <c r="G143" s="15" t="s">
        <v>21</v>
      </c>
    </row>
  </sheetData>
  <mergeCells count="14">
    <mergeCell ref="A142:E143"/>
    <mergeCell ref="A16:G16"/>
    <mergeCell ref="A18:B18"/>
    <mergeCell ref="C18:D18"/>
    <mergeCell ref="A139:B139"/>
    <mergeCell ref="C139:D139"/>
    <mergeCell ref="A140:B140"/>
    <mergeCell ref="C140:D140"/>
    <mergeCell ref="E2:H4"/>
    <mergeCell ref="F7:H7"/>
    <mergeCell ref="F8:H10"/>
    <mergeCell ref="K9:M11"/>
    <mergeCell ref="A11:H12"/>
    <mergeCell ref="A14:H15"/>
  </mergeCells>
  <pageMargins left="0.25" right="0.25"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2:M282"/>
  <sheetViews>
    <sheetView zoomScale="130" zoomScaleNormal="130" workbookViewId="0">
      <selection activeCell="E20" sqref="E20"/>
    </sheetView>
  </sheetViews>
  <sheetFormatPr defaultColWidth="8.77734375" defaultRowHeight="14.4"/>
  <cols>
    <col min="1" max="1" width="10.6640625" customWidth="1"/>
    <col min="2" max="2" width="6" style="195" customWidth="1"/>
    <col min="3" max="3" width="10" customWidth="1"/>
    <col min="4" max="4" width="5.6640625" customWidth="1"/>
    <col min="5" max="5" width="11.109375" style="6" customWidth="1"/>
    <col min="6" max="6" width="11" style="6" customWidth="1"/>
    <col min="7" max="7" width="26.33203125" customWidth="1"/>
    <col min="8" max="8" width="7" customWidth="1"/>
  </cols>
  <sheetData>
    <row r="2" spans="1:13" ht="14.55" customHeight="1">
      <c r="C2" s="3"/>
      <c r="D2" s="3"/>
      <c r="E2" s="286" t="s">
        <v>4785</v>
      </c>
      <c r="F2" s="286"/>
      <c r="G2" s="286"/>
      <c r="H2" s="286"/>
    </row>
    <row r="3" spans="1:13" ht="14.55" customHeight="1">
      <c r="C3" s="3"/>
      <c r="D3" s="3"/>
      <c r="E3" s="286"/>
      <c r="F3" s="286"/>
      <c r="G3" s="286"/>
      <c r="H3" s="286"/>
    </row>
    <row r="4" spans="1:13" ht="14.55" customHeight="1">
      <c r="C4" s="3"/>
      <c r="D4" s="3"/>
      <c r="E4" s="286"/>
      <c r="F4" s="286"/>
      <c r="G4" s="286"/>
      <c r="H4" s="286"/>
    </row>
    <row r="5" spans="1:13">
      <c r="C5" s="3"/>
      <c r="D5" s="3"/>
      <c r="E5" s="2"/>
    </row>
    <row r="7" spans="1:13" ht="15" customHeight="1">
      <c r="A7" s="194" t="str">
        <f ca="1">"Ref. No J"&amp;RANDBETWEEN(150202,9999999)</f>
        <v>Ref. No J9623280</v>
      </c>
      <c r="B7" s="196"/>
      <c r="E7" s="7"/>
      <c r="F7" s="287" t="str">
        <f>'ввод данных'!B2</f>
        <v>Nuraev Radik</v>
      </c>
      <c r="G7" s="288"/>
      <c r="H7" s="288"/>
    </row>
    <row r="8" spans="1:13" ht="14.55" customHeight="1">
      <c r="A8" s="194"/>
      <c r="B8" s="196"/>
      <c r="C8" s="194"/>
      <c r="E8" s="2"/>
      <c r="F8" s="287" t="str">
        <f ca="1">'ввод данных'!B5</f>
        <v>RUSSIA, Moscow, 107472,  Gorbunova str.10 apt. 349</v>
      </c>
      <c r="G8" s="287"/>
      <c r="H8" s="287"/>
    </row>
    <row r="9" spans="1:13">
      <c r="A9" s="5">
        <f ca="1">TODAY()-2</f>
        <v>46061</v>
      </c>
      <c r="B9" s="196"/>
      <c r="C9" s="194"/>
      <c r="D9" s="193"/>
      <c r="E9" s="2"/>
      <c r="F9" s="287"/>
      <c r="G9" s="287"/>
      <c r="H9" s="287"/>
      <c r="K9" s="287"/>
      <c r="L9" s="287"/>
      <c r="M9" s="287"/>
    </row>
    <row r="10" spans="1:13">
      <c r="A10" s="194"/>
      <c r="B10" s="196"/>
      <c r="C10" s="194"/>
      <c r="D10" s="193"/>
      <c r="E10" s="2"/>
      <c r="F10" s="287"/>
      <c r="G10" s="287"/>
      <c r="H10" s="287"/>
      <c r="K10" s="287"/>
      <c r="L10" s="287"/>
      <c r="M10" s="287"/>
    </row>
    <row r="11" spans="1:13" ht="14.55" customHeight="1">
      <c r="A11" s="289" t="str">
        <f ca="1">"“OTP Bank”, license of Bank of Russia No 2473 (hereinafter “the Bank”) confirms that debit card agreement No 5536 9138 3423 "&amp;RIGHT(H19,4)&amp;  " with account No 40817810900008267232 was concluded by the Bank and" &amp;" "&amp;F7&amp;" on" &amp;" "&amp; TEXT(A9-RANDBETWEEN(660,3652),"ДД.ММ.ГГГ")</f>
        <v>“OTP Bank”, license of Bank of Russia No 2473 (hereinafter “the Bank”) confirms that debit card agreement No 5536 9138 3423 6575 with account No 40817810900008267232 was concluded by the Bank and Nuraev Radik on 13.10.2016</v>
      </c>
      <c r="B11" s="289"/>
      <c r="C11" s="289"/>
      <c r="D11" s="289"/>
      <c r="E11" s="289"/>
      <c r="F11" s="289"/>
      <c r="G11" s="289"/>
      <c r="H11" s="289"/>
      <c r="K11" s="287"/>
      <c r="L11" s="287"/>
      <c r="M11" s="287"/>
    </row>
    <row r="12" spans="1:13" ht="26.25" customHeight="1">
      <c r="A12" s="289"/>
      <c r="B12" s="289"/>
      <c r="C12" s="289"/>
      <c r="D12" s="289"/>
      <c r="E12" s="289"/>
      <c r="F12" s="289"/>
      <c r="G12" s="289"/>
      <c r="H12" s="289"/>
    </row>
    <row r="13" spans="1:13" ht="14.55" customHeight="1">
      <c r="A13" s="32"/>
      <c r="B13" s="197"/>
      <c r="C13" s="32"/>
      <c r="D13" s="32"/>
      <c r="E13" s="32"/>
      <c r="F13" s="32"/>
      <c r="G13" s="32"/>
      <c r="H13" s="32"/>
    </row>
    <row r="14" spans="1:13" ht="14.55" customHeight="1">
      <c r="A14" s="285" t="str">
        <f ca="1">"As of "&amp;TEXT(A9,"ДД.ММ.ГГГ")&amp;" available balance is "&amp;TEXT(C278+C279,"0 000 000,00")&amp; " rubles"</f>
        <v>As of 08.02.2026 available balance is 2 304 034,00 rubles</v>
      </c>
      <c r="B14" s="285"/>
      <c r="C14" s="285"/>
      <c r="D14" s="285"/>
      <c r="E14" s="285"/>
      <c r="F14" s="285"/>
      <c r="G14" s="285"/>
      <c r="H14" s="285"/>
    </row>
    <row r="15" spans="1:13" ht="14.55" customHeight="1">
      <c r="A15" s="285"/>
      <c r="B15" s="285"/>
      <c r="C15" s="285"/>
      <c r="D15" s="285"/>
      <c r="E15" s="285"/>
      <c r="F15" s="285"/>
      <c r="G15" s="285"/>
      <c r="H15" s="285"/>
    </row>
    <row r="16" spans="1:13" ht="14.55" customHeight="1">
      <c r="A16" s="290" t="str">
        <f ca="1" xml:space="preserve"> "Statement according agreement № 5128981270 for the period from " &amp; TEXT(A138,"ДД.ММ.ГГГ")&amp; " till " &amp;TEXT(A9,"ДД.ММ.ГГГ")</f>
        <v>Statement according agreement № 5128981270 for the period from 18.11.2025 till 08.02.2026</v>
      </c>
      <c r="B16" s="290"/>
      <c r="C16" s="290"/>
      <c r="D16" s="290"/>
      <c r="E16" s="290"/>
      <c r="F16" s="290"/>
      <c r="G16" s="290"/>
      <c r="K16" s="193" t="s">
        <v>386</v>
      </c>
    </row>
    <row r="17" spans="1:8" ht="14.55" customHeight="1"/>
    <row r="18" spans="1:8" ht="28.5" customHeight="1" thickBot="1">
      <c r="A18" s="291" t="s">
        <v>0</v>
      </c>
      <c r="B18" s="291"/>
      <c r="C18" s="291" t="s">
        <v>1</v>
      </c>
      <c r="D18" s="291"/>
      <c r="E18" s="33" t="s">
        <v>2</v>
      </c>
      <c r="F18" s="33" t="s">
        <v>3</v>
      </c>
      <c r="G18" s="34" t="s">
        <v>4</v>
      </c>
      <c r="H18" s="34" t="s">
        <v>5</v>
      </c>
    </row>
    <row r="19" spans="1:8" s="9" customFormat="1" ht="29.55" customHeight="1">
      <c r="A19" s="10">
        <f ca="1">A9-RANDBETWEEN(50,1440)/1440</f>
        <v>46060.718055555553</v>
      </c>
      <c r="B19" s="19">
        <f t="shared" ref="B19:B82" ca="1" si="0">A20-RANDBETWEEN(500,1440)/1440</f>
        <v>46059.609027777777</v>
      </c>
      <c r="C19" s="12">
        <f t="shared" ref="C19:D20" ca="1" si="1">A19</f>
        <v>46060.718055555553</v>
      </c>
      <c r="D19" s="19">
        <f ca="1">B19</f>
        <v>46059.609027777777</v>
      </c>
      <c r="E19" s="16">
        <f ca="1">IF(DAY(A19)=20,('ввод данных'!$B$15),RANDBETWEEN(-14999,-51))</f>
        <v>-4160</v>
      </c>
      <c r="F19" s="18">
        <f ca="1">E19</f>
        <v>-4160</v>
      </c>
      <c r="G19" s="11" t="str">
        <f ca="1">IF(E19='ввод данных'!$B$15,"Salary transfer from "&amp;'ввод данных'!$B$11,INDEX(Лист4!$A$1:$A$388,RANDBETWEEN(1,ROWS(Лист4!$A$1:$A$388))))</f>
        <v>DX_COMPASS</v>
      </c>
      <c r="H19" s="11" t="str">
        <f ca="1">"*"&amp;RANDBETWEEN(1111,9999)</f>
        <v>*6575</v>
      </c>
    </row>
    <row r="20" spans="1:8" s="9" customFormat="1" ht="29.55" customHeight="1">
      <c r="A20" s="10">
        <f ca="1">A19-RANDBETWEEN(500,1440)/1440</f>
        <v>46060.279166666667</v>
      </c>
      <c r="B20" s="19">
        <f t="shared" ca="1" si="0"/>
        <v>46058.878472222219</v>
      </c>
      <c r="C20" s="12">
        <f t="shared" ca="1" si="1"/>
        <v>46060.279166666667</v>
      </c>
      <c r="D20" s="19">
        <f t="shared" ca="1" si="1"/>
        <v>46058.878472222219</v>
      </c>
      <c r="E20" s="16">
        <f ca="1">IF(AND(DAY(A20)=20,COUNTIFS($E$19:E19,"&gt;0",$A$19:A19,"&gt;="&amp;DATE(YEAR(A26),MONTH(A20),1),$A$19:A19,"&lt;"&amp;DATE(YEAR(A20),MONTH(A20)+1,1))=0),'ввод данных'!$B$15,-RANDBETWEEN(51,14999))</f>
        <v>-14213</v>
      </c>
      <c r="F20" s="18">
        <f t="shared" ref="F20" ca="1" si="2">E20</f>
        <v>-14213</v>
      </c>
      <c r="G20" s="11" t="str">
        <f ca="1">IF(E20='ввод данных'!$B$15,"Salary transfer from "&amp;'ввод данных'!$B$11,INDEX(Лист4!$A$1:$A$388,RANDBETWEEN(1,ROWS(Лист4!$A$1:$A$388))))</f>
        <v>PAYU</v>
      </c>
      <c r="H20" s="11" t="str">
        <f ca="1">H19</f>
        <v>*6575</v>
      </c>
    </row>
    <row r="21" spans="1:8" s="9" customFormat="1" ht="29.55" customHeight="1">
      <c r="A21" s="10">
        <f ca="1">A20-RANDBETWEEN(500,1440)/1440</f>
        <v>46059.761111111111</v>
      </c>
      <c r="B21" s="19">
        <f t="shared" ca="1" si="0"/>
        <v>46058.736111111117</v>
      </c>
      <c r="C21" s="12">
        <f t="shared" ref="C21:C23" ca="1" si="3">A21</f>
        <v>46059.761111111111</v>
      </c>
      <c r="D21" s="19">
        <f t="shared" ref="D21:D23" ca="1" si="4">B21</f>
        <v>46058.736111111117</v>
      </c>
      <c r="E21" s="16">
        <f ca="1">IF(AND(DAY(A21)=20,COUNTIFS($E$19:E20,"&gt;0",$A$19:A20,"&gt;="&amp;DATE(YEAR(A27),MONTH(A21),1),$A$19:A20,"&lt;"&amp;DATE(YEAR(A21),MONTH(A21)+1,1))=0),'ввод данных'!$B$15,-RANDBETWEEN(51,14999))</f>
        <v>-4468</v>
      </c>
      <c r="F21" s="18">
        <f t="shared" ref="F21:F23" ca="1" si="5">E21</f>
        <v>-4468</v>
      </c>
      <c r="G21" s="11" t="str">
        <f ca="1">IF(E21='ввод данных'!$B$15,"Salary transfer from "&amp;'ввод данных'!$B$11,INDEX(Лист4!$A$1:$A$388,RANDBETWEEN(1,ROWS(Лист4!$A$1:$A$388))))</f>
        <v>YM*COFFEE</v>
      </c>
      <c r="H21" s="11" t="str">
        <f ca="1">H20</f>
        <v>*6575</v>
      </c>
    </row>
    <row r="22" spans="1:8" s="9" customFormat="1" ht="29.55" customHeight="1">
      <c r="A22" s="10">
        <f ca="1">A21-RANDBETWEEN(500,1440)/1440</f>
        <v>46059.188194444447</v>
      </c>
      <c r="B22" s="19">
        <f t="shared" ca="1" si="0"/>
        <v>46057.553472222229</v>
      </c>
      <c r="C22" s="12">
        <f t="shared" ca="1" si="3"/>
        <v>46059.188194444447</v>
      </c>
      <c r="D22" s="19">
        <f t="shared" ca="1" si="4"/>
        <v>46057.553472222229</v>
      </c>
      <c r="E22" s="16">
        <f ca="1">IF(AND(DAY(A22)=20,COUNTIFS($E$19:E21,"&gt;0",$A$19:A21,"&gt;="&amp;DATE(YEAR(A28),MONTH(A22),1),$A$19:A21,"&lt;"&amp;DATE(YEAR(A22),MONTH(A22)+1,1))=0),'ввод данных'!$B$15,-RANDBETWEEN(51,14999))</f>
        <v>-6903</v>
      </c>
      <c r="F22" s="18">
        <f t="shared" ca="1" si="5"/>
        <v>-6903</v>
      </c>
      <c r="G22" s="11" t="str">
        <f ca="1">IF(E22='ввод данных'!$B$15,"Salary transfer from "&amp;'ввод данных'!$B$11,INDEX(Лист4!$A$1:$A$388,RANDBETWEEN(1,ROWS(Лист4!$A$1:$A$388))))</f>
        <v>EZAIMO.RU</v>
      </c>
      <c r="H22" s="11" t="str">
        <f ca="1">H21</f>
        <v>*6575</v>
      </c>
    </row>
    <row r="23" spans="1:8" s="9" customFormat="1" ht="29.55" customHeight="1">
      <c r="A23" s="10">
        <f ca="1">A22-RANDBETWEEN(500,1440)/1440</f>
        <v>46058.54791666667</v>
      </c>
      <c r="B23" s="19">
        <f t="shared" ca="1" si="0"/>
        <v>46056.995833333334</v>
      </c>
      <c r="C23" s="12">
        <f t="shared" ca="1" si="3"/>
        <v>46058.54791666667</v>
      </c>
      <c r="D23" s="19">
        <f t="shared" ca="1" si="4"/>
        <v>46056.995833333334</v>
      </c>
      <c r="E23" s="16">
        <f ca="1">IF(AND(DAY(A23)=20,COUNTIFS($E$19:E22,"&gt;0",$A$19:A22,"&gt;="&amp;DATE(YEAR(A29),MONTH(A23),1),$A$19:A22,"&lt;"&amp;DATE(YEAR(A23),MONTH(A23)+1,1))=0),'ввод данных'!$B$15,-RANDBETWEEN(51,14999))</f>
        <v>-2488</v>
      </c>
      <c r="F23" s="18">
        <f t="shared" ca="1" si="5"/>
        <v>-2488</v>
      </c>
      <c r="G23" s="11" t="str">
        <f ca="1">IF(E23='ввод данных'!$B$15,"Salary transfer from "&amp;'ввод данных'!$B$11,INDEX(Лист4!$A$1:$A$388,RANDBETWEEN(1,ROWS(Лист4!$A$1:$A$388))))</f>
        <v>ZAIMCO.RU</v>
      </c>
      <c r="H23" s="11" t="str">
        <f ca="1">H22</f>
        <v>*6575</v>
      </c>
    </row>
    <row r="24" spans="1:8" s="9" customFormat="1" ht="29.55" customHeight="1">
      <c r="A24" s="10">
        <f ca="1">A23-RANDBETWEEN(500,1440)/1440</f>
        <v>46057.948611111111</v>
      </c>
      <c r="B24" s="19">
        <f t="shared" ca="1" si="0"/>
        <v>46056.439583333333</v>
      </c>
      <c r="C24" s="12">
        <f t="shared" ref="C24:C28" ca="1" si="6">A24</f>
        <v>46057.948611111111</v>
      </c>
      <c r="D24" s="19">
        <f t="shared" ref="D24:D28" ca="1" si="7">B24</f>
        <v>46056.439583333333</v>
      </c>
      <c r="E24" s="16">
        <f ca="1">IF(AND(DAY(A24)=20,COUNTIFS($E$19:E23,"&gt;0",$A$19:A23,"&gt;="&amp;DATE(YEAR(A30),MONTH(A24),1),$A$19:A23,"&lt;"&amp;DATE(YEAR(A24),MONTH(A24)+1,1))=0),'ввод данных'!$B$15,-RANDBETWEEN(51,14999))</f>
        <v>-12893</v>
      </c>
      <c r="F24" s="18">
        <f t="shared" ref="F24:F28" ca="1" si="8">E24</f>
        <v>-12893</v>
      </c>
      <c r="G24" s="11" t="str">
        <f ca="1">IF(E24='ввод данных'!$B$15,"Salary transfer from "&amp;'ввод данных'!$B$11,INDEX(Лист4!$A$1:$A$388,RANDBETWEEN(1,ROWS(Лист4!$A$1:$A$388))))</f>
        <v>LUKOIL.AZS 74415 74U</v>
      </c>
      <c r="H24" s="11" t="str">
        <f ca="1">H23</f>
        <v>*6575</v>
      </c>
    </row>
    <row r="25" spans="1:8" s="9" customFormat="1" ht="29.55" customHeight="1">
      <c r="A25" s="10">
        <f t="shared" ref="A25:A53" ca="1" si="9">A24-RANDBETWEEN(500,1440)/1440</f>
        <v>46057.038888888892</v>
      </c>
      <c r="B25" s="19">
        <f t="shared" ca="1" si="0"/>
        <v>46055.636805555558</v>
      </c>
      <c r="C25" s="12">
        <f t="shared" ca="1" si="6"/>
        <v>46057.038888888892</v>
      </c>
      <c r="D25" s="19">
        <f t="shared" ca="1" si="7"/>
        <v>46055.636805555558</v>
      </c>
      <c r="E25" s="16">
        <f ca="1">IF(AND(DAY(A25)=20,COUNTIFS($E$19:E24,"&gt;0",$A$19:A24,"&gt;="&amp;DATE(YEAR(A31),MONTH(A25),1),$A$19:A24,"&lt;"&amp;DATE(YEAR(A25),MONTH(A25)+1,1))=0),'ввод данных'!$B$15,-RANDBETWEEN(51,14999))</f>
        <v>-1650</v>
      </c>
      <c r="F25" s="18">
        <f t="shared" ca="1" si="8"/>
        <v>-1650</v>
      </c>
      <c r="G25" s="11" t="str">
        <f ca="1">IF(E25='ввод данных'!$B$15,"Salary transfer from "&amp;'ввод данных'!$B$11,INDEX(Лист4!$A$1:$A$388,RANDBETWEEN(1,ROWS(Лист4!$A$1:$A$388))))</f>
        <v>BLUESNAP</v>
      </c>
      <c r="H25" s="11" t="str">
        <f t="shared" ref="H25:H53" ca="1" si="10">H24</f>
        <v>*6575</v>
      </c>
    </row>
    <row r="26" spans="1:8" s="9" customFormat="1" ht="29.55" customHeight="1">
      <c r="A26" s="10">
        <f t="shared" ca="1" si="9"/>
        <v>46056.116666666669</v>
      </c>
      <c r="B26" s="19">
        <f t="shared" ca="1" si="0"/>
        <v>46054.510416666672</v>
      </c>
      <c r="C26" s="12">
        <f t="shared" ca="1" si="6"/>
        <v>46056.116666666669</v>
      </c>
      <c r="D26" s="19">
        <f t="shared" ca="1" si="7"/>
        <v>46054.510416666672</v>
      </c>
      <c r="E26" s="16">
        <f ca="1">IF(AND(DAY(A26)=20,COUNTIFS($E$19:E25,"&gt;0",$A$19:A25,"&gt;="&amp;DATE(YEAR(A32),MONTH(A26),1),$A$19:A25,"&lt;"&amp;DATE(YEAR(A26),MONTH(A26)+1,1))=0),'ввод данных'!$B$15,-RANDBETWEEN(51,14999))</f>
        <v>-12048</v>
      </c>
      <c r="F26" s="18">
        <f t="shared" ca="1" si="8"/>
        <v>-12048</v>
      </c>
      <c r="G26" s="11" t="str">
        <f ca="1">IF(E26='ввод данных'!$B$15,"Salary transfer from "&amp;'ввод данных'!$B$11,INDEX(Лист4!$A$1:$A$388,RANDBETWEEN(1,ROWS(Лист4!$A$1:$A$388))))</f>
        <v>NETELLER 4342</v>
      </c>
      <c r="H26" s="11" t="str">
        <f t="shared" ca="1" si="10"/>
        <v>*6575</v>
      </c>
    </row>
    <row r="27" spans="1:8" s="9" customFormat="1" ht="29.55" customHeight="1">
      <c r="A27" s="10">
        <f t="shared" ca="1" si="9"/>
        <v>46055.25277777778</v>
      </c>
      <c r="B27" s="19">
        <f t="shared" ca="1" si="0"/>
        <v>46053.943750000006</v>
      </c>
      <c r="C27" s="12">
        <f t="shared" ca="1" si="6"/>
        <v>46055.25277777778</v>
      </c>
      <c r="D27" s="19">
        <f t="shared" ca="1" si="7"/>
        <v>46053.943750000006</v>
      </c>
      <c r="E27" s="16">
        <f ca="1">IF(AND(DAY(A27)=20,COUNTIFS($E$19:E26,"&gt;0",$A$19:A26,"&gt;="&amp;DATE(YEAR(A33),MONTH(A27),1),$A$19:A26,"&lt;"&amp;DATE(YEAR(A27),MONTH(A27)+1,1))=0),'ввод данных'!$B$15,-RANDBETWEEN(51,14999))</f>
        <v>-6980</v>
      </c>
      <c r="F27" s="18">
        <f t="shared" ca="1" si="8"/>
        <v>-6980</v>
      </c>
      <c r="G27" s="11" t="str">
        <f ca="1">IF(E27='ввод данных'!$B$15,"Salary transfer from "&amp;'ввод данных'!$B$11,INDEX(Лист4!$A$1:$A$388,RANDBETWEEN(1,ROWS(Лист4!$A$1:$A$388))))</f>
        <v>TOUCH BANK</v>
      </c>
      <c r="H27" s="11" t="str">
        <f t="shared" ca="1" si="10"/>
        <v>*6575</v>
      </c>
    </row>
    <row r="28" spans="1:8" s="9" customFormat="1" ht="27.6" customHeight="1">
      <c r="A28" s="10">
        <f t="shared" ca="1" si="9"/>
        <v>46054.657638888893</v>
      </c>
      <c r="B28" s="19">
        <f t="shared" ca="1" si="0"/>
        <v>46052.960416666676</v>
      </c>
      <c r="C28" s="12">
        <f t="shared" ca="1" si="6"/>
        <v>46054.657638888893</v>
      </c>
      <c r="D28" s="19">
        <f t="shared" ca="1" si="7"/>
        <v>46052.960416666676</v>
      </c>
      <c r="E28" s="16">
        <f ca="1">IF(AND(DAY(A28)=20,COUNTIFS($E$19:E27,"&gt;0",$A$19:A27,"&gt;="&amp;DATE(YEAR(A34),MONTH(A28),1),$A$19:A27,"&lt;"&amp;DATE(YEAR(A28),MONTH(A28)+1,1))=0),'ввод данных'!$B$15,-RANDBETWEEN(51,14999))</f>
        <v>-8546</v>
      </c>
      <c r="F28" s="18">
        <f t="shared" ca="1" si="8"/>
        <v>-8546</v>
      </c>
      <c r="G28" s="11" t="str">
        <f ca="1">IF(E28='ввод данных'!$B$15,"Salary transfer from "&amp;'ввод данных'!$B$11,INDEX(Лист4!$A$1:$A$388,RANDBETWEEN(1,ROWS(Лист4!$A$1:$A$388))))</f>
        <v>AVTOMIR</v>
      </c>
      <c r="H28" s="11" t="str">
        <f t="shared" ca="1" si="10"/>
        <v>*6575</v>
      </c>
    </row>
    <row r="29" spans="1:8" s="9" customFormat="1" ht="27.6" customHeight="1">
      <c r="A29" s="10">
        <f t="shared" ca="1" si="9"/>
        <v>46053.810416666674</v>
      </c>
      <c r="B29" s="19">
        <f t="shared" ca="1" si="0"/>
        <v>46052.285416666673</v>
      </c>
      <c r="C29" s="12">
        <f t="shared" ref="C29:C57" ca="1" si="11">A29</f>
        <v>46053.810416666674</v>
      </c>
      <c r="D29" s="19">
        <f t="shared" ref="D29:D57" ca="1" si="12">B29</f>
        <v>46052.285416666673</v>
      </c>
      <c r="E29" s="16">
        <f ca="1">IF(AND(DAY(A29)=20,COUNTIFS($E$19:E28,"&gt;0",$A$19:A28,"&gt;="&amp;DATE(YEAR(A35),MONTH(A29),1),$A$19:A28,"&lt;"&amp;DATE(YEAR(A29),MONTH(A29)+1,1))=0),'ввод данных'!$B$15,-RANDBETWEEN(51,14999))</f>
        <v>-1921</v>
      </c>
      <c r="F29" s="18">
        <f t="shared" ref="F29:F57" ca="1" si="13">E29</f>
        <v>-1921</v>
      </c>
      <c r="G29" s="11" t="str">
        <f ca="1">IF(E29='ввод данных'!$B$15,"Salary transfer from "&amp;'ввод данных'!$B$11,INDEX(Лист4!$A$1:$A$388,RANDBETWEEN(1,ROWS(Лист4!$A$1:$A$388))))</f>
        <v>TRM 4814 E LENINGRADSK</v>
      </c>
      <c r="H29" s="11" t="str">
        <f t="shared" ca="1" si="10"/>
        <v>*6575</v>
      </c>
    </row>
    <row r="30" spans="1:8" s="9" customFormat="1" ht="27.6" customHeight="1">
      <c r="A30" s="10">
        <f t="shared" ca="1" si="9"/>
        <v>46052.868750000009</v>
      </c>
      <c r="B30" s="19">
        <f t="shared" ca="1" si="0"/>
        <v>46051.45694444445</v>
      </c>
      <c r="C30" s="12">
        <f t="shared" ca="1" si="11"/>
        <v>46052.868750000009</v>
      </c>
      <c r="D30" s="19">
        <f t="shared" ca="1" si="12"/>
        <v>46051.45694444445</v>
      </c>
      <c r="E30" s="16">
        <f ca="1">IF(AND(DAY(A30)=20,COUNTIFS($E$19:E29,"&gt;0",$A$19:A29,"&gt;="&amp;DATE(YEAR(A36),MONTH(A30),1),$A$19:A29,"&lt;"&amp;DATE(YEAR(A30),MONTH(A30)+1,1))=0),'ввод данных'!$B$15,-RANDBETWEEN(51,14999))</f>
        <v>-2749</v>
      </c>
      <c r="F30" s="18">
        <f t="shared" ca="1" si="13"/>
        <v>-2749</v>
      </c>
      <c r="G30" s="11" t="str">
        <f ca="1">IF(E30='ввод данных'!$B$15,"Salary transfer from "&amp;'ввод данных'!$B$11,INDEX(Лист4!$A$1:$A$388,RANDBETWEEN(1,ROWS(Лист4!$A$1:$A$388))))</f>
        <v>PAYPAL *RPMAUCTIONS</v>
      </c>
      <c r="H30" s="11" t="str">
        <f t="shared" ca="1" si="10"/>
        <v>*6575</v>
      </c>
    </row>
    <row r="31" spans="1:8" s="9" customFormat="1" ht="27.6" customHeight="1">
      <c r="A31" s="10">
        <f t="shared" ca="1" si="9"/>
        <v>46052.446527777785</v>
      </c>
      <c r="B31" s="19">
        <f t="shared" ca="1" si="0"/>
        <v>46051.31736111112</v>
      </c>
      <c r="C31" s="12">
        <f t="shared" ca="1" si="11"/>
        <v>46052.446527777785</v>
      </c>
      <c r="D31" s="19">
        <f t="shared" ca="1" si="12"/>
        <v>46051.31736111112</v>
      </c>
      <c r="E31" s="16">
        <f ca="1">IF(AND(DAY(A31)=20,COUNTIFS($E$19:E30,"&gt;0",$A$19:A30,"&gt;="&amp;DATE(YEAR(A37),MONTH(A31),1),$A$19:A30,"&lt;"&amp;DATE(YEAR(A31),MONTH(A31)+1,1))=0),'ввод данных'!$B$15,-RANDBETWEEN(51,14999))</f>
        <v>-7900</v>
      </c>
      <c r="F31" s="18">
        <f t="shared" ca="1" si="13"/>
        <v>-7900</v>
      </c>
      <c r="G31" s="11" t="str">
        <f ca="1">IF(E31='ввод данных'!$B$15,"Salary transfer from "&amp;'ввод данных'!$B$11,INDEX(Лист4!$A$1:$A$388,RANDBETWEEN(1,ROWS(Лист4!$A$1:$A$388))))</f>
        <v>APTEKA ZDOROV.RU</v>
      </c>
      <c r="H31" s="11" t="str">
        <f t="shared" ca="1" si="10"/>
        <v>*6575</v>
      </c>
    </row>
    <row r="32" spans="1:8" s="9" customFormat="1" ht="27.6" customHeight="1">
      <c r="A32" s="10">
        <f t="shared" ca="1" si="9"/>
        <v>46051.977083333339</v>
      </c>
      <c r="B32" s="19">
        <f t="shared" ca="1" si="0"/>
        <v>46050.224305555559</v>
      </c>
      <c r="C32" s="12">
        <f t="shared" ca="1" si="11"/>
        <v>46051.977083333339</v>
      </c>
      <c r="D32" s="19">
        <f t="shared" ca="1" si="12"/>
        <v>46050.224305555559</v>
      </c>
      <c r="E32" s="16">
        <f ca="1">IF(AND(DAY(A32)=20,COUNTIFS($E$19:E31,"&gt;0",$A$19:A31,"&gt;="&amp;DATE(YEAR(A38),MONTH(A32),1),$A$19:A31,"&lt;"&amp;DATE(YEAR(A32),MONTH(A32)+1,1))=0),'ввод данных'!$B$15,-RANDBETWEEN(51,14999))</f>
        <v>-13645</v>
      </c>
      <c r="F32" s="18">
        <f t="shared" ca="1" si="13"/>
        <v>-13645</v>
      </c>
      <c r="G32" s="11" t="str">
        <f ca="1">IF(E32='ввод данных'!$B$15,"Salary transfer from "&amp;'ввод данных'!$B$11,INDEX(Лист4!$A$1:$A$388,RANDBETWEEN(1,ROWS(Лист4!$A$1:$A$388))))</f>
        <v>RBK*FINBETTING</v>
      </c>
      <c r="H32" s="11" t="str">
        <f t="shared" ca="1" si="10"/>
        <v>*6575</v>
      </c>
    </row>
    <row r="33" spans="1:8" s="9" customFormat="1" ht="27.6" customHeight="1">
      <c r="A33" s="10">
        <f t="shared" ca="1" si="9"/>
        <v>46051.103472222225</v>
      </c>
      <c r="B33" s="19">
        <f t="shared" ca="1" si="0"/>
        <v>46049.840277777781</v>
      </c>
      <c r="C33" s="12">
        <f t="shared" ca="1" si="11"/>
        <v>46051.103472222225</v>
      </c>
      <c r="D33" s="19">
        <f t="shared" ca="1" si="12"/>
        <v>46049.840277777781</v>
      </c>
      <c r="E33" s="16">
        <f ca="1">IF(AND(DAY(A33)=20,COUNTIFS($E$19:E32,"&gt;0",$A$19:A32,"&gt;="&amp;DATE(YEAR(A39),MONTH(A33),1),$A$19:A32,"&lt;"&amp;DATE(YEAR(A33),MONTH(A33)+1,1))=0),'ввод данных'!$B$15,-RANDBETWEEN(51,14999))</f>
        <v>-9257</v>
      </c>
      <c r="F33" s="18">
        <f t="shared" ca="1" si="13"/>
        <v>-9257</v>
      </c>
      <c r="G33" s="11" t="str">
        <f ca="1">IF(E33='ввод данных'!$B$15,"Salary transfer from "&amp;'ввод данных'!$B$11,INDEX(Лист4!$A$1:$A$388,RANDBETWEEN(1,ROWS(Лист4!$A$1:$A$388))))</f>
        <v>LENTA-297</v>
      </c>
      <c r="H33" s="11" t="str">
        <f t="shared" ca="1" si="10"/>
        <v>*6575</v>
      </c>
    </row>
    <row r="34" spans="1:8" s="9" customFormat="1" ht="27.6" customHeight="1">
      <c r="A34" s="10">
        <f t="shared" ca="1" si="9"/>
        <v>46050.494444444448</v>
      </c>
      <c r="B34" s="19">
        <f t="shared" ca="1" si="0"/>
        <v>46048.81527777778</v>
      </c>
      <c r="C34" s="12">
        <f t="shared" ca="1" si="11"/>
        <v>46050.494444444448</v>
      </c>
      <c r="D34" s="19">
        <f t="shared" ca="1" si="12"/>
        <v>46048.81527777778</v>
      </c>
      <c r="E34" s="16">
        <f ca="1">IF(AND(DAY(A34)=20,COUNTIFS($E$19:E33,"&gt;0",$A$19:A33,"&gt;="&amp;DATE(YEAR(A40),MONTH(A34),1),$A$19:A33,"&lt;"&amp;DATE(YEAR(A34),MONTH(A34)+1,1))=0),'ввод данных'!$B$15,-RANDBETWEEN(51,14999))</f>
        <v>-13735</v>
      </c>
      <c r="F34" s="18">
        <f t="shared" ca="1" si="13"/>
        <v>-13735</v>
      </c>
      <c r="G34" s="11" t="str">
        <f ca="1">IF(E34='ввод данных'!$B$15,"Salary transfer from "&amp;'ввод данных'!$B$11,INDEX(Лист4!$A$1:$A$388,RANDBETWEEN(1,ROWS(Лист4!$A$1:$A$388))))</f>
        <v>VIVA UPIRESIES PLIROMO</v>
      </c>
      <c r="H34" s="11" t="str">
        <f t="shared" ca="1" si="10"/>
        <v>*6575</v>
      </c>
    </row>
    <row r="35" spans="1:8" s="9" customFormat="1" ht="27.6" customHeight="1">
      <c r="A35" s="10">
        <f t="shared" ca="1" si="9"/>
        <v>46049.61041666667</v>
      </c>
      <c r="B35" s="19">
        <f t="shared" ca="1" si="0"/>
        <v>46048.734722222223</v>
      </c>
      <c r="C35" s="12">
        <f t="shared" ca="1" si="11"/>
        <v>46049.61041666667</v>
      </c>
      <c r="D35" s="19">
        <f t="shared" ca="1" si="12"/>
        <v>46048.734722222223</v>
      </c>
      <c r="E35" s="16">
        <f ca="1">IF(AND(DAY(A35)=20,COUNTIFS($E$19:E34,"&gt;0",$A$19:A34,"&gt;="&amp;DATE(YEAR(A41),MONTH(A35),1),$A$19:A34,"&lt;"&amp;DATE(YEAR(A35),MONTH(A35)+1,1))=0),'ввод данных'!$B$15,-RANDBETWEEN(51,14999))</f>
        <v>-11065</v>
      </c>
      <c r="F35" s="18">
        <f t="shared" ca="1" si="13"/>
        <v>-11065</v>
      </c>
      <c r="G35" s="11" t="str">
        <f ca="1">IF(E35='ввод данных'!$B$15,"Salary transfer from "&amp;'ввод данных'!$B$11,INDEX(Лист4!$A$1:$A$388,RANDBETWEEN(1,ROWS(Лист4!$A$1:$A$388))))</f>
        <v>DENGI MIGOM</v>
      </c>
      <c r="H35" s="11" t="str">
        <f t="shared" ca="1" si="10"/>
        <v>*6575</v>
      </c>
    </row>
    <row r="36" spans="1:8" s="9" customFormat="1" ht="27.6" customHeight="1">
      <c r="A36" s="10">
        <f t="shared" ca="1" si="9"/>
        <v>46049.248611111114</v>
      </c>
      <c r="B36" s="19">
        <f t="shared" ca="1" si="0"/>
        <v>46047.78611111112</v>
      </c>
      <c r="C36" s="12">
        <f t="shared" ca="1" si="11"/>
        <v>46049.248611111114</v>
      </c>
      <c r="D36" s="19">
        <f t="shared" ca="1" si="12"/>
        <v>46047.78611111112</v>
      </c>
      <c r="E36" s="16">
        <f ca="1">IF(AND(DAY(A36)=20,COUNTIFS($E$19:E35,"&gt;0",$A$19:A35,"&gt;="&amp;DATE(YEAR(A42),MONTH(A36),1),$A$19:A35,"&lt;"&amp;DATE(YEAR(A36),MONTH(A36)+1,1))=0),'ввод данных'!$B$15,-RANDBETWEEN(51,14999))</f>
        <v>-8010</v>
      </c>
      <c r="F36" s="18">
        <f t="shared" ca="1" si="13"/>
        <v>-8010</v>
      </c>
      <c r="G36" s="11" t="str">
        <f ca="1">IF(E36='ввод данных'!$B$15,"Salary transfer from "&amp;'ввод данных'!$B$11,INDEX(Лист4!$A$1:$A$388,RANDBETWEEN(1,ROWS(Лист4!$A$1:$A$388))))</f>
        <v>COFFEE SAMORODOK</v>
      </c>
      <c r="H36" s="11" t="str">
        <f t="shared" ca="1" si="10"/>
        <v>*6575</v>
      </c>
    </row>
    <row r="37" spans="1:8" s="9" customFormat="1" ht="27.6" customHeight="1">
      <c r="A37" s="10">
        <f t="shared" ca="1" si="9"/>
        <v>46048.329861111117</v>
      </c>
      <c r="B37" s="19">
        <f t="shared" ca="1" si="0"/>
        <v>46046.868055555562</v>
      </c>
      <c r="C37" s="12">
        <f t="shared" ca="1" si="11"/>
        <v>46048.329861111117</v>
      </c>
      <c r="D37" s="19">
        <f t="shared" ca="1" si="12"/>
        <v>46046.868055555562</v>
      </c>
      <c r="E37" s="16">
        <f ca="1">IF(AND(DAY(A37)=20,COUNTIFS($E$19:E36,"&gt;0",$A$19:A36,"&gt;="&amp;DATE(YEAR(A43),MONTH(A37),1),$A$19:A36,"&lt;"&amp;DATE(YEAR(A37),MONTH(A37)+1,1))=0),'ввод данных'!$B$15,-RANDBETWEEN(51,14999))</f>
        <v>-6382</v>
      </c>
      <c r="F37" s="18">
        <f t="shared" ca="1" si="13"/>
        <v>-6382</v>
      </c>
      <c r="G37" s="11" t="str">
        <f ca="1">IF(E37='ввод данных'!$B$15,"Salary transfer from "&amp;'ввод данных'!$B$11,INDEX(Лист4!$A$1:$A$388,RANDBETWEEN(1,ROWS(Лист4!$A$1:$A$388))))</f>
        <v>TRADING EDUCATORS INC.</v>
      </c>
      <c r="H37" s="11" t="str">
        <f t="shared" ca="1" si="10"/>
        <v>*6575</v>
      </c>
    </row>
    <row r="38" spans="1:8" s="9" customFormat="1" ht="27.6" customHeight="1">
      <c r="A38" s="10">
        <f t="shared" ca="1" si="9"/>
        <v>46047.675000000003</v>
      </c>
      <c r="B38" s="19">
        <f t="shared" ca="1" si="0"/>
        <v>46046.436805555553</v>
      </c>
      <c r="C38" s="12">
        <f t="shared" ca="1" si="11"/>
        <v>46047.675000000003</v>
      </c>
      <c r="D38" s="19">
        <f t="shared" ca="1" si="12"/>
        <v>46046.436805555553</v>
      </c>
      <c r="E38" s="16">
        <f ca="1">IF(AND(DAY(A38)=20,COUNTIFS($E$19:E37,"&gt;0",$A$19:A37,"&gt;="&amp;DATE(YEAR(A44),MONTH(A38),1),$A$19:A37,"&lt;"&amp;DATE(YEAR(A38),MONTH(A38)+1,1))=0),'ввод данных'!$B$15,-RANDBETWEEN(51,14999))</f>
        <v>-9363</v>
      </c>
      <c r="F38" s="18">
        <f t="shared" ca="1" si="13"/>
        <v>-9363</v>
      </c>
      <c r="G38" s="11" t="str">
        <f ca="1">IF(E38='ввод данных'!$B$15,"Salary transfer from "&amp;'ввод данных'!$B$11,INDEX(Лист4!$A$1:$A$388,RANDBETWEEN(1,ROWS(Лист4!$A$1:$A$388))))</f>
        <v>LIME TRK SEMYA</v>
      </c>
      <c r="H38" s="11" t="str">
        <f t="shared" ca="1" si="10"/>
        <v>*6575</v>
      </c>
    </row>
    <row r="39" spans="1:8" s="9" customFormat="1" ht="27.6" customHeight="1">
      <c r="A39" s="10">
        <f t="shared" ca="1" si="9"/>
        <v>46047.277083333334</v>
      </c>
      <c r="B39" s="19">
        <f t="shared" ca="1" si="0"/>
        <v>46046.025694444441</v>
      </c>
      <c r="C39" s="12">
        <f t="shared" ca="1" si="11"/>
        <v>46047.277083333334</v>
      </c>
      <c r="D39" s="19">
        <f t="shared" ca="1" si="12"/>
        <v>46046.025694444441</v>
      </c>
      <c r="E39" s="16">
        <f ca="1">IF(AND(DAY(A39)=20,COUNTIFS($E$19:E38,"&gt;0",$A$19:A38,"&gt;="&amp;DATE(YEAR(A45),MONTH(A39),1),$A$19:A38,"&lt;"&amp;DATE(YEAR(A39),MONTH(A39)+1,1))=0),'ввод данных'!$B$15,-RANDBETWEEN(51,14999))</f>
        <v>-9458</v>
      </c>
      <c r="F39" s="18">
        <f t="shared" ca="1" si="13"/>
        <v>-9458</v>
      </c>
      <c r="G39" s="11" t="str">
        <f ca="1">IF(E39='ввод данных'!$B$15,"Salary transfer from "&amp;'ввод данных'!$B$11,INDEX(Лист4!$A$1:$A$388,RANDBETWEEN(1,ROWS(Лист4!$A$1:$A$388))))</f>
        <v>OPTIMA-ZAIM.RU</v>
      </c>
      <c r="H39" s="11" t="str">
        <f t="shared" ca="1" si="10"/>
        <v>*6575</v>
      </c>
    </row>
    <row r="40" spans="1:8" s="9" customFormat="1" ht="27.6" customHeight="1">
      <c r="A40" s="10">
        <f t="shared" ca="1" si="9"/>
        <v>46046.691666666666</v>
      </c>
      <c r="B40" s="19">
        <f t="shared" ca="1" si="0"/>
        <v>46045.565972222219</v>
      </c>
      <c r="C40" s="12">
        <f t="shared" ca="1" si="11"/>
        <v>46046.691666666666</v>
      </c>
      <c r="D40" s="19">
        <f t="shared" ca="1" si="12"/>
        <v>46045.565972222219</v>
      </c>
      <c r="E40" s="16">
        <f ca="1">IF(AND(DAY(A40)=20,COUNTIFS($E$19:E39,"&gt;0",$A$19:A39,"&gt;="&amp;DATE(YEAR(A46),MONTH(A40),1),$A$19:A39,"&lt;"&amp;DATE(YEAR(A40),MONTH(A40)+1,1))=0),'ввод данных'!$B$15,-RANDBETWEEN(51,14999))</f>
        <v>-10560</v>
      </c>
      <c r="F40" s="18">
        <f t="shared" ca="1" si="13"/>
        <v>-10560</v>
      </c>
      <c r="G40" s="11" t="str">
        <f ca="1">IF(E40='ввод данных'!$B$15,"Salary transfer from "&amp;'ввод данных'!$B$11,INDEX(Лист4!$A$1:$A$388,RANDBETWEEN(1,ROWS(Лист4!$A$1:$A$388))))</f>
        <v>OOO UPI EKSPRESS</v>
      </c>
      <c r="H40" s="11" t="str">
        <f t="shared" ca="1" si="10"/>
        <v>*6575</v>
      </c>
    </row>
    <row r="41" spans="1:8" s="9" customFormat="1" ht="27.6" customHeight="1">
      <c r="A41" s="10">
        <f t="shared" ca="1" si="9"/>
        <v>46046.197916666664</v>
      </c>
      <c r="B41" s="19">
        <f t="shared" ca="1" si="0"/>
        <v>46044.96666666666</v>
      </c>
      <c r="C41" s="12">
        <f t="shared" ca="1" si="11"/>
        <v>46046.197916666664</v>
      </c>
      <c r="D41" s="19">
        <f t="shared" ca="1" si="12"/>
        <v>46044.96666666666</v>
      </c>
      <c r="E41" s="16">
        <f ca="1">IF(AND(DAY(A41)=20,COUNTIFS($E$19:E40,"&gt;0",$A$19:A40,"&gt;="&amp;DATE(YEAR(A47),MONTH(A41),1),$A$19:A40,"&lt;"&amp;DATE(YEAR(A41),MONTH(A41)+1,1))=0),'ввод данных'!$B$15,-RANDBETWEEN(51,14999))</f>
        <v>-14432</v>
      </c>
      <c r="F41" s="18">
        <f t="shared" ca="1" si="13"/>
        <v>-14432</v>
      </c>
      <c r="G41" s="11" t="str">
        <f ca="1">IF(E41='ввод данных'!$B$15,"Salary transfer from "&amp;'ввод данных'!$B$11,INDEX(Лист4!$A$1:$A$388,RANDBETWEEN(1,ROWS(Лист4!$A$1:$A$388))))</f>
        <v>INTELLECTMONEY</v>
      </c>
      <c r="H41" s="11" t="str">
        <f t="shared" ca="1" si="10"/>
        <v>*6575</v>
      </c>
    </row>
    <row r="42" spans="1:8" s="9" customFormat="1" ht="27.6" customHeight="1">
      <c r="A42" s="10">
        <f t="shared" ca="1" si="9"/>
        <v>46045.465277777774</v>
      </c>
      <c r="B42" s="19">
        <f t="shared" ca="1" si="0"/>
        <v>46044.102083333331</v>
      </c>
      <c r="C42" s="12">
        <f t="shared" ca="1" si="11"/>
        <v>46045.465277777774</v>
      </c>
      <c r="D42" s="19">
        <f t="shared" ca="1" si="12"/>
        <v>46044.102083333331</v>
      </c>
      <c r="E42" s="16">
        <f ca="1">IF(AND(DAY(A42)=20,COUNTIFS($E$19:E41,"&gt;0",$A$19:A41,"&gt;="&amp;DATE(YEAR(A48),MONTH(A42),1),$A$19:A41,"&lt;"&amp;DATE(YEAR(A42),MONTH(A42)+1,1))=0),'ввод данных'!$B$15,-RANDBETWEEN(51,14999))</f>
        <v>-6854</v>
      </c>
      <c r="F42" s="18">
        <f t="shared" ca="1" si="13"/>
        <v>-6854</v>
      </c>
      <c r="G42" s="11" t="str">
        <f ca="1">IF(E42='ввод данных'!$B$15,"Salary transfer from "&amp;'ввод данных'!$B$11,INDEX(Лист4!$A$1:$A$388,RANDBETWEEN(1,ROWS(Лист4!$A$1:$A$388))))</f>
        <v>PAYMO*RENCREDIT UL. KO</v>
      </c>
      <c r="H42" s="11" t="str">
        <f t="shared" ca="1" si="10"/>
        <v>*6575</v>
      </c>
    </row>
    <row r="43" spans="1:8" s="9" customFormat="1" ht="27.6" customHeight="1">
      <c r="A43" s="10">
        <f t="shared" ca="1" si="9"/>
        <v>46044.662499999999</v>
      </c>
      <c r="B43" s="19">
        <f t="shared" ca="1" si="0"/>
        <v>46043.494444444448</v>
      </c>
      <c r="C43" s="12">
        <f t="shared" ca="1" si="11"/>
        <v>46044.662499999999</v>
      </c>
      <c r="D43" s="19">
        <f t="shared" ca="1" si="12"/>
        <v>46043.494444444448</v>
      </c>
      <c r="E43" s="16">
        <f ca="1">IF(AND(DAY(A43)=20,COUNTIFS($E$19:E42,"&gt;0",$A$19:A42,"&gt;="&amp;DATE(YEAR(A49),MONTH(A43),1),$A$19:A42,"&lt;"&amp;DATE(YEAR(A43),MONTH(A43)+1,1))=0),'ввод данных'!$B$15,-RANDBETWEEN(51,14999))</f>
        <v>-4525</v>
      </c>
      <c r="F43" s="18">
        <f t="shared" ca="1" si="13"/>
        <v>-4525</v>
      </c>
      <c r="G43" s="11" t="str">
        <f ca="1">IF(E43='ввод данных'!$B$15,"Salary transfer from "&amp;'ввод данных'!$B$11,INDEX(Лист4!$A$1:$A$388,RANDBETWEEN(1,ROWS(Лист4!$A$1:$A$388))))</f>
        <v>COFFEE</v>
      </c>
      <c r="H43" s="11" t="str">
        <f t="shared" ca="1" si="10"/>
        <v>*6575</v>
      </c>
    </row>
    <row r="44" spans="1:8" s="9" customFormat="1" ht="27.6" customHeight="1">
      <c r="A44" s="10">
        <f t="shared" ca="1" si="9"/>
        <v>46044.069444444445</v>
      </c>
      <c r="B44" s="19">
        <f t="shared" ca="1" si="0"/>
        <v>46043.316666666666</v>
      </c>
      <c r="C44" s="12">
        <f t="shared" ca="1" si="11"/>
        <v>46044.069444444445</v>
      </c>
      <c r="D44" s="19">
        <f t="shared" ca="1" si="12"/>
        <v>46043.316666666666</v>
      </c>
      <c r="E44" s="16">
        <f ca="1">IF(AND(DAY(A44)=20,COUNTIFS($E$19:E43,"&gt;0",$A$19:A43,"&gt;="&amp;DATE(YEAR(A50),MONTH(A44),1),$A$19:A43,"&lt;"&amp;DATE(YEAR(A44),MONTH(A44)+1,1))=0),'ввод данных'!$B$15,-RANDBETWEEN(51,14999))</f>
        <v>-7725</v>
      </c>
      <c r="F44" s="18">
        <f t="shared" ca="1" si="13"/>
        <v>-7725</v>
      </c>
      <c r="G44" s="11" t="str">
        <f ca="1">IF(E44='ввод данных'!$B$15,"Salary transfer from "&amp;'ввод данных'!$B$11,INDEX(Лист4!$A$1:$A$388,RANDBETWEEN(1,ROWS(Лист4!$A$1:$A$388))))</f>
        <v>YM YANDEX.MONEY</v>
      </c>
      <c r="H44" s="11" t="str">
        <f t="shared" ca="1" si="10"/>
        <v>*6575</v>
      </c>
    </row>
    <row r="45" spans="1:8" s="9" customFormat="1" ht="27.6" customHeight="1">
      <c r="A45" s="10">
        <f t="shared" ca="1" si="9"/>
        <v>46043.720138888886</v>
      </c>
      <c r="B45" s="19">
        <f t="shared" ca="1" si="0"/>
        <v>46042.597222222219</v>
      </c>
      <c r="C45" s="12">
        <f t="shared" ca="1" si="11"/>
        <v>46043.720138888886</v>
      </c>
      <c r="D45" s="19">
        <f t="shared" ca="1" si="12"/>
        <v>46042.597222222219</v>
      </c>
      <c r="E45" s="16">
        <f ca="1">IF(AND(DAY(A45)=20,COUNTIFS($E$19:E44,"&gt;0",$A$19:A44,"&gt;="&amp;DATE(YEAR(A51),MONTH(A45),1),$A$19:A44,"&lt;"&amp;DATE(YEAR(A45),MONTH(A45)+1,1))=0),'ввод данных'!$B$15,-RANDBETWEEN(51,14999))</f>
        <v>-1701</v>
      </c>
      <c r="F45" s="18">
        <f t="shared" ca="1" si="13"/>
        <v>-1701</v>
      </c>
      <c r="G45" s="11" t="str">
        <f ca="1">IF(E45='ввод данных'!$B$15,"Salary transfer from "&amp;'ввод данных'!$B$11,INDEX(Лист4!$A$1:$A$388,RANDBETWEEN(1,ROWS(Лист4!$A$1:$A$388))))</f>
        <v>GRAND-COFFEE</v>
      </c>
      <c r="H45" s="11" t="str">
        <f t="shared" ca="1" si="10"/>
        <v>*6575</v>
      </c>
    </row>
    <row r="46" spans="1:8" s="9" customFormat="1" ht="27.6" customHeight="1">
      <c r="A46" s="10">
        <f t="shared" ca="1" si="9"/>
        <v>46043.227083333331</v>
      </c>
      <c r="B46" s="19">
        <f t="shared" ca="1" si="0"/>
        <v>46041.737500000003</v>
      </c>
      <c r="C46" s="12">
        <f t="shared" ca="1" si="11"/>
        <v>46043.227083333331</v>
      </c>
      <c r="D46" s="19">
        <f t="shared" ca="1" si="12"/>
        <v>46041.737500000003</v>
      </c>
      <c r="E46" s="16">
        <f ca="1">IF(AND(DAY(A46)=20,COUNTIFS($E$19:E45,"&gt;0",$A$19:A45,"&gt;="&amp;DATE(YEAR(A52),MONTH(A46),1),$A$19:A45,"&lt;"&amp;DATE(YEAR(A46),MONTH(A46)+1,1))=0),'ввод данных'!$B$15,-RANDBETWEEN(51,14999))</f>
        <v>-2294</v>
      </c>
      <c r="F46" s="18">
        <f t="shared" ca="1" si="13"/>
        <v>-2294</v>
      </c>
      <c r="G46" s="11" t="str">
        <f ca="1">IF(E46='ввод данных'!$B$15,"Salary transfer from "&amp;'ввод данных'!$B$11,INDEX(Лист4!$A$1:$A$388,RANDBETWEEN(1,ROWS(Лист4!$A$1:$A$388))))</f>
        <v>GETZAIM.SU</v>
      </c>
      <c r="H46" s="11" t="str">
        <f t="shared" ca="1" si="10"/>
        <v>*6575</v>
      </c>
    </row>
    <row r="47" spans="1:8" s="9" customFormat="1" ht="27.6" customHeight="1">
      <c r="A47" s="10">
        <f t="shared" ca="1" si="9"/>
        <v>46042.569444444445</v>
      </c>
      <c r="B47" s="19">
        <f t="shared" ca="1" si="0"/>
        <v>46040.88680555555</v>
      </c>
      <c r="C47" s="12">
        <f t="shared" ca="1" si="11"/>
        <v>46042.569444444445</v>
      </c>
      <c r="D47" s="19">
        <f t="shared" ca="1" si="12"/>
        <v>46040.88680555555</v>
      </c>
      <c r="E47" s="16">
        <f ca="1">IF(AND(DAY(A47)=20,COUNTIFS($E$19:E46,"&gt;0",$A$19:A46,"&gt;="&amp;DATE(YEAR(A53),MONTH(A47),1),$A$19:A46,"&lt;"&amp;DATE(YEAR(A47),MONTH(A47)+1,1))=0),'ввод данных'!$B$15,-RANDBETWEEN(51,14999))</f>
        <v>840000</v>
      </c>
      <c r="F47" s="18">
        <f t="shared" ca="1" si="13"/>
        <v>840000</v>
      </c>
      <c r="G47" s="11" t="str">
        <f ca="1">IF(E47='ввод данных'!$B$15,"Salary transfer from "&amp;'ввод данных'!$B$11,INDEX(Лист4!$A$1:$A$388,RANDBETWEEN(1,ROWS(Лист4!$A$1:$A$388))))</f>
        <v>Salary transfer from STARLINK LLC</v>
      </c>
      <c r="H47" s="11" t="str">
        <f t="shared" ca="1" si="10"/>
        <v>*6575</v>
      </c>
    </row>
    <row r="48" spans="1:8" s="9" customFormat="1" ht="27.6" customHeight="1">
      <c r="A48" s="10">
        <f t="shared" ca="1" si="9"/>
        <v>46041.885416666664</v>
      </c>
      <c r="B48" s="19">
        <f t="shared" ca="1" si="0"/>
        <v>46040.287499999999</v>
      </c>
      <c r="C48" s="12">
        <f t="shared" ca="1" si="11"/>
        <v>46041.885416666664</v>
      </c>
      <c r="D48" s="19">
        <f t="shared" ca="1" si="12"/>
        <v>46040.287499999999</v>
      </c>
      <c r="E48" s="16">
        <f ca="1">IF(AND(DAY(A48)=20,COUNTIFS($E$19:E47,"&gt;0",$A$19:A47,"&gt;="&amp;DATE(YEAR(A54),MONTH(A48),1),$A$19:A47,"&lt;"&amp;DATE(YEAR(A48),MONTH(A48)+1,1))=0),'ввод данных'!$B$15,-RANDBETWEEN(51,14999))</f>
        <v>-4203</v>
      </c>
      <c r="F48" s="18">
        <f t="shared" ca="1" si="13"/>
        <v>-4203</v>
      </c>
      <c r="G48" s="11" t="str">
        <f ca="1">IF(E48='ввод данных'!$B$15,"Salary transfer from "&amp;'ввод данных'!$B$11,INDEX(Лист4!$A$1:$A$388,RANDBETWEEN(1,ROWS(Лист4!$A$1:$A$388))))</f>
        <v>ALFA ISS</v>
      </c>
      <c r="H48" s="11" t="str">
        <f t="shared" ca="1" si="10"/>
        <v>*6575</v>
      </c>
    </row>
    <row r="49" spans="1:8" s="9" customFormat="1" ht="27.6" customHeight="1">
      <c r="A49" s="10">
        <f t="shared" ca="1" si="9"/>
        <v>46041.236111111109</v>
      </c>
      <c r="B49" s="19">
        <f t="shared" ca="1" si="0"/>
        <v>46040.017361111109</v>
      </c>
      <c r="C49" s="12">
        <f t="shared" ca="1" si="11"/>
        <v>46041.236111111109</v>
      </c>
      <c r="D49" s="19">
        <f t="shared" ca="1" si="12"/>
        <v>46040.017361111109</v>
      </c>
      <c r="E49" s="16">
        <f ca="1">IF(AND(DAY(A49)=20,COUNTIFS($E$19:E48,"&gt;0",$A$19:A48,"&gt;="&amp;DATE(YEAR(A55),MONTH(A49),1),$A$19:A48,"&lt;"&amp;DATE(YEAR(A49),MONTH(A49)+1,1))=0),'ввод данных'!$B$15,-RANDBETWEEN(51,14999))</f>
        <v>-8464</v>
      </c>
      <c r="F49" s="18">
        <f t="shared" ca="1" si="13"/>
        <v>-8464</v>
      </c>
      <c r="G49" s="11" t="str">
        <f ca="1">IF(E49='ввод данных'!$B$15,"Salary transfer from "&amp;'ввод данных'!$B$11,INDEX(Лист4!$A$1:$A$388,RANDBETWEEN(1,ROWS(Лист4!$A$1:$A$388))))</f>
        <v>BANKA INTESA SANPAOLO</v>
      </c>
      <c r="H49" s="11" t="str">
        <f t="shared" ca="1" si="10"/>
        <v>*6575</v>
      </c>
    </row>
    <row r="50" spans="1:8" s="9" customFormat="1" ht="27.6" customHeight="1">
      <c r="A50" s="10">
        <f t="shared" ca="1" si="9"/>
        <v>46040.521527777775</v>
      </c>
      <c r="B50" s="19">
        <f t="shared" ca="1" si="0"/>
        <v>46039.01458333333</v>
      </c>
      <c r="C50" s="12">
        <f t="shared" ca="1" si="11"/>
        <v>46040.521527777775</v>
      </c>
      <c r="D50" s="19">
        <f t="shared" ca="1" si="12"/>
        <v>46039.01458333333</v>
      </c>
      <c r="E50" s="16">
        <f ca="1">IF(AND(DAY(A50)=20,COUNTIFS($E$19:E49,"&gt;0",$A$19:A49,"&gt;="&amp;DATE(YEAR(A56),MONTH(A50),1),$A$19:A49,"&lt;"&amp;DATE(YEAR(A50),MONTH(A50)+1,1))=0),'ввод данных'!$B$15,-RANDBETWEEN(51,14999))</f>
        <v>-274</v>
      </c>
      <c r="F50" s="18">
        <f t="shared" ca="1" si="13"/>
        <v>-274</v>
      </c>
      <c r="G50" s="11" t="str">
        <f ca="1">IF(E50='ввод данных'!$B$15,"Salary transfer from "&amp;'ввод данных'!$B$11,INDEX(Лист4!$A$1:$A$388,RANDBETWEEN(1,ROWS(Лист4!$A$1:$A$388))))</f>
        <v>BARKLAYS CAFE</v>
      </c>
      <c r="H50" s="11" t="str">
        <f t="shared" ca="1" si="10"/>
        <v>*6575</v>
      </c>
    </row>
    <row r="51" spans="1:8" s="9" customFormat="1" ht="27.6" customHeight="1">
      <c r="A51" s="10">
        <f t="shared" ca="1" si="9"/>
        <v>46040.013194444444</v>
      </c>
      <c r="B51" s="19">
        <f t="shared" ca="1" si="0"/>
        <v>46038.90347222222</v>
      </c>
      <c r="C51" s="12">
        <f t="shared" ca="1" si="11"/>
        <v>46040.013194444444</v>
      </c>
      <c r="D51" s="19">
        <f t="shared" ca="1" si="12"/>
        <v>46038.90347222222</v>
      </c>
      <c r="E51" s="16">
        <f ca="1">IF(AND(DAY(A51)=20,COUNTIFS($E$19:E50,"&gt;0",$A$19:A50,"&gt;="&amp;DATE(YEAR(A57),MONTH(A51),1),$A$19:A50,"&lt;"&amp;DATE(YEAR(A51),MONTH(A51)+1,1))=0),'ввод данных'!$B$15,-RANDBETWEEN(51,14999))</f>
        <v>-7594</v>
      </c>
      <c r="F51" s="18">
        <f t="shared" ca="1" si="13"/>
        <v>-7594</v>
      </c>
      <c r="G51" s="11" t="str">
        <f ca="1">IF(E51='ввод данных'!$B$15,"Salary transfer from "&amp;'ввод данных'!$B$11,INDEX(Лист4!$A$1:$A$388,RANDBETWEEN(1,ROWS(Лист4!$A$1:$A$388))))</f>
        <v>OPENTABLE REST GIFT</v>
      </c>
      <c r="H51" s="11" t="str">
        <f t="shared" ca="1" si="10"/>
        <v>*6575</v>
      </c>
    </row>
    <row r="52" spans="1:8" s="9" customFormat="1" ht="27.6" customHeight="1">
      <c r="A52" s="10">
        <f t="shared" ca="1" si="9"/>
        <v>46039.326388888891</v>
      </c>
      <c r="B52" s="19">
        <f t="shared" ca="1" si="0"/>
        <v>46038.416666666672</v>
      </c>
      <c r="C52" s="12">
        <f t="shared" ca="1" si="11"/>
        <v>46039.326388888891</v>
      </c>
      <c r="D52" s="19">
        <f t="shared" ca="1" si="12"/>
        <v>46038.416666666672</v>
      </c>
      <c r="E52" s="16">
        <f ca="1">IF(AND(DAY(A52)=20,COUNTIFS($E$19:E51,"&gt;0",$A$19:A51,"&gt;="&amp;DATE(YEAR(A58),MONTH(A52),1),$A$19:A51,"&lt;"&amp;DATE(YEAR(A52),MONTH(A52)+1,1))=0),'ввод данных'!$B$15,-RANDBETWEEN(51,14999))</f>
        <v>-2972</v>
      </c>
      <c r="F52" s="18">
        <f t="shared" ca="1" si="13"/>
        <v>-2972</v>
      </c>
      <c r="G52" s="11" t="str">
        <f ca="1">IF(E52='ввод данных'!$B$15,"Salary transfer from "&amp;'ввод данных'!$B$11,INDEX(Лист4!$A$1:$A$388,RANDBETWEEN(1,ROWS(Лист4!$A$1:$A$388))))</f>
        <v>GRAND-COFFEE</v>
      </c>
      <c r="H52" s="11" t="str">
        <f t="shared" ca="1" si="10"/>
        <v>*6575</v>
      </c>
    </row>
    <row r="53" spans="1:8" s="9" customFormat="1" ht="27.6" customHeight="1">
      <c r="A53" s="10">
        <f t="shared" ca="1" si="9"/>
        <v>46038.844444444447</v>
      </c>
      <c r="B53" s="19">
        <f t="shared" ca="1" si="0"/>
        <v>46037.479166666664</v>
      </c>
      <c r="C53" s="12">
        <f t="shared" ca="1" si="11"/>
        <v>46038.844444444447</v>
      </c>
      <c r="D53" s="19">
        <f t="shared" ca="1" si="12"/>
        <v>46037.479166666664</v>
      </c>
      <c r="E53" s="16">
        <f ca="1">IF(AND(DAY(A53)=20,COUNTIFS($E$19:E52,"&gt;0",$A$19:A52,"&gt;="&amp;DATE(YEAR(A59),MONTH(A53),1),$A$19:A52,"&lt;"&amp;DATE(YEAR(A53),MONTH(A53)+1,1))=0),'ввод данных'!$B$15,-RANDBETWEEN(51,14999))</f>
        <v>-10976</v>
      </c>
      <c r="F53" s="18">
        <f t="shared" ca="1" si="13"/>
        <v>-10976</v>
      </c>
      <c r="G53" s="11" t="str">
        <f ca="1">IF(E53='ввод данных'!$B$15,"Salary transfer from "&amp;'ввод данных'!$B$11,INDEX(Лист4!$A$1:$A$388,RANDBETWEEN(1,ROWS(Лист4!$A$1:$A$388))))</f>
        <v>TRADING EDUCATORS INC.</v>
      </c>
      <c r="H53" s="11" t="str">
        <f t="shared" ca="1" si="10"/>
        <v>*6575</v>
      </c>
    </row>
    <row r="54" spans="1:8" s="9" customFormat="1" ht="27.6" customHeight="1">
      <c r="A54" s="10">
        <f t="shared" ref="A54:A117" ca="1" si="14">A53-RANDBETWEEN(500,1440)/1440</f>
        <v>46037.845833333333</v>
      </c>
      <c r="B54" s="19">
        <f t="shared" ca="1" si="0"/>
        <v>46036.899305555555</v>
      </c>
      <c r="C54" s="12">
        <f t="shared" ca="1" si="11"/>
        <v>46037.845833333333</v>
      </c>
      <c r="D54" s="19">
        <f t="shared" ca="1" si="12"/>
        <v>46036.899305555555</v>
      </c>
      <c r="E54" s="16">
        <f ca="1">IF(AND(DAY(A54)=20,COUNTIFS($E$19:E53,"&gt;0",$A$19:A53,"&gt;="&amp;DATE(YEAR(A60),MONTH(A54),1),$A$19:A53,"&lt;"&amp;DATE(YEAR(A54),MONTH(A54)+1,1))=0),'ввод данных'!$B$15,-RANDBETWEEN(51,14999))</f>
        <v>-5536</v>
      </c>
      <c r="F54" s="18">
        <f t="shared" ca="1" si="13"/>
        <v>-5536</v>
      </c>
      <c r="G54" s="11" t="str">
        <f ca="1">IF(E54='ввод данных'!$B$15,"Salary transfer from "&amp;'ввод данных'!$B$11,INDEX(Лист4!$A$1:$A$388,RANDBETWEEN(1,ROWS(Лист4!$A$1:$A$388))))</f>
        <v>SOTHEBYS ONLINE SALES</v>
      </c>
      <c r="H54" s="11" t="str">
        <f t="shared" ref="H54:H117" ca="1" si="15">H53</f>
        <v>*6575</v>
      </c>
    </row>
    <row r="55" spans="1:8" s="9" customFormat="1" ht="27.6" customHeight="1">
      <c r="A55" s="10">
        <f t="shared" ca="1" si="14"/>
        <v>46037.447916666664</v>
      </c>
      <c r="B55" s="19">
        <f t="shared" ca="1" si="0"/>
        <v>46036.176388888889</v>
      </c>
      <c r="C55" s="12">
        <f t="shared" ca="1" si="11"/>
        <v>46037.447916666664</v>
      </c>
      <c r="D55" s="19">
        <f t="shared" ca="1" si="12"/>
        <v>46036.176388888889</v>
      </c>
      <c r="E55" s="16">
        <f ca="1">IF(AND(DAY(A55)=20,COUNTIFS($E$19:E54,"&gt;0",$A$19:A54,"&gt;="&amp;DATE(YEAR(A61),MONTH(A55),1),$A$19:A54,"&lt;"&amp;DATE(YEAR(A55),MONTH(A55)+1,1))=0),'ввод данных'!$B$15,-RANDBETWEEN(51,14999))</f>
        <v>-9641</v>
      </c>
      <c r="F55" s="18">
        <f t="shared" ca="1" si="13"/>
        <v>-9641</v>
      </c>
      <c r="G55" s="11" t="str">
        <f ca="1">IF(E55='ввод данных'!$B$15,"Salary transfer from "&amp;'ввод данных'!$B$11,INDEX(Лист4!$A$1:$A$388,RANDBETWEEN(1,ROWS(Лист4!$A$1:$A$388))))</f>
        <v>PAYPAL *VIPDENGI</v>
      </c>
      <c r="H55" s="11" t="str">
        <f t="shared" ca="1" si="15"/>
        <v>*6575</v>
      </c>
    </row>
    <row r="56" spans="1:8" s="9" customFormat="1" ht="27.6" customHeight="1">
      <c r="A56" s="10">
        <f t="shared" ca="1" si="14"/>
        <v>46036.662499999999</v>
      </c>
      <c r="B56" s="19">
        <f t="shared" ca="1" si="0"/>
        <v>46034.867361111108</v>
      </c>
      <c r="C56" s="12">
        <f t="shared" ca="1" si="11"/>
        <v>46036.662499999999</v>
      </c>
      <c r="D56" s="19">
        <f t="shared" ca="1" si="12"/>
        <v>46034.867361111108</v>
      </c>
      <c r="E56" s="16">
        <f ca="1">IF(AND(DAY(A56)=20,COUNTIFS($E$19:E55,"&gt;0",$A$19:A55,"&gt;="&amp;DATE(YEAR(A62),MONTH(A56),1),$A$19:A55,"&lt;"&amp;DATE(YEAR(A56),MONTH(A56)+1,1))=0),'ввод данных'!$B$15,-RANDBETWEEN(51,14999))</f>
        <v>-5454</v>
      </c>
      <c r="F56" s="18">
        <f t="shared" ca="1" si="13"/>
        <v>-5454</v>
      </c>
      <c r="G56" s="11" t="str">
        <f ca="1">IF(E56='ввод данных'!$B$15,"Salary transfer from "&amp;'ввод данных'!$B$11,INDEX(Лист4!$A$1:$A$388,RANDBETWEEN(1,ROWS(Лист4!$A$1:$A$388))))</f>
        <v>QUICKZAIM.COM</v>
      </c>
      <c r="H56" s="11" t="str">
        <f t="shared" ca="1" si="15"/>
        <v>*6575</v>
      </c>
    </row>
    <row r="57" spans="1:8" s="9" customFormat="1" ht="27.6" customHeight="1">
      <c r="A57" s="10">
        <f t="shared" ca="1" si="14"/>
        <v>46035.777777777774</v>
      </c>
      <c r="B57" s="19">
        <f t="shared" ca="1" si="0"/>
        <v>46034.225694444438</v>
      </c>
      <c r="C57" s="12">
        <f t="shared" ca="1" si="11"/>
        <v>46035.777777777774</v>
      </c>
      <c r="D57" s="19">
        <f t="shared" ca="1" si="12"/>
        <v>46034.225694444438</v>
      </c>
      <c r="E57" s="16">
        <f ca="1">IF(AND(DAY(A57)=20,COUNTIFS($E$19:E56,"&gt;0",$A$19:A56,"&gt;="&amp;DATE(YEAR(A63),MONTH(A57),1),$A$19:A56,"&lt;"&amp;DATE(YEAR(A57),MONTH(A57)+1,1))=0),'ввод данных'!$B$15,-RANDBETWEEN(51,14999))</f>
        <v>-3481</v>
      </c>
      <c r="F57" s="18">
        <f t="shared" ca="1" si="13"/>
        <v>-3481</v>
      </c>
      <c r="G57" s="11" t="str">
        <f ca="1">IF(E57='ввод данных'!$B$15,"Salary transfer from "&amp;'ввод данных'!$B$11,INDEX(Лист4!$A$1:$A$388,RANDBETWEEN(1,ROWS(Лист4!$A$1:$A$388))))</f>
        <v>LOTS ROAD AUCTIONS</v>
      </c>
      <c r="H57" s="11" t="str">
        <f t="shared" ca="1" si="15"/>
        <v>*6575</v>
      </c>
    </row>
    <row r="58" spans="1:8" s="9" customFormat="1" ht="27.6" customHeight="1">
      <c r="A58" s="10">
        <f t="shared" ca="1" si="14"/>
        <v>46035.167361111104</v>
      </c>
      <c r="B58" s="19">
        <f t="shared" ca="1" si="0"/>
        <v>46034.008333333324</v>
      </c>
      <c r="C58" s="12">
        <f t="shared" ref="C58:C121" ca="1" si="16">A58</f>
        <v>46035.167361111104</v>
      </c>
      <c r="D58" s="19">
        <f t="shared" ref="D58:D121" ca="1" si="17">B58</f>
        <v>46034.008333333324</v>
      </c>
      <c r="E58" s="16">
        <f ca="1">IF(AND(DAY(A58)=20,COUNTIFS($E$19:E57,"&gt;0",$A$19:A57,"&gt;="&amp;DATE(YEAR(A64),MONTH(A58),1),$A$19:A57,"&lt;"&amp;DATE(YEAR(A58),MONTH(A58)+1,1))=0),'ввод данных'!$B$15,-RANDBETWEEN(51,14999))</f>
        <v>-4380</v>
      </c>
      <c r="F58" s="18">
        <f t="shared" ref="F58:F121" ca="1" si="18">E58</f>
        <v>-4380</v>
      </c>
      <c r="G58" s="11" t="str">
        <f ca="1">IF(E58='ввод данных'!$B$15,"Salary transfer from "&amp;'ввод данных'!$B$11,INDEX(Лист4!$A$1:$A$388,RANDBETWEEN(1,ROWS(Лист4!$A$1:$A$388))))</f>
        <v>YM*FIN-1</v>
      </c>
      <c r="H58" s="11" t="str">
        <f t="shared" ca="1" si="15"/>
        <v>*6575</v>
      </c>
    </row>
    <row r="59" spans="1:8" s="9" customFormat="1" ht="27.6" customHeight="1">
      <c r="A59" s="10">
        <f t="shared" ca="1" si="14"/>
        <v>46034.479861111104</v>
      </c>
      <c r="B59" s="19">
        <f t="shared" ca="1" si="0"/>
        <v>46033.221527777765</v>
      </c>
      <c r="C59" s="12">
        <f t="shared" ca="1" si="16"/>
        <v>46034.479861111104</v>
      </c>
      <c r="D59" s="19">
        <f t="shared" ca="1" si="17"/>
        <v>46033.221527777765</v>
      </c>
      <c r="E59" s="16">
        <f ca="1">IF(AND(DAY(A59)=20,COUNTIFS($E$19:E58,"&gt;0",$A$19:A58,"&gt;="&amp;DATE(YEAR(A65),MONTH(A59),1),$A$19:A58,"&lt;"&amp;DATE(YEAR(A59),MONTH(A59)+1,1))=0),'ввод данных'!$B$15,-RANDBETWEEN(51,14999))</f>
        <v>-1519</v>
      </c>
      <c r="F59" s="18">
        <f t="shared" ca="1" si="18"/>
        <v>-1519</v>
      </c>
      <c r="G59" s="11" t="str">
        <f ca="1">IF(E59='ввод данных'!$B$15,"Salary transfer from "&amp;'ввод данных'!$B$11,INDEX(Лист4!$A$1:$A$388,RANDBETWEEN(1,ROWS(Лист4!$A$1:$A$388))))</f>
        <v>OOO UPI EKSPRESS</v>
      </c>
      <c r="H59" s="11" t="str">
        <f t="shared" ca="1" si="15"/>
        <v>*6575</v>
      </c>
    </row>
    <row r="60" spans="1:8" s="9" customFormat="1" ht="27.6" customHeight="1">
      <c r="A60" s="10">
        <f t="shared" ca="1" si="14"/>
        <v>46033.644444444435</v>
      </c>
      <c r="B60" s="19">
        <f t="shared" ca="1" si="0"/>
        <v>46032.490972222215</v>
      </c>
      <c r="C60" s="12">
        <f t="shared" ca="1" si="16"/>
        <v>46033.644444444435</v>
      </c>
      <c r="D60" s="19">
        <f t="shared" ca="1" si="17"/>
        <v>46032.490972222215</v>
      </c>
      <c r="E60" s="16">
        <f ca="1">IF(AND(DAY(A60)=20,COUNTIFS($E$19:E59,"&gt;0",$A$19:A59,"&gt;="&amp;DATE(YEAR(A66),MONTH(A60),1),$A$19:A59,"&lt;"&amp;DATE(YEAR(A60),MONTH(A60)+1,1))=0),'ввод данных'!$B$15,-RANDBETWEEN(51,14999))</f>
        <v>-1170</v>
      </c>
      <c r="F60" s="18">
        <f t="shared" ca="1" si="18"/>
        <v>-1170</v>
      </c>
      <c r="G60" s="11" t="str">
        <f ca="1">IF(E60='ввод данных'!$B$15,"Salary transfer from "&amp;'ввод данных'!$B$11,INDEX(Лист4!$A$1:$A$388,RANDBETWEEN(1,ROWS(Лист4!$A$1:$A$388))))</f>
        <v>VASH COFFEE</v>
      </c>
      <c r="H60" s="11" t="str">
        <f t="shared" ca="1" si="15"/>
        <v>*6575</v>
      </c>
    </row>
    <row r="61" spans="1:8" ht="27.6" customHeight="1">
      <c r="A61" s="10">
        <f t="shared" ca="1" si="14"/>
        <v>46033.259027777771</v>
      </c>
      <c r="B61" s="19">
        <f t="shared" ca="1" si="0"/>
        <v>46031.844444444432</v>
      </c>
      <c r="C61" s="12">
        <f t="shared" ca="1" si="16"/>
        <v>46033.259027777771</v>
      </c>
      <c r="D61" s="19">
        <f t="shared" ca="1" si="17"/>
        <v>46031.844444444432</v>
      </c>
      <c r="E61" s="16">
        <f ca="1">IF(AND(DAY(A61)=20,COUNTIFS($E$19:E60,"&gt;0",$A$19:A60,"&gt;="&amp;DATE(YEAR(A67),MONTH(A61),1),$A$19:A60,"&lt;"&amp;DATE(YEAR(A61),MONTH(A61)+1,1))=0),'ввод данных'!$B$15,-RANDBETWEEN(51,14999))</f>
        <v>-7208</v>
      </c>
      <c r="F61" s="18">
        <f t="shared" ca="1" si="18"/>
        <v>-7208</v>
      </c>
      <c r="G61" s="11" t="str">
        <f ca="1">IF(E61='ввод данных'!$B$15,"Salary transfer from "&amp;'ввод данных'!$B$11,INDEX(Лист4!$A$1:$A$388,RANDBETWEEN(1,ROWS(Лист4!$A$1:$A$388))))</f>
        <v>ROBOKASSA</v>
      </c>
      <c r="H61" s="11" t="str">
        <f t="shared" ca="1" si="15"/>
        <v>*6575</v>
      </c>
    </row>
    <row r="62" spans="1:8" ht="27.6" customHeight="1">
      <c r="A62" s="10">
        <f t="shared" ca="1" si="14"/>
        <v>46032.791666666657</v>
      </c>
      <c r="B62" s="19">
        <f t="shared" ca="1" si="0"/>
        <v>46031.430555555547</v>
      </c>
      <c r="C62" s="12">
        <f t="shared" ca="1" si="16"/>
        <v>46032.791666666657</v>
      </c>
      <c r="D62" s="19">
        <f t="shared" ca="1" si="17"/>
        <v>46031.430555555547</v>
      </c>
      <c r="E62" s="16">
        <f ca="1">IF(AND(DAY(A62)=20,COUNTIFS($E$19:E61,"&gt;0",$A$19:A61,"&gt;="&amp;DATE(YEAR(A68),MONTH(A62),1),$A$19:A61,"&lt;"&amp;DATE(YEAR(A62),MONTH(A62)+1,1))=0),'ввод данных'!$B$15,-RANDBETWEEN(51,14999))</f>
        <v>-13444</v>
      </c>
      <c r="F62" s="18">
        <f t="shared" ca="1" si="18"/>
        <v>-13444</v>
      </c>
      <c r="G62" s="11" t="str">
        <f ca="1">IF(E62='ввод данных'!$B$15,"Salary transfer from "&amp;'ввод данных'!$B$11,INDEX(Лист4!$A$1:$A$388,RANDBETWEEN(1,ROWS(Лист4!$A$1:$A$388))))</f>
        <v>PAYU</v>
      </c>
      <c r="H62" s="11" t="str">
        <f t="shared" ca="1" si="15"/>
        <v>*6575</v>
      </c>
    </row>
    <row r="63" spans="1:8" ht="27.6" customHeight="1">
      <c r="A63" s="10">
        <f t="shared" ca="1" si="14"/>
        <v>46031.979861111104</v>
      </c>
      <c r="B63" s="19">
        <f t="shared" ca="1" si="0"/>
        <v>46030.313194444439</v>
      </c>
      <c r="C63" s="12">
        <f t="shared" ca="1" si="16"/>
        <v>46031.979861111104</v>
      </c>
      <c r="D63" s="19">
        <f t="shared" ca="1" si="17"/>
        <v>46030.313194444439</v>
      </c>
      <c r="E63" s="16">
        <f ca="1">IF(AND(DAY(A63)=20,COUNTIFS($E$19:E62,"&gt;0",$A$19:A62,"&gt;="&amp;DATE(YEAR(A69),MONTH(A63),1),$A$19:A62,"&lt;"&amp;DATE(YEAR(A63),MONTH(A63)+1,1))=0),'ввод данных'!$B$15,-RANDBETWEEN(51,14999))</f>
        <v>-5362</v>
      </c>
      <c r="F63" s="18">
        <f t="shared" ca="1" si="18"/>
        <v>-5362</v>
      </c>
      <c r="G63" s="11" t="str">
        <f ca="1">IF(E63='ввод данных'!$B$15,"Salary transfer from "&amp;'ввод данных'!$B$11,INDEX(Лист4!$A$1:$A$388,RANDBETWEEN(1,ROWS(Лист4!$A$1:$A$388))))</f>
        <v>COFFEEMANIA</v>
      </c>
      <c r="H63" s="11" t="str">
        <f t="shared" ca="1" si="15"/>
        <v>*6575</v>
      </c>
    </row>
    <row r="64" spans="1:8" ht="27.6" customHeight="1">
      <c r="A64" s="10">
        <f t="shared" ca="1" si="14"/>
        <v>46031.272222222215</v>
      </c>
      <c r="B64" s="19">
        <f t="shared" ca="1" si="0"/>
        <v>46030.172222222209</v>
      </c>
      <c r="C64" s="12">
        <f t="shared" ca="1" si="16"/>
        <v>46031.272222222215</v>
      </c>
      <c r="D64" s="19">
        <f t="shared" ca="1" si="17"/>
        <v>46030.172222222209</v>
      </c>
      <c r="E64" s="16">
        <f ca="1">IF(AND(DAY(A64)=20,COUNTIFS($E$19:E63,"&gt;0",$A$19:A63,"&gt;="&amp;DATE(YEAR(A70),MONTH(A64),1),$A$19:A63,"&lt;"&amp;DATE(YEAR(A64),MONTH(A64)+1,1))=0),'ввод данных'!$B$15,-RANDBETWEEN(51,14999))</f>
        <v>-7468</v>
      </c>
      <c r="F64" s="18">
        <f t="shared" ca="1" si="18"/>
        <v>-7468</v>
      </c>
      <c r="G64" s="11" t="str">
        <f ca="1">IF(E64='ввод данных'!$B$15,"Salary transfer from "&amp;'ввод данных'!$B$11,INDEX(Лист4!$A$1:$A$388,RANDBETWEEN(1,ROWS(Лист4!$A$1:$A$388))))</f>
        <v>INTERNET-BANK ZENIT</v>
      </c>
      <c r="H64" s="11" t="str">
        <f t="shared" ca="1" si="15"/>
        <v>*6575</v>
      </c>
    </row>
    <row r="65" spans="1:8" ht="27.6" customHeight="1">
      <c r="A65" s="10">
        <f t="shared" ca="1" si="14"/>
        <v>46030.681944444434</v>
      </c>
      <c r="B65" s="19">
        <f t="shared" ca="1" si="0"/>
        <v>46028.906944444439</v>
      </c>
      <c r="C65" s="12">
        <f t="shared" ca="1" si="16"/>
        <v>46030.681944444434</v>
      </c>
      <c r="D65" s="19">
        <f t="shared" ca="1" si="17"/>
        <v>46028.906944444439</v>
      </c>
      <c r="E65" s="16">
        <f ca="1">IF(AND(DAY(A65)=20,COUNTIFS($E$19:E64,"&gt;0",$A$19:A64,"&gt;="&amp;DATE(YEAR(A71),MONTH(A65),1),$A$19:A64,"&lt;"&amp;DATE(YEAR(A65),MONTH(A65)+1,1))=0),'ввод данных'!$B$15,-RANDBETWEEN(51,14999))</f>
        <v>-12125</v>
      </c>
      <c r="F65" s="18">
        <f t="shared" ca="1" si="18"/>
        <v>-12125</v>
      </c>
      <c r="G65" s="11" t="str">
        <f ca="1">IF(E65='ввод данных'!$B$15,"Salary transfer from "&amp;'ввод данных'!$B$11,INDEX(Лист4!$A$1:$A$388,RANDBETWEEN(1,ROWS(Лист4!$A$1:$A$388))))</f>
        <v>OLYMPTRADE.COM</v>
      </c>
      <c r="H65" s="11" t="str">
        <f t="shared" ca="1" si="15"/>
        <v>*6575</v>
      </c>
    </row>
    <row r="66" spans="1:8" ht="27.6" customHeight="1">
      <c r="A66" s="10">
        <f t="shared" ca="1" si="14"/>
        <v>46029.718749999993</v>
      </c>
      <c r="B66" s="19">
        <f t="shared" ca="1" si="0"/>
        <v>46028.286111111105</v>
      </c>
      <c r="C66" s="12">
        <f t="shared" ca="1" si="16"/>
        <v>46029.718749999993</v>
      </c>
      <c r="D66" s="19">
        <f t="shared" ca="1" si="17"/>
        <v>46028.286111111105</v>
      </c>
      <c r="E66" s="16">
        <f ca="1">IF(AND(DAY(A66)=20,COUNTIFS($E$19:E65,"&gt;0",$A$19:A65,"&gt;="&amp;DATE(YEAR(A72),MONTH(A66),1),$A$19:A65,"&lt;"&amp;DATE(YEAR(A66),MONTH(A66)+1,1))=0),'ввод данных'!$B$15,-RANDBETWEEN(51,14999))</f>
        <v>-10134</v>
      </c>
      <c r="F66" s="18">
        <f t="shared" ca="1" si="18"/>
        <v>-10134</v>
      </c>
      <c r="G66" s="11" t="str">
        <f ca="1">IF(E66='ввод данных'!$B$15,"Salary transfer from "&amp;'ввод данных'!$B$11,INDEX(Лист4!$A$1:$A$388,RANDBETWEEN(1,ROWS(Лист4!$A$1:$A$388))))</f>
        <v>TRADING EDUCATORS INC.</v>
      </c>
      <c r="H66" s="11" t="str">
        <f t="shared" ca="1" si="15"/>
        <v>*6575</v>
      </c>
    </row>
    <row r="67" spans="1:8" ht="27.6" customHeight="1">
      <c r="A67" s="10">
        <f t="shared" ca="1" si="14"/>
        <v>46028.734722222216</v>
      </c>
      <c r="B67" s="19">
        <f t="shared" ca="1" si="0"/>
        <v>46027.513194444444</v>
      </c>
      <c r="C67" s="12">
        <f t="shared" ca="1" si="16"/>
        <v>46028.734722222216</v>
      </c>
      <c r="D67" s="19">
        <f t="shared" ca="1" si="17"/>
        <v>46027.513194444444</v>
      </c>
      <c r="E67" s="16">
        <f ca="1">IF(AND(DAY(A67)=20,COUNTIFS($E$19:E66,"&gt;0",$A$19:A66,"&gt;="&amp;DATE(YEAR(A73),MONTH(A67),1),$A$19:A66,"&lt;"&amp;DATE(YEAR(A67),MONTH(A67)+1,1))=0),'ввод данных'!$B$15,-RANDBETWEEN(51,14999))</f>
        <v>-8191</v>
      </c>
      <c r="F67" s="18">
        <f t="shared" ca="1" si="18"/>
        <v>-8191</v>
      </c>
      <c r="G67" s="11" t="str">
        <f ca="1">IF(E67='ввод данных'!$B$15,"Salary transfer from "&amp;'ввод данных'!$B$11,INDEX(Лист4!$A$1:$A$388,RANDBETWEEN(1,ROWS(Лист4!$A$1:$A$388))))</f>
        <v>FXCLUB.ORG</v>
      </c>
      <c r="H67" s="11" t="str">
        <f t="shared" ca="1" si="15"/>
        <v>*6575</v>
      </c>
    </row>
    <row r="68" spans="1:8" ht="27.6" customHeight="1">
      <c r="A68" s="10">
        <f t="shared" ca="1" si="14"/>
        <v>46028.365277777775</v>
      </c>
      <c r="B68" s="19">
        <f t="shared" ca="1" si="0"/>
        <v>46026.940972222219</v>
      </c>
      <c r="C68" s="12">
        <f t="shared" ca="1" si="16"/>
        <v>46028.365277777775</v>
      </c>
      <c r="D68" s="19">
        <f t="shared" ca="1" si="17"/>
        <v>46026.940972222219</v>
      </c>
      <c r="E68" s="16">
        <f ca="1">IF(AND(DAY(A68)=20,COUNTIFS($E$19:E67,"&gt;0",$A$19:A67,"&gt;="&amp;DATE(YEAR(A74),MONTH(A68),1),$A$19:A67,"&lt;"&amp;DATE(YEAR(A68),MONTH(A68)+1,1))=0),'ввод данных'!$B$15,-RANDBETWEEN(51,14999))</f>
        <v>-494</v>
      </c>
      <c r="F68" s="18">
        <f t="shared" ca="1" si="18"/>
        <v>-494</v>
      </c>
      <c r="G68" s="11" t="str">
        <f ca="1">IF(E68='ввод данных'!$B$15,"Salary transfer from "&amp;'ввод данных'!$B$11,INDEX(Лист4!$A$1:$A$388,RANDBETWEEN(1,ROWS(Лист4!$A$1:$A$388))))</f>
        <v>YANDEX.MONEY MOSKVA G</v>
      </c>
      <c r="H68" s="11" t="str">
        <f t="shared" ca="1" si="15"/>
        <v>*6575</v>
      </c>
    </row>
    <row r="69" spans="1:8" ht="27.6" customHeight="1">
      <c r="A69" s="10">
        <f t="shared" ca="1" si="14"/>
        <v>46027.390972222216</v>
      </c>
      <c r="B69" s="19">
        <f t="shared" ca="1" si="0"/>
        <v>46025.99791666666</v>
      </c>
      <c r="C69" s="12">
        <f t="shared" ca="1" si="16"/>
        <v>46027.390972222216</v>
      </c>
      <c r="D69" s="19">
        <f t="shared" ca="1" si="17"/>
        <v>46025.99791666666</v>
      </c>
      <c r="E69" s="16">
        <f ca="1">IF(AND(DAY(A69)=20,COUNTIFS($E$19:E68,"&gt;0",$A$19:A68,"&gt;="&amp;DATE(YEAR(A75),MONTH(A69),1),$A$19:A68,"&lt;"&amp;DATE(YEAR(A69),MONTH(A69)+1,1))=0),'ввод данных'!$B$15,-RANDBETWEEN(51,14999))</f>
        <v>-13985</v>
      </c>
      <c r="F69" s="18">
        <f t="shared" ca="1" si="18"/>
        <v>-13985</v>
      </c>
      <c r="G69" s="11" t="str">
        <f ca="1">IF(E69='ввод данных'!$B$15,"Salary transfer from "&amp;'ввод данных'!$B$11,INDEX(Лист4!$A$1:$A$388,RANDBETWEEN(1,ROWS(Лист4!$A$1:$A$388))))</f>
        <v>SVOI DA NASHI AVRORA</v>
      </c>
      <c r="H69" s="11" t="str">
        <f t="shared" ca="1" si="15"/>
        <v>*6575</v>
      </c>
    </row>
    <row r="70" spans="1:8" ht="27.6" customHeight="1">
      <c r="A70" s="10">
        <f t="shared" ca="1" si="14"/>
        <v>46026.952777777769</v>
      </c>
      <c r="B70" s="19">
        <f t="shared" ca="1" si="0"/>
        <v>46025.563888888879</v>
      </c>
      <c r="C70" s="12">
        <f t="shared" ca="1" si="16"/>
        <v>46026.952777777769</v>
      </c>
      <c r="D70" s="19">
        <f t="shared" ca="1" si="17"/>
        <v>46025.563888888879</v>
      </c>
      <c r="E70" s="16">
        <f ca="1">IF(AND(DAY(A70)=20,COUNTIFS($E$19:E69,"&gt;0",$A$19:A69,"&gt;="&amp;DATE(YEAR(A76),MONTH(A70),1),$A$19:A69,"&lt;"&amp;DATE(YEAR(A70),MONTH(A70)+1,1))=0),'ввод данных'!$B$15,-RANDBETWEEN(51,14999))</f>
        <v>-10508</v>
      </c>
      <c r="F70" s="18">
        <f t="shared" ca="1" si="18"/>
        <v>-10508</v>
      </c>
      <c r="G70" s="11" t="str">
        <f ca="1">IF(E70='ввод данных'!$B$15,"Salary transfer from "&amp;'ввод данных'!$B$11,INDEX(Лист4!$A$1:$A$388,RANDBETWEEN(1,ROWS(Лист4!$A$1:$A$388))))</f>
        <v>MONEYKITE.RU</v>
      </c>
      <c r="H70" s="11" t="str">
        <f t="shared" ca="1" si="15"/>
        <v>*6575</v>
      </c>
    </row>
    <row r="71" spans="1:8" ht="27.6" customHeight="1">
      <c r="A71" s="10">
        <f t="shared" ca="1" si="14"/>
        <v>46026.093749999993</v>
      </c>
      <c r="B71" s="19">
        <f t="shared" ca="1" si="0"/>
        <v>46025.071527777771</v>
      </c>
      <c r="C71" s="12">
        <f t="shared" ca="1" si="16"/>
        <v>46026.093749999993</v>
      </c>
      <c r="D71" s="19">
        <f t="shared" ca="1" si="17"/>
        <v>46025.071527777771</v>
      </c>
      <c r="E71" s="16">
        <f ca="1">IF(AND(DAY(A71)=20,COUNTIFS($E$19:E70,"&gt;0",$A$19:A70,"&gt;="&amp;DATE(YEAR(A77),MONTH(A71),1),$A$19:A70,"&lt;"&amp;DATE(YEAR(A71),MONTH(A71)+1,1))=0),'ввод данных'!$B$15,-RANDBETWEEN(51,14999))</f>
        <v>-2048</v>
      </c>
      <c r="F71" s="18">
        <f t="shared" ca="1" si="18"/>
        <v>-2048</v>
      </c>
      <c r="G71" s="11" t="str">
        <f ca="1">IF(E71='ввод данных'!$B$15,"Salary transfer from "&amp;'ввод данных'!$B$11,INDEX(Лист4!$A$1:$A$388,RANDBETWEEN(1,ROWS(Лист4!$A$1:$A$388))))</f>
        <v>NETELLER 4342</v>
      </c>
      <c r="H71" s="11" t="str">
        <f t="shared" ca="1" si="15"/>
        <v>*6575</v>
      </c>
    </row>
    <row r="72" spans="1:8" ht="27.6" customHeight="1">
      <c r="A72" s="10">
        <f t="shared" ca="1" si="14"/>
        <v>46025.666666666657</v>
      </c>
      <c r="B72" s="19">
        <f t="shared" ca="1" si="0"/>
        <v>46024.202083333323</v>
      </c>
      <c r="C72" s="12">
        <f t="shared" ca="1" si="16"/>
        <v>46025.666666666657</v>
      </c>
      <c r="D72" s="19">
        <f t="shared" ca="1" si="17"/>
        <v>46024.202083333323</v>
      </c>
      <c r="E72" s="16">
        <f ca="1">IF(AND(DAY(A72)=20,COUNTIFS($E$19:E71,"&gt;0",$A$19:A71,"&gt;="&amp;DATE(YEAR(A78),MONTH(A72),1),$A$19:A71,"&lt;"&amp;DATE(YEAR(A72),MONTH(A72)+1,1))=0),'ввод данных'!$B$15,-RANDBETWEEN(51,14999))</f>
        <v>-4302</v>
      </c>
      <c r="F72" s="18">
        <f t="shared" ca="1" si="18"/>
        <v>-4302</v>
      </c>
      <c r="G72" s="11" t="str">
        <f ca="1">IF(E72='ввод данных'!$B$15,"Salary transfer from "&amp;'ввод данных'!$B$11,INDEX(Лист4!$A$1:$A$388,RANDBETWEEN(1,ROWS(Лист4!$A$1:$A$388))))</f>
        <v>ZURZUM *PLATIUS</v>
      </c>
      <c r="H72" s="11" t="str">
        <f t="shared" ca="1" si="15"/>
        <v>*6575</v>
      </c>
    </row>
    <row r="73" spans="1:8" ht="27.6" customHeight="1">
      <c r="A73" s="10">
        <f t="shared" ca="1" si="14"/>
        <v>46025.125694444432</v>
      </c>
      <c r="B73" s="19">
        <f t="shared" ca="1" si="0"/>
        <v>46023.454166666656</v>
      </c>
      <c r="C73" s="12">
        <f t="shared" ca="1" si="16"/>
        <v>46025.125694444432</v>
      </c>
      <c r="D73" s="19">
        <f t="shared" ca="1" si="17"/>
        <v>46023.454166666656</v>
      </c>
      <c r="E73" s="16">
        <f ca="1">IF(AND(DAY(A73)=20,COUNTIFS($E$19:E72,"&gt;0",$A$19:A72,"&gt;="&amp;DATE(YEAR(A79),MONTH(A73),1),$A$19:A72,"&lt;"&amp;DATE(YEAR(A73),MONTH(A73)+1,1))=0),'ввод данных'!$B$15,-RANDBETWEEN(51,14999))</f>
        <v>-10827</v>
      </c>
      <c r="F73" s="18">
        <f t="shared" ca="1" si="18"/>
        <v>-10827</v>
      </c>
      <c r="G73" s="11" t="str">
        <f ca="1">IF(E73='ввод данных'!$B$15,"Salary transfer from "&amp;'ввод данных'!$B$11,INDEX(Лист4!$A$1:$A$388,RANDBETWEEN(1,ROWS(Лист4!$A$1:$A$388))))</f>
        <v>ZAIMSRAZU.RU</v>
      </c>
      <c r="H73" s="11" t="str">
        <f t="shared" ca="1" si="15"/>
        <v>*6575</v>
      </c>
    </row>
    <row r="74" spans="1:8" ht="27.6" customHeight="1">
      <c r="A74" s="10">
        <f t="shared" ca="1" si="14"/>
        <v>46024.181249999987</v>
      </c>
      <c r="B74" s="19">
        <f t="shared" ca="1" si="0"/>
        <v>46022.792361111096</v>
      </c>
      <c r="C74" s="12">
        <f t="shared" ca="1" si="16"/>
        <v>46024.181249999987</v>
      </c>
      <c r="D74" s="19">
        <f t="shared" ca="1" si="17"/>
        <v>46022.792361111096</v>
      </c>
      <c r="E74" s="16">
        <f ca="1">IF(AND(DAY(A74)=20,COUNTIFS($E$19:E73,"&gt;0",$A$19:A73,"&gt;="&amp;DATE(YEAR(A80),MONTH(A74),1),$A$19:A73,"&lt;"&amp;DATE(YEAR(A74),MONTH(A74)+1,1))=0),'ввод данных'!$B$15,-RANDBETWEEN(51,14999))</f>
        <v>-1979</v>
      </c>
      <c r="F74" s="18">
        <f t="shared" ca="1" si="18"/>
        <v>-1979</v>
      </c>
      <c r="G74" s="11" t="str">
        <f ca="1">IF(E74='ввод данных'!$B$15,"Salary transfer from "&amp;'ввод данных'!$B$11,INDEX(Лист4!$A$1:$A$388,RANDBETWEEN(1,ROWS(Лист4!$A$1:$A$388))))</f>
        <v>QUICKZAIM-LP</v>
      </c>
      <c r="H74" s="11" t="str">
        <f t="shared" ca="1" si="15"/>
        <v>*6575</v>
      </c>
    </row>
    <row r="75" spans="1:8" ht="27.6" customHeight="1">
      <c r="A75" s="10">
        <f t="shared" ca="1" si="14"/>
        <v>46023.381944444431</v>
      </c>
      <c r="B75" s="19">
        <f t="shared" ca="1" si="0"/>
        <v>46022.151388888873</v>
      </c>
      <c r="C75" s="12">
        <f t="shared" ca="1" si="16"/>
        <v>46023.381944444431</v>
      </c>
      <c r="D75" s="19">
        <f t="shared" ca="1" si="17"/>
        <v>46022.151388888873</v>
      </c>
      <c r="E75" s="16">
        <f ca="1">IF(AND(DAY(A75)=20,COUNTIFS($E$19:E74,"&gt;0",$A$19:A74,"&gt;="&amp;DATE(YEAR(A81),MONTH(A75),1),$A$19:A74,"&lt;"&amp;DATE(YEAR(A75),MONTH(A75)+1,1))=0),'ввод данных'!$B$15,-RANDBETWEEN(51,14999))</f>
        <v>-6693</v>
      </c>
      <c r="F75" s="18">
        <f t="shared" ca="1" si="18"/>
        <v>-6693</v>
      </c>
      <c r="G75" s="11" t="str">
        <f ca="1">IF(E75='ввод данных'!$B$15,"Salary transfer from "&amp;'ввод данных'!$B$11,INDEX(Лист4!$A$1:$A$388,RANDBETWEEN(1,ROWS(Лист4!$A$1:$A$388))))</f>
        <v>PIF ALFACAPITAL SHARES</v>
      </c>
      <c r="H75" s="11" t="str">
        <f t="shared" ca="1" si="15"/>
        <v>*6575</v>
      </c>
    </row>
    <row r="76" spans="1:8" ht="27.6" customHeight="1">
      <c r="A76" s="10">
        <f t="shared" ca="1" si="14"/>
        <v>46022.609027777762</v>
      </c>
      <c r="B76" s="19">
        <f t="shared" ca="1" si="0"/>
        <v>46021.02499999998</v>
      </c>
      <c r="C76" s="12">
        <f t="shared" ca="1" si="16"/>
        <v>46022.609027777762</v>
      </c>
      <c r="D76" s="19">
        <f t="shared" ca="1" si="17"/>
        <v>46021.02499999998</v>
      </c>
      <c r="E76" s="16">
        <f ca="1">IF(AND(DAY(A76)=20,COUNTIFS($E$19:E75,"&gt;0",$A$19:A75,"&gt;="&amp;DATE(YEAR(A82),MONTH(A76),1),$A$19:A75,"&lt;"&amp;DATE(YEAR(A76),MONTH(A76)+1,1))=0),'ввод данных'!$B$15,-RANDBETWEEN(51,14999))</f>
        <v>-8513</v>
      </c>
      <c r="F76" s="18">
        <f t="shared" ca="1" si="18"/>
        <v>-8513</v>
      </c>
      <c r="G76" s="11" t="str">
        <f ca="1">IF(E76='ввод данных'!$B$15,"Salary transfer from "&amp;'ввод данных'!$B$11,INDEX(Лист4!$A$1:$A$388,RANDBETWEEN(1,ROWS(Лист4!$A$1:$A$388))))</f>
        <v>ALFA ISS</v>
      </c>
      <c r="H76" s="11" t="str">
        <f t="shared" ca="1" si="15"/>
        <v>*6575</v>
      </c>
    </row>
    <row r="77" spans="1:8" ht="27.6" customHeight="1">
      <c r="A77" s="10">
        <f t="shared" ca="1" si="14"/>
        <v>46021.799999999981</v>
      </c>
      <c r="B77" s="19">
        <f t="shared" ca="1" si="0"/>
        <v>46020.240972222207</v>
      </c>
      <c r="C77" s="12">
        <f t="shared" ca="1" si="16"/>
        <v>46021.799999999981</v>
      </c>
      <c r="D77" s="19">
        <f t="shared" ca="1" si="17"/>
        <v>46020.240972222207</v>
      </c>
      <c r="E77" s="16">
        <f ca="1">IF(AND(DAY(A77)=20,COUNTIFS($E$19:E76,"&gt;0",$A$19:A76,"&gt;="&amp;DATE(YEAR(A83),MONTH(A77),1),$A$19:A76,"&lt;"&amp;DATE(YEAR(A77),MONTH(A77)+1,1))=0),'ввод данных'!$B$15,-RANDBETWEEN(51,14999))</f>
        <v>-11038</v>
      </c>
      <c r="F77" s="18">
        <f t="shared" ca="1" si="18"/>
        <v>-11038</v>
      </c>
      <c r="G77" s="11" t="str">
        <f ca="1">IF(E77='ввод данных'!$B$15,"Salary transfer from "&amp;'ввод данных'!$B$11,INDEX(Лист4!$A$1:$A$388,RANDBETWEEN(1,ROWS(Лист4!$A$1:$A$388))))</f>
        <v>PIF ALFACAPITAL SHARES</v>
      </c>
      <c r="H77" s="11" t="str">
        <f t="shared" ca="1" si="15"/>
        <v>*6575</v>
      </c>
    </row>
    <row r="78" spans="1:8" ht="27.6" customHeight="1">
      <c r="A78" s="10">
        <f t="shared" ca="1" si="14"/>
        <v>46021.182638888873</v>
      </c>
      <c r="B78" s="19">
        <f t="shared" ca="1" si="0"/>
        <v>46019.962499999987</v>
      </c>
      <c r="C78" s="12">
        <f t="shared" ca="1" si="16"/>
        <v>46021.182638888873</v>
      </c>
      <c r="D78" s="19">
        <f t="shared" ca="1" si="17"/>
        <v>46019.962499999987</v>
      </c>
      <c r="E78" s="16">
        <f ca="1">IF(AND(DAY(A78)=20,COUNTIFS($E$19:E77,"&gt;0",$A$19:A77,"&gt;="&amp;DATE(YEAR(A84),MONTH(A78),1),$A$19:A77,"&lt;"&amp;DATE(YEAR(A78),MONTH(A78)+1,1))=0),'ввод данных'!$B$15,-RANDBETWEEN(51,14999))</f>
        <v>-4942</v>
      </c>
      <c r="F78" s="18">
        <f t="shared" ca="1" si="18"/>
        <v>-4942</v>
      </c>
      <c r="G78" s="11" t="str">
        <f ca="1">IF(E78='ввод данных'!$B$15,"Salary transfer from "&amp;'ввод данных'!$B$11,INDEX(Лист4!$A$1:$A$388,RANDBETWEEN(1,ROWS(Лист4!$A$1:$A$388))))</f>
        <v>NASH COFFEE</v>
      </c>
      <c r="H78" s="11" t="str">
        <f t="shared" ca="1" si="15"/>
        <v>*6575</v>
      </c>
    </row>
    <row r="79" spans="1:8" ht="27.6" customHeight="1">
      <c r="A79" s="10">
        <f t="shared" ca="1" si="14"/>
        <v>46020.49583333332</v>
      </c>
      <c r="B79" s="19">
        <f t="shared" ca="1" si="0"/>
        <v>46019.036111111098</v>
      </c>
      <c r="C79" s="12">
        <f t="shared" ca="1" si="16"/>
        <v>46020.49583333332</v>
      </c>
      <c r="D79" s="19">
        <f t="shared" ca="1" si="17"/>
        <v>46019.036111111098</v>
      </c>
      <c r="E79" s="16">
        <f ca="1">IF(AND(DAY(A79)=20,COUNTIFS($E$19:E78,"&gt;0",$A$19:A78,"&gt;="&amp;DATE(YEAR(A85),MONTH(A79),1),$A$19:A78,"&lt;"&amp;DATE(YEAR(A79),MONTH(A79)+1,1))=0),'ввод данных'!$B$15,-RANDBETWEEN(51,14999))</f>
        <v>-3862</v>
      </c>
      <c r="F79" s="18">
        <f t="shared" ca="1" si="18"/>
        <v>-3862</v>
      </c>
      <c r="G79" s="11" t="str">
        <f ca="1">IF(E79='ввод данных'!$B$15,"Salary transfer from "&amp;'ввод данных'!$B$11,INDEX(Лист4!$A$1:$A$388,RANDBETWEEN(1,ROWS(Лист4!$A$1:$A$388))))</f>
        <v>ROBOKASSA</v>
      </c>
      <c r="H79" s="11" t="str">
        <f t="shared" ca="1" si="15"/>
        <v>*6575</v>
      </c>
    </row>
    <row r="80" spans="1:8" ht="27.6" customHeight="1">
      <c r="A80" s="10">
        <f t="shared" ca="1" si="14"/>
        <v>46019.931249999987</v>
      </c>
      <c r="B80" s="19">
        <f t="shared" ca="1" si="0"/>
        <v>46018.25972222221</v>
      </c>
      <c r="C80" s="12">
        <f t="shared" ca="1" si="16"/>
        <v>46019.931249999987</v>
      </c>
      <c r="D80" s="19">
        <f t="shared" ca="1" si="17"/>
        <v>46018.25972222221</v>
      </c>
      <c r="E80" s="16">
        <f ca="1">IF(AND(DAY(A80)=20,COUNTIFS($E$19:E79,"&gt;0",$A$19:A79,"&gt;="&amp;DATE(YEAR(A86),MONTH(A80),1),$A$19:A79,"&lt;"&amp;DATE(YEAR(A80),MONTH(A80)+1,1))=0),'ввод данных'!$B$15,-RANDBETWEEN(51,14999))</f>
        <v>-13566</v>
      </c>
      <c r="F80" s="18">
        <f t="shared" ca="1" si="18"/>
        <v>-13566</v>
      </c>
      <c r="G80" s="11" t="str">
        <f ca="1">IF(E80='ввод данных'!$B$15,"Salary transfer from "&amp;'ввод данных'!$B$11,INDEX(Лист4!$A$1:$A$388,RANDBETWEEN(1,ROWS(Лист4!$A$1:$A$388))))</f>
        <v>ZAKUSOCHNAYA TITOVA</v>
      </c>
      <c r="H80" s="11" t="str">
        <f t="shared" ca="1" si="15"/>
        <v>*6575</v>
      </c>
    </row>
    <row r="81" spans="1:8" ht="27.6" customHeight="1">
      <c r="A81" s="10">
        <f t="shared" ca="1" si="14"/>
        <v>46018.972222222212</v>
      </c>
      <c r="B81" s="19">
        <f t="shared" ca="1" si="0"/>
        <v>46017.749999999993</v>
      </c>
      <c r="C81" s="12">
        <f t="shared" ca="1" si="16"/>
        <v>46018.972222222212</v>
      </c>
      <c r="D81" s="19">
        <f t="shared" ca="1" si="17"/>
        <v>46017.749999999993</v>
      </c>
      <c r="E81" s="16">
        <f ca="1">IF(AND(DAY(A81)=20,COUNTIFS($E$19:E80,"&gt;0",$A$19:A80,"&gt;="&amp;DATE(YEAR(A87),MONTH(A81),1),$A$19:A80,"&lt;"&amp;DATE(YEAR(A81),MONTH(A81)+1,1))=0),'ввод данных'!$B$15,-RANDBETWEEN(51,14999))</f>
        <v>-3619</v>
      </c>
      <c r="F81" s="18">
        <f t="shared" ca="1" si="18"/>
        <v>-3619</v>
      </c>
      <c r="G81" s="11" t="str">
        <f ca="1">IF(E81='ввод данных'!$B$15,"Salary transfer from "&amp;'ввод данных'!$B$11,INDEX(Лист4!$A$1:$A$388,RANDBETWEEN(1,ROWS(Лист4!$A$1:$A$388))))</f>
        <v>TRADINGVIEW TRADINGVIE</v>
      </c>
      <c r="H81" s="11" t="str">
        <f t="shared" ca="1" si="15"/>
        <v>*6575</v>
      </c>
    </row>
    <row r="82" spans="1:8" ht="27.6" customHeight="1">
      <c r="A82" s="10">
        <f t="shared" ca="1" si="14"/>
        <v>46018.224999999991</v>
      </c>
      <c r="B82" s="19">
        <f t="shared" ca="1" si="0"/>
        <v>46016.704166666663</v>
      </c>
      <c r="C82" s="12">
        <f t="shared" ca="1" si="16"/>
        <v>46018.224999999991</v>
      </c>
      <c r="D82" s="19">
        <f t="shared" ca="1" si="17"/>
        <v>46016.704166666663</v>
      </c>
      <c r="E82" s="16">
        <f ca="1">IF(AND(DAY(A82)=20,COUNTIFS($E$19:E81,"&gt;0",$A$19:A81,"&gt;="&amp;DATE(YEAR(A88),MONTH(A82),1),$A$19:A81,"&lt;"&amp;DATE(YEAR(A82),MONTH(A82)+1,1))=0),'ввод данных'!$B$15,-RANDBETWEEN(51,14999))</f>
        <v>-6996</v>
      </c>
      <c r="F82" s="18">
        <f t="shared" ca="1" si="18"/>
        <v>-6996</v>
      </c>
      <c r="G82" s="11" t="str">
        <f ca="1">IF(E82='ввод данных'!$B$15,"Salary transfer from "&amp;'ввод данных'!$B$11,INDEX(Лист4!$A$1:$A$388,RANDBETWEEN(1,ROWS(Лист4!$A$1:$A$388))))</f>
        <v>KOMFORT+</v>
      </c>
      <c r="H82" s="11" t="str">
        <f t="shared" ca="1" si="15"/>
        <v>*6575</v>
      </c>
    </row>
    <row r="83" spans="1:8" ht="27.6" customHeight="1">
      <c r="A83" s="10">
        <f t="shared" ca="1" si="14"/>
        <v>46017.580555555549</v>
      </c>
      <c r="B83" s="19">
        <f t="shared" ref="B83:B146" ca="1" si="19">A84-RANDBETWEEN(500,1440)/1440</f>
        <v>46015.900694444441</v>
      </c>
      <c r="C83" s="12">
        <f t="shared" ca="1" si="16"/>
        <v>46017.580555555549</v>
      </c>
      <c r="D83" s="19">
        <f t="shared" ca="1" si="17"/>
        <v>46015.900694444441</v>
      </c>
      <c r="E83" s="16">
        <f ca="1">IF(AND(DAY(A83)=20,COUNTIFS($E$19:E82,"&gt;0",$A$19:A82,"&gt;="&amp;DATE(YEAR(A89),MONTH(A83),1),$A$19:A82,"&lt;"&amp;DATE(YEAR(A83),MONTH(A83)+1,1))=0),'ввод данных'!$B$15,-RANDBETWEEN(51,14999))</f>
        <v>-1838</v>
      </c>
      <c r="F83" s="18">
        <f t="shared" ca="1" si="18"/>
        <v>-1838</v>
      </c>
      <c r="G83" s="11" t="str">
        <f ca="1">IF(E83='ввод данных'!$B$15,"Salary transfer from "&amp;'ввод данных'!$B$11,INDEX(Лист4!$A$1:$A$388,RANDBETWEEN(1,ROWS(Лист4!$A$1:$A$388))))</f>
        <v>DENGI MIGOM</v>
      </c>
      <c r="H83" s="11" t="str">
        <f t="shared" ca="1" si="15"/>
        <v>*6575</v>
      </c>
    </row>
    <row r="84" spans="1:8" ht="27.6" customHeight="1">
      <c r="A84" s="10">
        <f t="shared" ca="1" si="14"/>
        <v>46016.76458333333</v>
      </c>
      <c r="B84" s="19">
        <f t="shared" ca="1" si="19"/>
        <v>46015.056249999994</v>
      </c>
      <c r="C84" s="12">
        <f t="shared" ca="1" si="16"/>
        <v>46016.76458333333</v>
      </c>
      <c r="D84" s="19">
        <f t="shared" ca="1" si="17"/>
        <v>46015.056249999994</v>
      </c>
      <c r="E84" s="16">
        <f ca="1">IF(AND(DAY(A84)=20,COUNTIFS($E$19:E83,"&gt;0",$A$19:A83,"&gt;="&amp;DATE(YEAR(A90),MONTH(A84),1),$A$19:A83,"&lt;"&amp;DATE(YEAR(A84),MONTH(A84)+1,1))=0),'ввод данных'!$B$15,-RANDBETWEEN(51,14999))</f>
        <v>-9089</v>
      </c>
      <c r="F84" s="18">
        <f t="shared" ca="1" si="18"/>
        <v>-9089</v>
      </c>
      <c r="G84" s="11" t="str">
        <f ca="1">IF(E84='ввод данных'!$B$15,"Salary transfer from "&amp;'ввод данных'!$B$11,INDEX(Лист4!$A$1:$A$388,RANDBETWEEN(1,ROWS(Лист4!$A$1:$A$388))))</f>
        <v>NETELLER 4342</v>
      </c>
      <c r="H84" s="11" t="str">
        <f t="shared" ca="1" si="15"/>
        <v>*6575</v>
      </c>
    </row>
    <row r="85" spans="1:8" ht="27.6" customHeight="1">
      <c r="A85" s="10">
        <f t="shared" ca="1" si="14"/>
        <v>46015.797916666663</v>
      </c>
      <c r="B85" s="19">
        <f t="shared" ca="1" si="19"/>
        <v>46014.706249999996</v>
      </c>
      <c r="C85" s="12">
        <f t="shared" ca="1" si="16"/>
        <v>46015.797916666663</v>
      </c>
      <c r="D85" s="19">
        <f t="shared" ca="1" si="17"/>
        <v>46014.706249999996</v>
      </c>
      <c r="E85" s="16">
        <f ca="1">IF(AND(DAY(A85)=20,COUNTIFS($E$19:E84,"&gt;0",$A$19:A84,"&gt;="&amp;DATE(YEAR(A91),MONTH(A85),1),$A$19:A84,"&lt;"&amp;DATE(YEAR(A85),MONTH(A85)+1,1))=0),'ввод данных'!$B$15,-RANDBETWEEN(51,14999))</f>
        <v>-11390</v>
      </c>
      <c r="F85" s="18">
        <f t="shared" ca="1" si="18"/>
        <v>-11390</v>
      </c>
      <c r="G85" s="11" t="str">
        <f ca="1">IF(E85='ввод данных'!$B$15,"Salary transfer from "&amp;'ввод данных'!$B$11,INDEX(Лист4!$A$1:$A$388,RANDBETWEEN(1,ROWS(Лист4!$A$1:$A$388))))</f>
        <v>PAYPAL *RPMAUCTIONS</v>
      </c>
      <c r="H85" s="11" t="str">
        <f t="shared" ca="1" si="15"/>
        <v>*6575</v>
      </c>
    </row>
    <row r="86" spans="1:8" ht="27.6" customHeight="1">
      <c r="A86" s="10">
        <f t="shared" ca="1" si="14"/>
        <v>46015.136111111104</v>
      </c>
      <c r="B86" s="19">
        <f t="shared" ca="1" si="19"/>
        <v>46013.702777777769</v>
      </c>
      <c r="C86" s="12">
        <f t="shared" ca="1" si="16"/>
        <v>46015.136111111104</v>
      </c>
      <c r="D86" s="19">
        <f t="shared" ca="1" si="17"/>
        <v>46013.702777777769</v>
      </c>
      <c r="E86" s="16">
        <f ca="1">IF(AND(DAY(A86)=20,COUNTIFS($E$19:E85,"&gt;0",$A$19:A85,"&gt;="&amp;DATE(YEAR(A92),MONTH(A86),1),$A$19:A85,"&lt;"&amp;DATE(YEAR(A86),MONTH(A86)+1,1))=0),'ввод данных'!$B$15,-RANDBETWEEN(51,14999))</f>
        <v>-9739</v>
      </c>
      <c r="F86" s="18">
        <f t="shared" ca="1" si="18"/>
        <v>-9739</v>
      </c>
      <c r="G86" s="11" t="str">
        <f ca="1">IF(E86='ввод данных'!$B$15,"Salary transfer from "&amp;'ввод данных'!$B$11,INDEX(Лист4!$A$1:$A$388,RANDBETWEEN(1,ROWS(Лист4!$A$1:$A$388))))</f>
        <v>PLASTIQ TUITION</v>
      </c>
      <c r="H86" s="11" t="str">
        <f t="shared" ca="1" si="15"/>
        <v>*6575</v>
      </c>
    </row>
    <row r="87" spans="1:8" ht="27.6" customHeight="1">
      <c r="A87" s="10">
        <f t="shared" ca="1" si="14"/>
        <v>46014.32499999999</v>
      </c>
      <c r="B87" s="19">
        <f t="shared" ca="1" si="19"/>
        <v>46012.593055555546</v>
      </c>
      <c r="C87" s="12">
        <f t="shared" ca="1" si="16"/>
        <v>46014.32499999999</v>
      </c>
      <c r="D87" s="19">
        <f t="shared" ca="1" si="17"/>
        <v>46012.593055555546</v>
      </c>
      <c r="E87" s="16">
        <f ca="1">IF(AND(DAY(A87)=20,COUNTIFS($E$19:E86,"&gt;0",$A$19:A86,"&gt;="&amp;DATE(YEAR(A93),MONTH(A87),1),$A$19:A86,"&lt;"&amp;DATE(YEAR(A87),MONTH(A87)+1,1))=0),'ввод данных'!$B$15,-RANDBETWEEN(51,14999))</f>
        <v>-5934</v>
      </c>
      <c r="F87" s="18">
        <f t="shared" ca="1" si="18"/>
        <v>-5934</v>
      </c>
      <c r="G87" s="11" t="str">
        <f ca="1">IF(E87='ввод данных'!$B$15,"Salary transfer from "&amp;'ввод данных'!$B$11,INDEX(Лист4!$A$1:$A$388,RANDBETWEEN(1,ROWS(Лист4!$A$1:$A$388))))</f>
        <v>OOO TD VESTERN</v>
      </c>
      <c r="H87" s="11" t="str">
        <f t="shared" ca="1" si="15"/>
        <v>*6575</v>
      </c>
    </row>
    <row r="88" spans="1:8" ht="27.6" customHeight="1">
      <c r="A88" s="10">
        <f t="shared" ca="1" si="14"/>
        <v>46013.327777777769</v>
      </c>
      <c r="B88" s="19">
        <f t="shared" ca="1" si="19"/>
        <v>46011.815972222219</v>
      </c>
      <c r="C88" s="12">
        <f t="shared" ca="1" si="16"/>
        <v>46013.327777777769</v>
      </c>
      <c r="D88" s="19">
        <f t="shared" ca="1" si="17"/>
        <v>46011.815972222219</v>
      </c>
      <c r="E88" s="16">
        <f ca="1">IF(AND(DAY(A88)=20,COUNTIFS($E$19:E87,"&gt;0",$A$19:A87,"&gt;="&amp;DATE(YEAR(A94),MONTH(A88),1),$A$19:A87,"&lt;"&amp;DATE(YEAR(A88),MONTH(A88)+1,1))=0),'ввод данных'!$B$15,-RANDBETWEEN(51,14999))</f>
        <v>-14378</v>
      </c>
      <c r="F88" s="18">
        <f t="shared" ca="1" si="18"/>
        <v>-14378</v>
      </c>
      <c r="G88" s="11" t="str">
        <f ca="1">IF(E88='ввод данных'!$B$15,"Salary transfer from "&amp;'ввод данных'!$B$11,INDEX(Лист4!$A$1:$A$388,RANDBETWEEN(1,ROWS(Лист4!$A$1:$A$388))))</f>
        <v>YM*ZUCOFFEE</v>
      </c>
      <c r="H88" s="11" t="str">
        <f t="shared" ca="1" si="15"/>
        <v>*6575</v>
      </c>
    </row>
    <row r="89" spans="1:8" ht="27.6" customHeight="1">
      <c r="A89" s="10">
        <f t="shared" ca="1" si="14"/>
        <v>46012.777083333327</v>
      </c>
      <c r="B89" s="19">
        <f t="shared" ca="1" si="19"/>
        <v>46011.222222222212</v>
      </c>
      <c r="C89" s="12">
        <f t="shared" ca="1" si="16"/>
        <v>46012.777083333327</v>
      </c>
      <c r="D89" s="19">
        <f t="shared" ca="1" si="17"/>
        <v>46011.222222222212</v>
      </c>
      <c r="E89" s="16">
        <f ca="1">IF(AND(DAY(A89)=20,COUNTIFS($E$19:E88,"&gt;0",$A$19:A88,"&gt;="&amp;DATE(YEAR(A95),MONTH(A89),1),$A$19:A88,"&lt;"&amp;DATE(YEAR(A89),MONTH(A89)+1,1))=0),'ввод данных'!$B$15,-RANDBETWEEN(51,14999))</f>
        <v>-14125</v>
      </c>
      <c r="F89" s="18">
        <f t="shared" ca="1" si="18"/>
        <v>-14125</v>
      </c>
      <c r="G89" s="11" t="str">
        <f ca="1">IF(E89='ввод данных'!$B$15,"Salary transfer from "&amp;'ввод данных'!$B$11,INDEX(Лист4!$A$1:$A$388,RANDBETWEEN(1,ROWS(Лист4!$A$1:$A$388))))</f>
        <v>COINFIDE*XQAW*</v>
      </c>
      <c r="H89" s="11" t="str">
        <f t="shared" ca="1" si="15"/>
        <v>*6575</v>
      </c>
    </row>
    <row r="90" spans="1:8" ht="27.6" customHeight="1">
      <c r="A90" s="10">
        <f t="shared" ca="1" si="14"/>
        <v>46012.013194444437</v>
      </c>
      <c r="B90" s="19">
        <f t="shared" ca="1" si="19"/>
        <v>46010.649999999994</v>
      </c>
      <c r="C90" s="12">
        <f t="shared" ca="1" si="16"/>
        <v>46012.013194444437</v>
      </c>
      <c r="D90" s="19">
        <f t="shared" ca="1" si="17"/>
        <v>46010.649999999994</v>
      </c>
      <c r="E90" s="16">
        <f ca="1">IF(AND(DAY(A90)=20,COUNTIFS($E$19:E89,"&gt;0",$A$19:A89,"&gt;="&amp;DATE(YEAR(A96),MONTH(A90),1),$A$19:A89,"&lt;"&amp;DATE(YEAR(A90),MONTH(A90)+1,1))=0),'ввод данных'!$B$15,-RANDBETWEEN(51,14999))</f>
        <v>-14410</v>
      </c>
      <c r="F90" s="18">
        <f t="shared" ca="1" si="18"/>
        <v>-14410</v>
      </c>
      <c r="G90" s="11" t="str">
        <f ca="1">IF(E90='ввод данных'!$B$15,"Salary transfer from "&amp;'ввод данных'!$B$11,INDEX(Лист4!$A$1:$A$388,RANDBETWEEN(1,ROWS(Лист4!$A$1:$A$388))))</f>
        <v>NASTOYASHCHAYA PEKARNY</v>
      </c>
      <c r="H90" s="11" t="str">
        <f t="shared" ca="1" si="15"/>
        <v>*6575</v>
      </c>
    </row>
    <row r="91" spans="1:8" ht="27.6" customHeight="1">
      <c r="A91" s="10">
        <f t="shared" ca="1" si="14"/>
        <v>46011.420138888883</v>
      </c>
      <c r="B91" s="19">
        <f t="shared" ca="1" si="19"/>
        <v>46010.002083333326</v>
      </c>
      <c r="C91" s="12">
        <f t="shared" ca="1" si="16"/>
        <v>46011.420138888883</v>
      </c>
      <c r="D91" s="19">
        <f t="shared" ca="1" si="17"/>
        <v>46010.002083333326</v>
      </c>
      <c r="E91" s="16">
        <f ca="1">IF(AND(DAY(A91)=20,COUNTIFS($E$19:E90,"&gt;0",$A$19:A90,"&gt;="&amp;DATE(YEAR(A97),MONTH(A91),1),$A$19:A90,"&lt;"&amp;DATE(YEAR(A91),MONTH(A91)+1,1))=0),'ввод данных'!$B$15,-RANDBETWEEN(51,14999))</f>
        <v>840000</v>
      </c>
      <c r="F91" s="18">
        <f t="shared" ca="1" si="18"/>
        <v>840000</v>
      </c>
      <c r="G91" s="11" t="str">
        <f ca="1">IF(E91='ввод данных'!$B$15,"Salary transfer from "&amp;'ввод данных'!$B$11,INDEX(Лист4!$A$1:$A$388,RANDBETWEEN(1,ROWS(Лист4!$A$1:$A$388))))</f>
        <v>Salary transfer from STARLINK LLC</v>
      </c>
      <c r="H91" s="11" t="str">
        <f t="shared" ca="1" si="15"/>
        <v>*6575</v>
      </c>
    </row>
    <row r="92" spans="1:8" ht="27.6" customHeight="1">
      <c r="A92" s="10">
        <f t="shared" ca="1" si="14"/>
        <v>46010.84166666666</v>
      </c>
      <c r="B92" s="19">
        <f t="shared" ca="1" si="19"/>
        <v>46009.62013888888</v>
      </c>
      <c r="C92" s="12">
        <f t="shared" ca="1" si="16"/>
        <v>46010.84166666666</v>
      </c>
      <c r="D92" s="19">
        <f t="shared" ca="1" si="17"/>
        <v>46009.62013888888</v>
      </c>
      <c r="E92" s="16">
        <f ca="1">IF(AND(DAY(A92)=20,COUNTIFS($E$19:E91,"&gt;0",$A$19:A91,"&gt;="&amp;DATE(YEAR(A98),MONTH(A92),1),$A$19:A91,"&lt;"&amp;DATE(YEAR(A92),MONTH(A92)+1,1))=0),'ввод данных'!$B$15,-RANDBETWEEN(51,14999))</f>
        <v>-9397</v>
      </c>
      <c r="F92" s="18">
        <f t="shared" ca="1" si="18"/>
        <v>-9397</v>
      </c>
      <c r="G92" s="11" t="str">
        <f ca="1">IF(E92='ввод данных'!$B$15,"Salary transfer from "&amp;'ввод данных'!$B$11,INDEX(Лист4!$A$1:$A$388,RANDBETWEEN(1,ROWS(Лист4!$A$1:$A$388))))</f>
        <v>AVOSKA</v>
      </c>
      <c r="H92" s="11" t="str">
        <f t="shared" ca="1" si="15"/>
        <v>*6575</v>
      </c>
    </row>
    <row r="93" spans="1:8" ht="27.6" customHeight="1">
      <c r="A93" s="10">
        <f t="shared" ca="1" si="14"/>
        <v>46010.465972222213</v>
      </c>
      <c r="B93" s="19">
        <f t="shared" ca="1" si="19"/>
        <v>46009.020833333321</v>
      </c>
      <c r="C93" s="12">
        <f t="shared" ca="1" si="16"/>
        <v>46010.465972222213</v>
      </c>
      <c r="D93" s="19">
        <f t="shared" ca="1" si="17"/>
        <v>46009.020833333321</v>
      </c>
      <c r="E93" s="16">
        <f ca="1">IF(AND(DAY(A93)=20,COUNTIFS($E$19:E92,"&gt;0",$A$19:A92,"&gt;="&amp;DATE(YEAR(A99),MONTH(A93),1),$A$19:A92,"&lt;"&amp;DATE(YEAR(A93),MONTH(A93)+1,1))=0),'ввод данных'!$B$15,-RANDBETWEEN(51,14999))</f>
        <v>-9889</v>
      </c>
      <c r="F93" s="18">
        <f t="shared" ca="1" si="18"/>
        <v>-9889</v>
      </c>
      <c r="G93" s="11" t="str">
        <f ca="1">IF(E93='ввод данных'!$B$15,"Salary transfer from "&amp;'ввод данных'!$B$11,INDEX(Лист4!$A$1:$A$388,RANDBETWEEN(1,ROWS(Лист4!$A$1:$A$388))))</f>
        <v>GAZPROMNEFT AZS 163</v>
      </c>
      <c r="H93" s="11" t="str">
        <f t="shared" ca="1" si="15"/>
        <v>*6575</v>
      </c>
    </row>
    <row r="94" spans="1:8" ht="27.6" customHeight="1">
      <c r="A94" s="10">
        <f t="shared" ca="1" si="14"/>
        <v>46009.704861111102</v>
      </c>
      <c r="B94" s="19">
        <f t="shared" ca="1" si="19"/>
        <v>46008.684722222213</v>
      </c>
      <c r="C94" s="12">
        <f t="shared" ca="1" si="16"/>
        <v>46009.704861111102</v>
      </c>
      <c r="D94" s="19">
        <f t="shared" ca="1" si="17"/>
        <v>46008.684722222213</v>
      </c>
      <c r="E94" s="16">
        <f ca="1">IF(AND(DAY(A94)=20,COUNTIFS($E$19:E93,"&gt;0",$A$19:A93,"&gt;="&amp;DATE(YEAR(A100),MONTH(A94),1),$A$19:A93,"&lt;"&amp;DATE(YEAR(A94),MONTH(A94)+1,1))=0),'ввод данных'!$B$15,-RANDBETWEEN(51,14999))</f>
        <v>-1634</v>
      </c>
      <c r="F94" s="18">
        <f t="shared" ca="1" si="18"/>
        <v>-1634</v>
      </c>
      <c r="G94" s="11" t="str">
        <f ca="1">IF(E94='ввод данных'!$B$15,"Salary transfer from "&amp;'ввод данных'!$B$11,INDEX(Лист4!$A$1:$A$388,RANDBETWEEN(1,ROWS(Лист4!$A$1:$A$388))))</f>
        <v>IZAIMO-LP</v>
      </c>
      <c r="H94" s="11" t="str">
        <f t="shared" ca="1" si="15"/>
        <v>*6575</v>
      </c>
    </row>
    <row r="95" spans="1:8" ht="27.6" customHeight="1">
      <c r="A95" s="10">
        <f t="shared" ca="1" si="14"/>
        <v>46009.102083333324</v>
      </c>
      <c r="B95" s="19">
        <f t="shared" ca="1" si="19"/>
        <v>46007.931944444434</v>
      </c>
      <c r="C95" s="12">
        <f t="shared" ca="1" si="16"/>
        <v>46009.102083333324</v>
      </c>
      <c r="D95" s="19">
        <f t="shared" ca="1" si="17"/>
        <v>46007.931944444434</v>
      </c>
      <c r="E95" s="16">
        <f ca="1">IF(AND(DAY(A95)=20,COUNTIFS($E$19:E94,"&gt;0",$A$19:A94,"&gt;="&amp;DATE(YEAR(A101),MONTH(A95),1),$A$19:A94,"&lt;"&amp;DATE(YEAR(A95),MONTH(A95)+1,1))=0),'ввод данных'!$B$15,-RANDBETWEEN(51,14999))</f>
        <v>-5864</v>
      </c>
      <c r="F95" s="18">
        <f t="shared" ca="1" si="18"/>
        <v>-5864</v>
      </c>
      <c r="G95" s="11" t="str">
        <f ca="1">IF(E95='ввод данных'!$B$15,"Salary transfer from "&amp;'ввод данных'!$B$11,INDEX(Лист4!$A$1:$A$388,RANDBETWEEN(1,ROWS(Лист4!$A$1:$A$388))))</f>
        <v>TRADER ASSIST</v>
      </c>
      <c r="H95" s="11" t="str">
        <f t="shared" ca="1" si="15"/>
        <v>*6575</v>
      </c>
    </row>
    <row r="96" spans="1:8" ht="27.6" customHeight="1">
      <c r="A96" s="10">
        <f t="shared" ca="1" si="14"/>
        <v>46008.500694444432</v>
      </c>
      <c r="B96" s="19">
        <f t="shared" ca="1" si="19"/>
        <v>46007.22916666665</v>
      </c>
      <c r="C96" s="12">
        <f t="shared" ca="1" si="16"/>
        <v>46008.500694444432</v>
      </c>
      <c r="D96" s="19">
        <f t="shared" ca="1" si="17"/>
        <v>46007.22916666665</v>
      </c>
      <c r="E96" s="16">
        <f ca="1">IF(AND(DAY(A96)=20,COUNTIFS($E$19:E95,"&gt;0",$A$19:A95,"&gt;="&amp;DATE(YEAR(A102),MONTH(A96),1),$A$19:A95,"&lt;"&amp;DATE(YEAR(A96),MONTH(A96)+1,1))=0),'ввод данных'!$B$15,-RANDBETWEEN(51,14999))</f>
        <v>-13961</v>
      </c>
      <c r="F96" s="18">
        <f t="shared" ca="1" si="18"/>
        <v>-13961</v>
      </c>
      <c r="G96" s="11" t="str">
        <f ca="1">IF(E96='ввод данных'!$B$15,"Salary transfer from "&amp;'ввод данных'!$B$11,INDEX(Лист4!$A$1:$A$388,RANDBETWEEN(1,ROWS(Лист4!$A$1:$A$388))))</f>
        <v>YM*COFFEE-CAPITA</v>
      </c>
      <c r="H96" s="11" t="str">
        <f t="shared" ca="1" si="15"/>
        <v>*6575</v>
      </c>
    </row>
    <row r="97" spans="1:8" ht="27.6" customHeight="1">
      <c r="A97" s="10">
        <f t="shared" ca="1" si="14"/>
        <v>46008.066666666651</v>
      </c>
      <c r="B97" s="19">
        <f t="shared" ca="1" si="19"/>
        <v>46006.579861111095</v>
      </c>
      <c r="C97" s="12">
        <f t="shared" ca="1" si="16"/>
        <v>46008.066666666651</v>
      </c>
      <c r="D97" s="19">
        <f t="shared" ca="1" si="17"/>
        <v>46006.579861111095</v>
      </c>
      <c r="E97" s="16">
        <f ca="1">IF(AND(DAY(A97)=20,COUNTIFS($E$19:E96,"&gt;0",$A$19:A96,"&gt;="&amp;DATE(YEAR(A103),MONTH(A97),1),$A$19:A96,"&lt;"&amp;DATE(YEAR(A97),MONTH(A97)+1,1))=0),'ввод данных'!$B$15,-RANDBETWEEN(51,14999))</f>
        <v>-7882</v>
      </c>
      <c r="F97" s="18">
        <f t="shared" ca="1" si="18"/>
        <v>-7882</v>
      </c>
      <c r="G97" s="11" t="str">
        <f ca="1">IF(E97='ввод данных'!$B$15,"Salary transfer from "&amp;'ввод данных'!$B$11,INDEX(Лист4!$A$1:$A$388,RANDBETWEEN(1,ROWS(Лист4!$A$1:$A$388))))</f>
        <v>YM*DENGI-CLICK.RU</v>
      </c>
      <c r="H97" s="11" t="str">
        <f t="shared" ca="1" si="15"/>
        <v>*6575</v>
      </c>
    </row>
    <row r="98" spans="1:8" ht="27.6" customHeight="1">
      <c r="A98" s="10">
        <f t="shared" ca="1" si="14"/>
        <v>46007.366666666654</v>
      </c>
      <c r="B98" s="19">
        <f t="shared" ca="1" si="19"/>
        <v>46006.147222222207</v>
      </c>
      <c r="C98" s="12">
        <f t="shared" ca="1" si="16"/>
        <v>46007.366666666654</v>
      </c>
      <c r="D98" s="19">
        <f t="shared" ca="1" si="17"/>
        <v>46006.147222222207</v>
      </c>
      <c r="E98" s="16">
        <f ca="1">IF(AND(DAY(A98)=20,COUNTIFS($E$19:E97,"&gt;0",$A$19:A97,"&gt;="&amp;DATE(YEAR(A104),MONTH(A98),1),$A$19:A97,"&lt;"&amp;DATE(YEAR(A98),MONTH(A98)+1,1))=0),'ввод данных'!$B$15,-RANDBETWEEN(51,14999))</f>
        <v>-106</v>
      </c>
      <c r="F98" s="18">
        <f t="shared" ca="1" si="18"/>
        <v>-106</v>
      </c>
      <c r="G98" s="11" t="str">
        <f ca="1">IF(E98='ввод данных'!$B$15,"Salary transfer from "&amp;'ввод данных'!$B$11,INDEX(Лист4!$A$1:$A$388,RANDBETWEEN(1,ROWS(Лист4!$A$1:$A$388))))</f>
        <v>AZS GEROEV KHASANA 107</v>
      </c>
      <c r="H98" s="11" t="str">
        <f t="shared" ca="1" si="15"/>
        <v>*6575</v>
      </c>
    </row>
    <row r="99" spans="1:8" ht="27.6" customHeight="1">
      <c r="A99" s="10">
        <f t="shared" ca="1" si="14"/>
        <v>46006.55555555554</v>
      </c>
      <c r="B99" s="19">
        <f t="shared" ca="1" si="19"/>
        <v>46005.130555555537</v>
      </c>
      <c r="C99" s="12">
        <f t="shared" ca="1" si="16"/>
        <v>46006.55555555554</v>
      </c>
      <c r="D99" s="19">
        <f t="shared" ca="1" si="17"/>
        <v>46005.130555555537</v>
      </c>
      <c r="E99" s="16">
        <f ca="1">IF(AND(DAY(A99)=20,COUNTIFS($E$19:E98,"&gt;0",$A$19:A98,"&gt;="&amp;DATE(YEAR(A105),MONTH(A99),1),$A$19:A98,"&lt;"&amp;DATE(YEAR(A99),MONTH(A99)+1,1))=0),'ввод данных'!$B$15,-RANDBETWEEN(51,14999))</f>
        <v>-11977</v>
      </c>
      <c r="F99" s="18">
        <f t="shared" ca="1" si="18"/>
        <v>-11977</v>
      </c>
      <c r="G99" s="11" t="str">
        <f ca="1">IF(E99='ввод данных'!$B$15,"Salary transfer from "&amp;'ввод данных'!$B$11,INDEX(Лист4!$A$1:$A$388,RANDBETWEEN(1,ROWS(Лист4!$A$1:$A$388))))</f>
        <v>PIF ALFACAPITAL SHARES</v>
      </c>
      <c r="H99" s="11" t="str">
        <f t="shared" ca="1" si="15"/>
        <v>*6575</v>
      </c>
    </row>
    <row r="100" spans="1:8" ht="27.6" customHeight="1">
      <c r="A100" s="10">
        <f t="shared" ca="1" si="14"/>
        <v>46005.970138888872</v>
      </c>
      <c r="B100" s="19">
        <f t="shared" ca="1" si="19"/>
        <v>46004.006944444431</v>
      </c>
      <c r="C100" s="12">
        <f t="shared" ca="1" si="16"/>
        <v>46005.970138888872</v>
      </c>
      <c r="D100" s="19">
        <f t="shared" ca="1" si="17"/>
        <v>46004.006944444431</v>
      </c>
      <c r="E100" s="16">
        <f ca="1">IF(AND(DAY(A100)=20,COUNTIFS($E$19:E99,"&gt;0",$A$19:A99,"&gt;="&amp;DATE(YEAR(A106),MONTH(A100),1),$A$19:A99,"&lt;"&amp;DATE(YEAR(A100),MONTH(A100)+1,1))=0),'ввод данных'!$B$15,-RANDBETWEEN(51,14999))</f>
        <v>-8667</v>
      </c>
      <c r="F100" s="18">
        <f t="shared" ca="1" si="18"/>
        <v>-8667</v>
      </c>
      <c r="G100" s="11" t="str">
        <f ca="1">IF(E100='ввод данных'!$B$15,"Salary transfer from "&amp;'ввод данных'!$B$11,INDEX(Лист4!$A$1:$A$388,RANDBETWEEN(1,ROWS(Лист4!$A$1:$A$388))))</f>
        <v>LUKOIL.AZK 18 51S</v>
      </c>
      <c r="H100" s="11" t="str">
        <f t="shared" ca="1" si="15"/>
        <v>*6575</v>
      </c>
    </row>
    <row r="101" spans="1:8" ht="27.6" customHeight="1">
      <c r="A101" s="10">
        <f t="shared" ca="1" si="14"/>
        <v>46004.995138888873</v>
      </c>
      <c r="B101" s="19">
        <f t="shared" ca="1" si="19"/>
        <v>46003.660416666651</v>
      </c>
      <c r="C101" s="12">
        <f t="shared" ca="1" si="16"/>
        <v>46004.995138888873</v>
      </c>
      <c r="D101" s="19">
        <f t="shared" ca="1" si="17"/>
        <v>46003.660416666651</v>
      </c>
      <c r="E101" s="16">
        <f ca="1">IF(AND(DAY(A101)=20,COUNTIFS($E$19:E100,"&gt;0",$A$19:A100,"&gt;="&amp;DATE(YEAR(A107),MONTH(A101),1),$A$19:A100,"&lt;"&amp;DATE(YEAR(A101),MONTH(A101)+1,1))=0),'ввод данных'!$B$15,-RANDBETWEEN(51,14999))</f>
        <v>-7420</v>
      </c>
      <c r="F101" s="18">
        <f t="shared" ca="1" si="18"/>
        <v>-7420</v>
      </c>
      <c r="G101" s="11" t="str">
        <f ca="1">IF(E101='ввод данных'!$B$15,"Salary transfer from "&amp;'ввод данных'!$B$11,INDEX(Лист4!$A$1:$A$388,RANDBETWEEN(1,ROWS(Лист4!$A$1:$A$388))))</f>
        <v>OOO ISTOCHNIK</v>
      </c>
      <c r="H101" s="11" t="str">
        <f t="shared" ca="1" si="15"/>
        <v>*6575</v>
      </c>
    </row>
    <row r="102" spans="1:8" ht="27.6" customHeight="1">
      <c r="A102" s="10">
        <f t="shared" ca="1" si="14"/>
        <v>46004.050694444428</v>
      </c>
      <c r="B102" s="19">
        <f t="shared" ca="1" si="19"/>
        <v>46002.590277777759</v>
      </c>
      <c r="C102" s="12">
        <f t="shared" ca="1" si="16"/>
        <v>46004.050694444428</v>
      </c>
      <c r="D102" s="19">
        <f t="shared" ca="1" si="17"/>
        <v>46002.590277777759</v>
      </c>
      <c r="E102" s="16">
        <f ca="1">IF(AND(DAY(A102)=20,COUNTIFS($E$19:E101,"&gt;0",$A$19:A101,"&gt;="&amp;DATE(YEAR(A108),MONTH(A102),1),$A$19:A101,"&lt;"&amp;DATE(YEAR(A102),MONTH(A102)+1,1))=0),'ввод данных'!$B$15,-RANDBETWEEN(51,14999))</f>
        <v>-5194</v>
      </c>
      <c r="F102" s="18">
        <f t="shared" ca="1" si="18"/>
        <v>-5194</v>
      </c>
      <c r="G102" s="11" t="str">
        <f ca="1">IF(E102='ввод данных'!$B$15,"Salary transfer from "&amp;'ввод данных'!$B$11,INDEX(Лист4!$A$1:$A$388,RANDBETWEEN(1,ROWS(Лист4!$A$1:$A$388))))</f>
        <v>ALFA ACQ</v>
      </c>
      <c r="H102" s="11" t="str">
        <f t="shared" ca="1" si="15"/>
        <v>*6575</v>
      </c>
    </row>
    <row r="103" spans="1:8" ht="27.6" customHeight="1">
      <c r="A103" s="10">
        <f t="shared" ca="1" si="14"/>
        <v>46003.313194444425</v>
      </c>
      <c r="B103" s="19">
        <f t="shared" ca="1" si="19"/>
        <v>46002.106249999975</v>
      </c>
      <c r="C103" s="12">
        <f t="shared" ca="1" si="16"/>
        <v>46003.313194444425</v>
      </c>
      <c r="D103" s="19">
        <f t="shared" ca="1" si="17"/>
        <v>46002.106249999975</v>
      </c>
      <c r="E103" s="16">
        <f ca="1">IF(AND(DAY(A103)=20,COUNTIFS($E$19:E102,"&gt;0",$A$19:A102,"&gt;="&amp;DATE(YEAR(A109),MONTH(A103),1),$A$19:A102,"&lt;"&amp;DATE(YEAR(A103),MONTH(A103)+1,1))=0),'ввод данных'!$B$15,-RANDBETWEEN(51,14999))</f>
        <v>-5583</v>
      </c>
      <c r="F103" s="18">
        <f t="shared" ca="1" si="18"/>
        <v>-5583</v>
      </c>
      <c r="G103" s="11" t="str">
        <f ca="1">IF(E103='ввод данных'!$B$15,"Salary transfer from "&amp;'ввод данных'!$B$11,INDEX(Лист4!$A$1:$A$388,RANDBETWEEN(1,ROWS(Лист4!$A$1:$A$388))))</f>
        <v>GRIN MARKET 2</v>
      </c>
      <c r="H103" s="11" t="str">
        <f t="shared" ca="1" si="15"/>
        <v>*6575</v>
      </c>
    </row>
    <row r="104" spans="1:8" ht="27.6" customHeight="1">
      <c r="A104" s="10">
        <f t="shared" ca="1" si="14"/>
        <v>46002.624999999978</v>
      </c>
      <c r="B104" s="19">
        <f t="shared" ca="1" si="19"/>
        <v>46001.180555555533</v>
      </c>
      <c r="C104" s="12">
        <f t="shared" ca="1" si="16"/>
        <v>46002.624999999978</v>
      </c>
      <c r="D104" s="19">
        <f t="shared" ca="1" si="17"/>
        <v>46001.180555555533</v>
      </c>
      <c r="E104" s="16">
        <f ca="1">IF(AND(DAY(A104)=20,COUNTIFS($E$19:E103,"&gt;0",$A$19:A103,"&gt;="&amp;DATE(YEAR(A110),MONTH(A104),1),$A$19:A103,"&lt;"&amp;DATE(YEAR(A104),MONTH(A104)+1,1))=0),'ввод данных'!$B$15,-RANDBETWEEN(51,14999))</f>
        <v>-4132</v>
      </c>
      <c r="F104" s="18">
        <f t="shared" ca="1" si="18"/>
        <v>-4132</v>
      </c>
      <c r="G104" s="11" t="str">
        <f ca="1">IF(E104='ввод данных'!$B$15,"Salary transfer from "&amp;'ввод данных'!$B$11,INDEX(Лист4!$A$1:$A$388,RANDBETWEEN(1,ROWS(Лист4!$A$1:$A$388))))</f>
        <v>ZAKROMA</v>
      </c>
      <c r="H104" s="11" t="str">
        <f t="shared" ca="1" si="15"/>
        <v>*6575</v>
      </c>
    </row>
    <row r="105" spans="1:8" ht="27.6" customHeight="1">
      <c r="A105" s="10">
        <f t="shared" ca="1" si="14"/>
        <v>46001.877777777758</v>
      </c>
      <c r="B105" s="19">
        <f t="shared" ca="1" si="19"/>
        <v>46000.639583333315</v>
      </c>
      <c r="C105" s="12">
        <f t="shared" ca="1" si="16"/>
        <v>46001.877777777758</v>
      </c>
      <c r="D105" s="19">
        <f t="shared" ca="1" si="17"/>
        <v>46000.639583333315</v>
      </c>
      <c r="E105" s="16">
        <f ca="1">IF(AND(DAY(A105)=20,COUNTIFS($E$19:E104,"&gt;0",$A$19:A104,"&gt;="&amp;DATE(YEAR(A111),MONTH(A105),1),$A$19:A104,"&lt;"&amp;DATE(YEAR(A105),MONTH(A105)+1,1))=0),'ввод данных'!$B$15,-RANDBETWEEN(51,14999))</f>
        <v>-10075</v>
      </c>
      <c r="F105" s="18">
        <f t="shared" ca="1" si="18"/>
        <v>-10075</v>
      </c>
      <c r="G105" s="11" t="str">
        <f ca="1">IF(E105='ввод данных'!$B$15,"Salary transfer from "&amp;'ввод данных'!$B$11,INDEX(Лист4!$A$1:$A$388,RANDBETWEEN(1,ROWS(Лист4!$A$1:$A$388))))</f>
        <v>KAZACHYA ZASTAVA</v>
      </c>
      <c r="H105" s="11" t="str">
        <f t="shared" ca="1" si="15"/>
        <v>*6575</v>
      </c>
    </row>
    <row r="106" spans="1:8" ht="27.6" customHeight="1">
      <c r="A106" s="10">
        <f t="shared" ca="1" si="14"/>
        <v>46001.002777777758</v>
      </c>
      <c r="B106" s="19">
        <f t="shared" ca="1" si="19"/>
        <v>45999.872916666645</v>
      </c>
      <c r="C106" s="12">
        <f t="shared" ca="1" si="16"/>
        <v>46001.002777777758</v>
      </c>
      <c r="D106" s="19">
        <f t="shared" ca="1" si="17"/>
        <v>45999.872916666645</v>
      </c>
      <c r="E106" s="16">
        <f ca="1">IF(AND(DAY(A106)=20,COUNTIFS($E$19:E105,"&gt;0",$A$19:A105,"&gt;="&amp;DATE(YEAR(A112),MONTH(A106),1),$A$19:A105,"&lt;"&amp;DATE(YEAR(A106),MONTH(A106)+1,1))=0),'ввод данных'!$B$15,-RANDBETWEEN(51,14999))</f>
        <v>-9180</v>
      </c>
      <c r="F106" s="18">
        <f t="shared" ca="1" si="18"/>
        <v>-9180</v>
      </c>
      <c r="G106" s="11" t="str">
        <f ca="1">IF(E106='ввод данных'!$B$15,"Salary transfer from "&amp;'ввод данных'!$B$11,INDEX(Лист4!$A$1:$A$388,RANDBETWEEN(1,ROWS(Лист4!$A$1:$A$388))))</f>
        <v>OOO NOVYJ COFFEE</v>
      </c>
      <c r="H106" s="11" t="str">
        <f t="shared" ca="1" si="15"/>
        <v>*6575</v>
      </c>
    </row>
    <row r="107" spans="1:8" ht="27.6" customHeight="1">
      <c r="A107" s="10">
        <f t="shared" ca="1" si="14"/>
        <v>46000.386805555536</v>
      </c>
      <c r="B107" s="19">
        <f t="shared" ca="1" si="19"/>
        <v>45999.207638888867</v>
      </c>
      <c r="C107" s="12">
        <f t="shared" ca="1" si="16"/>
        <v>46000.386805555536</v>
      </c>
      <c r="D107" s="19">
        <f t="shared" ca="1" si="17"/>
        <v>45999.207638888867</v>
      </c>
      <c r="E107" s="16">
        <f ca="1">IF(AND(DAY(A107)=20,COUNTIFS($E$19:E106,"&gt;0",$A$19:A106,"&gt;="&amp;DATE(YEAR(A113),MONTH(A107),1),$A$19:A106,"&lt;"&amp;DATE(YEAR(A107),MONTH(A107)+1,1))=0),'ввод данных'!$B$15,-RANDBETWEEN(51,14999))</f>
        <v>-9399</v>
      </c>
      <c r="F107" s="18">
        <f t="shared" ca="1" si="18"/>
        <v>-9399</v>
      </c>
      <c r="G107" s="11" t="str">
        <f ca="1">IF(E107='ввод данных'!$B$15,"Salary transfer from "&amp;'ввод данных'!$B$11,INDEX(Лист4!$A$1:$A$388,RANDBETWEEN(1,ROWS(Лист4!$A$1:$A$388))))</f>
        <v>PAYMASTER</v>
      </c>
      <c r="H107" s="11" t="str">
        <f t="shared" ca="1" si="15"/>
        <v>*6575</v>
      </c>
    </row>
    <row r="108" spans="1:8" ht="27.6" customHeight="1">
      <c r="A108" s="10">
        <f t="shared" ca="1" si="14"/>
        <v>45999.730555555536</v>
      </c>
      <c r="B108" s="19">
        <f t="shared" ca="1" si="19"/>
        <v>45998.373611111092</v>
      </c>
      <c r="C108" s="12">
        <f t="shared" ca="1" si="16"/>
        <v>45999.730555555536</v>
      </c>
      <c r="D108" s="19">
        <f t="shared" ca="1" si="17"/>
        <v>45998.373611111092</v>
      </c>
      <c r="E108" s="16">
        <f ca="1">IF(AND(DAY(A108)=20,COUNTIFS($E$19:E107,"&gt;0",$A$19:A107,"&gt;="&amp;DATE(YEAR(A114),MONTH(A108),1),$A$19:A107,"&lt;"&amp;DATE(YEAR(A108),MONTH(A108)+1,1))=0),'ввод данных'!$B$15,-RANDBETWEEN(51,14999))</f>
        <v>-14821</v>
      </c>
      <c r="F108" s="18">
        <f t="shared" ca="1" si="18"/>
        <v>-14821</v>
      </c>
      <c r="G108" s="11" t="str">
        <f ca="1">IF(E108='ввод данных'!$B$15,"Salary transfer from "&amp;'ввод данных'!$B$11,INDEX(Лист4!$A$1:$A$388,RANDBETWEEN(1,ROWS(Лист4!$A$1:$A$388))))</f>
        <v>WALLET ONE*CIFRA1</v>
      </c>
      <c r="H108" s="11" t="str">
        <f t="shared" ca="1" si="15"/>
        <v>*6575</v>
      </c>
    </row>
    <row r="109" spans="1:8" ht="27.6" customHeight="1">
      <c r="A109" s="10">
        <f t="shared" ca="1" si="14"/>
        <v>45998.749305555539</v>
      </c>
      <c r="B109" s="19">
        <f t="shared" ca="1" si="19"/>
        <v>45997.522222222207</v>
      </c>
      <c r="C109" s="12">
        <f t="shared" ca="1" si="16"/>
        <v>45998.749305555539</v>
      </c>
      <c r="D109" s="19">
        <f t="shared" ca="1" si="17"/>
        <v>45997.522222222207</v>
      </c>
      <c r="E109" s="16">
        <f ca="1">IF(AND(DAY(A109)=20,COUNTIFS($E$19:E108,"&gt;0",$A$19:A108,"&gt;="&amp;DATE(YEAR(A115),MONTH(A109),1),$A$19:A108,"&lt;"&amp;DATE(YEAR(A109),MONTH(A109)+1,1))=0),'ввод данных'!$B$15,-RANDBETWEEN(51,14999))</f>
        <v>-8029</v>
      </c>
      <c r="F109" s="18">
        <f t="shared" ca="1" si="18"/>
        <v>-8029</v>
      </c>
      <c r="G109" s="11" t="str">
        <f ca="1">IF(E109='ввод данных'!$B$15,"Salary transfer from "&amp;'ввод данных'!$B$11,INDEX(Лист4!$A$1:$A$388,RANDBETWEEN(1,ROWS(Лист4!$A$1:$A$388))))</f>
        <v>NETELLER 1314</v>
      </c>
      <c r="H109" s="11" t="str">
        <f t="shared" ca="1" si="15"/>
        <v>*6575</v>
      </c>
    </row>
    <row r="110" spans="1:8" ht="27.6" customHeight="1">
      <c r="A110" s="10">
        <f t="shared" ca="1" si="14"/>
        <v>45998.082638888874</v>
      </c>
      <c r="B110" s="19">
        <f t="shared" ca="1" si="19"/>
        <v>45997.031944444432</v>
      </c>
      <c r="C110" s="12">
        <f t="shared" ca="1" si="16"/>
        <v>45998.082638888874</v>
      </c>
      <c r="D110" s="19">
        <f t="shared" ca="1" si="17"/>
        <v>45997.031944444432</v>
      </c>
      <c r="E110" s="16">
        <f ca="1">IF(AND(DAY(A110)=20,COUNTIFS($E$19:E109,"&gt;0",$A$19:A109,"&gt;="&amp;DATE(YEAR(A116),MONTH(A110),1),$A$19:A109,"&lt;"&amp;DATE(YEAR(A110),MONTH(A110)+1,1))=0),'ввод данных'!$B$15,-RANDBETWEEN(51,14999))</f>
        <v>-4062</v>
      </c>
      <c r="F110" s="18">
        <f t="shared" ca="1" si="18"/>
        <v>-4062</v>
      </c>
      <c r="G110" s="11" t="str">
        <f ca="1">IF(E110='ввод данных'!$B$15,"Salary transfer from "&amp;'ввод данных'!$B$11,INDEX(Лист4!$A$1:$A$388,RANDBETWEEN(1,ROWS(Лист4!$A$1:$A$388))))</f>
        <v>PAYANYWAY</v>
      </c>
      <c r="H110" s="11" t="str">
        <f t="shared" ca="1" si="15"/>
        <v>*6575</v>
      </c>
    </row>
    <row r="111" spans="1:8" ht="27.6" customHeight="1">
      <c r="A111" s="10">
        <f t="shared" ca="1" si="14"/>
        <v>45997.506944444431</v>
      </c>
      <c r="B111" s="19">
        <f t="shared" ca="1" si="19"/>
        <v>45996.159027777765</v>
      </c>
      <c r="C111" s="12">
        <f t="shared" ca="1" si="16"/>
        <v>45997.506944444431</v>
      </c>
      <c r="D111" s="19">
        <f t="shared" ca="1" si="17"/>
        <v>45996.159027777765</v>
      </c>
      <c r="E111" s="16">
        <f ca="1">IF(AND(DAY(A111)=20,COUNTIFS($E$19:E110,"&gt;0",$A$19:A110,"&gt;="&amp;DATE(YEAR(A117),MONTH(A111),1),$A$19:A110,"&lt;"&amp;DATE(YEAR(A111),MONTH(A111)+1,1))=0),'ввод данных'!$B$15,-RANDBETWEEN(51,14999))</f>
        <v>-3986</v>
      </c>
      <c r="F111" s="18">
        <f t="shared" ca="1" si="18"/>
        <v>-3986</v>
      </c>
      <c r="G111" s="11" t="str">
        <f ca="1">IF(E111='ввод данных'!$B$15,"Salary transfer from "&amp;'ввод данных'!$B$11,INDEX(Лист4!$A$1:$A$388,RANDBETWEEN(1,ROWS(Лист4!$A$1:$A$388))))</f>
        <v>YM*TURBOZAIM</v>
      </c>
      <c r="H111" s="11" t="str">
        <f t="shared" ca="1" si="15"/>
        <v>*6575</v>
      </c>
    </row>
    <row r="112" spans="1:8" ht="27.6" customHeight="1">
      <c r="A112" s="10">
        <f t="shared" ca="1" si="14"/>
        <v>45996.929166666654</v>
      </c>
      <c r="B112" s="19">
        <f t="shared" ca="1" si="19"/>
        <v>45995.473611111098</v>
      </c>
      <c r="C112" s="12">
        <f t="shared" ca="1" si="16"/>
        <v>45996.929166666654</v>
      </c>
      <c r="D112" s="19">
        <f t="shared" ca="1" si="17"/>
        <v>45995.473611111098</v>
      </c>
      <c r="E112" s="16">
        <f ca="1">IF(AND(DAY(A112)=20,COUNTIFS($E$19:E111,"&gt;0",$A$19:A111,"&gt;="&amp;DATE(YEAR(A118),MONTH(A112),1),$A$19:A111,"&lt;"&amp;DATE(YEAR(A112),MONTH(A112)+1,1))=0),'ввод данных'!$B$15,-RANDBETWEEN(51,14999))</f>
        <v>-14059</v>
      </c>
      <c r="F112" s="18">
        <f t="shared" ca="1" si="18"/>
        <v>-14059</v>
      </c>
      <c r="G112" s="11" t="str">
        <f ca="1">IF(E112='ввод данных'!$B$15,"Salary transfer from "&amp;'ввод данных'!$B$11,INDEX(Лист4!$A$1:$A$388,RANDBETWEEN(1,ROWS(Лист4!$A$1:$A$388))))</f>
        <v>COFFEE FINANSIST L</v>
      </c>
      <c r="H112" s="11" t="str">
        <f t="shared" ca="1" si="15"/>
        <v>*6575</v>
      </c>
    </row>
    <row r="113" spans="1:8" ht="27.6" customHeight="1">
      <c r="A113" s="10">
        <f t="shared" ca="1" si="14"/>
        <v>45996.156249999985</v>
      </c>
      <c r="B113" s="19">
        <f t="shared" ca="1" si="19"/>
        <v>45994.797222222202</v>
      </c>
      <c r="C113" s="12">
        <f t="shared" ca="1" si="16"/>
        <v>45996.156249999985</v>
      </c>
      <c r="D113" s="19">
        <f t="shared" ca="1" si="17"/>
        <v>45994.797222222202</v>
      </c>
      <c r="E113" s="16">
        <f ca="1">IF(AND(DAY(A113)=20,COUNTIFS($E$19:E112,"&gt;0",$A$19:A112,"&gt;="&amp;DATE(YEAR(A119),MONTH(A113),1),$A$19:A112,"&lt;"&amp;DATE(YEAR(A113),MONTH(A113)+1,1))=0),'ввод данных'!$B$15,-RANDBETWEEN(51,14999))</f>
        <v>-12989</v>
      </c>
      <c r="F113" s="18">
        <f t="shared" ca="1" si="18"/>
        <v>-12989</v>
      </c>
      <c r="G113" s="11" t="str">
        <f ca="1">IF(E113='ввод данных'!$B$15,"Salary transfer from "&amp;'ввод данных'!$B$11,INDEX(Лист4!$A$1:$A$388,RANDBETWEEN(1,ROWS(Лист4!$A$1:$A$388))))</f>
        <v>SVOI DA NASHI AVRORA</v>
      </c>
      <c r="H113" s="11" t="str">
        <f t="shared" ca="1" si="15"/>
        <v>*6575</v>
      </c>
    </row>
    <row r="114" spans="1:8" ht="27.6" customHeight="1">
      <c r="A114" s="10">
        <f t="shared" ca="1" si="14"/>
        <v>45995.438888888872</v>
      </c>
      <c r="B114" s="19">
        <f t="shared" ca="1" si="19"/>
        <v>45994.219444444425</v>
      </c>
      <c r="C114" s="12">
        <f t="shared" ca="1" si="16"/>
        <v>45995.438888888872</v>
      </c>
      <c r="D114" s="19">
        <f t="shared" ca="1" si="17"/>
        <v>45994.219444444425</v>
      </c>
      <c r="E114" s="16">
        <f ca="1">IF(AND(DAY(A114)=20,COUNTIFS($E$19:E113,"&gt;0",$A$19:A113,"&gt;="&amp;DATE(YEAR(A120),MONTH(A114),1),$A$19:A113,"&lt;"&amp;DATE(YEAR(A114),MONTH(A114)+1,1))=0),'ввод данных'!$B$15,-RANDBETWEEN(51,14999))</f>
        <v>-3949</v>
      </c>
      <c r="F114" s="18">
        <f t="shared" ca="1" si="18"/>
        <v>-3949</v>
      </c>
      <c r="G114" s="11" t="str">
        <f ca="1">IF(E114='ввод данных'!$B$15,"Salary transfer from "&amp;'ввод данных'!$B$11,INDEX(Лист4!$A$1:$A$388,RANDBETWEEN(1,ROWS(Лист4!$A$1:$A$388))))</f>
        <v>DENGI MIGOM</v>
      </c>
      <c r="H114" s="11" t="str">
        <f t="shared" ca="1" si="15"/>
        <v>*6575</v>
      </c>
    </row>
    <row r="115" spans="1:8" ht="27.6" customHeight="1">
      <c r="A115" s="10">
        <f t="shared" ca="1" si="14"/>
        <v>45994.594444444425</v>
      </c>
      <c r="B115" s="19">
        <f t="shared" ca="1" si="19"/>
        <v>45993.141666666648</v>
      </c>
      <c r="C115" s="12">
        <f t="shared" ca="1" si="16"/>
        <v>45994.594444444425</v>
      </c>
      <c r="D115" s="19">
        <f t="shared" ca="1" si="17"/>
        <v>45993.141666666648</v>
      </c>
      <c r="E115" s="16">
        <f ca="1">IF(AND(DAY(A115)=20,COUNTIFS($E$19:E114,"&gt;0",$A$19:A114,"&gt;="&amp;DATE(YEAR(A121),MONTH(A115),1),$A$19:A114,"&lt;"&amp;DATE(YEAR(A115),MONTH(A115)+1,1))=0),'ввод данных'!$B$15,-RANDBETWEEN(51,14999))</f>
        <v>-10525</v>
      </c>
      <c r="F115" s="18">
        <f t="shared" ca="1" si="18"/>
        <v>-10525</v>
      </c>
      <c r="G115" s="11" t="str">
        <f ca="1">IF(E115='ввод данных'!$B$15,"Salary transfer from "&amp;'ввод данных'!$B$11,INDEX(Лист4!$A$1:$A$388,RANDBETWEEN(1,ROWS(Лист4!$A$1:$A$388))))</f>
        <v>LUKOIL.AZK 18 51S</v>
      </c>
      <c r="H115" s="11" t="str">
        <f t="shared" ca="1" si="15"/>
        <v>*6575</v>
      </c>
    </row>
    <row r="116" spans="1:8" ht="27.6" customHeight="1">
      <c r="A116" s="10">
        <f t="shared" ca="1" si="14"/>
        <v>45993.958333333314</v>
      </c>
      <c r="B116" s="19">
        <f t="shared" ca="1" si="19"/>
        <v>45992.66180555553</v>
      </c>
      <c r="C116" s="12">
        <f t="shared" ca="1" si="16"/>
        <v>45993.958333333314</v>
      </c>
      <c r="D116" s="19">
        <f t="shared" ca="1" si="17"/>
        <v>45992.66180555553</v>
      </c>
      <c r="E116" s="16">
        <f ca="1">IF(AND(DAY(A116)=20,COUNTIFS($E$19:E115,"&gt;0",$A$19:A115,"&gt;="&amp;DATE(YEAR(A122),MONTH(A116),1),$A$19:A115,"&lt;"&amp;DATE(YEAR(A116),MONTH(A116)+1,1))=0),'ввод данных'!$B$15,-RANDBETWEEN(51,14999))</f>
        <v>-2947</v>
      </c>
      <c r="F116" s="18">
        <f t="shared" ca="1" si="18"/>
        <v>-2947</v>
      </c>
      <c r="G116" s="11" t="str">
        <f ca="1">IF(E116='ввод данных'!$B$15,"Salary transfer from "&amp;'ввод данных'!$B$11,INDEX(Лист4!$A$1:$A$388,RANDBETWEEN(1,ROWS(Лист4!$A$1:$A$388))))</f>
        <v>EXPRESS-L</v>
      </c>
      <c r="H116" s="11" t="str">
        <f t="shared" ca="1" si="15"/>
        <v>*6575</v>
      </c>
    </row>
    <row r="117" spans="1:8" ht="27.6" customHeight="1">
      <c r="A117" s="10">
        <f t="shared" ca="1" si="14"/>
        <v>45993.104861111089</v>
      </c>
      <c r="B117" s="19">
        <f t="shared" ca="1" si="19"/>
        <v>45991.379861111091</v>
      </c>
      <c r="C117" s="12">
        <f t="shared" ca="1" si="16"/>
        <v>45993.104861111089</v>
      </c>
      <c r="D117" s="19">
        <f t="shared" ca="1" si="17"/>
        <v>45991.379861111091</v>
      </c>
      <c r="E117" s="16">
        <f ca="1">IF(AND(DAY(A117)=20,COUNTIFS($E$19:E116,"&gt;0",$A$19:A116,"&gt;="&amp;DATE(YEAR(A123),MONTH(A117),1),$A$19:A116,"&lt;"&amp;DATE(YEAR(A117),MONTH(A117)+1,1))=0),'ввод данных'!$B$15,-RANDBETWEEN(51,14999))</f>
        <v>-1103</v>
      </c>
      <c r="F117" s="18">
        <f t="shared" ca="1" si="18"/>
        <v>-1103</v>
      </c>
      <c r="G117" s="11" t="str">
        <f ca="1">IF(E117='ввод данных'!$B$15,"Salary transfer from "&amp;'ввод данных'!$B$11,INDEX(Лист4!$A$1:$A$388,RANDBETWEEN(1,ROWS(Лист4!$A$1:$A$388))))</f>
        <v>PYATEROCHKA 3446</v>
      </c>
      <c r="H117" s="11" t="str">
        <f t="shared" ca="1" si="15"/>
        <v>*6575</v>
      </c>
    </row>
    <row r="118" spans="1:8" ht="27.6" customHeight="1">
      <c r="A118" s="10">
        <f t="shared" ref="A118:A181" ca="1" si="20">A117-RANDBETWEEN(500,1440)/1440</f>
        <v>45992.171527777755</v>
      </c>
      <c r="B118" s="19">
        <f t="shared" ca="1" si="19"/>
        <v>45990.845833333311</v>
      </c>
      <c r="C118" s="12">
        <f t="shared" ca="1" si="16"/>
        <v>45992.171527777755</v>
      </c>
      <c r="D118" s="19">
        <f t="shared" ca="1" si="17"/>
        <v>45990.845833333311</v>
      </c>
      <c r="E118" s="16">
        <f ca="1">IF(AND(DAY(A118)=20,COUNTIFS($E$19:E117,"&gt;0",$A$19:A117,"&gt;="&amp;DATE(YEAR(A124),MONTH(A118),1),$A$19:A117,"&lt;"&amp;DATE(YEAR(A118),MONTH(A118)+1,1))=0),'ввод данных'!$B$15,-RANDBETWEEN(51,14999))</f>
        <v>-11359</v>
      </c>
      <c r="F118" s="18">
        <f t="shared" ca="1" si="18"/>
        <v>-11359</v>
      </c>
      <c r="G118" s="11" t="str">
        <f ca="1">IF(E118='ввод данных'!$B$15,"Salary transfer from "&amp;'ввод данных'!$B$11,INDEX(Лист4!$A$1:$A$388,RANDBETWEEN(1,ROWS(Лист4!$A$1:$A$388))))</f>
        <v>TRADER ASSIST</v>
      </c>
      <c r="H118" s="11" t="str">
        <f t="shared" ref="H118:H181" ca="1" si="21">H117</f>
        <v>*6575</v>
      </c>
    </row>
    <row r="119" spans="1:8" ht="27.6" customHeight="1">
      <c r="A119" s="10">
        <f t="shared" ca="1" si="20"/>
        <v>45991.277083333312</v>
      </c>
      <c r="B119" s="19">
        <f t="shared" ca="1" si="19"/>
        <v>45989.904166666645</v>
      </c>
      <c r="C119" s="12">
        <f t="shared" ca="1" si="16"/>
        <v>45991.277083333312</v>
      </c>
      <c r="D119" s="19">
        <f t="shared" ca="1" si="17"/>
        <v>45989.904166666645</v>
      </c>
      <c r="E119" s="16">
        <f ca="1">IF(AND(DAY(A119)=20,COUNTIFS($E$19:E118,"&gt;0",$A$19:A118,"&gt;="&amp;DATE(YEAR(A125),MONTH(A119),1),$A$19:A118,"&lt;"&amp;DATE(YEAR(A119),MONTH(A119)+1,1))=0),'ввод данных'!$B$15,-RANDBETWEEN(51,14999))</f>
        <v>-778</v>
      </c>
      <c r="F119" s="18">
        <f t="shared" ca="1" si="18"/>
        <v>-778</v>
      </c>
      <c r="G119" s="11" t="str">
        <f ca="1">IF(E119='ввод данных'!$B$15,"Salary transfer from "&amp;'ввод данных'!$B$11,INDEX(Лист4!$A$1:$A$388,RANDBETWEEN(1,ROWS(Лист4!$A$1:$A$388))))</f>
        <v>FXCLUB.ORG</v>
      </c>
      <c r="H119" s="11" t="str">
        <f t="shared" ca="1" si="21"/>
        <v>*6575</v>
      </c>
    </row>
    <row r="120" spans="1:8" ht="27.6" customHeight="1">
      <c r="A120" s="10">
        <f t="shared" ca="1" si="20"/>
        <v>45990.526388888866</v>
      </c>
      <c r="B120" s="19">
        <f t="shared" ca="1" si="19"/>
        <v>45989.185416666645</v>
      </c>
      <c r="C120" s="12">
        <f t="shared" ca="1" si="16"/>
        <v>45990.526388888866</v>
      </c>
      <c r="D120" s="19">
        <f t="shared" ca="1" si="17"/>
        <v>45989.185416666645</v>
      </c>
      <c r="E120" s="16">
        <f ca="1">IF(AND(DAY(A120)=20,COUNTIFS($E$19:E119,"&gt;0",$A$19:A119,"&gt;="&amp;DATE(YEAR(A126),MONTH(A120),1),$A$19:A119,"&lt;"&amp;DATE(YEAR(A120),MONTH(A120)+1,1))=0),'ввод данных'!$B$15,-RANDBETWEEN(51,14999))</f>
        <v>-14430</v>
      </c>
      <c r="F120" s="18">
        <f t="shared" ca="1" si="18"/>
        <v>-14430</v>
      </c>
      <c r="G120" s="11" t="str">
        <f ca="1">IF(E120='ввод данных'!$B$15,"Salary transfer from "&amp;'ввод данных'!$B$11,INDEX(Лист4!$A$1:$A$388,RANDBETWEEN(1,ROWS(Лист4!$A$1:$A$388))))</f>
        <v>BANK"KURGAN"PAO</v>
      </c>
      <c r="H120" s="11" t="str">
        <f t="shared" ca="1" si="21"/>
        <v>*6575</v>
      </c>
    </row>
    <row r="121" spans="1:8" ht="27.6" customHeight="1">
      <c r="A121" s="10">
        <f t="shared" ca="1" si="20"/>
        <v>45989.756249999977</v>
      </c>
      <c r="B121" s="19">
        <f t="shared" ca="1" si="19"/>
        <v>45987.983333333308</v>
      </c>
      <c r="C121" s="12">
        <f t="shared" ca="1" si="16"/>
        <v>45989.756249999977</v>
      </c>
      <c r="D121" s="19">
        <f t="shared" ca="1" si="17"/>
        <v>45987.983333333308</v>
      </c>
      <c r="E121" s="16">
        <f ca="1">IF(AND(DAY(A121)=20,COUNTIFS($E$19:E120,"&gt;0",$A$19:A120,"&gt;="&amp;DATE(YEAR(A127),MONTH(A121),1),$A$19:A120,"&lt;"&amp;DATE(YEAR(A121),MONTH(A121)+1,1))=0),'ввод данных'!$B$15,-RANDBETWEEN(51,14999))</f>
        <v>-4110</v>
      </c>
      <c r="F121" s="18">
        <f t="shared" ca="1" si="18"/>
        <v>-4110</v>
      </c>
      <c r="G121" s="11" t="str">
        <f ca="1">IF(E121='ввод данных'!$B$15,"Salary transfer from "&amp;'ввод данных'!$B$11,INDEX(Лист4!$A$1:$A$388,RANDBETWEEN(1,ROWS(Лист4!$A$1:$A$388))))</f>
        <v>WWW.LUCASCREDITSERVIC</v>
      </c>
      <c r="H121" s="11" t="str">
        <f t="shared" ca="1" si="21"/>
        <v>*6575</v>
      </c>
    </row>
    <row r="122" spans="1:8" ht="27.6" customHeight="1">
      <c r="A122" s="10">
        <f t="shared" ca="1" si="20"/>
        <v>45988.762499999975</v>
      </c>
      <c r="B122" s="19">
        <f t="shared" ca="1" si="19"/>
        <v>45987.419444444422</v>
      </c>
      <c r="C122" s="12">
        <f t="shared" ref="C122:C185" ca="1" si="22">A122</f>
        <v>45988.762499999975</v>
      </c>
      <c r="D122" s="19">
        <f t="shared" ref="D122:D185" ca="1" si="23">B122</f>
        <v>45987.419444444422</v>
      </c>
      <c r="E122" s="16">
        <f ca="1">IF(AND(DAY(A122)=20,COUNTIFS($E$19:E121,"&gt;0",$A$19:A121,"&gt;="&amp;DATE(YEAR(A128),MONTH(A122),1),$A$19:A121,"&lt;"&amp;DATE(YEAR(A122),MONTH(A122)+1,1))=0),'ввод данных'!$B$15,-RANDBETWEEN(51,14999))</f>
        <v>-10127</v>
      </c>
      <c r="F122" s="18">
        <f t="shared" ref="F122:F185" ca="1" si="24">E122</f>
        <v>-10127</v>
      </c>
      <c r="G122" s="11" t="str">
        <f ca="1">IF(E122='ввод данных'!$B$15,"Salary transfer from "&amp;'ввод данных'!$B$11,INDEX(Лист4!$A$1:$A$388,RANDBETWEEN(1,ROWS(Лист4!$A$1:$A$388))))</f>
        <v>UPFINANCE.SU</v>
      </c>
      <c r="H122" s="11" t="str">
        <f t="shared" ca="1" si="21"/>
        <v>*6575</v>
      </c>
    </row>
    <row r="123" spans="1:8" ht="27.6" customHeight="1">
      <c r="A123" s="10">
        <f t="shared" ca="1" si="20"/>
        <v>45988.400694444419</v>
      </c>
      <c r="B123" s="19">
        <f t="shared" ca="1" si="19"/>
        <v>45987.072222222203</v>
      </c>
      <c r="C123" s="12">
        <f t="shared" ca="1" si="22"/>
        <v>45988.400694444419</v>
      </c>
      <c r="D123" s="19">
        <f t="shared" ca="1" si="23"/>
        <v>45987.072222222203</v>
      </c>
      <c r="E123" s="16">
        <f ca="1">IF(AND(DAY(A123)=20,COUNTIFS($E$19:E122,"&gt;0",$A$19:A122,"&gt;="&amp;DATE(YEAR(A129),MONTH(A123),1),$A$19:A122,"&lt;"&amp;DATE(YEAR(A123),MONTH(A123)+1,1))=0),'ввод данных'!$B$15,-RANDBETWEEN(51,14999))</f>
        <v>-8596</v>
      </c>
      <c r="F123" s="18">
        <f t="shared" ca="1" si="24"/>
        <v>-8596</v>
      </c>
      <c r="G123" s="11" t="str">
        <f ca="1">IF(E123='ввод данных'!$B$15,"Salary transfer from "&amp;'ввод данных'!$B$11,INDEX(Лист4!$A$1:$A$388,RANDBETWEEN(1,ROWS(Лист4!$A$1:$A$388))))</f>
        <v>LIME TRK SEMYA</v>
      </c>
      <c r="H123" s="11" t="str">
        <f t="shared" ca="1" si="21"/>
        <v>*6575</v>
      </c>
    </row>
    <row r="124" spans="1:8" ht="27.6" customHeight="1">
      <c r="A124" s="10">
        <f t="shared" ca="1" si="20"/>
        <v>45987.845833333311</v>
      </c>
      <c r="B124" s="19">
        <f t="shared" ca="1" si="19"/>
        <v>45986.459027777753</v>
      </c>
      <c r="C124" s="12">
        <f t="shared" ca="1" si="22"/>
        <v>45987.845833333311</v>
      </c>
      <c r="D124" s="19">
        <f t="shared" ca="1" si="23"/>
        <v>45986.459027777753</v>
      </c>
      <c r="E124" s="16">
        <f ca="1">IF(AND(DAY(A124)=20,COUNTIFS($E$19:E123,"&gt;0",$A$19:A123,"&gt;="&amp;DATE(YEAR(A130),MONTH(A124),1),$A$19:A123,"&lt;"&amp;DATE(YEAR(A124),MONTH(A124)+1,1))=0),'ввод данных'!$B$15,-RANDBETWEEN(51,14999))</f>
        <v>-1493</v>
      </c>
      <c r="F124" s="18">
        <f t="shared" ca="1" si="24"/>
        <v>-1493</v>
      </c>
      <c r="G124" s="11" t="str">
        <f ca="1">IF(E124='ввод данных'!$B$15,"Salary transfer from "&amp;'ввод данных'!$B$11,INDEX(Лист4!$A$1:$A$388,RANDBETWEEN(1,ROWS(Лист4!$A$1:$A$388))))</f>
        <v>KOMFORT+</v>
      </c>
      <c r="H124" s="11" t="str">
        <f t="shared" ca="1" si="21"/>
        <v>*6575</v>
      </c>
    </row>
    <row r="125" spans="1:8" ht="27.6" customHeight="1">
      <c r="A125" s="10">
        <f t="shared" ca="1" si="20"/>
        <v>45987.361111111088</v>
      </c>
      <c r="B125" s="19">
        <f t="shared" ca="1" si="19"/>
        <v>45985.975694444423</v>
      </c>
      <c r="C125" s="12">
        <f t="shared" ca="1" si="22"/>
        <v>45987.361111111088</v>
      </c>
      <c r="D125" s="19">
        <f t="shared" ca="1" si="23"/>
        <v>45985.975694444423</v>
      </c>
      <c r="E125" s="16">
        <f ca="1">IF(AND(DAY(A125)=20,COUNTIFS($E$19:E124,"&gt;0",$A$19:A124,"&gt;="&amp;DATE(YEAR(A131),MONTH(A125),1),$A$19:A124,"&lt;"&amp;DATE(YEAR(A125),MONTH(A125)+1,1))=0),'ввод данных'!$B$15,-RANDBETWEEN(51,14999))</f>
        <v>-14638</v>
      </c>
      <c r="F125" s="18">
        <f t="shared" ca="1" si="24"/>
        <v>-14638</v>
      </c>
      <c r="G125" s="11" t="str">
        <f ca="1">IF(E125='ввод данных'!$B$15,"Salary transfer from "&amp;'ввод данных'!$B$11,INDEX(Лист4!$A$1:$A$388,RANDBETWEEN(1,ROWS(Лист4!$A$1:$A$388))))</f>
        <v>WWW.WALLETONE.RU</v>
      </c>
      <c r="H125" s="11" t="str">
        <f t="shared" ca="1" si="21"/>
        <v>*6575</v>
      </c>
    </row>
    <row r="126" spans="1:8" ht="27.6" customHeight="1">
      <c r="A126" s="10">
        <f t="shared" ca="1" si="20"/>
        <v>45986.585416666647</v>
      </c>
      <c r="B126" s="19">
        <f t="shared" ca="1" si="19"/>
        <v>45985.090277777759</v>
      </c>
      <c r="C126" s="12">
        <f t="shared" ca="1" si="22"/>
        <v>45986.585416666647</v>
      </c>
      <c r="D126" s="19">
        <f t="shared" ca="1" si="23"/>
        <v>45985.090277777759</v>
      </c>
      <c r="E126" s="16">
        <f ca="1">IF(AND(DAY(A126)=20,COUNTIFS($E$19:E125,"&gt;0",$A$19:A125,"&gt;="&amp;DATE(YEAR(A132),MONTH(A126),1),$A$19:A125,"&lt;"&amp;DATE(YEAR(A126),MONTH(A126)+1,1))=0),'ввод данных'!$B$15,-RANDBETWEEN(51,14999))</f>
        <v>-14593</v>
      </c>
      <c r="F126" s="18">
        <f t="shared" ca="1" si="24"/>
        <v>-14593</v>
      </c>
      <c r="G126" s="11" t="str">
        <f ca="1">IF(E126='ввод данных'!$B$15,"Salary transfer from "&amp;'ввод данных'!$B$11,INDEX(Лист4!$A$1:$A$388,RANDBETWEEN(1,ROWS(Лист4!$A$1:$A$388))))</f>
        <v>IZUMRUDNAYA 7</v>
      </c>
      <c r="H126" s="11" t="str">
        <f t="shared" ca="1" si="21"/>
        <v>*6575</v>
      </c>
    </row>
    <row r="127" spans="1:8" ht="27.6" customHeight="1">
      <c r="A127" s="10">
        <f t="shared" ca="1" si="20"/>
        <v>45985.793055555536</v>
      </c>
      <c r="B127" s="19">
        <f t="shared" ca="1" si="19"/>
        <v>45984.677083333314</v>
      </c>
      <c r="C127" s="12">
        <f t="shared" ca="1" si="22"/>
        <v>45985.793055555536</v>
      </c>
      <c r="D127" s="19">
        <f t="shared" ca="1" si="23"/>
        <v>45984.677083333314</v>
      </c>
      <c r="E127" s="16">
        <f ca="1">IF(AND(DAY(A127)=20,COUNTIFS($E$19:E126,"&gt;0",$A$19:A126,"&gt;="&amp;DATE(YEAR(A133),MONTH(A127),1),$A$19:A126,"&lt;"&amp;DATE(YEAR(A127),MONTH(A127)+1,1))=0),'ввод данных'!$B$15,-RANDBETWEEN(51,14999))</f>
        <v>-8758</v>
      </c>
      <c r="F127" s="18">
        <f t="shared" ca="1" si="24"/>
        <v>-8758</v>
      </c>
      <c r="G127" s="11" t="str">
        <f ca="1">IF(E127='ввод данных'!$B$15,"Salary transfer from "&amp;'ввод данных'!$B$11,INDEX(Лист4!$A$1:$A$388,RANDBETWEEN(1,ROWS(Лист4!$A$1:$A$388))))</f>
        <v>COFFEEMANIA</v>
      </c>
      <c r="H127" s="11" t="str">
        <f t="shared" ca="1" si="21"/>
        <v>*6575</v>
      </c>
    </row>
    <row r="128" spans="1:8" ht="27.6" customHeight="1">
      <c r="A128" s="10">
        <f t="shared" ca="1" si="20"/>
        <v>45985.407638888872</v>
      </c>
      <c r="B128" s="19">
        <f t="shared" ca="1" si="19"/>
        <v>45984.239583333321</v>
      </c>
      <c r="C128" s="12">
        <f t="shared" ca="1" si="22"/>
        <v>45985.407638888872</v>
      </c>
      <c r="D128" s="19">
        <f t="shared" ca="1" si="23"/>
        <v>45984.239583333321</v>
      </c>
      <c r="E128" s="16">
        <f ca="1">IF(AND(DAY(A128)=20,COUNTIFS($E$19:E127,"&gt;0",$A$19:A127,"&gt;="&amp;DATE(YEAR(A134),MONTH(A128),1),$A$19:A127,"&lt;"&amp;DATE(YEAR(A128),MONTH(A128)+1,1))=0),'ввод данных'!$B$15,-RANDBETWEEN(51,14999))</f>
        <v>-8477</v>
      </c>
      <c r="F128" s="18">
        <f t="shared" ca="1" si="24"/>
        <v>-8477</v>
      </c>
      <c r="G128" s="11" t="str">
        <f ca="1">IF(E128='ввод данных'!$B$15,"Salary transfer from "&amp;'ввод данных'!$B$11,INDEX(Лист4!$A$1:$A$388,RANDBETWEEN(1,ROWS(Лист4!$A$1:$A$388))))</f>
        <v>OOO "APPETIT"</v>
      </c>
      <c r="H128" s="11" t="str">
        <f t="shared" ca="1" si="21"/>
        <v>*6575</v>
      </c>
    </row>
    <row r="129" spans="1:8" ht="27.6" customHeight="1">
      <c r="A129" s="10">
        <f t="shared" ca="1" si="20"/>
        <v>45984.966666666653</v>
      </c>
      <c r="B129" s="19">
        <f t="shared" ca="1" si="19"/>
        <v>45983.487499999981</v>
      </c>
      <c r="C129" s="12">
        <f t="shared" ca="1" si="22"/>
        <v>45984.966666666653</v>
      </c>
      <c r="D129" s="19">
        <f t="shared" ca="1" si="23"/>
        <v>45983.487499999981</v>
      </c>
      <c r="E129" s="16">
        <f ca="1">IF(AND(DAY(A129)=20,COUNTIFS($E$19:E128,"&gt;0",$A$19:A128,"&gt;="&amp;DATE(YEAR(A135),MONTH(A129),1),$A$19:A128,"&lt;"&amp;DATE(YEAR(A129),MONTH(A129)+1,1))=0),'ввод данных'!$B$15,-RANDBETWEEN(51,14999))</f>
        <v>-5553</v>
      </c>
      <c r="F129" s="18">
        <f t="shared" ca="1" si="24"/>
        <v>-5553</v>
      </c>
      <c r="G129" s="11" t="str">
        <f ca="1">IF(E129='ввод данных'!$B$15,"Salary transfer from "&amp;'ввод данных'!$B$11,INDEX(Лист4!$A$1:$A$388,RANDBETWEEN(1,ROWS(Лист4!$A$1:$A$388))))</f>
        <v>GOOD-ZAIM.COM</v>
      </c>
      <c r="H129" s="11" t="str">
        <f t="shared" ca="1" si="21"/>
        <v>*6575</v>
      </c>
    </row>
    <row r="130" spans="1:8" ht="27.6" customHeight="1">
      <c r="A130" s="10">
        <f t="shared" ca="1" si="20"/>
        <v>45984.052777777761</v>
      </c>
      <c r="B130" s="19">
        <f t="shared" ca="1" si="19"/>
        <v>45982.69791666665</v>
      </c>
      <c r="C130" s="12">
        <f t="shared" ca="1" si="22"/>
        <v>45984.052777777761</v>
      </c>
      <c r="D130" s="19">
        <f t="shared" ca="1" si="23"/>
        <v>45982.69791666665</v>
      </c>
      <c r="E130" s="16">
        <f ca="1">IF(AND(DAY(A130)=20,COUNTIFS($E$19:E129,"&gt;0",$A$19:A129,"&gt;="&amp;DATE(YEAR(A136),MONTH(A130),1),$A$19:A129,"&lt;"&amp;DATE(YEAR(A130),MONTH(A130)+1,1))=0),'ввод данных'!$B$15,-RANDBETWEEN(51,14999))</f>
        <v>-2654</v>
      </c>
      <c r="F130" s="18">
        <f t="shared" ca="1" si="24"/>
        <v>-2654</v>
      </c>
      <c r="G130" s="11" t="str">
        <f ca="1">IF(E130='ввод данных'!$B$15,"Salary transfer from "&amp;'ввод данных'!$B$11,INDEX(Лист4!$A$1:$A$388,RANDBETWEEN(1,ROWS(Лист4!$A$1:$A$388))))</f>
        <v>BANK SPB IB</v>
      </c>
      <c r="H130" s="11" t="str">
        <f t="shared" ca="1" si="21"/>
        <v>*6575</v>
      </c>
    </row>
    <row r="131" spans="1:8" ht="27.6" customHeight="1">
      <c r="A131" s="10">
        <f t="shared" ca="1" si="20"/>
        <v>45983.604861111096</v>
      </c>
      <c r="B131" s="19">
        <f t="shared" ca="1" si="19"/>
        <v>45982.786805555537</v>
      </c>
      <c r="C131" s="12">
        <f t="shared" ca="1" si="22"/>
        <v>45983.604861111096</v>
      </c>
      <c r="D131" s="19">
        <f t="shared" ca="1" si="23"/>
        <v>45982.786805555537</v>
      </c>
      <c r="E131" s="16">
        <f ca="1">IF(AND(DAY(A131)=20,COUNTIFS($E$19:E130,"&gt;0",$A$19:A130,"&gt;="&amp;DATE(YEAR(A137),MONTH(A131),1),$A$19:A130,"&lt;"&amp;DATE(YEAR(A131),MONTH(A131)+1,1))=0),'ввод данных'!$B$15,-RANDBETWEEN(51,14999))</f>
        <v>-10106</v>
      </c>
      <c r="F131" s="18">
        <f t="shared" ca="1" si="24"/>
        <v>-10106</v>
      </c>
      <c r="G131" s="11" t="str">
        <f ca="1">IF(E131='ввод данных'!$B$15,"Salary transfer from "&amp;'ввод данных'!$B$11,INDEX(Лист4!$A$1:$A$388,RANDBETWEEN(1,ROWS(Лист4!$A$1:$A$388))))</f>
        <v>NPFB</v>
      </c>
      <c r="H131" s="11" t="str">
        <f t="shared" ca="1" si="21"/>
        <v>*6575</v>
      </c>
    </row>
    <row r="132" spans="1:8" ht="27.6" customHeight="1">
      <c r="A132" s="10">
        <f t="shared" ca="1" si="20"/>
        <v>45983.242361111093</v>
      </c>
      <c r="B132" s="19">
        <f t="shared" ca="1" si="19"/>
        <v>45981.684027777759</v>
      </c>
      <c r="C132" s="12">
        <f t="shared" ca="1" si="22"/>
        <v>45983.242361111093</v>
      </c>
      <c r="D132" s="19">
        <f t="shared" ca="1" si="23"/>
        <v>45981.684027777759</v>
      </c>
      <c r="E132" s="16">
        <f ca="1">IF(AND(DAY(A132)=20,COUNTIFS($E$19:E131,"&gt;0",$A$19:A131,"&gt;="&amp;DATE(YEAR(A138),MONTH(A132),1),$A$19:A131,"&lt;"&amp;DATE(YEAR(A132),MONTH(A132)+1,1))=0),'ввод данных'!$B$15,-RANDBETWEEN(51,14999))</f>
        <v>-910</v>
      </c>
      <c r="F132" s="18">
        <f t="shared" ca="1" si="24"/>
        <v>-910</v>
      </c>
      <c r="G132" s="11" t="str">
        <f ca="1">IF(E132='ввод данных'!$B$15,"Salary transfer from "&amp;'ввод данных'!$B$11,INDEX(Лист4!$A$1:$A$388,RANDBETWEEN(1,ROWS(Лист4!$A$1:$A$388))))</f>
        <v>PAYPAL *PAYPALGIFTS</v>
      </c>
      <c r="H132" s="11" t="str">
        <f t="shared" ca="1" si="21"/>
        <v>*6575</v>
      </c>
    </row>
    <row r="133" spans="1:8" ht="27.6" customHeight="1">
      <c r="A133" s="10">
        <f t="shared" ca="1" si="20"/>
        <v>45982.28888888887</v>
      </c>
      <c r="B133" s="19">
        <f t="shared" ca="1" si="19"/>
        <v>45981.377083333318</v>
      </c>
      <c r="C133" s="12">
        <f t="shared" ca="1" si="22"/>
        <v>45982.28888888887</v>
      </c>
      <c r="D133" s="19">
        <f t="shared" ca="1" si="23"/>
        <v>45981.377083333318</v>
      </c>
      <c r="E133" s="16">
        <f ca="1">IF(AND(DAY(A133)=20,COUNTIFS($E$19:E132,"&gt;0",$A$19:A132,"&gt;="&amp;DATE(YEAR(A139),MONTH(A133),1),$A$19:A132,"&lt;"&amp;DATE(YEAR(A133),MONTH(A133)+1,1))=0),'ввод данных'!$B$15,-RANDBETWEEN(51,14999))</f>
        <v>-836</v>
      </c>
      <c r="F133" s="18">
        <f t="shared" ca="1" si="24"/>
        <v>-836</v>
      </c>
      <c r="G133" s="11" t="str">
        <f ca="1">IF(E133='ввод данных'!$B$15,"Salary transfer from "&amp;'ввод данных'!$B$11,INDEX(Лист4!$A$1:$A$388,RANDBETWEEN(1,ROWS(Лист4!$A$1:$A$388))))</f>
        <v>UMONEYS.RU</v>
      </c>
      <c r="H133" s="11" t="str">
        <f t="shared" ca="1" si="21"/>
        <v>*6575</v>
      </c>
    </row>
    <row r="134" spans="1:8" ht="27.6" customHeight="1">
      <c r="A134" s="10">
        <f t="shared" ca="1" si="20"/>
        <v>45981.74305555554</v>
      </c>
      <c r="B134" s="19">
        <f t="shared" ca="1" si="19"/>
        <v>45980.872222222206</v>
      </c>
      <c r="C134" s="12">
        <f t="shared" ca="1" si="22"/>
        <v>45981.74305555554</v>
      </c>
      <c r="D134" s="19">
        <f t="shared" ca="1" si="23"/>
        <v>45980.872222222206</v>
      </c>
      <c r="E134" s="16">
        <f ca="1">IF(AND(DAY(A134)=20,COUNTIFS($E$19:E133,"&gt;0",$A$19:A133,"&gt;="&amp;DATE(YEAR(A140),MONTH(A134),1),$A$19:A133,"&lt;"&amp;DATE(YEAR(A134),MONTH(A134)+1,1))=0),'ввод данных'!$B$15,-RANDBETWEEN(51,14999))</f>
        <v>840000</v>
      </c>
      <c r="F134" s="18">
        <f t="shared" ca="1" si="24"/>
        <v>840000</v>
      </c>
      <c r="G134" s="11" t="str">
        <f ca="1">IF(E134='ввод данных'!$B$15,"Salary transfer from "&amp;'ввод данных'!$B$11,INDEX(Лист4!$A$1:$A$388,RANDBETWEEN(1,ROWS(Лист4!$A$1:$A$388))))</f>
        <v>Salary transfer from STARLINK LLC</v>
      </c>
      <c r="H134" s="11" t="str">
        <f t="shared" ca="1" si="21"/>
        <v>*6575</v>
      </c>
    </row>
    <row r="135" spans="1:8" ht="27.6" customHeight="1">
      <c r="A135" s="10">
        <f t="shared" ca="1" si="20"/>
        <v>45981.363194444428</v>
      </c>
      <c r="B135" s="19">
        <f t="shared" ca="1" si="19"/>
        <v>45980.043749999983</v>
      </c>
      <c r="C135" s="12">
        <f t="shared" ca="1" si="22"/>
        <v>45981.363194444428</v>
      </c>
      <c r="D135" s="19">
        <f t="shared" ca="1" si="23"/>
        <v>45980.043749999983</v>
      </c>
      <c r="E135" s="16">
        <f ca="1">IF(AND(DAY(A135)=20,COUNTIFS($E$19:E134,"&gt;0",$A$19:A134,"&gt;="&amp;DATE(YEAR(A141),MONTH(A135),1),$A$19:A134,"&lt;"&amp;DATE(YEAR(A135),MONTH(A135)+1,1))=0),'ввод данных'!$B$15,-RANDBETWEEN(51,14999))</f>
        <v>-151</v>
      </c>
      <c r="F135" s="18">
        <f t="shared" ca="1" si="24"/>
        <v>-151</v>
      </c>
      <c r="G135" s="11" t="str">
        <f ca="1">IF(E135='ввод данных'!$B$15,"Salary transfer from "&amp;'ввод данных'!$B$11,INDEX(Лист4!$A$1:$A$388,RANDBETWEEN(1,ROWS(Лист4!$A$1:$A$388))))</f>
        <v>PAYMASTER</v>
      </c>
      <c r="H135" s="11" t="str">
        <f t="shared" ca="1" si="21"/>
        <v>*6575</v>
      </c>
    </row>
    <row r="136" spans="1:8" ht="28.2" customHeight="1">
      <c r="A136" s="10">
        <f t="shared" ca="1" si="20"/>
        <v>45980.721527777758</v>
      </c>
      <c r="B136" s="19">
        <f t="shared" ca="1" si="19"/>
        <v>45979.142361111095</v>
      </c>
      <c r="C136" s="12">
        <f t="shared" ca="1" si="22"/>
        <v>45980.721527777758</v>
      </c>
      <c r="D136" s="19">
        <f t="shared" ca="1" si="23"/>
        <v>45979.142361111095</v>
      </c>
      <c r="E136" s="16">
        <f ca="1">IF(AND(DAY(A136)=20,COUNTIFS($E$19:E135,"&gt;0",$A$19:A135,"&gt;="&amp;DATE(YEAR(A142),MONTH(A136),1),$A$19:A135,"&lt;"&amp;DATE(YEAR(A136),MONTH(A136)+1,1))=0),'ввод данных'!$B$15,-RANDBETWEEN(51,14999))</f>
        <v>-14057</v>
      </c>
      <c r="F136" s="18">
        <f t="shared" ca="1" si="24"/>
        <v>-14057</v>
      </c>
      <c r="G136" s="11" t="str">
        <f ca="1">IF(E136='ввод данных'!$B$15,"Salary transfer from "&amp;'ввод данных'!$B$11,INDEX(Лист4!$A$1:$A$388,RANDBETWEEN(1,ROWS(Лист4!$A$1:$A$388))))</f>
        <v>PIF ALFACAPITAL BRANDS</v>
      </c>
      <c r="H136" s="11" t="str">
        <f t="shared" ca="1" si="21"/>
        <v>*6575</v>
      </c>
    </row>
    <row r="137" spans="1:8" ht="28.2" customHeight="1">
      <c r="A137" s="10">
        <f t="shared" ca="1" si="20"/>
        <v>45979.749305555539</v>
      </c>
      <c r="B137" s="19">
        <f t="shared" ca="1" si="19"/>
        <v>45978.554166666647</v>
      </c>
      <c r="C137" s="12">
        <f t="shared" ca="1" si="22"/>
        <v>45979.749305555539</v>
      </c>
      <c r="D137" s="19">
        <f t="shared" ca="1" si="23"/>
        <v>45978.554166666647</v>
      </c>
      <c r="E137" s="16">
        <f ca="1">IF(AND(DAY(A137)=20,COUNTIFS($E$19:E136,"&gt;0",$A$19:A136,"&gt;="&amp;DATE(YEAR(A143),MONTH(A137),1),$A$19:A136,"&lt;"&amp;DATE(YEAR(A137),MONTH(A137)+1,1))=0),'ввод данных'!$B$15,-RANDBETWEEN(51,14999))</f>
        <v>-1777</v>
      </c>
      <c r="F137" s="18">
        <f t="shared" ca="1" si="24"/>
        <v>-1777</v>
      </c>
      <c r="G137" s="11" t="str">
        <f ca="1">IF(E137='ввод данных'!$B$15,"Salary transfer from "&amp;'ввод данных'!$B$11,INDEX(Лист4!$A$1:$A$388,RANDBETWEEN(1,ROWS(Лист4!$A$1:$A$388))))</f>
        <v>GETZAIM.SU</v>
      </c>
      <c r="H137" s="11" t="str">
        <f t="shared" ca="1" si="21"/>
        <v>*6575</v>
      </c>
    </row>
    <row r="138" spans="1:8" ht="28.2" customHeight="1">
      <c r="A138" s="10">
        <f t="shared" ca="1" si="20"/>
        <v>45979.295833333315</v>
      </c>
      <c r="B138" s="19">
        <f t="shared" ca="1" si="19"/>
        <v>45977.984027777762</v>
      </c>
      <c r="C138" s="12">
        <f t="shared" ca="1" si="22"/>
        <v>45979.295833333315</v>
      </c>
      <c r="D138" s="19">
        <f t="shared" ca="1" si="23"/>
        <v>45977.984027777762</v>
      </c>
      <c r="E138" s="16">
        <f ca="1">IF(AND(DAY(A138)=20,COUNTIFS($E$19:E137,"&gt;0",$A$19:A137,"&gt;="&amp;DATE(YEAR(A144),MONTH(A138),1),$A$19:A137,"&lt;"&amp;DATE(YEAR(A138),MONTH(A138)+1,1))=0),'ввод данных'!$B$15,-RANDBETWEEN(51,14999))</f>
        <v>-14555</v>
      </c>
      <c r="F138" s="18">
        <f t="shared" ca="1" si="24"/>
        <v>-14555</v>
      </c>
      <c r="G138" s="11" t="str">
        <f ca="1">IF(E138='ввод данных'!$B$15,"Salary transfer from "&amp;'ввод данных'!$B$11,INDEX(Лист4!$A$1:$A$388,RANDBETWEEN(1,ROWS(Лист4!$A$1:$A$388))))</f>
        <v>SHAVERMA</v>
      </c>
      <c r="H138" s="11" t="str">
        <f t="shared" ca="1" si="21"/>
        <v>*6575</v>
      </c>
    </row>
    <row r="139" spans="1:8" ht="28.2" customHeight="1">
      <c r="A139" s="10">
        <f t="shared" ca="1" si="20"/>
        <v>45978.407638888872</v>
      </c>
      <c r="B139" s="19">
        <f t="shared" ca="1" si="19"/>
        <v>45977.059027777759</v>
      </c>
      <c r="C139" s="12">
        <f t="shared" ca="1" si="22"/>
        <v>45978.407638888872</v>
      </c>
      <c r="D139" s="19">
        <f t="shared" ca="1" si="23"/>
        <v>45977.059027777759</v>
      </c>
      <c r="E139" s="16">
        <f ca="1">IF(AND(DAY(A139)=20,COUNTIFS($E$19:E138,"&gt;0",$A$19:A138,"&gt;="&amp;DATE(YEAR(A145),MONTH(A139),1),$A$19:A138,"&lt;"&amp;DATE(YEAR(A139),MONTH(A139)+1,1))=0),'ввод данных'!$B$15,-RANDBETWEEN(51,14999))</f>
        <v>-683</v>
      </c>
      <c r="F139" s="18">
        <f t="shared" ca="1" si="24"/>
        <v>-683</v>
      </c>
      <c r="G139" s="11" t="str">
        <f ca="1">IF(E139='ввод данных'!$B$15,"Salary transfer from "&amp;'ввод данных'!$B$11,INDEX(Лист4!$A$1:$A$388,RANDBETWEEN(1,ROWS(Лист4!$A$1:$A$388))))</f>
        <v>COFFEE GORNYY</v>
      </c>
      <c r="H139" s="11" t="str">
        <f t="shared" ca="1" si="21"/>
        <v>*6575</v>
      </c>
    </row>
    <row r="140" spans="1:8" ht="28.2" customHeight="1">
      <c r="A140" s="10">
        <f t="shared" ca="1" si="20"/>
        <v>45977.778472222206</v>
      </c>
      <c r="B140" s="19">
        <f t="shared" ca="1" si="19"/>
        <v>45976.011111111096</v>
      </c>
      <c r="C140" s="12">
        <f t="shared" ca="1" si="22"/>
        <v>45977.778472222206</v>
      </c>
      <c r="D140" s="19">
        <f t="shared" ca="1" si="23"/>
        <v>45976.011111111096</v>
      </c>
      <c r="E140" s="16">
        <f ca="1">IF(AND(DAY(A140)=20,COUNTIFS($E$19:E139,"&gt;0",$A$19:A139,"&gt;="&amp;DATE(YEAR(A146),MONTH(A140),1),$A$19:A139,"&lt;"&amp;DATE(YEAR(A140),MONTH(A140)+1,1))=0),'ввод данных'!$B$15,-RANDBETWEEN(51,14999))</f>
        <v>-7676</v>
      </c>
      <c r="F140" s="18">
        <f t="shared" ca="1" si="24"/>
        <v>-7676</v>
      </c>
      <c r="G140" s="11" t="str">
        <f ca="1">IF(E140='ввод данных'!$B$15,"Salary transfer from "&amp;'ввод данных'!$B$11,INDEX(Лист4!$A$1:$A$388,RANDBETWEEN(1,ROWS(Лист4!$A$1:$A$388))))</f>
        <v>HASHFLARE.IO*5687</v>
      </c>
      <c r="H140" s="11" t="str">
        <f t="shared" ca="1" si="21"/>
        <v>*6575</v>
      </c>
    </row>
    <row r="141" spans="1:8" ht="28.2" customHeight="1">
      <c r="A141" s="10">
        <f t="shared" ca="1" si="20"/>
        <v>45977.003472222204</v>
      </c>
      <c r="B141" s="19">
        <f t="shared" ca="1" si="19"/>
        <v>45976.211111111093</v>
      </c>
      <c r="C141" s="12">
        <f t="shared" ca="1" si="22"/>
        <v>45977.003472222204</v>
      </c>
      <c r="D141" s="19">
        <f t="shared" ca="1" si="23"/>
        <v>45976.211111111093</v>
      </c>
      <c r="E141" s="16">
        <f ca="1">IF(AND(DAY(A141)=20,COUNTIFS($E$19:E140,"&gt;0",$A$19:A140,"&gt;="&amp;DATE(YEAR(A147),MONTH(A141),1),$A$19:A140,"&lt;"&amp;DATE(YEAR(A141),MONTH(A141)+1,1))=0),'ввод данных'!$B$15,-RANDBETWEEN(51,14999))</f>
        <v>-1270</v>
      </c>
      <c r="F141" s="18">
        <f t="shared" ca="1" si="24"/>
        <v>-1270</v>
      </c>
      <c r="G141" s="11" t="str">
        <f ca="1">IF(E141='ввод данных'!$B$15,"Salary transfer from "&amp;'ввод данных'!$B$11,INDEX(Лист4!$A$1:$A$388,RANDBETWEEN(1,ROWS(Лист4!$A$1:$A$388))))</f>
        <v>WU</v>
      </c>
      <c r="H141" s="11" t="str">
        <f t="shared" ca="1" si="21"/>
        <v>*6575</v>
      </c>
    </row>
    <row r="142" spans="1:8" ht="28.2" customHeight="1">
      <c r="A142" s="10">
        <f t="shared" ca="1" si="20"/>
        <v>45976.610416666648</v>
      </c>
      <c r="B142" s="19">
        <f t="shared" ca="1" si="19"/>
        <v>45975.520833333314</v>
      </c>
      <c r="C142" s="12">
        <f t="shared" ca="1" si="22"/>
        <v>45976.610416666648</v>
      </c>
      <c r="D142" s="19">
        <f t="shared" ca="1" si="23"/>
        <v>45975.520833333314</v>
      </c>
      <c r="E142" s="16">
        <f ca="1">IF(AND(DAY(A142)=20,COUNTIFS($E$19:E141,"&gt;0",$A$19:A141,"&gt;="&amp;DATE(YEAR(A148),MONTH(A142),1),$A$19:A141,"&lt;"&amp;DATE(YEAR(A142),MONTH(A142)+1,1))=0),'ввод данных'!$B$15,-RANDBETWEEN(51,14999))</f>
        <v>-9923</v>
      </c>
      <c r="F142" s="18">
        <f t="shared" ca="1" si="24"/>
        <v>-9923</v>
      </c>
      <c r="G142" s="11" t="str">
        <f ca="1">IF(E142='ввод данных'!$B$15,"Salary transfer from "&amp;'ввод данных'!$B$11,INDEX(Лист4!$A$1:$A$388,RANDBETWEEN(1,ROWS(Лист4!$A$1:$A$388))))</f>
        <v>YM*1CUPIS.RU140</v>
      </c>
      <c r="H142" s="11" t="str">
        <f t="shared" ca="1" si="21"/>
        <v>*6575</v>
      </c>
    </row>
    <row r="143" spans="1:8" ht="28.2" customHeight="1">
      <c r="A143" s="10">
        <f t="shared" ca="1" si="20"/>
        <v>45975.943749999984</v>
      </c>
      <c r="B143" s="19">
        <f t="shared" ca="1" si="19"/>
        <v>45974.68333333332</v>
      </c>
      <c r="C143" s="12">
        <f t="shared" ca="1" si="22"/>
        <v>45975.943749999984</v>
      </c>
      <c r="D143" s="19">
        <f t="shared" ca="1" si="23"/>
        <v>45974.68333333332</v>
      </c>
      <c r="E143" s="16">
        <f ca="1">IF(AND(DAY(A143)=20,COUNTIFS($E$19:E142,"&gt;0",$A$19:A142,"&gt;="&amp;DATE(YEAR(A149),MONTH(A143),1),$A$19:A142,"&lt;"&amp;DATE(YEAR(A143),MONTH(A143)+1,1))=0),'ввод данных'!$B$15,-RANDBETWEEN(51,14999))</f>
        <v>-12042</v>
      </c>
      <c r="F143" s="18">
        <f t="shared" ca="1" si="24"/>
        <v>-12042</v>
      </c>
      <c r="G143" s="11" t="str">
        <f ca="1">IF(E143='ввод данных'!$B$15,"Salary transfer from "&amp;'ввод данных'!$B$11,INDEX(Лист4!$A$1:$A$388,RANDBETWEEN(1,ROWS(Лист4!$A$1:$A$388))))</f>
        <v>TRADINGVIEW TRADINGVIE</v>
      </c>
      <c r="H143" s="11" t="str">
        <f t="shared" ca="1" si="21"/>
        <v>*6575</v>
      </c>
    </row>
    <row r="144" spans="1:8" ht="28.2" customHeight="1">
      <c r="A144" s="10">
        <f t="shared" ca="1" si="20"/>
        <v>45975.348611111098</v>
      </c>
      <c r="B144" s="19">
        <f t="shared" ca="1" si="19"/>
        <v>45974.206944444435</v>
      </c>
      <c r="C144" s="12">
        <f t="shared" ca="1" si="22"/>
        <v>45975.348611111098</v>
      </c>
      <c r="D144" s="19">
        <f t="shared" ca="1" si="23"/>
        <v>45974.206944444435</v>
      </c>
      <c r="E144" s="16">
        <f ca="1">IF(AND(DAY(A144)=20,COUNTIFS($E$19:E143,"&gt;0",$A$19:A143,"&gt;="&amp;DATE(YEAR(A150),MONTH(A144),1),$A$19:A143,"&lt;"&amp;DATE(YEAR(A144),MONTH(A144)+1,1))=0),'ввод данных'!$B$15,-RANDBETWEEN(51,14999))</f>
        <v>-13112</v>
      </c>
      <c r="F144" s="18">
        <f t="shared" ca="1" si="24"/>
        <v>-13112</v>
      </c>
      <c r="G144" s="11" t="str">
        <f ca="1">IF(E144='ввод данных'!$B$15,"Salary transfer from "&amp;'ввод данных'!$B$11,INDEX(Лист4!$A$1:$A$388,RANDBETWEEN(1,ROWS(Лист4!$A$1:$A$388))))</f>
        <v>ONLINEPAY</v>
      </c>
      <c r="H144" s="11" t="str">
        <f t="shared" ca="1" si="21"/>
        <v>*6575</v>
      </c>
    </row>
    <row r="145" spans="1:8" ht="28.2" customHeight="1">
      <c r="A145" s="10">
        <f t="shared" ca="1" si="20"/>
        <v>45974.766666666656</v>
      </c>
      <c r="B145" s="19">
        <f t="shared" ca="1" si="19"/>
        <v>45973.620833333327</v>
      </c>
      <c r="C145" s="12">
        <f t="shared" ca="1" si="22"/>
        <v>45974.766666666656</v>
      </c>
      <c r="D145" s="19">
        <f t="shared" ca="1" si="23"/>
        <v>45973.620833333327</v>
      </c>
      <c r="E145" s="16">
        <f ca="1">IF(AND(DAY(A145)=20,COUNTIFS($E$19:E144,"&gt;0",$A$19:A144,"&gt;="&amp;DATE(YEAR(A151),MONTH(A145),1),$A$19:A144,"&lt;"&amp;DATE(YEAR(A145),MONTH(A145)+1,1))=0),'ввод данных'!$B$15,-RANDBETWEEN(51,14999))</f>
        <v>-12049</v>
      </c>
      <c r="F145" s="18">
        <f t="shared" ca="1" si="24"/>
        <v>-12049</v>
      </c>
      <c r="G145" s="11" t="str">
        <f ca="1">IF(E145='ввод данных'!$B$15,"Salary transfer from "&amp;'ввод данных'!$B$11,INDEX(Лист4!$A$1:$A$388,RANDBETWEEN(1,ROWS(Лист4!$A$1:$A$388))))</f>
        <v>OOO "APPETIT"</v>
      </c>
      <c r="H145" s="11" t="str">
        <f t="shared" ca="1" si="21"/>
        <v>*6575</v>
      </c>
    </row>
    <row r="146" spans="1:8" ht="28.2" customHeight="1">
      <c r="A146" s="10">
        <f t="shared" ca="1" si="20"/>
        <v>45974.408333333326</v>
      </c>
      <c r="B146" s="19">
        <f t="shared" ca="1" si="19"/>
        <v>45973.013888888883</v>
      </c>
      <c r="C146" s="12">
        <f t="shared" ca="1" si="22"/>
        <v>45974.408333333326</v>
      </c>
      <c r="D146" s="19">
        <f t="shared" ca="1" si="23"/>
        <v>45973.013888888883</v>
      </c>
      <c r="E146" s="16">
        <f ca="1">IF(AND(DAY(A146)=20,COUNTIFS($E$19:E145,"&gt;0",$A$19:A145,"&gt;="&amp;DATE(YEAR(A152),MONTH(A146),1),$A$19:A145,"&lt;"&amp;DATE(YEAR(A146),MONTH(A146)+1,1))=0),'ввод данных'!$B$15,-RANDBETWEEN(51,14999))</f>
        <v>-7998</v>
      </c>
      <c r="F146" s="18">
        <f t="shared" ca="1" si="24"/>
        <v>-7998</v>
      </c>
      <c r="G146" s="11" t="str">
        <f ca="1">IF(E146='ввод данных'!$B$15,"Salary transfer from "&amp;'ввод данных'!$B$11,INDEX(Лист4!$A$1:$A$388,RANDBETWEEN(1,ROWS(Лист4!$A$1:$A$388))))</f>
        <v>OPTIMA-ZAIM.RU</v>
      </c>
      <c r="H146" s="11" t="str">
        <f t="shared" ca="1" si="21"/>
        <v>*6575</v>
      </c>
    </row>
    <row r="147" spans="1:8" ht="28.2" customHeight="1">
      <c r="A147" s="10">
        <f t="shared" ca="1" si="20"/>
        <v>45973.866666666661</v>
      </c>
      <c r="B147" s="19">
        <f t="shared" ref="B147:B210" ca="1" si="25">A148-RANDBETWEEN(500,1440)/1440</f>
        <v>45972.592361111107</v>
      </c>
      <c r="C147" s="12">
        <f t="shared" ca="1" si="22"/>
        <v>45973.866666666661</v>
      </c>
      <c r="D147" s="19">
        <f t="shared" ca="1" si="23"/>
        <v>45972.592361111107</v>
      </c>
      <c r="E147" s="16">
        <f ca="1">IF(AND(DAY(A147)=20,COUNTIFS($E$19:E146,"&gt;0",$A$19:A146,"&gt;="&amp;DATE(YEAR(A153),MONTH(A147),1),$A$19:A146,"&lt;"&amp;DATE(YEAR(A147),MONTH(A147)+1,1))=0),'ввод данных'!$B$15,-RANDBETWEEN(51,14999))</f>
        <v>-10153</v>
      </c>
      <c r="F147" s="18">
        <f t="shared" ca="1" si="24"/>
        <v>-10153</v>
      </c>
      <c r="G147" s="11" t="str">
        <f ca="1">IF(E147='ввод данных'!$B$15,"Salary transfer from "&amp;'ввод данных'!$B$11,INDEX(Лист4!$A$1:$A$388,RANDBETWEEN(1,ROWS(Лист4!$A$1:$A$388))))</f>
        <v>IKEA DOM 10 BISTRO</v>
      </c>
      <c r="H147" s="11" t="str">
        <f t="shared" ca="1" si="21"/>
        <v>*6575</v>
      </c>
    </row>
    <row r="148" spans="1:8" ht="28.2" customHeight="1">
      <c r="A148" s="10">
        <f t="shared" ca="1" si="20"/>
        <v>45973.074999999997</v>
      </c>
      <c r="B148" s="19">
        <f t="shared" ca="1" si="25"/>
        <v>45971.444444444445</v>
      </c>
      <c r="C148" s="12">
        <f t="shared" ca="1" si="22"/>
        <v>45973.074999999997</v>
      </c>
      <c r="D148" s="19">
        <f t="shared" ca="1" si="23"/>
        <v>45971.444444444445</v>
      </c>
      <c r="E148" s="16">
        <f ca="1">IF(AND(DAY(A148)=20,COUNTIFS($E$19:E147,"&gt;0",$A$19:A147,"&gt;="&amp;DATE(YEAR(A154),MONTH(A148),1),$A$19:A147,"&lt;"&amp;DATE(YEAR(A148),MONTH(A148)+1,1))=0),'ввод данных'!$B$15,-RANDBETWEEN(51,14999))</f>
        <v>-1406</v>
      </c>
      <c r="F148" s="18">
        <f t="shared" ca="1" si="24"/>
        <v>-1406</v>
      </c>
      <c r="G148" s="11" t="str">
        <f ca="1">IF(E148='ввод данных'!$B$15,"Salary transfer from "&amp;'ввод данных'!$B$11,INDEX(Лист4!$A$1:$A$388,RANDBETWEEN(1,ROWS(Лист4!$A$1:$A$388))))</f>
        <v>LION</v>
      </c>
      <c r="H148" s="11" t="str">
        <f t="shared" ca="1" si="21"/>
        <v>*6575</v>
      </c>
    </row>
    <row r="149" spans="1:8" ht="28.2" customHeight="1">
      <c r="A149" s="10">
        <f t="shared" ca="1" si="20"/>
        <v>45972.292361111111</v>
      </c>
      <c r="B149" s="19">
        <f t="shared" ca="1" si="25"/>
        <v>45971.143749999996</v>
      </c>
      <c r="C149" s="12">
        <f t="shared" ca="1" si="22"/>
        <v>45972.292361111111</v>
      </c>
      <c r="D149" s="19">
        <f t="shared" ca="1" si="23"/>
        <v>45971.143749999996</v>
      </c>
      <c r="E149" s="16">
        <f ca="1">IF(AND(DAY(A149)=20,COUNTIFS($E$19:E148,"&gt;0",$A$19:A148,"&gt;="&amp;DATE(YEAR(A155),MONTH(A149),1),$A$19:A148,"&lt;"&amp;DATE(YEAR(A149),MONTH(A149)+1,1))=0),'ввод данных'!$B$15,-RANDBETWEEN(51,14999))</f>
        <v>-8139</v>
      </c>
      <c r="F149" s="18">
        <f t="shared" ca="1" si="24"/>
        <v>-8139</v>
      </c>
      <c r="G149" s="11" t="str">
        <f ca="1">IF(E149='ввод данных'!$B$15,"Salary transfer from "&amp;'ввод данных'!$B$11,INDEX(Лист4!$A$1:$A$388,RANDBETWEEN(1,ROWS(Лист4!$A$1:$A$388))))</f>
        <v>TRADING EDUCATORS INC.</v>
      </c>
      <c r="H149" s="11" t="str">
        <f t="shared" ca="1" si="21"/>
        <v>*6575</v>
      </c>
    </row>
    <row r="150" spans="1:8" ht="28.2" customHeight="1">
      <c r="A150" s="10">
        <f t="shared" ca="1" si="20"/>
        <v>45971.765277777777</v>
      </c>
      <c r="B150" s="19">
        <f t="shared" ca="1" si="25"/>
        <v>45970.170833333337</v>
      </c>
      <c r="C150" s="12">
        <f t="shared" ca="1" si="22"/>
        <v>45971.765277777777</v>
      </c>
      <c r="D150" s="19">
        <f t="shared" ca="1" si="23"/>
        <v>45970.170833333337</v>
      </c>
      <c r="E150" s="16">
        <f ca="1">IF(AND(DAY(A150)=20,COUNTIFS($E$19:E149,"&gt;0",$A$19:A149,"&gt;="&amp;DATE(YEAR(A156),MONTH(A150),1),$A$19:A149,"&lt;"&amp;DATE(YEAR(A150),MONTH(A150)+1,1))=0),'ввод данных'!$B$15,-RANDBETWEEN(51,14999))</f>
        <v>-7090</v>
      </c>
      <c r="F150" s="18">
        <f t="shared" ca="1" si="24"/>
        <v>-7090</v>
      </c>
      <c r="G150" s="11" t="str">
        <f ca="1">IF(E150='ввод данных'!$B$15,"Salary transfer from "&amp;'ввод данных'!$B$11,INDEX(Лист4!$A$1:$A$388,RANDBETWEEN(1,ROWS(Лист4!$A$1:$A$388))))</f>
        <v>OOO OCHKI I MODA VASEN</v>
      </c>
      <c r="H150" s="11" t="str">
        <f t="shared" ca="1" si="21"/>
        <v>*6575</v>
      </c>
    </row>
    <row r="151" spans="1:8" ht="28.2" customHeight="1">
      <c r="A151" s="10">
        <f t="shared" ca="1" si="20"/>
        <v>45970.795138888891</v>
      </c>
      <c r="B151" s="19">
        <f t="shared" ca="1" si="25"/>
        <v>45969.310416666674</v>
      </c>
      <c r="C151" s="12">
        <f t="shared" ca="1" si="22"/>
        <v>45970.795138888891</v>
      </c>
      <c r="D151" s="19">
        <f t="shared" ca="1" si="23"/>
        <v>45969.310416666674</v>
      </c>
      <c r="E151" s="16">
        <f ca="1">IF(AND(DAY(A151)=20,COUNTIFS($E$19:E150,"&gt;0",$A$19:A150,"&gt;="&amp;DATE(YEAR(A157),MONTH(A151),1),$A$19:A150,"&lt;"&amp;DATE(YEAR(A151),MONTH(A151)+1,1))=0),'ввод данных'!$B$15,-RANDBETWEEN(51,14999))</f>
        <v>-12241</v>
      </c>
      <c r="F151" s="18">
        <f t="shared" ca="1" si="24"/>
        <v>-12241</v>
      </c>
      <c r="G151" s="11" t="str">
        <f ca="1">IF(E151='ввод данных'!$B$15,"Salary transfer from "&amp;'ввод данных'!$B$11,INDEX(Лист4!$A$1:$A$388,RANDBETWEEN(1,ROWS(Лист4!$A$1:$A$388))))</f>
        <v>PEREKRESTOK</v>
      </c>
      <c r="H151" s="11" t="str">
        <f t="shared" ca="1" si="21"/>
        <v>*6575</v>
      </c>
    </row>
    <row r="152" spans="1:8" ht="28.2" customHeight="1">
      <c r="A152" s="10">
        <f t="shared" ca="1" si="20"/>
        <v>45969.98819444445</v>
      </c>
      <c r="B152" s="19">
        <f t="shared" ca="1" si="25"/>
        <v>45968.50277777778</v>
      </c>
      <c r="C152" s="12">
        <f t="shared" ca="1" si="22"/>
        <v>45969.98819444445</v>
      </c>
      <c r="D152" s="19">
        <f t="shared" ca="1" si="23"/>
        <v>45968.50277777778</v>
      </c>
      <c r="E152" s="16">
        <f ca="1">IF(AND(DAY(A152)=20,COUNTIFS($E$19:E151,"&gt;0",$A$19:A151,"&gt;="&amp;DATE(YEAR(A158),MONTH(A152),1),$A$19:A151,"&lt;"&amp;DATE(YEAR(A152),MONTH(A152)+1,1))=0),'ввод данных'!$B$15,-RANDBETWEEN(51,14999))</f>
        <v>-13687</v>
      </c>
      <c r="F152" s="18">
        <f t="shared" ca="1" si="24"/>
        <v>-13687</v>
      </c>
      <c r="G152" s="11" t="str">
        <f ca="1">IF(E152='ввод данных'!$B$15,"Salary transfer from "&amp;'ввод данных'!$B$11,INDEX(Лист4!$A$1:$A$388,RANDBETWEEN(1,ROWS(Лист4!$A$1:$A$388))))</f>
        <v>PAYMO*RENCREDIT UL. KO</v>
      </c>
      <c r="H152" s="11" t="str">
        <f t="shared" ca="1" si="21"/>
        <v>*6575</v>
      </c>
    </row>
    <row r="153" spans="1:8" ht="28.2" customHeight="1">
      <c r="A153" s="10">
        <f t="shared" ca="1" si="20"/>
        <v>45969.425000000003</v>
      </c>
      <c r="B153" s="19">
        <f t="shared" ca="1" si="25"/>
        <v>45968.328472222223</v>
      </c>
      <c r="C153" s="12">
        <f t="shared" ca="1" si="22"/>
        <v>45969.425000000003</v>
      </c>
      <c r="D153" s="19">
        <f t="shared" ca="1" si="23"/>
        <v>45968.328472222223</v>
      </c>
      <c r="E153" s="16">
        <f ca="1">IF(AND(DAY(A153)=20,COUNTIFS($E$19:E152,"&gt;0",$A$19:A152,"&gt;="&amp;DATE(YEAR(A159),MONTH(A153),1),$A$19:A152,"&lt;"&amp;DATE(YEAR(A153),MONTH(A153)+1,1))=0),'ввод данных'!$B$15,-RANDBETWEEN(51,14999))</f>
        <v>-9548</v>
      </c>
      <c r="F153" s="18">
        <f t="shared" ca="1" si="24"/>
        <v>-9548</v>
      </c>
      <c r="G153" s="11" t="str">
        <f ca="1">IF(E153='ввод данных'!$B$15,"Salary transfer from "&amp;'ввод данных'!$B$11,INDEX(Лист4!$A$1:$A$388,RANDBETWEEN(1,ROWS(Лист4!$A$1:$A$388))))</f>
        <v>VASH COFFEE</v>
      </c>
      <c r="H153" s="11" t="str">
        <f t="shared" ca="1" si="21"/>
        <v>*6575</v>
      </c>
    </row>
    <row r="154" spans="1:8" ht="28.2" customHeight="1">
      <c r="A154" s="10">
        <f t="shared" ca="1" si="20"/>
        <v>45969.029166666667</v>
      </c>
      <c r="B154" s="19">
        <f t="shared" ca="1" si="25"/>
        <v>45968.072222222225</v>
      </c>
      <c r="C154" s="12">
        <f t="shared" ca="1" si="22"/>
        <v>45969.029166666667</v>
      </c>
      <c r="D154" s="19">
        <f t="shared" ca="1" si="23"/>
        <v>45968.072222222225</v>
      </c>
      <c r="E154" s="16">
        <f ca="1">IF(AND(DAY(A154)=20,COUNTIFS($E$19:E153,"&gt;0",$A$19:A153,"&gt;="&amp;DATE(YEAR(A160),MONTH(A154),1),$A$19:A153,"&lt;"&amp;DATE(YEAR(A154),MONTH(A154)+1,1))=0),'ввод данных'!$B$15,-RANDBETWEEN(51,14999))</f>
        <v>-12012</v>
      </c>
      <c r="F154" s="18">
        <f t="shared" ca="1" si="24"/>
        <v>-12012</v>
      </c>
      <c r="G154" s="11" t="str">
        <f ca="1">IF(E154='ввод данных'!$B$15,"Salary transfer from "&amp;'ввод данных'!$B$11,INDEX(Лист4!$A$1:$A$388,RANDBETWEEN(1,ROWS(Лист4!$A$1:$A$388))))</f>
        <v>METRO STORE 1017</v>
      </c>
      <c r="H154" s="11" t="str">
        <f t="shared" ca="1" si="21"/>
        <v>*6575</v>
      </c>
    </row>
    <row r="155" spans="1:8" ht="28.2" customHeight="1">
      <c r="A155" s="10">
        <f t="shared" ca="1" si="20"/>
        <v>45968.493055555555</v>
      </c>
      <c r="B155" s="19">
        <f t="shared" ca="1" si="25"/>
        <v>45967.48055555555</v>
      </c>
      <c r="C155" s="12">
        <f t="shared" ca="1" si="22"/>
        <v>45968.493055555555</v>
      </c>
      <c r="D155" s="19">
        <f t="shared" ca="1" si="23"/>
        <v>45967.48055555555</v>
      </c>
      <c r="E155" s="16">
        <f ca="1">IF(AND(DAY(A155)=20,COUNTIFS($E$19:E154,"&gt;0",$A$19:A154,"&gt;="&amp;DATE(YEAR(A161),MONTH(A155),1),$A$19:A154,"&lt;"&amp;DATE(YEAR(A155),MONTH(A155)+1,1))=0),'ввод данных'!$B$15,-RANDBETWEEN(51,14999))</f>
        <v>-9844</v>
      </c>
      <c r="F155" s="18">
        <f t="shared" ca="1" si="24"/>
        <v>-9844</v>
      </c>
      <c r="G155" s="11" t="str">
        <f ca="1">IF(E155='ввод данных'!$B$15,"Salary transfer from "&amp;'ввод данных'!$B$11,INDEX(Лист4!$A$1:$A$388,RANDBETWEEN(1,ROWS(Лист4!$A$1:$A$388))))</f>
        <v>YM*YANDEX.MONEY</v>
      </c>
      <c r="H155" s="11" t="str">
        <f t="shared" ca="1" si="21"/>
        <v>*6575</v>
      </c>
    </row>
    <row r="156" spans="1:8" ht="28.2" customHeight="1">
      <c r="A156" s="10">
        <f t="shared" ca="1" si="20"/>
        <v>45968.032638888886</v>
      </c>
      <c r="B156" s="19">
        <f t="shared" ca="1" si="25"/>
        <v>45966.893749999996</v>
      </c>
      <c r="C156" s="12">
        <f t="shared" ca="1" si="22"/>
        <v>45968.032638888886</v>
      </c>
      <c r="D156" s="19">
        <f t="shared" ca="1" si="23"/>
        <v>45966.893749999996</v>
      </c>
      <c r="E156" s="16">
        <f ca="1">IF(AND(DAY(A156)=20,COUNTIFS($E$19:E155,"&gt;0",$A$19:A155,"&gt;="&amp;DATE(YEAR(A162),MONTH(A156),1),$A$19:A155,"&lt;"&amp;DATE(YEAR(A156),MONTH(A156)+1,1))=0),'ввод данных'!$B$15,-RANDBETWEEN(51,14999))</f>
        <v>-8787</v>
      </c>
      <c r="F156" s="18">
        <f t="shared" ca="1" si="24"/>
        <v>-8787</v>
      </c>
      <c r="G156" s="11" t="str">
        <f ca="1">IF(E156='ввод данных'!$B$15,"Salary transfer from "&amp;'ввод данных'!$B$11,INDEX(Лист4!$A$1:$A$388,RANDBETWEEN(1,ROWS(Лист4!$A$1:$A$388))))</f>
        <v>CEXIO</v>
      </c>
      <c r="H156" s="11" t="str">
        <f t="shared" ca="1" si="21"/>
        <v>*6575</v>
      </c>
    </row>
    <row r="157" spans="1:8" ht="28.2" customHeight="1">
      <c r="A157" s="10">
        <f t="shared" ca="1" si="20"/>
        <v>45967.660416666666</v>
      </c>
      <c r="B157" s="19">
        <f t="shared" ca="1" si="25"/>
        <v>45966.077777777777</v>
      </c>
      <c r="C157" s="12">
        <f t="shared" ca="1" si="22"/>
        <v>45967.660416666666</v>
      </c>
      <c r="D157" s="19">
        <f t="shared" ca="1" si="23"/>
        <v>45966.077777777777</v>
      </c>
      <c r="E157" s="16">
        <f ca="1">IF(AND(DAY(A157)=20,COUNTIFS($E$19:E156,"&gt;0",$A$19:A156,"&gt;="&amp;DATE(YEAR(A163),MONTH(A157),1),$A$19:A156,"&lt;"&amp;DATE(YEAR(A157),MONTH(A157)+1,1))=0),'ввод данных'!$B$15,-RANDBETWEEN(51,14999))</f>
        <v>-12047</v>
      </c>
      <c r="F157" s="18">
        <f t="shared" ca="1" si="24"/>
        <v>-12047</v>
      </c>
      <c r="G157" s="11" t="str">
        <f ca="1">IF(E157='ввод данных'!$B$15,"Salary transfer from "&amp;'ввод данных'!$B$11,INDEX(Лист4!$A$1:$A$388,RANDBETWEEN(1,ROWS(Лист4!$A$1:$A$388))))</f>
        <v>LUKOIL.AZK 19 51S</v>
      </c>
      <c r="H157" s="11" t="str">
        <f t="shared" ca="1" si="21"/>
        <v>*6575</v>
      </c>
    </row>
    <row r="158" spans="1:8" ht="28.2" customHeight="1">
      <c r="A158" s="10">
        <f t="shared" ca="1" si="20"/>
        <v>45966.852083333331</v>
      </c>
      <c r="B158" s="19">
        <f t="shared" ca="1" si="25"/>
        <v>45965.400694444448</v>
      </c>
      <c r="C158" s="12">
        <f t="shared" ca="1" si="22"/>
        <v>45966.852083333331</v>
      </c>
      <c r="D158" s="19">
        <f t="shared" ca="1" si="23"/>
        <v>45965.400694444448</v>
      </c>
      <c r="E158" s="16">
        <f ca="1">IF(AND(DAY(A158)=20,COUNTIFS($E$19:E157,"&gt;0",$A$19:A157,"&gt;="&amp;DATE(YEAR(A164),MONTH(A158),1),$A$19:A157,"&lt;"&amp;DATE(YEAR(A158),MONTH(A158)+1,1))=0),'ввод данных'!$B$15,-RANDBETWEEN(51,14999))</f>
        <v>-11570</v>
      </c>
      <c r="F158" s="18">
        <f t="shared" ca="1" si="24"/>
        <v>-11570</v>
      </c>
      <c r="G158" s="11" t="str">
        <f ca="1">IF(E158='ввод данных'!$B$15,"Salary transfer from "&amp;'ввод данных'!$B$11,INDEX(Лист4!$A$1:$A$388,RANDBETWEEN(1,ROWS(Лист4!$A$1:$A$388))))</f>
        <v>CAFEYUNOST_MURM MOLL-2</v>
      </c>
      <c r="H158" s="11" t="str">
        <f t="shared" ca="1" si="21"/>
        <v>*6575</v>
      </c>
    </row>
    <row r="159" spans="1:8" ht="28.2" customHeight="1">
      <c r="A159" s="10">
        <f t="shared" ca="1" si="20"/>
        <v>45965.922222222223</v>
      </c>
      <c r="B159" s="19">
        <f t="shared" ca="1" si="25"/>
        <v>45964.881249999999</v>
      </c>
      <c r="C159" s="12">
        <f t="shared" ca="1" si="22"/>
        <v>45965.922222222223</v>
      </c>
      <c r="D159" s="19">
        <f t="shared" ca="1" si="23"/>
        <v>45964.881249999999</v>
      </c>
      <c r="E159" s="16">
        <f ca="1">IF(AND(DAY(A159)=20,COUNTIFS($E$19:E158,"&gt;0",$A$19:A158,"&gt;="&amp;DATE(YEAR(A165),MONTH(A159),1),$A$19:A158,"&lt;"&amp;DATE(YEAR(A159),MONTH(A159)+1,1))=0),'ввод данных'!$B$15,-RANDBETWEEN(51,14999))</f>
        <v>-3289</v>
      </c>
      <c r="F159" s="18">
        <f t="shared" ca="1" si="24"/>
        <v>-3289</v>
      </c>
      <c r="G159" s="11" t="str">
        <f ca="1">IF(E159='ввод данных'!$B$15,"Salary transfer from "&amp;'ввод данных'!$B$11,INDEX(Лист4!$A$1:$A$388,RANDBETWEEN(1,ROWS(Лист4!$A$1:$A$388))))</f>
        <v>TOPSTEPTRADER LLC</v>
      </c>
      <c r="H159" s="11" t="str">
        <f t="shared" ca="1" si="21"/>
        <v>*6575</v>
      </c>
    </row>
    <row r="160" spans="1:8" ht="28.2" customHeight="1">
      <c r="A160" s="10">
        <f t="shared" ca="1" si="20"/>
        <v>45965.433333333334</v>
      </c>
      <c r="B160" s="19">
        <f t="shared" ca="1" si="25"/>
        <v>45964.116666666669</v>
      </c>
      <c r="C160" s="12">
        <f t="shared" ca="1" si="22"/>
        <v>45965.433333333334</v>
      </c>
      <c r="D160" s="19">
        <f t="shared" ca="1" si="23"/>
        <v>45964.116666666669</v>
      </c>
      <c r="E160" s="16">
        <f ca="1">IF(AND(DAY(A160)=20,COUNTIFS($E$19:E159,"&gt;0",$A$19:A159,"&gt;="&amp;DATE(YEAR(A166),MONTH(A160),1),$A$19:A159,"&lt;"&amp;DATE(YEAR(A160),MONTH(A160)+1,1))=0),'ввод данных'!$B$15,-RANDBETWEEN(51,14999))</f>
        <v>-7618</v>
      </c>
      <c r="F160" s="18">
        <f t="shared" ca="1" si="24"/>
        <v>-7618</v>
      </c>
      <c r="G160" s="11" t="str">
        <f ca="1">IF(E160='ввод данных'!$B$15,"Salary transfer from "&amp;'ввод данных'!$B$11,INDEX(Лист4!$A$1:$A$388,RANDBETWEEN(1,ROWS(Лист4!$A$1:$A$388))))</f>
        <v>LUKOIL.AZK 18 51S</v>
      </c>
      <c r="H160" s="11" t="str">
        <f t="shared" ca="1" si="21"/>
        <v>*6575</v>
      </c>
    </row>
    <row r="161" spans="1:8" ht="28.2" customHeight="1">
      <c r="A161" s="10">
        <f t="shared" ca="1" si="20"/>
        <v>45965.046527777777</v>
      </c>
      <c r="B161" s="19">
        <f t="shared" ca="1" si="25"/>
        <v>45963.452777777777</v>
      </c>
      <c r="C161" s="12">
        <f t="shared" ca="1" si="22"/>
        <v>45965.046527777777</v>
      </c>
      <c r="D161" s="19">
        <f t="shared" ca="1" si="23"/>
        <v>45963.452777777777</v>
      </c>
      <c r="E161" s="16">
        <f ca="1">IF(AND(DAY(A161)=20,COUNTIFS($E$19:E160,"&gt;0",$A$19:A160,"&gt;="&amp;DATE(YEAR(A167),MONTH(A161),1),$A$19:A160,"&lt;"&amp;DATE(YEAR(A161),MONTH(A161)+1,1))=0),'ввод данных'!$B$15,-RANDBETWEEN(51,14999))</f>
        <v>-10019</v>
      </c>
      <c r="F161" s="18">
        <f t="shared" ca="1" si="24"/>
        <v>-10019</v>
      </c>
      <c r="G161" s="11" t="str">
        <f ca="1">IF(E161='ввод данных'!$B$15,"Salary transfer from "&amp;'ввод данных'!$B$11,INDEX(Лист4!$A$1:$A$388,RANDBETWEEN(1,ROWS(Лист4!$A$1:$A$388))))</f>
        <v>YM*YANDEX.MONEY</v>
      </c>
      <c r="H161" s="11" t="str">
        <f t="shared" ca="1" si="21"/>
        <v>*6575</v>
      </c>
    </row>
    <row r="162" spans="1:8" ht="28.2" customHeight="1">
      <c r="A162" s="10">
        <f t="shared" ca="1" si="20"/>
        <v>45964.399305555555</v>
      </c>
      <c r="B162" s="19">
        <f t="shared" ca="1" si="25"/>
        <v>45962.577777777777</v>
      </c>
      <c r="C162" s="12">
        <f t="shared" ca="1" si="22"/>
        <v>45964.399305555555</v>
      </c>
      <c r="D162" s="19">
        <f t="shared" ca="1" si="23"/>
        <v>45962.577777777777</v>
      </c>
      <c r="E162" s="16">
        <f ca="1">IF(AND(DAY(A162)=20,COUNTIFS($E$19:E161,"&gt;0",$A$19:A161,"&gt;="&amp;DATE(YEAR(A168),MONTH(A162),1),$A$19:A161,"&lt;"&amp;DATE(YEAR(A162),MONTH(A162)+1,1))=0),'ввод данных'!$B$15,-RANDBETWEEN(51,14999))</f>
        <v>-2168</v>
      </c>
      <c r="F162" s="18">
        <f t="shared" ca="1" si="24"/>
        <v>-2168</v>
      </c>
      <c r="G162" s="11" t="str">
        <f ca="1">IF(E162='ввод данных'!$B$15,"Salary transfer from "&amp;'ввод данных'!$B$11,INDEX(Лист4!$A$1:$A$388,RANDBETWEEN(1,ROWS(Лист4!$A$1:$A$388))))</f>
        <v>RBK*CREDITEXPRESS</v>
      </c>
      <c r="H162" s="11" t="str">
        <f t="shared" ca="1" si="21"/>
        <v>*6575</v>
      </c>
    </row>
    <row r="163" spans="1:8" ht="28.2" customHeight="1">
      <c r="A163" s="10">
        <f t="shared" ca="1" si="20"/>
        <v>45963.543055555558</v>
      </c>
      <c r="B163" s="19">
        <f t="shared" ca="1" si="25"/>
        <v>45962.545138888891</v>
      </c>
      <c r="C163" s="12">
        <f t="shared" ca="1" si="22"/>
        <v>45963.543055555558</v>
      </c>
      <c r="D163" s="19">
        <f t="shared" ca="1" si="23"/>
        <v>45962.545138888891</v>
      </c>
      <c r="E163" s="16">
        <f ca="1">IF(AND(DAY(A163)=20,COUNTIFS($E$19:E162,"&gt;0",$A$19:A162,"&gt;="&amp;DATE(YEAR(A169),MONTH(A163),1),$A$19:A162,"&lt;"&amp;DATE(YEAR(A163),MONTH(A163)+1,1))=0),'ввод данных'!$B$15,-RANDBETWEEN(51,14999))</f>
        <v>-8101</v>
      </c>
      <c r="F163" s="18">
        <f t="shared" ca="1" si="24"/>
        <v>-8101</v>
      </c>
      <c r="G163" s="11" t="str">
        <f ca="1">IF(E163='ввод данных'!$B$15,"Salary transfer from "&amp;'ввод данных'!$B$11,INDEX(Лист4!$A$1:$A$388,RANDBETWEEN(1,ROWS(Лист4!$A$1:$A$388))))</f>
        <v>NASH COFFEE</v>
      </c>
      <c r="H163" s="11" t="str">
        <f t="shared" ca="1" si="21"/>
        <v>*6575</v>
      </c>
    </row>
    <row r="164" spans="1:8" ht="28.2" customHeight="1">
      <c r="A164" s="10">
        <f t="shared" ca="1" si="20"/>
        <v>45963.081250000003</v>
      </c>
      <c r="B164" s="19">
        <f t="shared" ca="1" si="25"/>
        <v>45961.547222222231</v>
      </c>
      <c r="C164" s="12">
        <f t="shared" ca="1" si="22"/>
        <v>45963.081250000003</v>
      </c>
      <c r="D164" s="19">
        <f t="shared" ca="1" si="23"/>
        <v>45961.547222222231</v>
      </c>
      <c r="E164" s="16">
        <f ca="1">IF(AND(DAY(A164)=20,COUNTIFS($E$19:E163,"&gt;0",$A$19:A163,"&gt;="&amp;DATE(YEAR(A170),MONTH(A164),1),$A$19:A163,"&lt;"&amp;DATE(YEAR(A164),MONTH(A164)+1,1))=0),'ввод данных'!$B$15,-RANDBETWEEN(51,14999))</f>
        <v>-9128</v>
      </c>
      <c r="F164" s="18">
        <f t="shared" ca="1" si="24"/>
        <v>-9128</v>
      </c>
      <c r="G164" s="11" t="str">
        <f ca="1">IF(E164='ввод данных'!$B$15,"Salary transfer from "&amp;'ввод данных'!$B$11,INDEX(Лист4!$A$1:$A$388,RANDBETWEEN(1,ROWS(Лист4!$A$1:$A$388))))</f>
        <v>SOTHEBYS ONLINE SALES</v>
      </c>
      <c r="H164" s="11" t="str">
        <f t="shared" ca="1" si="21"/>
        <v>*6575</v>
      </c>
    </row>
    <row r="165" spans="1:8" ht="28.2" customHeight="1">
      <c r="A165" s="10">
        <f t="shared" ca="1" si="20"/>
        <v>45962.338888888895</v>
      </c>
      <c r="B165" s="19">
        <f t="shared" ca="1" si="25"/>
        <v>45961.257638888892</v>
      </c>
      <c r="C165" s="12">
        <f t="shared" ca="1" si="22"/>
        <v>45962.338888888895</v>
      </c>
      <c r="D165" s="19">
        <f t="shared" ca="1" si="23"/>
        <v>45961.257638888892</v>
      </c>
      <c r="E165" s="16">
        <f ca="1">IF(AND(DAY(A165)=20,COUNTIFS($E$19:E164,"&gt;0",$A$19:A164,"&gt;="&amp;DATE(YEAR(A171),MONTH(A165),1),$A$19:A164,"&lt;"&amp;DATE(YEAR(A165),MONTH(A165)+1,1))=0),'ввод данных'!$B$15,-RANDBETWEEN(51,14999))</f>
        <v>-9881</v>
      </c>
      <c r="F165" s="18">
        <f t="shared" ca="1" si="24"/>
        <v>-9881</v>
      </c>
      <c r="G165" s="11" t="str">
        <f ca="1">IF(E165='ввод данных'!$B$15,"Salary transfer from "&amp;'ввод данных'!$B$11,INDEX(Лист4!$A$1:$A$388,RANDBETWEEN(1,ROWS(Лист4!$A$1:$A$388))))</f>
        <v>ROBOKASSA</v>
      </c>
      <c r="H165" s="11" t="str">
        <f t="shared" ca="1" si="21"/>
        <v>*6575</v>
      </c>
    </row>
    <row r="166" spans="1:8" ht="28.2" customHeight="1">
      <c r="A166" s="10">
        <f t="shared" ca="1" si="20"/>
        <v>45961.668750000004</v>
      </c>
      <c r="B166" s="19">
        <f t="shared" ca="1" si="25"/>
        <v>45960.861805555556</v>
      </c>
      <c r="C166" s="12">
        <f t="shared" ca="1" si="22"/>
        <v>45961.668750000004</v>
      </c>
      <c r="D166" s="19">
        <f t="shared" ca="1" si="23"/>
        <v>45960.861805555556</v>
      </c>
      <c r="E166" s="16">
        <f ca="1">IF(AND(DAY(A166)=20,COUNTIFS($E$19:E165,"&gt;0",$A$19:A165,"&gt;="&amp;DATE(YEAR(A172),MONTH(A166),1),$A$19:A165,"&lt;"&amp;DATE(YEAR(A166),MONTH(A166)+1,1))=0),'ввод данных'!$B$15,-RANDBETWEEN(51,14999))</f>
        <v>-14828</v>
      </c>
      <c r="F166" s="18">
        <f t="shared" ca="1" si="24"/>
        <v>-14828</v>
      </c>
      <c r="G166" s="11" t="str">
        <f ca="1">IF(E166='ввод данных'!$B$15,"Salary transfer from "&amp;'ввод данных'!$B$11,INDEX(Лист4!$A$1:$A$388,RANDBETWEEN(1,ROWS(Лист4!$A$1:$A$388))))</f>
        <v>RBK*FINBETTING</v>
      </c>
      <c r="H166" s="11" t="str">
        <f t="shared" ca="1" si="21"/>
        <v>*6575</v>
      </c>
    </row>
    <row r="167" spans="1:8" ht="28.2" customHeight="1">
      <c r="A167" s="10">
        <f t="shared" ca="1" si="20"/>
        <v>45961.246527777781</v>
      </c>
      <c r="B167" s="19">
        <f t="shared" ca="1" si="25"/>
        <v>45959.938888888893</v>
      </c>
      <c r="C167" s="12">
        <f t="shared" ca="1" si="22"/>
        <v>45961.246527777781</v>
      </c>
      <c r="D167" s="19">
        <f t="shared" ca="1" si="23"/>
        <v>45959.938888888893</v>
      </c>
      <c r="E167" s="16">
        <f ca="1">IF(AND(DAY(A167)=20,COUNTIFS($E$19:E166,"&gt;0",$A$19:A166,"&gt;="&amp;DATE(YEAR(A173),MONTH(A167),1),$A$19:A166,"&lt;"&amp;DATE(YEAR(A167),MONTH(A167)+1,1))=0),'ввод данных'!$B$15,-RANDBETWEEN(51,14999))</f>
        <v>-12069</v>
      </c>
      <c r="F167" s="18">
        <f t="shared" ca="1" si="24"/>
        <v>-12069</v>
      </c>
      <c r="G167" s="11" t="str">
        <f ca="1">IF(E167='ввод данных'!$B$15,"Salary transfer from "&amp;'ввод данных'!$B$11,INDEX(Лист4!$A$1:$A$388,RANDBETWEEN(1,ROWS(Лист4!$A$1:$A$388))))</f>
        <v>NETELLER</v>
      </c>
      <c r="H167" s="11" t="str">
        <f t="shared" ca="1" si="21"/>
        <v>*6575</v>
      </c>
    </row>
    <row r="168" spans="1:8" ht="28.2" customHeight="1">
      <c r="A168" s="10">
        <f t="shared" ca="1" si="20"/>
        <v>45960.76944444445</v>
      </c>
      <c r="B168" s="19">
        <f t="shared" ca="1" si="25"/>
        <v>45959.588194444448</v>
      </c>
      <c r="C168" s="12">
        <f t="shared" ca="1" si="22"/>
        <v>45960.76944444445</v>
      </c>
      <c r="D168" s="19">
        <f t="shared" ca="1" si="23"/>
        <v>45959.588194444448</v>
      </c>
      <c r="E168" s="16">
        <f ca="1">IF(AND(DAY(A168)=20,COUNTIFS($E$19:E167,"&gt;0",$A$19:A167,"&gt;="&amp;DATE(YEAR(A174),MONTH(A168),1),$A$19:A167,"&lt;"&amp;DATE(YEAR(A168),MONTH(A168)+1,1))=0),'ввод данных'!$B$15,-RANDBETWEEN(51,14999))</f>
        <v>-7194</v>
      </c>
      <c r="F168" s="18">
        <f t="shared" ca="1" si="24"/>
        <v>-7194</v>
      </c>
      <c r="G168" s="11" t="str">
        <f ca="1">IF(E168='ввод данных'!$B$15,"Salary transfer from "&amp;'ввод данных'!$B$11,INDEX(Лист4!$A$1:$A$388,RANDBETWEEN(1,ROWS(Лист4!$A$1:$A$388))))</f>
        <v>STATUS CLUB</v>
      </c>
      <c r="H168" s="11" t="str">
        <f t="shared" ca="1" si="21"/>
        <v>*6575</v>
      </c>
    </row>
    <row r="169" spans="1:8" ht="28.2" customHeight="1">
      <c r="A169" s="10">
        <f t="shared" ca="1" si="20"/>
        <v>45960.340972222228</v>
      </c>
      <c r="B169" s="19">
        <f t="shared" ca="1" si="25"/>
        <v>45959.140277777784</v>
      </c>
      <c r="C169" s="12">
        <f t="shared" ca="1" si="22"/>
        <v>45960.340972222228</v>
      </c>
      <c r="D169" s="19">
        <f t="shared" ca="1" si="23"/>
        <v>45959.140277777784</v>
      </c>
      <c r="E169" s="16">
        <f ca="1">IF(AND(DAY(A169)=20,COUNTIFS($E$19:E168,"&gt;0",$A$19:A168,"&gt;="&amp;DATE(YEAR(A175),MONTH(A169),1),$A$19:A168,"&lt;"&amp;DATE(YEAR(A169),MONTH(A169)+1,1))=0),'ввод данных'!$B$15,-RANDBETWEEN(51,14999))</f>
        <v>-14806</v>
      </c>
      <c r="F169" s="18">
        <f t="shared" ca="1" si="24"/>
        <v>-14806</v>
      </c>
      <c r="G169" s="11" t="str">
        <f ca="1">IF(E169='ввод данных'!$B$15,"Salary transfer from "&amp;'ввод данных'!$B$11,INDEX(Лист4!$A$1:$A$388,RANDBETWEEN(1,ROWS(Лист4!$A$1:$A$388))))</f>
        <v>YM*1CUPIS.RU140</v>
      </c>
      <c r="H169" s="11" t="str">
        <f t="shared" ca="1" si="21"/>
        <v>*6575</v>
      </c>
    </row>
    <row r="170" spans="1:8" ht="28.2" customHeight="1">
      <c r="A170" s="10">
        <f t="shared" ca="1" si="20"/>
        <v>45959.834027777782</v>
      </c>
      <c r="B170" s="19">
        <f t="shared" ca="1" si="25"/>
        <v>45958.736111111117</v>
      </c>
      <c r="C170" s="12">
        <f t="shared" ca="1" si="22"/>
        <v>45959.834027777782</v>
      </c>
      <c r="D170" s="19">
        <f t="shared" ca="1" si="23"/>
        <v>45958.736111111117</v>
      </c>
      <c r="E170" s="16">
        <f ca="1">IF(AND(DAY(A170)=20,COUNTIFS($E$19:E169,"&gt;0",$A$19:A169,"&gt;="&amp;DATE(YEAR(A176),MONTH(A170),1),$A$19:A169,"&lt;"&amp;DATE(YEAR(A170),MONTH(A170)+1,1))=0),'ввод данных'!$B$15,-RANDBETWEEN(51,14999))</f>
        <v>-12327</v>
      </c>
      <c r="F170" s="18">
        <f t="shared" ca="1" si="24"/>
        <v>-12327</v>
      </c>
      <c r="G170" s="11" t="str">
        <f ca="1">IF(E170='ввод данных'!$B$15,"Salary transfer from "&amp;'ввод данных'!$B$11,INDEX(Лист4!$A$1:$A$388,RANDBETWEEN(1,ROWS(Лист4!$A$1:$A$388))))</f>
        <v>DX_COMPASS</v>
      </c>
      <c r="H170" s="11" t="str">
        <f t="shared" ca="1" si="21"/>
        <v>*6575</v>
      </c>
    </row>
    <row r="171" spans="1:8" ht="28.2" customHeight="1">
      <c r="A171" s="10">
        <f t="shared" ca="1" si="20"/>
        <v>45959.425000000003</v>
      </c>
      <c r="B171" s="19">
        <f t="shared" ca="1" si="25"/>
        <v>45957.970833333333</v>
      </c>
      <c r="C171" s="12">
        <f t="shared" ca="1" si="22"/>
        <v>45959.425000000003</v>
      </c>
      <c r="D171" s="19">
        <f t="shared" ca="1" si="23"/>
        <v>45957.970833333333</v>
      </c>
      <c r="E171" s="16">
        <f ca="1">IF(AND(DAY(A171)=20,COUNTIFS($E$19:E170,"&gt;0",$A$19:A170,"&gt;="&amp;DATE(YEAR(A177),MONTH(A171),1),$A$19:A170,"&lt;"&amp;DATE(YEAR(A171),MONTH(A171)+1,1))=0),'ввод данных'!$B$15,-RANDBETWEEN(51,14999))</f>
        <v>-9130</v>
      </c>
      <c r="F171" s="18">
        <f t="shared" ca="1" si="24"/>
        <v>-9130</v>
      </c>
      <c r="G171" s="11" t="str">
        <f ca="1">IF(E171='ввод данных'!$B$15,"Salary transfer from "&amp;'ввод данных'!$B$11,INDEX(Лист4!$A$1:$A$388,RANDBETWEEN(1,ROWS(Лист4!$A$1:$A$388))))</f>
        <v>IQOPTION.COM</v>
      </c>
      <c r="H171" s="11" t="str">
        <f t="shared" ca="1" si="21"/>
        <v>*6575</v>
      </c>
    </row>
    <row r="172" spans="1:8" ht="28.2" customHeight="1">
      <c r="A172" s="10">
        <f t="shared" ca="1" si="20"/>
        <v>45958.571527777778</v>
      </c>
      <c r="B172" s="19">
        <f t="shared" ca="1" si="25"/>
        <v>45957.434027777781</v>
      </c>
      <c r="C172" s="12">
        <f t="shared" ca="1" si="22"/>
        <v>45958.571527777778</v>
      </c>
      <c r="D172" s="19">
        <f t="shared" ca="1" si="23"/>
        <v>45957.434027777781</v>
      </c>
      <c r="E172" s="16">
        <f ca="1">IF(AND(DAY(A172)=20,COUNTIFS($E$19:E171,"&gt;0",$A$19:A171,"&gt;="&amp;DATE(YEAR(A178),MONTH(A172),1),$A$19:A171,"&lt;"&amp;DATE(YEAR(A172),MONTH(A172)+1,1))=0),'ввод данных'!$B$15,-RANDBETWEEN(51,14999))</f>
        <v>-4024</v>
      </c>
      <c r="F172" s="18">
        <f t="shared" ca="1" si="24"/>
        <v>-4024</v>
      </c>
      <c r="G172" s="11" t="str">
        <f ca="1">IF(E172='ввод данных'!$B$15,"Salary transfer from "&amp;'ввод данных'!$B$11,INDEX(Лист4!$A$1:$A$388,RANDBETWEEN(1,ROWS(Лист4!$A$1:$A$388))))</f>
        <v>PYATEROCHKA-2853</v>
      </c>
      <c r="H172" s="11" t="str">
        <f t="shared" ca="1" si="21"/>
        <v>*6575</v>
      </c>
    </row>
    <row r="173" spans="1:8" ht="28.2" customHeight="1">
      <c r="A173" s="10">
        <f t="shared" ca="1" si="20"/>
        <v>45958.070138888892</v>
      </c>
      <c r="B173" s="19">
        <f t="shared" ca="1" si="25"/>
        <v>45956.600694444445</v>
      </c>
      <c r="C173" s="12">
        <f t="shared" ca="1" si="22"/>
        <v>45958.070138888892</v>
      </c>
      <c r="D173" s="19">
        <f t="shared" ca="1" si="23"/>
        <v>45956.600694444445</v>
      </c>
      <c r="E173" s="16">
        <f ca="1">IF(AND(DAY(A173)=20,COUNTIFS($E$19:E172,"&gt;0",$A$19:A172,"&gt;="&amp;DATE(YEAR(A179),MONTH(A173),1),$A$19:A172,"&lt;"&amp;DATE(YEAR(A173),MONTH(A173)+1,1))=0),'ввод данных'!$B$15,-RANDBETWEEN(51,14999))</f>
        <v>-9318</v>
      </c>
      <c r="F173" s="18">
        <f t="shared" ca="1" si="24"/>
        <v>-9318</v>
      </c>
      <c r="G173" s="11" t="str">
        <f ca="1">IF(E173='ввод данных'!$B$15,"Salary transfer from "&amp;'ввод данных'!$B$11,INDEX(Лист4!$A$1:$A$388,RANDBETWEEN(1,ROWS(Лист4!$A$1:$A$388))))</f>
        <v>AZS GEROEV KHASANA 107</v>
      </c>
      <c r="H173" s="11" t="str">
        <f t="shared" ca="1" si="21"/>
        <v>*6575</v>
      </c>
    </row>
    <row r="174" spans="1:8" ht="28.2" customHeight="1">
      <c r="A174" s="10">
        <f t="shared" ca="1" si="20"/>
        <v>45957.573611111111</v>
      </c>
      <c r="B174" s="19">
        <f t="shared" ca="1" si="25"/>
        <v>45956.265277777777</v>
      </c>
      <c r="C174" s="12">
        <f t="shared" ca="1" si="22"/>
        <v>45957.573611111111</v>
      </c>
      <c r="D174" s="19">
        <f t="shared" ca="1" si="23"/>
        <v>45956.265277777777</v>
      </c>
      <c r="E174" s="16">
        <f ca="1">IF(AND(DAY(A174)=20,COUNTIFS($E$19:E173,"&gt;0",$A$19:A173,"&gt;="&amp;DATE(YEAR(A180),MONTH(A174),1),$A$19:A173,"&lt;"&amp;DATE(YEAR(A174),MONTH(A174)+1,1))=0),'ввод данных'!$B$15,-RANDBETWEEN(51,14999))</f>
        <v>-3757</v>
      </c>
      <c r="F174" s="18">
        <f t="shared" ca="1" si="24"/>
        <v>-3757</v>
      </c>
      <c r="G174" s="11" t="str">
        <f ca="1">IF(E174='ввод данных'!$B$15,"Salary transfer from "&amp;'ввод данных'!$B$11,INDEX(Лист4!$A$1:$A$388,RANDBETWEEN(1,ROWS(Лист4!$A$1:$A$388))))</f>
        <v>FINANSOVYE VOZMOZHNOST</v>
      </c>
      <c r="H174" s="11" t="str">
        <f t="shared" ca="1" si="21"/>
        <v>*6575</v>
      </c>
    </row>
    <row r="175" spans="1:8" ht="28.2" customHeight="1">
      <c r="A175" s="10">
        <f t="shared" ca="1" si="20"/>
        <v>45956.706944444442</v>
      </c>
      <c r="B175" s="19">
        <f t="shared" ca="1" si="25"/>
        <v>45955.056944444441</v>
      </c>
      <c r="C175" s="12">
        <f t="shared" ca="1" si="22"/>
        <v>45956.706944444442</v>
      </c>
      <c r="D175" s="19">
        <f t="shared" ca="1" si="23"/>
        <v>45955.056944444441</v>
      </c>
      <c r="E175" s="16">
        <f ca="1">IF(AND(DAY(A175)=20,COUNTIFS($E$19:E174,"&gt;0",$A$19:A174,"&gt;="&amp;DATE(YEAR(A181),MONTH(A175),1),$A$19:A174,"&lt;"&amp;DATE(YEAR(A175),MONTH(A175)+1,1))=0),'ввод данных'!$B$15,-RANDBETWEEN(51,14999))</f>
        <v>-6882</v>
      </c>
      <c r="F175" s="18">
        <f t="shared" ca="1" si="24"/>
        <v>-6882</v>
      </c>
      <c r="G175" s="11" t="str">
        <f ca="1">IF(E175='ввод данных'!$B$15,"Salary transfer from "&amp;'ввод данных'!$B$11,INDEX(Лист4!$A$1:$A$388,RANDBETWEEN(1,ROWS(Лист4!$A$1:$A$388))))</f>
        <v>YARCHE</v>
      </c>
      <c r="H175" s="11" t="str">
        <f t="shared" ca="1" si="21"/>
        <v>*6575</v>
      </c>
    </row>
    <row r="176" spans="1:8" ht="28.2" customHeight="1">
      <c r="A176" s="10">
        <f t="shared" ca="1" si="20"/>
        <v>45955.978472222218</v>
      </c>
      <c r="B176" s="19">
        <f t="shared" ca="1" si="25"/>
        <v>45954.493749999994</v>
      </c>
      <c r="C176" s="12">
        <f t="shared" ca="1" si="22"/>
        <v>45955.978472222218</v>
      </c>
      <c r="D176" s="19">
        <f t="shared" ca="1" si="23"/>
        <v>45954.493749999994</v>
      </c>
      <c r="E176" s="16">
        <f ca="1">IF(AND(DAY(A176)=20,COUNTIFS($E$19:E175,"&gt;0",$A$19:A175,"&gt;="&amp;DATE(YEAR(A182),MONTH(A176),1),$A$19:A175,"&lt;"&amp;DATE(YEAR(A176),MONTH(A176)+1,1))=0),'ввод данных'!$B$15,-RANDBETWEEN(51,14999))</f>
        <v>-632</v>
      </c>
      <c r="F176" s="18">
        <f t="shared" ca="1" si="24"/>
        <v>-632</v>
      </c>
      <c r="G176" s="11" t="str">
        <f ca="1">IF(E176='ввод данных'!$B$15,"Salary transfer from "&amp;'ввод данных'!$B$11,INDEX(Лист4!$A$1:$A$388,RANDBETWEEN(1,ROWS(Лист4!$A$1:$A$388))))</f>
        <v>YM*ZUCOFFEE</v>
      </c>
      <c r="H176" s="11" t="str">
        <f t="shared" ca="1" si="21"/>
        <v>*6575</v>
      </c>
    </row>
    <row r="177" spans="1:8" ht="28.2" customHeight="1">
      <c r="A177" s="10">
        <f t="shared" ca="1" si="20"/>
        <v>45955.479861111104</v>
      </c>
      <c r="B177" s="19">
        <f t="shared" ca="1" si="25"/>
        <v>45954.363888888882</v>
      </c>
      <c r="C177" s="12">
        <f t="shared" ca="1" si="22"/>
        <v>45955.479861111104</v>
      </c>
      <c r="D177" s="19">
        <f t="shared" ca="1" si="23"/>
        <v>45954.363888888882</v>
      </c>
      <c r="E177" s="16">
        <f ca="1">IF(AND(DAY(A177)=20,COUNTIFS($E$19:E176,"&gt;0",$A$19:A176,"&gt;="&amp;DATE(YEAR(A183),MONTH(A177),1),$A$19:A176,"&lt;"&amp;DATE(YEAR(A177),MONTH(A177)+1,1))=0),'ввод данных'!$B$15,-RANDBETWEEN(51,14999))</f>
        <v>-773</v>
      </c>
      <c r="F177" s="18">
        <f t="shared" ca="1" si="24"/>
        <v>-773</v>
      </c>
      <c r="G177" s="11" t="str">
        <f ca="1">IF(E177='ввод данных'!$B$15,"Salary transfer from "&amp;'ввод данных'!$B$11,INDEX(Лист4!$A$1:$A$388,RANDBETWEEN(1,ROWS(Лист4!$A$1:$A$388))))</f>
        <v>ALFA_SMS</v>
      </c>
      <c r="H177" s="11" t="str">
        <f t="shared" ca="1" si="21"/>
        <v>*6575</v>
      </c>
    </row>
    <row r="178" spans="1:8" ht="28.2" customHeight="1">
      <c r="A178" s="10">
        <f t="shared" ca="1" si="20"/>
        <v>45955.004861111105</v>
      </c>
      <c r="B178" s="19">
        <f t="shared" ca="1" si="25"/>
        <v>45953.986111111109</v>
      </c>
      <c r="C178" s="12">
        <f t="shared" ca="1" si="22"/>
        <v>45955.004861111105</v>
      </c>
      <c r="D178" s="19">
        <f t="shared" ca="1" si="23"/>
        <v>45953.986111111109</v>
      </c>
      <c r="E178" s="16">
        <f ca="1">IF(AND(DAY(A178)=20,COUNTIFS($E$19:E177,"&gt;0",$A$19:A177,"&gt;="&amp;DATE(YEAR(A184),MONTH(A178),1),$A$19:A177,"&lt;"&amp;DATE(YEAR(A178),MONTH(A178)+1,1))=0),'ввод данных'!$B$15,-RANDBETWEEN(51,14999))</f>
        <v>-12262</v>
      </c>
      <c r="F178" s="18">
        <f t="shared" ca="1" si="24"/>
        <v>-12262</v>
      </c>
      <c r="G178" s="11" t="str">
        <f ca="1">IF(E178='ввод данных'!$B$15,"Salary transfer from "&amp;'ввод данных'!$B$11,INDEX(Лист4!$A$1:$A$388,RANDBETWEEN(1,ROWS(Лист4!$A$1:$A$388))))</f>
        <v>YM*COFFEE-CAPITA</v>
      </c>
      <c r="H178" s="11" t="str">
        <f t="shared" ca="1" si="21"/>
        <v>*6575</v>
      </c>
    </row>
    <row r="179" spans="1:8" ht="28.2" customHeight="1">
      <c r="A179" s="10">
        <f t="shared" ca="1" si="20"/>
        <v>45954.507638888885</v>
      </c>
      <c r="B179" s="19">
        <f t="shared" ca="1" si="25"/>
        <v>45952.912499999999</v>
      </c>
      <c r="C179" s="12">
        <f t="shared" ca="1" si="22"/>
        <v>45954.507638888885</v>
      </c>
      <c r="D179" s="19">
        <f t="shared" ca="1" si="23"/>
        <v>45952.912499999999</v>
      </c>
      <c r="E179" s="16">
        <f ca="1">IF(AND(DAY(A179)=20,COUNTIFS($E$19:E178,"&gt;0",$A$19:A178,"&gt;="&amp;DATE(YEAR(A185),MONTH(A179),1),$A$19:A178,"&lt;"&amp;DATE(YEAR(A179),MONTH(A179)+1,1))=0),'ввод данных'!$B$15,-RANDBETWEEN(51,14999))</f>
        <v>-3340</v>
      </c>
      <c r="F179" s="18">
        <f t="shared" ca="1" si="24"/>
        <v>-3340</v>
      </c>
      <c r="G179" s="11" t="str">
        <f ca="1">IF(E179='ввод данных'!$B$15,"Salary transfer from "&amp;'ввод данных'!$B$11,INDEX(Лист4!$A$1:$A$388,RANDBETWEEN(1,ROWS(Лист4!$A$1:$A$388))))</f>
        <v>AZS GEROEV KHASANA 107</v>
      </c>
      <c r="H179" s="11" t="str">
        <f t="shared" ca="1" si="21"/>
        <v>*6575</v>
      </c>
    </row>
    <row r="180" spans="1:8" ht="28.2" customHeight="1">
      <c r="A180" s="10">
        <f t="shared" ca="1" si="20"/>
        <v>45953.507638888885</v>
      </c>
      <c r="B180" s="19">
        <f t="shared" ca="1" si="25"/>
        <v>45952.394444444435</v>
      </c>
      <c r="C180" s="12">
        <f t="shared" ca="1" si="22"/>
        <v>45953.507638888885</v>
      </c>
      <c r="D180" s="19">
        <f t="shared" ca="1" si="23"/>
        <v>45952.394444444435</v>
      </c>
      <c r="E180" s="16">
        <f ca="1">IF(AND(DAY(A180)=20,COUNTIFS($E$19:E179,"&gt;0",$A$19:A179,"&gt;="&amp;DATE(YEAR(A186),MONTH(A180),1),$A$19:A179,"&lt;"&amp;DATE(YEAR(A180),MONTH(A180)+1,1))=0),'ввод данных'!$B$15,-RANDBETWEEN(51,14999))</f>
        <v>-13554</v>
      </c>
      <c r="F180" s="18">
        <f t="shared" ca="1" si="24"/>
        <v>-13554</v>
      </c>
      <c r="G180" s="11" t="str">
        <f ca="1">IF(E180='ввод данных'!$B$15,"Salary transfer from "&amp;'ввод данных'!$B$11,INDEX(Лист4!$A$1:$A$388,RANDBETWEEN(1,ROWS(Лист4!$A$1:$A$388))))</f>
        <v>GRIN MARKET 2</v>
      </c>
      <c r="H180" s="11" t="str">
        <f t="shared" ca="1" si="21"/>
        <v>*6575</v>
      </c>
    </row>
    <row r="181" spans="1:8" ht="28.2" customHeight="1">
      <c r="A181" s="10">
        <f t="shared" ca="1" si="20"/>
        <v>45952.848611111105</v>
      </c>
      <c r="B181" s="19">
        <f t="shared" ca="1" si="25"/>
        <v>45951.763888888883</v>
      </c>
      <c r="C181" s="12">
        <f t="shared" ca="1" si="22"/>
        <v>45952.848611111105</v>
      </c>
      <c r="D181" s="19">
        <f t="shared" ca="1" si="23"/>
        <v>45951.763888888883</v>
      </c>
      <c r="E181" s="16">
        <f ca="1">IF(AND(DAY(A181)=20,COUNTIFS($E$19:E180,"&gt;0",$A$19:A180,"&gt;="&amp;DATE(YEAR(A187),MONTH(A181),1),$A$19:A180,"&lt;"&amp;DATE(YEAR(A181),MONTH(A181)+1,1))=0),'ввод данных'!$B$15,-RANDBETWEEN(51,14999))</f>
        <v>-13400</v>
      </c>
      <c r="F181" s="18">
        <f t="shared" ca="1" si="24"/>
        <v>-13400</v>
      </c>
      <c r="G181" s="11" t="str">
        <f ca="1">IF(E181='ввод данных'!$B$15,"Salary transfer from "&amp;'ввод данных'!$B$11,INDEX(Лист4!$A$1:$A$388,RANDBETWEEN(1,ROWS(Лист4!$A$1:$A$388))))</f>
        <v>BVAAUCTIONS</v>
      </c>
      <c r="H181" s="11" t="str">
        <f t="shared" ca="1" si="21"/>
        <v>*6575</v>
      </c>
    </row>
    <row r="182" spans="1:8" ht="28.2" customHeight="1">
      <c r="A182" s="10">
        <f t="shared" ref="A182:A245" ca="1" si="26">A181-RANDBETWEEN(500,1440)/1440</f>
        <v>45952.447916666664</v>
      </c>
      <c r="B182" s="19">
        <f t="shared" ca="1" si="25"/>
        <v>45951.45208333333</v>
      </c>
      <c r="C182" s="12">
        <f t="shared" ca="1" si="22"/>
        <v>45952.447916666664</v>
      </c>
      <c r="D182" s="19">
        <f t="shared" ca="1" si="23"/>
        <v>45951.45208333333</v>
      </c>
      <c r="E182" s="16">
        <f ca="1">IF(AND(DAY(A182)=20,COUNTIFS($E$19:E181,"&gt;0",$A$19:A181,"&gt;="&amp;DATE(YEAR(A188),MONTH(A182),1),$A$19:A181,"&lt;"&amp;DATE(YEAR(A182),MONTH(A182)+1,1))=0),'ввод данных'!$B$15,-RANDBETWEEN(51,14999))</f>
        <v>-2265</v>
      </c>
      <c r="F182" s="18">
        <f t="shared" ca="1" si="24"/>
        <v>-2265</v>
      </c>
      <c r="G182" s="11" t="str">
        <f ca="1">IF(E182='ввод данных'!$B$15,"Salary transfer from "&amp;'ввод данных'!$B$11,INDEX(Лист4!$A$1:$A$388,RANDBETWEEN(1,ROWS(Лист4!$A$1:$A$388))))</f>
        <v>PAYPAL *UORPGMONEY</v>
      </c>
      <c r="H182" s="11" t="str">
        <f t="shared" ref="H182:H245" ca="1" si="27">H181</f>
        <v>*6575</v>
      </c>
    </row>
    <row r="183" spans="1:8" ht="28.2" customHeight="1">
      <c r="A183" s="10">
        <f t="shared" ca="1" si="26"/>
        <v>45951.906944444439</v>
      </c>
      <c r="B183" s="19">
        <f t="shared" ca="1" si="25"/>
        <v>45950.839583333327</v>
      </c>
      <c r="C183" s="12">
        <f t="shared" ca="1" si="22"/>
        <v>45951.906944444439</v>
      </c>
      <c r="D183" s="19">
        <f t="shared" ca="1" si="23"/>
        <v>45950.839583333327</v>
      </c>
      <c r="E183" s="16">
        <f ca="1">IF(AND(DAY(A183)=20,COUNTIFS($E$19:E182,"&gt;0",$A$19:A182,"&gt;="&amp;DATE(YEAR(A189),MONTH(A183),1),$A$19:A182,"&lt;"&amp;DATE(YEAR(A183),MONTH(A183)+1,1))=0),'ввод данных'!$B$15,-RANDBETWEEN(51,14999))</f>
        <v>-9282</v>
      </c>
      <c r="F183" s="18">
        <f t="shared" ca="1" si="24"/>
        <v>-9282</v>
      </c>
      <c r="G183" s="11" t="str">
        <f ca="1">IF(E183='ввод данных'!$B$15,"Salary transfer from "&amp;'ввод данных'!$B$11,INDEX(Лист4!$A$1:$A$388,RANDBETWEEN(1,ROWS(Лист4!$A$1:$A$388))))</f>
        <v>YM*MOBCREDIT</v>
      </c>
      <c r="H183" s="11" t="str">
        <f t="shared" ca="1" si="27"/>
        <v>*6575</v>
      </c>
    </row>
    <row r="184" spans="1:8" ht="28.2" customHeight="1">
      <c r="A184" s="10">
        <f t="shared" ca="1" si="26"/>
        <v>45951.23055555555</v>
      </c>
      <c r="B184" s="19">
        <f t="shared" ca="1" si="25"/>
        <v>45949.656944444439</v>
      </c>
      <c r="C184" s="12">
        <f t="shared" ca="1" si="22"/>
        <v>45951.23055555555</v>
      </c>
      <c r="D184" s="19">
        <f t="shared" ca="1" si="23"/>
        <v>45949.656944444439</v>
      </c>
      <c r="E184" s="16">
        <f ca="1">IF(AND(DAY(A184)=20,COUNTIFS($E$19:E183,"&gt;0",$A$19:A183,"&gt;="&amp;DATE(YEAR(A190),MONTH(A184),1),$A$19:A183,"&lt;"&amp;DATE(YEAR(A184),MONTH(A184)+1,1))=0),'ввод данных'!$B$15,-RANDBETWEEN(51,14999))</f>
        <v>-11844</v>
      </c>
      <c r="F184" s="18">
        <f t="shared" ca="1" si="24"/>
        <v>-11844</v>
      </c>
      <c r="G184" s="11" t="str">
        <f ca="1">IF(E184='ввод данных'!$B$15,"Salary transfer from "&amp;'ввод данных'!$B$11,INDEX(Лист4!$A$1:$A$388,RANDBETWEEN(1,ROWS(Лист4!$A$1:$A$388))))</f>
        <v>PAYANYWAY</v>
      </c>
      <c r="H184" s="11" t="str">
        <f t="shared" ca="1" si="27"/>
        <v>*6575</v>
      </c>
    </row>
    <row r="185" spans="1:8" ht="28.2" customHeight="1">
      <c r="A185" s="10">
        <f t="shared" ca="1" si="26"/>
        <v>45950.348611111105</v>
      </c>
      <c r="B185" s="19">
        <f t="shared" ca="1" si="25"/>
        <v>45948.895138888882</v>
      </c>
      <c r="C185" s="12">
        <f t="shared" ca="1" si="22"/>
        <v>45950.348611111105</v>
      </c>
      <c r="D185" s="19">
        <f t="shared" ca="1" si="23"/>
        <v>45948.895138888882</v>
      </c>
      <c r="E185" s="16">
        <f ca="1">IF(AND(DAY(A185)=20,COUNTIFS($E$19:E184,"&gt;0",$A$19:A184,"&gt;="&amp;DATE(YEAR(A191),MONTH(A185),1),$A$19:A184,"&lt;"&amp;DATE(YEAR(A185),MONTH(A185)+1,1))=0),'ввод данных'!$B$15,-RANDBETWEEN(51,14999))</f>
        <v>840000</v>
      </c>
      <c r="F185" s="18">
        <f t="shared" ca="1" si="24"/>
        <v>840000</v>
      </c>
      <c r="G185" s="11" t="str">
        <f ca="1">IF(E185='ввод данных'!$B$15,"Salary transfer from "&amp;'ввод данных'!$B$11,INDEX(Лист4!$A$1:$A$388,RANDBETWEEN(1,ROWS(Лист4!$A$1:$A$388))))</f>
        <v>Salary transfer from STARLINK LLC</v>
      </c>
      <c r="H185" s="11" t="str">
        <f t="shared" ca="1" si="27"/>
        <v>*6575</v>
      </c>
    </row>
    <row r="186" spans="1:8" ht="28.2" customHeight="1">
      <c r="A186" s="10">
        <f t="shared" ca="1" si="26"/>
        <v>45949.388194444437</v>
      </c>
      <c r="B186" s="19">
        <f t="shared" ca="1" si="25"/>
        <v>45948.112499999988</v>
      </c>
      <c r="C186" s="12">
        <f t="shared" ref="C186:C249" ca="1" si="28">A186</f>
        <v>45949.388194444437</v>
      </c>
      <c r="D186" s="19">
        <f t="shared" ref="D186:D249" ca="1" si="29">B186</f>
        <v>45948.112499999988</v>
      </c>
      <c r="E186" s="16">
        <f ca="1">IF(AND(DAY(A186)=20,COUNTIFS($E$19:E185,"&gt;0",$A$19:A185,"&gt;="&amp;DATE(YEAR(A192),MONTH(A186),1),$A$19:A185,"&lt;"&amp;DATE(YEAR(A186),MONTH(A186)+1,1))=0),'ввод данных'!$B$15,-RANDBETWEEN(51,14999))</f>
        <v>-8111</v>
      </c>
      <c r="F186" s="18">
        <f t="shared" ref="F186:F249" ca="1" si="30">E186</f>
        <v>-8111</v>
      </c>
      <c r="G186" s="11" t="str">
        <f ca="1">IF(E186='ввод данных'!$B$15,"Salary transfer from "&amp;'ввод данных'!$B$11,INDEX(Лист4!$A$1:$A$388,RANDBETWEEN(1,ROWS(Лист4!$A$1:$A$388))))</f>
        <v>SKR*SKRILL.COM</v>
      </c>
      <c r="H186" s="11" t="str">
        <f t="shared" ca="1" si="27"/>
        <v>*6575</v>
      </c>
    </row>
    <row r="187" spans="1:8" ht="28.2" customHeight="1">
      <c r="A187" s="10">
        <f t="shared" ca="1" si="26"/>
        <v>45948.811805555546</v>
      </c>
      <c r="B187" s="19">
        <f t="shared" ca="1" si="25"/>
        <v>45947.555555555547</v>
      </c>
      <c r="C187" s="12">
        <f t="shared" ca="1" si="28"/>
        <v>45948.811805555546</v>
      </c>
      <c r="D187" s="19">
        <f t="shared" ca="1" si="29"/>
        <v>45947.555555555547</v>
      </c>
      <c r="E187" s="16">
        <f ca="1">IF(AND(DAY(A187)=20,COUNTIFS($E$19:E186,"&gt;0",$A$19:A186,"&gt;="&amp;DATE(YEAR(A193),MONTH(A187),1),$A$19:A186,"&lt;"&amp;DATE(YEAR(A187),MONTH(A187)+1,1))=0),'ввод данных'!$B$15,-RANDBETWEEN(51,14999))</f>
        <v>-5190</v>
      </c>
      <c r="F187" s="18">
        <f t="shared" ca="1" si="30"/>
        <v>-5190</v>
      </c>
      <c r="G187" s="11" t="str">
        <f ca="1">IF(E187='ввод данных'!$B$15,"Salary transfer from "&amp;'ввод данных'!$B$11,INDEX(Лист4!$A$1:$A$388,RANDBETWEEN(1,ROWS(Лист4!$A$1:$A$388))))</f>
        <v>YM*TURBOZAIM</v>
      </c>
      <c r="H187" s="11" t="str">
        <f t="shared" ca="1" si="27"/>
        <v>*6575</v>
      </c>
    </row>
    <row r="188" spans="1:8" ht="28.2" customHeight="1">
      <c r="A188" s="10">
        <f t="shared" ca="1" si="26"/>
        <v>45948.161111111105</v>
      </c>
      <c r="B188" s="19">
        <f t="shared" ca="1" si="25"/>
        <v>45947.354861111111</v>
      </c>
      <c r="C188" s="12">
        <f t="shared" ca="1" si="28"/>
        <v>45948.161111111105</v>
      </c>
      <c r="D188" s="19">
        <f t="shared" ca="1" si="29"/>
        <v>45947.354861111111</v>
      </c>
      <c r="E188" s="16">
        <f ca="1">IF(AND(DAY(A188)=20,COUNTIFS($E$19:E187,"&gt;0",$A$19:A187,"&gt;="&amp;DATE(YEAR(A194),MONTH(A188),1),$A$19:A187,"&lt;"&amp;DATE(YEAR(A188),MONTH(A188)+1,1))=0),'ввод данных'!$B$15,-RANDBETWEEN(51,14999))</f>
        <v>-7234</v>
      </c>
      <c r="F188" s="18">
        <f t="shared" ca="1" si="30"/>
        <v>-7234</v>
      </c>
      <c r="G188" s="11" t="str">
        <f ca="1">IF(E188='ввод данных'!$B$15,"Salary transfer from "&amp;'ввод данных'!$B$11,INDEX(Лист4!$A$1:$A$388,RANDBETWEEN(1,ROWS(Лист4!$A$1:$A$388))))</f>
        <v>YM*YM.FIN</v>
      </c>
      <c r="H188" s="11" t="str">
        <f t="shared" ca="1" si="27"/>
        <v>*6575</v>
      </c>
    </row>
    <row r="189" spans="1:8" ht="28.2" customHeight="1">
      <c r="A189" s="10">
        <f t="shared" ca="1" si="26"/>
        <v>45947.782638888886</v>
      </c>
      <c r="B189" s="19">
        <f t="shared" ca="1" si="25"/>
        <v>45946.676388888889</v>
      </c>
      <c r="C189" s="12">
        <f t="shared" ca="1" si="28"/>
        <v>45947.782638888886</v>
      </c>
      <c r="D189" s="19">
        <f t="shared" ca="1" si="29"/>
        <v>45946.676388888889</v>
      </c>
      <c r="E189" s="16">
        <f ca="1">IF(AND(DAY(A189)=20,COUNTIFS($E$19:E188,"&gt;0",$A$19:A188,"&gt;="&amp;DATE(YEAR(A195),MONTH(A189),1),$A$19:A188,"&lt;"&amp;DATE(YEAR(A189),MONTH(A189)+1,1))=0),'ввод данных'!$B$15,-RANDBETWEEN(51,14999))</f>
        <v>-13281</v>
      </c>
      <c r="F189" s="18">
        <f t="shared" ca="1" si="30"/>
        <v>-13281</v>
      </c>
      <c r="G189" s="11" t="str">
        <f ca="1">IF(E189='ввод данных'!$B$15,"Salary transfer from "&amp;'ввод данных'!$B$11,INDEX(Лист4!$A$1:$A$388,RANDBETWEEN(1,ROWS(Лист4!$A$1:$A$388))))</f>
        <v>AZS TATNEFT 182</v>
      </c>
      <c r="H189" s="11" t="str">
        <f t="shared" ca="1" si="27"/>
        <v>*6575</v>
      </c>
    </row>
    <row r="190" spans="1:8" ht="28.2" customHeight="1">
      <c r="A190" s="10">
        <f t="shared" ca="1" si="26"/>
        <v>45947.238888888889</v>
      </c>
      <c r="B190" s="19">
        <f t="shared" ca="1" si="25"/>
        <v>45945.560416666667</v>
      </c>
      <c r="C190" s="12">
        <f t="shared" ca="1" si="28"/>
        <v>45947.238888888889</v>
      </c>
      <c r="D190" s="19">
        <f t="shared" ca="1" si="29"/>
        <v>45945.560416666667</v>
      </c>
      <c r="E190" s="16">
        <f ca="1">IF(AND(DAY(A190)=20,COUNTIFS($E$19:E189,"&gt;0",$A$19:A189,"&gt;="&amp;DATE(YEAR(A196),MONTH(A190),1),$A$19:A189,"&lt;"&amp;DATE(YEAR(A190),MONTH(A190)+1,1))=0),'ввод данных'!$B$15,-RANDBETWEEN(51,14999))</f>
        <v>-252</v>
      </c>
      <c r="F190" s="18">
        <f t="shared" ca="1" si="30"/>
        <v>-252</v>
      </c>
      <c r="G190" s="11" t="str">
        <f ca="1">IF(E190='ввод данных'!$B$15,"Salary transfer from "&amp;'ввод данных'!$B$11,INDEX(Лист4!$A$1:$A$388,RANDBETWEEN(1,ROWS(Лист4!$A$1:$A$388))))</f>
        <v>Y.M*ZUCOFFEE</v>
      </c>
      <c r="H190" s="11" t="str">
        <f t="shared" ca="1" si="27"/>
        <v>*6575</v>
      </c>
    </row>
    <row r="191" spans="1:8" ht="28.2" customHeight="1">
      <c r="A191" s="10">
        <f t="shared" ca="1" si="26"/>
        <v>45946.263194444444</v>
      </c>
      <c r="B191" s="19">
        <f t="shared" ca="1" si="25"/>
        <v>45945.143749999996</v>
      </c>
      <c r="C191" s="12">
        <f t="shared" ca="1" si="28"/>
        <v>45946.263194444444</v>
      </c>
      <c r="D191" s="19">
        <f t="shared" ca="1" si="29"/>
        <v>45945.143749999996</v>
      </c>
      <c r="E191" s="16">
        <f ca="1">IF(AND(DAY(A191)=20,COUNTIFS($E$19:E190,"&gt;0",$A$19:A190,"&gt;="&amp;DATE(YEAR(A197),MONTH(A191),1),$A$19:A190,"&lt;"&amp;DATE(YEAR(A191),MONTH(A191)+1,1))=0),'ввод данных'!$B$15,-RANDBETWEEN(51,14999))</f>
        <v>-13815</v>
      </c>
      <c r="F191" s="18">
        <f t="shared" ca="1" si="30"/>
        <v>-13815</v>
      </c>
      <c r="G191" s="11" t="str">
        <f ca="1">IF(E191='ввод данных'!$B$15,"Salary transfer from "&amp;'ввод данных'!$B$11,INDEX(Лист4!$A$1:$A$388,RANDBETWEEN(1,ROWS(Лист4!$A$1:$A$388))))</f>
        <v>UMESTO SUSHI</v>
      </c>
      <c r="H191" s="11" t="str">
        <f t="shared" ca="1" si="27"/>
        <v>*6575</v>
      </c>
    </row>
    <row r="192" spans="1:8" ht="28.2" customHeight="1">
      <c r="A192" s="10">
        <f t="shared" ca="1" si="26"/>
        <v>45945.652777777774</v>
      </c>
      <c r="B192" s="19">
        <f t="shared" ca="1" si="25"/>
        <v>45944.602777777771</v>
      </c>
      <c r="C192" s="12">
        <f t="shared" ca="1" si="28"/>
        <v>45945.652777777774</v>
      </c>
      <c r="D192" s="19">
        <f t="shared" ca="1" si="29"/>
        <v>45944.602777777771</v>
      </c>
      <c r="E192" s="16">
        <f ca="1">IF(AND(DAY(A192)=20,COUNTIFS($E$19:E191,"&gt;0",$A$19:A191,"&gt;="&amp;DATE(YEAR(A198),MONTH(A192),1),$A$19:A191,"&lt;"&amp;DATE(YEAR(A192),MONTH(A192)+1,1))=0),'ввод данных'!$B$15,-RANDBETWEEN(51,14999))</f>
        <v>-5891</v>
      </c>
      <c r="F192" s="18">
        <f t="shared" ca="1" si="30"/>
        <v>-5891</v>
      </c>
      <c r="G192" s="11" t="str">
        <f ca="1">IF(E192='ввод данных'!$B$15,"Salary transfer from "&amp;'ввод данных'!$B$11,INDEX(Лист4!$A$1:$A$388,RANDBETWEEN(1,ROWS(Лист4!$A$1:$A$388))))</f>
        <v>ONEZAIM.RU</v>
      </c>
      <c r="H192" s="11" t="str">
        <f t="shared" ca="1" si="27"/>
        <v>*6575</v>
      </c>
    </row>
    <row r="193" spans="1:8" ht="28.2" customHeight="1">
      <c r="A193" s="10">
        <f t="shared" ca="1" si="26"/>
        <v>45945.084722222215</v>
      </c>
      <c r="B193" s="19">
        <f t="shared" ca="1" si="25"/>
        <v>45943.85624999999</v>
      </c>
      <c r="C193" s="12">
        <f t="shared" ca="1" si="28"/>
        <v>45945.084722222215</v>
      </c>
      <c r="D193" s="19">
        <f t="shared" ca="1" si="29"/>
        <v>45943.85624999999</v>
      </c>
      <c r="E193" s="16">
        <f ca="1">IF(AND(DAY(A193)=20,COUNTIFS($E$19:E192,"&gt;0",$A$19:A192,"&gt;="&amp;DATE(YEAR(A199),MONTH(A193),1),$A$19:A192,"&lt;"&amp;DATE(YEAR(A193),MONTH(A193)+1,1))=0),'ввод данных'!$B$15,-RANDBETWEEN(51,14999))</f>
        <v>-5390</v>
      </c>
      <c r="F193" s="18">
        <f t="shared" ca="1" si="30"/>
        <v>-5390</v>
      </c>
      <c r="G193" s="11" t="str">
        <f ca="1">IF(E193='ввод данных'!$B$15,"Salary transfer from "&amp;'ввод данных'!$B$11,INDEX(Лист4!$A$1:$A$388,RANDBETWEEN(1,ROWS(Лист4!$A$1:$A$388))))</f>
        <v>VRB*QIWI</v>
      </c>
      <c r="H193" s="11" t="str">
        <f t="shared" ca="1" si="27"/>
        <v>*6575</v>
      </c>
    </row>
    <row r="194" spans="1:8" ht="28.2" customHeight="1">
      <c r="A194" s="10">
        <f t="shared" ca="1" si="26"/>
        <v>45944.700694444437</v>
      </c>
      <c r="B194" s="19">
        <f t="shared" ca="1" si="25"/>
        <v>45943.242361111101</v>
      </c>
      <c r="C194" s="12">
        <f t="shared" ca="1" si="28"/>
        <v>45944.700694444437</v>
      </c>
      <c r="D194" s="19">
        <f t="shared" ca="1" si="29"/>
        <v>45943.242361111101</v>
      </c>
      <c r="E194" s="16">
        <f ca="1">IF(AND(DAY(A194)=20,COUNTIFS($E$19:E193,"&gt;0",$A$19:A193,"&gt;="&amp;DATE(YEAR(A200),MONTH(A194),1),$A$19:A193,"&lt;"&amp;DATE(YEAR(A194),MONTH(A194)+1,1))=0),'ввод данных'!$B$15,-RANDBETWEEN(51,14999))</f>
        <v>-11278</v>
      </c>
      <c r="F194" s="18">
        <f t="shared" ca="1" si="30"/>
        <v>-11278</v>
      </c>
      <c r="G194" s="11" t="str">
        <f ca="1">IF(E194='ввод данных'!$B$15,"Salary transfer from "&amp;'ввод данных'!$B$11,INDEX(Лист4!$A$1:$A$388,RANDBETWEEN(1,ROWS(Лист4!$A$1:$A$388))))</f>
        <v>STATUS CLUB</v>
      </c>
      <c r="H194" s="11" t="str">
        <f t="shared" ca="1" si="27"/>
        <v>*6575</v>
      </c>
    </row>
    <row r="195" spans="1:8" ht="28.2" customHeight="1">
      <c r="A195" s="10">
        <f t="shared" ca="1" si="26"/>
        <v>45944.202083333323</v>
      </c>
      <c r="B195" s="19">
        <f t="shared" ca="1" si="25"/>
        <v>45942.869444444434</v>
      </c>
      <c r="C195" s="12">
        <f t="shared" ca="1" si="28"/>
        <v>45944.202083333323</v>
      </c>
      <c r="D195" s="19">
        <f t="shared" ca="1" si="29"/>
        <v>45942.869444444434</v>
      </c>
      <c r="E195" s="16">
        <f ca="1">IF(AND(DAY(A195)=20,COUNTIFS($E$19:E194,"&gt;0",$A$19:A194,"&gt;="&amp;DATE(YEAR(A201),MONTH(A195),1),$A$19:A194,"&lt;"&amp;DATE(YEAR(A195),MONTH(A195)+1,1))=0),'ввод данных'!$B$15,-RANDBETWEEN(51,14999))</f>
        <v>-288</v>
      </c>
      <c r="F195" s="18">
        <f t="shared" ca="1" si="30"/>
        <v>-288</v>
      </c>
      <c r="G195" s="11" t="str">
        <f ca="1">IF(E195='ввод данных'!$B$15,"Salary transfer from "&amp;'ввод данных'!$B$11,INDEX(Лист4!$A$1:$A$388,RANDBETWEEN(1,ROWS(Лист4!$A$1:$A$388))))</f>
        <v>ALFA ACQ</v>
      </c>
      <c r="H195" s="11" t="str">
        <f t="shared" ca="1" si="27"/>
        <v>*6575</v>
      </c>
    </row>
    <row r="196" spans="1:8" ht="28.2" customHeight="1">
      <c r="A196" s="10">
        <f t="shared" ca="1" si="26"/>
        <v>45943.843749999993</v>
      </c>
      <c r="B196" s="19">
        <f t="shared" ca="1" si="25"/>
        <v>45942.374305555553</v>
      </c>
      <c r="C196" s="12">
        <f t="shared" ca="1" si="28"/>
        <v>45943.843749999993</v>
      </c>
      <c r="D196" s="19">
        <f t="shared" ca="1" si="29"/>
        <v>45942.374305555553</v>
      </c>
      <c r="E196" s="16">
        <f ca="1">IF(AND(DAY(A196)=20,COUNTIFS($E$19:E195,"&gt;0",$A$19:A195,"&gt;="&amp;DATE(YEAR(A202),MONTH(A196),1),$A$19:A195,"&lt;"&amp;DATE(YEAR(A196),MONTH(A196)+1,1))=0),'ввод данных'!$B$15,-RANDBETWEEN(51,14999))</f>
        <v>-5179</v>
      </c>
      <c r="F196" s="18">
        <f t="shared" ca="1" si="30"/>
        <v>-5179</v>
      </c>
      <c r="G196" s="11" t="str">
        <f ca="1">IF(E196='ввод данных'!$B$15,"Salary transfer from "&amp;'ввод данных'!$B$11,INDEX(Лист4!$A$1:$A$388,RANDBETWEEN(1,ROWS(Лист4!$A$1:$A$388))))</f>
        <v>B2P*OTPBANK LENINGRADS</v>
      </c>
      <c r="H196" s="11" t="str">
        <f t="shared" ca="1" si="27"/>
        <v>*6575</v>
      </c>
    </row>
    <row r="197" spans="1:8" ht="28.2" customHeight="1">
      <c r="A197" s="10">
        <f t="shared" ca="1" si="26"/>
        <v>45942.915972222218</v>
      </c>
      <c r="B197" s="19">
        <f t="shared" ca="1" si="25"/>
        <v>45941.481249999997</v>
      </c>
      <c r="C197" s="12">
        <f t="shared" ca="1" si="28"/>
        <v>45942.915972222218</v>
      </c>
      <c r="D197" s="19">
        <f t="shared" ca="1" si="29"/>
        <v>45941.481249999997</v>
      </c>
      <c r="E197" s="16">
        <f ca="1">IF(AND(DAY(A197)=20,COUNTIFS($E$19:E196,"&gt;0",$A$19:A196,"&gt;="&amp;DATE(YEAR(A203),MONTH(A197),1),$A$19:A196,"&lt;"&amp;DATE(YEAR(A197),MONTH(A197)+1,1))=0),'ввод данных'!$B$15,-RANDBETWEEN(51,14999))</f>
        <v>-9006</v>
      </c>
      <c r="F197" s="18">
        <f t="shared" ca="1" si="30"/>
        <v>-9006</v>
      </c>
      <c r="G197" s="11" t="str">
        <f ca="1">IF(E197='ввод данных'!$B$15,"Salary transfer from "&amp;'ввод данных'!$B$11,INDEX(Лист4!$A$1:$A$388,RANDBETWEEN(1,ROWS(Лист4!$A$1:$A$388))))</f>
        <v>DOZARPLATI</v>
      </c>
      <c r="H197" s="11" t="str">
        <f t="shared" ca="1" si="27"/>
        <v>*6575</v>
      </c>
    </row>
    <row r="198" spans="1:8" ht="28.2" customHeight="1">
      <c r="A198" s="10">
        <f t="shared" ca="1" si="26"/>
        <v>45942.311805555553</v>
      </c>
      <c r="B198" s="19">
        <f t="shared" ca="1" si="25"/>
        <v>45941.313194444439</v>
      </c>
      <c r="C198" s="12">
        <f t="shared" ca="1" si="28"/>
        <v>45942.311805555553</v>
      </c>
      <c r="D198" s="19">
        <f t="shared" ca="1" si="29"/>
        <v>45941.313194444439</v>
      </c>
      <c r="E198" s="16">
        <f ca="1">IF(AND(DAY(A198)=20,COUNTIFS($E$19:E197,"&gt;0",$A$19:A197,"&gt;="&amp;DATE(YEAR(A204),MONTH(A198),1),$A$19:A197,"&lt;"&amp;DATE(YEAR(A198),MONTH(A198)+1,1))=0),'ввод данных'!$B$15,-RANDBETWEEN(51,14999))</f>
        <v>-5577</v>
      </c>
      <c r="F198" s="18">
        <f t="shared" ca="1" si="30"/>
        <v>-5577</v>
      </c>
      <c r="G198" s="11" t="str">
        <f ca="1">IF(E198='ввод данных'!$B$15,"Salary transfer from "&amp;'ввод данных'!$B$11,INDEX(Лист4!$A$1:$A$388,RANDBETWEEN(1,ROWS(Лист4!$A$1:$A$388))))</f>
        <v>BANKKURGANPAO</v>
      </c>
      <c r="H198" s="11" t="str">
        <f t="shared" ca="1" si="27"/>
        <v>*6575</v>
      </c>
    </row>
    <row r="199" spans="1:8" ht="28.2" customHeight="1">
      <c r="A199" s="10">
        <f t="shared" ca="1" si="26"/>
        <v>45941.927083333328</v>
      </c>
      <c r="B199" s="19">
        <f t="shared" ca="1" si="25"/>
        <v>45940.070138888885</v>
      </c>
      <c r="C199" s="12">
        <f t="shared" ca="1" si="28"/>
        <v>45941.927083333328</v>
      </c>
      <c r="D199" s="19">
        <f t="shared" ca="1" si="29"/>
        <v>45940.070138888885</v>
      </c>
      <c r="E199" s="16">
        <f ca="1">IF(AND(DAY(A199)=20,COUNTIFS($E$19:E198,"&gt;0",$A$19:A198,"&gt;="&amp;DATE(YEAR(A205),MONTH(A199),1),$A$19:A198,"&lt;"&amp;DATE(YEAR(A199),MONTH(A199)+1,1))=0),'ввод данных'!$B$15,-RANDBETWEEN(51,14999))</f>
        <v>-13733</v>
      </c>
      <c r="F199" s="18">
        <f t="shared" ca="1" si="30"/>
        <v>-13733</v>
      </c>
      <c r="G199" s="11" t="str">
        <f ca="1">IF(E199='ввод данных'!$B$15,"Salary transfer from "&amp;'ввод данных'!$B$11,INDEX(Лист4!$A$1:$A$388,RANDBETWEEN(1,ROWS(Лист4!$A$1:$A$388))))</f>
        <v>MY-ZAIM.RU</v>
      </c>
      <c r="H199" s="11" t="str">
        <f t="shared" ca="1" si="27"/>
        <v>*6575</v>
      </c>
    </row>
    <row r="200" spans="1:8" ht="28.2" customHeight="1">
      <c r="A200" s="10">
        <f t="shared" ca="1" si="26"/>
        <v>45941.029861111107</v>
      </c>
      <c r="B200" s="19">
        <f t="shared" ca="1" si="25"/>
        <v>45939.857638888891</v>
      </c>
      <c r="C200" s="12">
        <f t="shared" ca="1" si="28"/>
        <v>45941.029861111107</v>
      </c>
      <c r="D200" s="19">
        <f t="shared" ca="1" si="29"/>
        <v>45939.857638888891</v>
      </c>
      <c r="E200" s="16">
        <f ca="1">IF(AND(DAY(A200)=20,COUNTIFS($E$19:E199,"&gt;0",$A$19:A199,"&gt;="&amp;DATE(YEAR(A206),MONTH(A200),1),$A$19:A199,"&lt;"&amp;DATE(YEAR(A200),MONTH(A200)+1,1))=0),'ввод данных'!$B$15,-RANDBETWEEN(51,14999))</f>
        <v>-13655</v>
      </c>
      <c r="F200" s="18">
        <f t="shared" ca="1" si="30"/>
        <v>-13655</v>
      </c>
      <c r="G200" s="11" t="str">
        <f ca="1">IF(E200='ввод данных'!$B$15,"Salary transfer from "&amp;'ввод данных'!$B$11,INDEX(Лист4!$A$1:$A$388,RANDBETWEEN(1,ROWS(Лист4!$A$1:$A$388))))</f>
        <v>PSCB.RU</v>
      </c>
      <c r="H200" s="11" t="str">
        <f t="shared" ca="1" si="27"/>
        <v>*6575</v>
      </c>
    </row>
    <row r="201" spans="1:8" ht="28.2" customHeight="1">
      <c r="A201" s="10">
        <f t="shared" ca="1" si="26"/>
        <v>45940.352083333331</v>
      </c>
      <c r="B201" s="19">
        <f t="shared" ca="1" si="25"/>
        <v>45939.24722222222</v>
      </c>
      <c r="C201" s="12">
        <f t="shared" ca="1" si="28"/>
        <v>45940.352083333331</v>
      </c>
      <c r="D201" s="19">
        <f t="shared" ca="1" si="29"/>
        <v>45939.24722222222</v>
      </c>
      <c r="E201" s="16">
        <f ca="1">IF(AND(DAY(A201)=20,COUNTIFS($E$19:E200,"&gt;0",$A$19:A200,"&gt;="&amp;DATE(YEAR(A207),MONTH(A201),1),$A$19:A200,"&lt;"&amp;DATE(YEAR(A201),MONTH(A201)+1,1))=0),'ввод данных'!$B$15,-RANDBETWEEN(51,14999))</f>
        <v>-8878</v>
      </c>
      <c r="F201" s="18">
        <f t="shared" ca="1" si="30"/>
        <v>-8878</v>
      </c>
      <c r="G201" s="11" t="str">
        <f ca="1">IF(E201='ввод данных'!$B$15,"Salary transfer from "&amp;'ввод данных'!$B$11,INDEX(Лист4!$A$1:$A$388,RANDBETWEEN(1,ROWS(Лист4!$A$1:$A$388))))</f>
        <v>AVOSKA</v>
      </c>
      <c r="H201" s="11" t="str">
        <f t="shared" ca="1" si="27"/>
        <v>*6575</v>
      </c>
    </row>
    <row r="202" spans="1:8" ht="28.2" customHeight="1">
      <c r="A202" s="10">
        <f t="shared" ca="1" si="26"/>
        <v>45939.915277777778</v>
      </c>
      <c r="B202" s="19">
        <f t="shared" ca="1" si="25"/>
        <v>45938.92569444445</v>
      </c>
      <c r="C202" s="12">
        <f t="shared" ca="1" si="28"/>
        <v>45939.915277777778</v>
      </c>
      <c r="D202" s="19">
        <f t="shared" ca="1" si="29"/>
        <v>45938.92569444445</v>
      </c>
      <c r="E202" s="16">
        <f ca="1">IF(AND(DAY(A202)=20,COUNTIFS($E$19:E201,"&gt;0",$A$19:A201,"&gt;="&amp;DATE(YEAR(A208),MONTH(A202),1),$A$19:A201,"&lt;"&amp;DATE(YEAR(A202),MONTH(A202)+1,1))=0),'ввод данных'!$B$15,-RANDBETWEEN(51,14999))</f>
        <v>-1160</v>
      </c>
      <c r="F202" s="18">
        <f t="shared" ca="1" si="30"/>
        <v>-1160</v>
      </c>
      <c r="G202" s="11" t="str">
        <f ca="1">IF(E202='ввод данных'!$B$15,"Salary transfer from "&amp;'ввод данных'!$B$11,INDEX(Лист4!$A$1:$A$388,RANDBETWEEN(1,ROWS(Лист4!$A$1:$A$388))))</f>
        <v>OOO COFFEE SITI</v>
      </c>
      <c r="H202" s="11" t="str">
        <f t="shared" ca="1" si="27"/>
        <v>*6575</v>
      </c>
    </row>
    <row r="203" spans="1:8" ht="28.2" customHeight="1">
      <c r="A203" s="10">
        <f t="shared" ca="1" si="26"/>
        <v>45939.474305555559</v>
      </c>
      <c r="B203" s="19">
        <f t="shared" ca="1" si="25"/>
        <v>45938.134722222225</v>
      </c>
      <c r="C203" s="12">
        <f t="shared" ca="1" si="28"/>
        <v>45939.474305555559</v>
      </c>
      <c r="D203" s="19">
        <f t="shared" ca="1" si="29"/>
        <v>45938.134722222225</v>
      </c>
      <c r="E203" s="16">
        <f ca="1">IF(AND(DAY(A203)=20,COUNTIFS($E$19:E202,"&gt;0",$A$19:A202,"&gt;="&amp;DATE(YEAR(A209),MONTH(A203),1),$A$19:A202,"&lt;"&amp;DATE(YEAR(A203),MONTH(A203)+1,1))=0),'ввод данных'!$B$15,-RANDBETWEEN(51,14999))</f>
        <v>-7074</v>
      </c>
      <c r="F203" s="18">
        <f t="shared" ca="1" si="30"/>
        <v>-7074</v>
      </c>
      <c r="G203" s="11" t="str">
        <f ca="1">IF(E203='ввод данных'!$B$15,"Salary transfer from "&amp;'ввод данных'!$B$11,INDEX(Лист4!$A$1:$A$388,RANDBETWEEN(1,ROWS(Лист4!$A$1:$A$388))))</f>
        <v>GRAND-COFFEE</v>
      </c>
      <c r="H203" s="11" t="str">
        <f t="shared" ca="1" si="27"/>
        <v>*6575</v>
      </c>
    </row>
    <row r="204" spans="1:8" ht="28.2" customHeight="1">
      <c r="A204" s="10">
        <f t="shared" ca="1" si="26"/>
        <v>45938.870138888895</v>
      </c>
      <c r="B204" s="19">
        <f t="shared" ca="1" si="25"/>
        <v>45937.740972222229</v>
      </c>
      <c r="C204" s="12">
        <f t="shared" ca="1" si="28"/>
        <v>45938.870138888895</v>
      </c>
      <c r="D204" s="19">
        <f t="shared" ca="1" si="29"/>
        <v>45937.740972222229</v>
      </c>
      <c r="E204" s="16">
        <f ca="1">IF(AND(DAY(A204)=20,COUNTIFS($E$19:E203,"&gt;0",$A$19:A203,"&gt;="&amp;DATE(YEAR(A210),MONTH(A204),1),$A$19:A203,"&lt;"&amp;DATE(YEAR(A204),MONTH(A204)+1,1))=0),'ввод данных'!$B$15,-RANDBETWEEN(51,14999))</f>
        <v>-2059</v>
      </c>
      <c r="F204" s="18">
        <f t="shared" ca="1" si="30"/>
        <v>-2059</v>
      </c>
      <c r="G204" s="11" t="str">
        <f ca="1">IF(E204='ввод данных'!$B$15,"Salary transfer from "&amp;'ввод данных'!$B$11,INDEX(Лист4!$A$1:$A$388,RANDBETWEEN(1,ROWS(Лист4!$A$1:$A$388))))</f>
        <v>YM*ZUCOFFEE</v>
      </c>
      <c r="H204" s="11" t="str">
        <f t="shared" ca="1" si="27"/>
        <v>*6575</v>
      </c>
    </row>
    <row r="205" spans="1:8" ht="28.2" customHeight="1">
      <c r="A205" s="10">
        <f t="shared" ca="1" si="26"/>
        <v>45938.136111111118</v>
      </c>
      <c r="B205" s="19">
        <f t="shared" ca="1" si="25"/>
        <v>45937.032638888893</v>
      </c>
      <c r="C205" s="12">
        <f t="shared" ca="1" si="28"/>
        <v>45938.136111111118</v>
      </c>
      <c r="D205" s="19">
        <f t="shared" ca="1" si="29"/>
        <v>45937.032638888893</v>
      </c>
      <c r="E205" s="16">
        <f ca="1">IF(AND(DAY(A205)=20,COUNTIFS($E$19:E204,"&gt;0",$A$19:A204,"&gt;="&amp;DATE(YEAR(A211),MONTH(A205),1),$A$19:A204,"&lt;"&amp;DATE(YEAR(A205),MONTH(A205)+1,1))=0),'ввод данных'!$B$15,-RANDBETWEEN(51,14999))</f>
        <v>-2158</v>
      </c>
      <c r="F205" s="18">
        <f t="shared" ca="1" si="30"/>
        <v>-2158</v>
      </c>
      <c r="G205" s="11" t="str">
        <f ca="1">IF(E205='ввод данных'!$B$15,"Salary transfer from "&amp;'ввод данных'!$B$11,INDEX(Лист4!$A$1:$A$388,RANDBETWEEN(1,ROWS(Лист4!$A$1:$A$388))))</f>
        <v>LEADERDIGITAL</v>
      </c>
      <c r="H205" s="11" t="str">
        <f t="shared" ca="1" si="27"/>
        <v>*6575</v>
      </c>
    </row>
    <row r="206" spans="1:8" ht="28.2" customHeight="1">
      <c r="A206" s="10">
        <f t="shared" ca="1" si="26"/>
        <v>45937.548611111117</v>
      </c>
      <c r="B206" s="19">
        <f t="shared" ca="1" si="25"/>
        <v>45936.398611111115</v>
      </c>
      <c r="C206" s="12">
        <f t="shared" ca="1" si="28"/>
        <v>45937.548611111117</v>
      </c>
      <c r="D206" s="19">
        <f t="shared" ca="1" si="29"/>
        <v>45936.398611111115</v>
      </c>
      <c r="E206" s="16">
        <f ca="1">IF(AND(DAY(A206)=20,COUNTIFS($E$19:E205,"&gt;0",$A$19:A205,"&gt;="&amp;DATE(YEAR(A212),MONTH(A206),1),$A$19:A205,"&lt;"&amp;DATE(YEAR(A206),MONTH(A206)+1,1))=0),'ввод данных'!$B$15,-RANDBETWEEN(51,14999))</f>
        <v>-12800</v>
      </c>
      <c r="F206" s="18">
        <f t="shared" ca="1" si="30"/>
        <v>-12800</v>
      </c>
      <c r="G206" s="11" t="str">
        <f ca="1">IF(E206='ввод данных'!$B$15,"Salary transfer from "&amp;'ввод данных'!$B$11,INDEX(Лист4!$A$1:$A$388,RANDBETWEEN(1,ROWS(Лист4!$A$1:$A$388))))</f>
        <v>SAMMER LANCH</v>
      </c>
      <c r="H206" s="11" t="str">
        <f t="shared" ca="1" si="27"/>
        <v>*6575</v>
      </c>
    </row>
    <row r="207" spans="1:8" ht="28.2" customHeight="1">
      <c r="A207" s="10">
        <f t="shared" ca="1" si="26"/>
        <v>45936.901388888895</v>
      </c>
      <c r="B207" s="19">
        <f t="shared" ca="1" si="25"/>
        <v>45935.647222222229</v>
      </c>
      <c r="C207" s="12">
        <f t="shared" ca="1" si="28"/>
        <v>45936.901388888895</v>
      </c>
      <c r="D207" s="19">
        <f t="shared" ca="1" si="29"/>
        <v>45935.647222222229</v>
      </c>
      <c r="E207" s="16">
        <f ca="1">IF(AND(DAY(A207)=20,COUNTIFS($E$19:E206,"&gt;0",$A$19:A206,"&gt;="&amp;DATE(YEAR(A213),MONTH(A207),1),$A$19:A206,"&lt;"&amp;DATE(YEAR(A207),MONTH(A207)+1,1))=0),'ввод данных'!$B$15,-RANDBETWEEN(51,14999))</f>
        <v>-6568</v>
      </c>
      <c r="F207" s="18">
        <f t="shared" ca="1" si="30"/>
        <v>-6568</v>
      </c>
      <c r="G207" s="11" t="str">
        <f ca="1">IF(E207='ввод данных'!$B$15,"Salary transfer from "&amp;'ввод данных'!$B$11,INDEX(Лист4!$A$1:$A$388,RANDBETWEEN(1,ROWS(Лист4!$A$1:$A$388))))</f>
        <v>VASH COFFEE</v>
      </c>
      <c r="H207" s="11" t="str">
        <f t="shared" ca="1" si="27"/>
        <v>*6575</v>
      </c>
    </row>
    <row r="208" spans="1:8" ht="28.2" customHeight="1">
      <c r="A208" s="10">
        <f t="shared" ca="1" si="26"/>
        <v>45936.186805555561</v>
      </c>
      <c r="B208" s="19">
        <f t="shared" ca="1" si="25"/>
        <v>45934.829861111117</v>
      </c>
      <c r="C208" s="12">
        <f t="shared" ca="1" si="28"/>
        <v>45936.186805555561</v>
      </c>
      <c r="D208" s="19">
        <f t="shared" ca="1" si="29"/>
        <v>45934.829861111117</v>
      </c>
      <c r="E208" s="16">
        <f ca="1">IF(AND(DAY(A208)=20,COUNTIFS($E$19:E207,"&gt;0",$A$19:A207,"&gt;="&amp;DATE(YEAR(A214),MONTH(A208),1),$A$19:A207,"&lt;"&amp;DATE(YEAR(A208),MONTH(A208)+1,1))=0),'ввод данных'!$B$15,-RANDBETWEEN(51,14999))</f>
        <v>-5992</v>
      </c>
      <c r="F208" s="18">
        <f t="shared" ca="1" si="30"/>
        <v>-5992</v>
      </c>
      <c r="G208" s="11" t="str">
        <f ca="1">IF(E208='ввод данных'!$B$15,"Salary transfer from "&amp;'ввод данных'!$B$11,INDEX(Лист4!$A$1:$A$388,RANDBETWEEN(1,ROWS(Лист4!$A$1:$A$388))))</f>
        <v>OOO GUDFUD</v>
      </c>
      <c r="H208" s="11" t="str">
        <f t="shared" ca="1" si="27"/>
        <v>*6575</v>
      </c>
    </row>
    <row r="209" spans="1:8" ht="28.2" customHeight="1">
      <c r="A209" s="10">
        <f t="shared" ca="1" si="26"/>
        <v>45935.636805555558</v>
      </c>
      <c r="B209" s="19">
        <f t="shared" ca="1" si="25"/>
        <v>45934.370138888895</v>
      </c>
      <c r="C209" s="12">
        <f t="shared" ca="1" si="28"/>
        <v>45935.636805555558</v>
      </c>
      <c r="D209" s="19">
        <f t="shared" ca="1" si="29"/>
        <v>45934.370138888895</v>
      </c>
      <c r="E209" s="16">
        <f ca="1">IF(AND(DAY(A209)=20,COUNTIFS($E$19:E208,"&gt;0",$A$19:A208,"&gt;="&amp;DATE(YEAR(A215),MONTH(A209),1),$A$19:A208,"&lt;"&amp;DATE(YEAR(A209),MONTH(A209)+1,1))=0),'ввод данных'!$B$15,-RANDBETWEEN(51,14999))</f>
        <v>-992</v>
      </c>
      <c r="F209" s="18">
        <f t="shared" ca="1" si="30"/>
        <v>-992</v>
      </c>
      <c r="G209" s="11" t="str">
        <f ca="1">IF(E209='ввод данных'!$B$15,"Salary transfer from "&amp;'ввод данных'!$B$11,INDEX(Лист4!$A$1:$A$388,RANDBETWEEN(1,ROWS(Лист4!$A$1:$A$388))))</f>
        <v>KAZACHYA ZASTAVA</v>
      </c>
      <c r="H209" s="11" t="str">
        <f t="shared" ca="1" si="27"/>
        <v>*6575</v>
      </c>
    </row>
    <row r="210" spans="1:8" ht="28.2" customHeight="1">
      <c r="A210" s="10">
        <f t="shared" ca="1" si="26"/>
        <v>45934.820138888892</v>
      </c>
      <c r="B210" s="19">
        <f t="shared" ca="1" si="25"/>
        <v>45933.392361111109</v>
      </c>
      <c r="C210" s="12">
        <f t="shared" ca="1" si="28"/>
        <v>45934.820138888892</v>
      </c>
      <c r="D210" s="19">
        <f t="shared" ca="1" si="29"/>
        <v>45933.392361111109</v>
      </c>
      <c r="E210" s="16">
        <f ca="1">IF(AND(DAY(A210)=20,COUNTIFS($E$19:E209,"&gt;0",$A$19:A209,"&gt;="&amp;DATE(YEAR(A216),MONTH(A210),1),$A$19:A209,"&lt;"&amp;DATE(YEAR(A210),MONTH(A210)+1,1))=0),'ввод данных'!$B$15,-RANDBETWEEN(51,14999))</f>
        <v>-13647</v>
      </c>
      <c r="F210" s="18">
        <f t="shared" ca="1" si="30"/>
        <v>-13647</v>
      </c>
      <c r="G210" s="11" t="str">
        <f ca="1">IF(E210='ввод данных'!$B$15,"Salary transfer from "&amp;'ввод данных'!$B$11,INDEX(Лист4!$A$1:$A$388,RANDBETWEEN(1,ROWS(Лист4!$A$1:$A$388))))</f>
        <v>PAYPAL *FOREXADMIN</v>
      </c>
      <c r="H210" s="11" t="str">
        <f t="shared" ca="1" si="27"/>
        <v>*6575</v>
      </c>
    </row>
    <row r="211" spans="1:8" ht="28.2" customHeight="1">
      <c r="A211" s="10">
        <f t="shared" ca="1" si="26"/>
        <v>45934.245833333334</v>
      </c>
      <c r="B211" s="19">
        <f t="shared" ref="B211:B274" ca="1" si="31">A212-RANDBETWEEN(500,1440)/1440</f>
        <v>45933.435416666667</v>
      </c>
      <c r="C211" s="12">
        <f t="shared" ca="1" si="28"/>
        <v>45934.245833333334</v>
      </c>
      <c r="D211" s="19">
        <f t="shared" ca="1" si="29"/>
        <v>45933.435416666667</v>
      </c>
      <c r="E211" s="16">
        <f ca="1">IF(AND(DAY(A211)=20,COUNTIFS($E$19:E210,"&gt;0",$A$19:A210,"&gt;="&amp;DATE(YEAR(A217),MONTH(A211),1),$A$19:A210,"&lt;"&amp;DATE(YEAR(A211),MONTH(A211)+1,1))=0),'ввод данных'!$B$15,-RANDBETWEEN(51,14999))</f>
        <v>-108</v>
      </c>
      <c r="F211" s="18">
        <f t="shared" ca="1" si="30"/>
        <v>-108</v>
      </c>
      <c r="G211" s="11" t="str">
        <f ca="1">IF(E211='ввод данных'!$B$15,"Salary transfer from "&amp;'ввод данных'!$B$11,INDEX(Лист4!$A$1:$A$388,RANDBETWEEN(1,ROWS(Лист4!$A$1:$A$388))))</f>
        <v>UMONEYS.RU</v>
      </c>
      <c r="H211" s="11" t="str">
        <f t="shared" ca="1" si="27"/>
        <v>*6575</v>
      </c>
    </row>
    <row r="212" spans="1:8" ht="28.2" customHeight="1">
      <c r="A212" s="10">
        <f t="shared" ca="1" si="26"/>
        <v>45933.897916666669</v>
      </c>
      <c r="B212" s="19">
        <f t="shared" ca="1" si="31"/>
        <v>45932.345138888886</v>
      </c>
      <c r="C212" s="12">
        <f t="shared" ca="1" si="28"/>
        <v>45933.897916666669</v>
      </c>
      <c r="D212" s="19">
        <f t="shared" ca="1" si="29"/>
        <v>45932.345138888886</v>
      </c>
      <c r="E212" s="16">
        <f ca="1">IF(AND(DAY(A212)=20,COUNTIFS($E$19:E211,"&gt;0",$A$19:A211,"&gt;="&amp;DATE(YEAR(A218),MONTH(A212),1),$A$19:A211,"&lt;"&amp;DATE(YEAR(A212),MONTH(A212)+1,1))=0),'ввод данных'!$B$15,-RANDBETWEEN(51,14999))</f>
        <v>-11677</v>
      </c>
      <c r="F212" s="18">
        <f t="shared" ca="1" si="30"/>
        <v>-11677</v>
      </c>
      <c r="G212" s="11" t="str">
        <f ca="1">IF(E212='ввод данных'!$B$15,"Salary transfer from "&amp;'ввод данных'!$B$11,INDEX(Лист4!$A$1:$A$388,RANDBETWEEN(1,ROWS(Лист4!$A$1:$A$388))))</f>
        <v>MAGNIT MM AVERS</v>
      </c>
      <c r="H212" s="11" t="str">
        <f t="shared" ca="1" si="27"/>
        <v>*6575</v>
      </c>
    </row>
    <row r="213" spans="1:8" ht="28.2" customHeight="1">
      <c r="A213" s="10">
        <f t="shared" ca="1" si="26"/>
        <v>45933.111111111109</v>
      </c>
      <c r="B213" s="19">
        <f t="shared" ca="1" si="31"/>
        <v>45931.907638888886</v>
      </c>
      <c r="C213" s="12">
        <f t="shared" ca="1" si="28"/>
        <v>45933.111111111109</v>
      </c>
      <c r="D213" s="19">
        <f t="shared" ca="1" si="29"/>
        <v>45931.907638888886</v>
      </c>
      <c r="E213" s="16">
        <f ca="1">IF(AND(DAY(A213)=20,COUNTIFS($E$19:E212,"&gt;0",$A$19:A212,"&gt;="&amp;DATE(YEAR(A219),MONTH(A213),1),$A$19:A212,"&lt;"&amp;DATE(YEAR(A213),MONTH(A213)+1,1))=0),'ввод данных'!$B$15,-RANDBETWEEN(51,14999))</f>
        <v>-9586</v>
      </c>
      <c r="F213" s="18">
        <f t="shared" ca="1" si="30"/>
        <v>-9586</v>
      </c>
      <c r="G213" s="11" t="str">
        <f ca="1">IF(E213='ввод данных'!$B$15,"Salary transfer from "&amp;'ввод данных'!$B$11,INDEX(Лист4!$A$1:$A$388,RANDBETWEEN(1,ROWS(Лист4!$A$1:$A$388))))</f>
        <v>LEUPAY.EU  CODE 4192</v>
      </c>
      <c r="H213" s="11" t="str">
        <f t="shared" ca="1" si="27"/>
        <v>*6575</v>
      </c>
    </row>
    <row r="214" spans="1:8" ht="28.2" customHeight="1">
      <c r="A214" s="10">
        <f t="shared" ca="1" si="26"/>
        <v>45932.369444444441</v>
      </c>
      <c r="B214" s="19">
        <f t="shared" ca="1" si="31"/>
        <v>45930.843749999993</v>
      </c>
      <c r="C214" s="12">
        <f t="shared" ca="1" si="28"/>
        <v>45932.369444444441</v>
      </c>
      <c r="D214" s="19">
        <f t="shared" ca="1" si="29"/>
        <v>45930.843749999993</v>
      </c>
      <c r="E214" s="16">
        <f ca="1">IF(AND(DAY(A214)=20,COUNTIFS($E$19:E213,"&gt;0",$A$19:A213,"&gt;="&amp;DATE(YEAR(A220),MONTH(A214),1),$A$19:A213,"&lt;"&amp;DATE(YEAR(A214),MONTH(A214)+1,1))=0),'ввод данных'!$B$15,-RANDBETWEEN(51,14999))</f>
        <v>-537</v>
      </c>
      <c r="F214" s="18">
        <f t="shared" ca="1" si="30"/>
        <v>-537</v>
      </c>
      <c r="G214" s="11" t="str">
        <f ca="1">IF(E214='ввод данных'!$B$15,"Salary transfer from "&amp;'ввод данных'!$B$11,INDEX(Лист4!$A$1:$A$388,RANDBETWEEN(1,ROWS(Лист4!$A$1:$A$388))))</f>
        <v>SOTHEBYS ONLINE SALES</v>
      </c>
      <c r="H214" s="11" t="str">
        <f t="shared" ca="1" si="27"/>
        <v>*6575</v>
      </c>
    </row>
    <row r="215" spans="1:8" ht="28.2" customHeight="1">
      <c r="A215" s="10">
        <f t="shared" ca="1" si="26"/>
        <v>45931.661111111105</v>
      </c>
      <c r="B215" s="19">
        <f t="shared" ca="1" si="31"/>
        <v>45930.152777777774</v>
      </c>
      <c r="C215" s="12">
        <f t="shared" ca="1" si="28"/>
        <v>45931.661111111105</v>
      </c>
      <c r="D215" s="19">
        <f t="shared" ca="1" si="29"/>
        <v>45930.152777777774</v>
      </c>
      <c r="E215" s="16">
        <f ca="1">IF(AND(DAY(A215)=20,COUNTIFS($E$19:E214,"&gt;0",$A$19:A214,"&gt;="&amp;DATE(YEAR(A221),MONTH(A215),1),$A$19:A214,"&lt;"&amp;DATE(YEAR(A215),MONTH(A215)+1,1))=0),'ввод данных'!$B$15,-RANDBETWEEN(51,14999))</f>
        <v>-12569</v>
      </c>
      <c r="F215" s="18">
        <f t="shared" ca="1" si="30"/>
        <v>-12569</v>
      </c>
      <c r="G215" s="11" t="str">
        <f ca="1">IF(E215='ввод данных'!$B$15,"Salary transfer from "&amp;'ввод данных'!$B$11,INDEX(Лист4!$A$1:$A$388,RANDBETWEEN(1,ROWS(Лист4!$A$1:$A$388))))</f>
        <v>WILKINSONS AUCTIONEERS</v>
      </c>
      <c r="H215" s="11" t="str">
        <f t="shared" ca="1" si="27"/>
        <v>*6575</v>
      </c>
    </row>
    <row r="216" spans="1:8" ht="28.2" customHeight="1">
      <c r="A216" s="10">
        <f t="shared" ca="1" si="26"/>
        <v>45930.972222222219</v>
      </c>
      <c r="B216" s="19">
        <f t="shared" ca="1" si="31"/>
        <v>45929.924999999996</v>
      </c>
      <c r="C216" s="12">
        <f t="shared" ca="1" si="28"/>
        <v>45930.972222222219</v>
      </c>
      <c r="D216" s="19">
        <f t="shared" ca="1" si="29"/>
        <v>45929.924999999996</v>
      </c>
      <c r="E216" s="16">
        <f ca="1">IF(AND(DAY(A216)=20,COUNTIFS($E$19:E215,"&gt;0",$A$19:A215,"&gt;="&amp;DATE(YEAR(A222),MONTH(A216),1),$A$19:A215,"&lt;"&amp;DATE(YEAR(A216),MONTH(A216)+1,1))=0),'ввод данных'!$B$15,-RANDBETWEEN(51,14999))</f>
        <v>-4672</v>
      </c>
      <c r="F216" s="18">
        <f t="shared" ca="1" si="30"/>
        <v>-4672</v>
      </c>
      <c r="G216" s="11" t="str">
        <f ca="1">IF(E216='ввод данных'!$B$15,"Salary transfer from "&amp;'ввод данных'!$B$11,INDEX(Лист4!$A$1:$A$388,RANDBETWEEN(1,ROWS(Лист4!$A$1:$A$388))))</f>
        <v>PYATEROCHKA 3446</v>
      </c>
      <c r="H216" s="11" t="str">
        <f t="shared" ca="1" si="27"/>
        <v>*6575</v>
      </c>
    </row>
    <row r="217" spans="1:8" ht="28.2" customHeight="1">
      <c r="A217" s="10">
        <f t="shared" ca="1" si="26"/>
        <v>45930.27847222222</v>
      </c>
      <c r="B217" s="19">
        <f t="shared" ca="1" si="31"/>
        <v>45928.994444444448</v>
      </c>
      <c r="C217" s="12">
        <f t="shared" ca="1" si="28"/>
        <v>45930.27847222222</v>
      </c>
      <c r="D217" s="19">
        <f t="shared" ca="1" si="29"/>
        <v>45928.994444444448</v>
      </c>
      <c r="E217" s="16">
        <f ca="1">IF(AND(DAY(A217)=20,COUNTIFS($E$19:E216,"&gt;0",$A$19:A216,"&gt;="&amp;DATE(YEAR(A223),MONTH(A217),1),$A$19:A216,"&lt;"&amp;DATE(YEAR(A217),MONTH(A217)+1,1))=0),'ввод данных'!$B$15,-RANDBETWEEN(51,14999))</f>
        <v>-2455</v>
      </c>
      <c r="F217" s="18">
        <f t="shared" ca="1" si="30"/>
        <v>-2455</v>
      </c>
      <c r="G217" s="11" t="str">
        <f ca="1">IF(E217='ввод данных'!$B$15,"Salary transfer from "&amp;'ввод данных'!$B$11,INDEX(Лист4!$A$1:$A$388,RANDBETWEEN(1,ROWS(Лист4!$A$1:$A$388))))</f>
        <v>YM*YANDEX.MONEY</v>
      </c>
      <c r="H217" s="11" t="str">
        <f t="shared" ca="1" si="27"/>
        <v>*6575</v>
      </c>
    </row>
    <row r="218" spans="1:8" ht="28.2" customHeight="1">
      <c r="A218" s="10">
        <f t="shared" ca="1" si="26"/>
        <v>45929.513888888891</v>
      </c>
      <c r="B218" s="19">
        <f t="shared" ca="1" si="31"/>
        <v>45928.679166666669</v>
      </c>
      <c r="C218" s="12">
        <f t="shared" ca="1" si="28"/>
        <v>45929.513888888891</v>
      </c>
      <c r="D218" s="19">
        <f t="shared" ca="1" si="29"/>
        <v>45928.679166666669</v>
      </c>
      <c r="E218" s="16">
        <f ca="1">IF(AND(DAY(A218)=20,COUNTIFS($E$19:E217,"&gt;0",$A$19:A217,"&gt;="&amp;DATE(YEAR(A224),MONTH(A218),1),$A$19:A217,"&lt;"&amp;DATE(YEAR(A218),MONTH(A218)+1,1))=0),'ввод данных'!$B$15,-RANDBETWEEN(51,14999))</f>
        <v>-13626</v>
      </c>
      <c r="F218" s="18">
        <f t="shared" ca="1" si="30"/>
        <v>-13626</v>
      </c>
      <c r="G218" s="11" t="str">
        <f ca="1">IF(E218='ввод данных'!$B$15,"Salary transfer from "&amp;'ввод данных'!$B$11,INDEX(Лист4!$A$1:$A$388,RANDBETWEEN(1,ROWS(Лист4!$A$1:$A$388))))</f>
        <v>WWW WALLETONE COM</v>
      </c>
      <c r="H218" s="11" t="str">
        <f t="shared" ca="1" si="27"/>
        <v>*6575</v>
      </c>
    </row>
    <row r="219" spans="1:8" ht="28.2" customHeight="1">
      <c r="A219" s="10">
        <f t="shared" ca="1" si="26"/>
        <v>45929.142361111109</v>
      </c>
      <c r="B219" s="19">
        <f t="shared" ca="1" si="31"/>
        <v>45927.612500000003</v>
      </c>
      <c r="C219" s="12">
        <f t="shared" ca="1" si="28"/>
        <v>45929.142361111109</v>
      </c>
      <c r="D219" s="19">
        <f t="shared" ca="1" si="29"/>
        <v>45927.612500000003</v>
      </c>
      <c r="E219" s="16">
        <f ca="1">IF(AND(DAY(A219)=20,COUNTIFS($E$19:E218,"&gt;0",$A$19:A218,"&gt;="&amp;DATE(YEAR(A225),MONTH(A219),1),$A$19:A218,"&lt;"&amp;DATE(YEAR(A219),MONTH(A219)+1,1))=0),'ввод данных'!$B$15,-RANDBETWEEN(51,14999))</f>
        <v>-12403</v>
      </c>
      <c r="F219" s="18">
        <f t="shared" ca="1" si="30"/>
        <v>-12403</v>
      </c>
      <c r="G219" s="11" t="str">
        <f ca="1">IF(E219='ввод данных'!$B$15,"Salary transfer from "&amp;'ввод данных'!$B$11,INDEX(Лист4!$A$1:$A$388,RANDBETWEEN(1,ROWS(Лист4!$A$1:$A$388))))</f>
        <v>EKSPRESS DENGI</v>
      </c>
      <c r="H219" s="11" t="str">
        <f t="shared" ca="1" si="27"/>
        <v>*6575</v>
      </c>
    </row>
    <row r="220" spans="1:8" ht="28.2" customHeight="1">
      <c r="A220" s="10">
        <f t="shared" ca="1" si="26"/>
        <v>45928.245833333334</v>
      </c>
      <c r="B220" s="19">
        <f t="shared" ca="1" si="31"/>
        <v>45926.950694444444</v>
      </c>
      <c r="C220" s="12">
        <f t="shared" ca="1" si="28"/>
        <v>45928.245833333334</v>
      </c>
      <c r="D220" s="19">
        <f t="shared" ca="1" si="29"/>
        <v>45926.950694444444</v>
      </c>
      <c r="E220" s="16">
        <f ca="1">IF(AND(DAY(A220)=20,COUNTIFS($E$19:E219,"&gt;0",$A$19:A219,"&gt;="&amp;DATE(YEAR(A226),MONTH(A220),1),$A$19:A219,"&lt;"&amp;DATE(YEAR(A220),MONTH(A220)+1,1))=0),'ввод данных'!$B$15,-RANDBETWEEN(51,14999))</f>
        <v>-3091</v>
      </c>
      <c r="F220" s="18">
        <f t="shared" ca="1" si="30"/>
        <v>-3091</v>
      </c>
      <c r="G220" s="11" t="str">
        <f ca="1">IF(E220='ввод данных'!$B$15,"Salary transfer from "&amp;'ввод данных'!$B$11,INDEX(Лист4!$A$1:$A$388,RANDBETWEEN(1,ROWS(Лист4!$A$1:$A$388))))</f>
        <v>OOO UPI EKSPRESS</v>
      </c>
      <c r="H220" s="11" t="str">
        <f t="shared" ca="1" si="27"/>
        <v>*6575</v>
      </c>
    </row>
    <row r="221" spans="1:8" ht="28.2" customHeight="1">
      <c r="A221" s="10">
        <f t="shared" ca="1" si="26"/>
        <v>45927.354861111111</v>
      </c>
      <c r="B221" s="19">
        <f t="shared" ca="1" si="31"/>
        <v>45926.243055555555</v>
      </c>
      <c r="C221" s="12">
        <f t="shared" ca="1" si="28"/>
        <v>45927.354861111111</v>
      </c>
      <c r="D221" s="19">
        <f t="shared" ca="1" si="29"/>
        <v>45926.243055555555</v>
      </c>
      <c r="E221" s="16">
        <f ca="1">IF(AND(DAY(A221)=20,COUNTIFS($E$19:E220,"&gt;0",$A$19:A220,"&gt;="&amp;DATE(YEAR(A227),MONTH(A221),1),$A$19:A220,"&lt;"&amp;DATE(YEAR(A221),MONTH(A221)+1,1))=0),'ввод данных'!$B$15,-RANDBETWEEN(51,14999))</f>
        <v>-8496</v>
      </c>
      <c r="F221" s="18">
        <f t="shared" ca="1" si="30"/>
        <v>-8496</v>
      </c>
      <c r="G221" s="11" t="str">
        <f ca="1">IF(E221='ввод данных'!$B$15,"Salary transfer from "&amp;'ввод данных'!$B$11,INDEX(Лист4!$A$1:$A$388,RANDBETWEEN(1,ROWS(Лист4!$A$1:$A$388))))</f>
        <v>CLOUD*CREDITSCORESE</v>
      </c>
      <c r="H221" s="11" t="str">
        <f t="shared" ca="1" si="27"/>
        <v>*6575</v>
      </c>
    </row>
    <row r="222" spans="1:8" ht="28.2" customHeight="1">
      <c r="A222" s="10">
        <f t="shared" ca="1" si="26"/>
        <v>45926.720833333333</v>
      </c>
      <c r="B222" s="19">
        <f t="shared" ca="1" si="31"/>
        <v>45925.413194444445</v>
      </c>
      <c r="C222" s="12">
        <f t="shared" ca="1" si="28"/>
        <v>45926.720833333333</v>
      </c>
      <c r="D222" s="19">
        <f t="shared" ca="1" si="29"/>
        <v>45925.413194444445</v>
      </c>
      <c r="E222" s="16">
        <f ca="1">IF(AND(DAY(A222)=20,COUNTIFS($E$19:E221,"&gt;0",$A$19:A221,"&gt;="&amp;DATE(YEAR(A228),MONTH(A222),1),$A$19:A221,"&lt;"&amp;DATE(YEAR(A222),MONTH(A222)+1,1))=0),'ввод данных'!$B$15,-RANDBETWEEN(51,14999))</f>
        <v>-8384</v>
      </c>
      <c r="F222" s="18">
        <f t="shared" ca="1" si="30"/>
        <v>-8384</v>
      </c>
      <c r="G222" s="11" t="str">
        <f ca="1">IF(E222='ввод данных'!$B$15,"Salary transfer from "&amp;'ввод данных'!$B$11,INDEX(Лист4!$A$1:$A$388,RANDBETWEEN(1,ROWS(Лист4!$A$1:$A$388))))</f>
        <v>PYATEROCHKA 3446</v>
      </c>
      <c r="H222" s="11" t="str">
        <f t="shared" ca="1" si="27"/>
        <v>*6575</v>
      </c>
    </row>
    <row r="223" spans="1:8" ht="28.2" customHeight="1">
      <c r="A223" s="10">
        <f t="shared" ca="1" si="26"/>
        <v>45926.02847222222</v>
      </c>
      <c r="B223" s="19">
        <f t="shared" ca="1" si="31"/>
        <v>45924.899305555547</v>
      </c>
      <c r="C223" s="12">
        <f t="shared" ca="1" si="28"/>
        <v>45926.02847222222</v>
      </c>
      <c r="D223" s="19">
        <f t="shared" ca="1" si="29"/>
        <v>45924.899305555547</v>
      </c>
      <c r="E223" s="16">
        <f ca="1">IF(AND(DAY(A223)=20,COUNTIFS($E$19:E222,"&gt;0",$A$19:A222,"&gt;="&amp;DATE(YEAR(A229),MONTH(A223),1),$A$19:A222,"&lt;"&amp;DATE(YEAR(A223),MONTH(A223)+1,1))=0),'ввод данных'!$B$15,-RANDBETWEEN(51,14999))</f>
        <v>-4844</v>
      </c>
      <c r="F223" s="18">
        <f t="shared" ca="1" si="30"/>
        <v>-4844</v>
      </c>
      <c r="G223" s="11" t="str">
        <f ca="1">IF(E223='ввод данных'!$B$15,"Salary transfer from "&amp;'ввод данных'!$B$11,INDEX(Лист4!$A$1:$A$388,RANDBETWEEN(1,ROWS(Лист4!$A$1:$A$388))))</f>
        <v>IZAIMO.RU</v>
      </c>
      <c r="H223" s="11" t="str">
        <f t="shared" ca="1" si="27"/>
        <v>*6575</v>
      </c>
    </row>
    <row r="224" spans="1:8" ht="28.2" customHeight="1">
      <c r="A224" s="10">
        <f t="shared" ca="1" si="26"/>
        <v>45925.373611111107</v>
      </c>
      <c r="B224" s="19">
        <f t="shared" ca="1" si="31"/>
        <v>45923.705555555549</v>
      </c>
      <c r="C224" s="12">
        <f t="shared" ca="1" si="28"/>
        <v>45925.373611111107</v>
      </c>
      <c r="D224" s="19">
        <f t="shared" ca="1" si="29"/>
        <v>45923.705555555549</v>
      </c>
      <c r="E224" s="16">
        <f ca="1">IF(AND(DAY(A224)=20,COUNTIFS($E$19:E223,"&gt;0",$A$19:A223,"&gt;="&amp;DATE(YEAR(A230),MONTH(A224),1),$A$19:A223,"&lt;"&amp;DATE(YEAR(A224),MONTH(A224)+1,1))=0),'ввод данных'!$B$15,-RANDBETWEEN(51,14999))</f>
        <v>-6282</v>
      </c>
      <c r="F224" s="18">
        <f t="shared" ca="1" si="30"/>
        <v>-6282</v>
      </c>
      <c r="G224" s="11" t="str">
        <f ca="1">IF(E224='ввод данных'!$B$15,"Salary transfer from "&amp;'ввод данных'!$B$11,INDEX(Лист4!$A$1:$A$388,RANDBETWEEN(1,ROWS(Лист4!$A$1:$A$388))))</f>
        <v>YM*TURBOZAIM</v>
      </c>
      <c r="H224" s="11" t="str">
        <f t="shared" ca="1" si="27"/>
        <v>*6575</v>
      </c>
    </row>
    <row r="225" spans="1:8" ht="28.2" customHeight="1">
      <c r="A225" s="10">
        <f t="shared" ca="1" si="26"/>
        <v>45924.524305555547</v>
      </c>
      <c r="B225" s="19">
        <f t="shared" ca="1" si="31"/>
        <v>45923.729166666657</v>
      </c>
      <c r="C225" s="12">
        <f t="shared" ca="1" si="28"/>
        <v>45924.524305555547</v>
      </c>
      <c r="D225" s="19">
        <f t="shared" ca="1" si="29"/>
        <v>45923.729166666657</v>
      </c>
      <c r="E225" s="16">
        <f ca="1">IF(AND(DAY(A225)=20,COUNTIFS($E$19:E224,"&gt;0",$A$19:A224,"&gt;="&amp;DATE(YEAR(A231),MONTH(A225),1),$A$19:A224,"&lt;"&amp;DATE(YEAR(A225),MONTH(A225)+1,1))=0),'ввод данных'!$B$15,-RANDBETWEEN(51,14999))</f>
        <v>-7481</v>
      </c>
      <c r="F225" s="18">
        <f t="shared" ca="1" si="30"/>
        <v>-7481</v>
      </c>
      <c r="G225" s="11" t="str">
        <f ca="1">IF(E225='ввод данных'!$B$15,"Salary transfer from "&amp;'ввод данных'!$B$11,INDEX(Лист4!$A$1:$A$388,RANDBETWEEN(1,ROWS(Лист4!$A$1:$A$388))))</f>
        <v>NETELLER 4063</v>
      </c>
      <c r="H225" s="11" t="str">
        <f t="shared" ca="1" si="27"/>
        <v>*6575</v>
      </c>
    </row>
    <row r="226" spans="1:8" ht="28.2" customHeight="1">
      <c r="A226" s="10">
        <f t="shared" ca="1" si="26"/>
        <v>45924.174305555549</v>
      </c>
      <c r="B226" s="19">
        <f t="shared" ca="1" si="31"/>
        <v>45922.908333333326</v>
      </c>
      <c r="C226" s="12">
        <f t="shared" ca="1" si="28"/>
        <v>45924.174305555549</v>
      </c>
      <c r="D226" s="19">
        <f t="shared" ca="1" si="29"/>
        <v>45922.908333333326</v>
      </c>
      <c r="E226" s="16">
        <f ca="1">IF(AND(DAY(A226)=20,COUNTIFS($E$19:E225,"&gt;0",$A$19:A225,"&gt;="&amp;DATE(YEAR(A232),MONTH(A226),1),$A$19:A225,"&lt;"&amp;DATE(YEAR(A226),MONTH(A226)+1,1))=0),'ввод данных'!$B$15,-RANDBETWEEN(51,14999))</f>
        <v>-12756</v>
      </c>
      <c r="F226" s="18">
        <f t="shared" ca="1" si="30"/>
        <v>-12756</v>
      </c>
      <c r="G226" s="11" t="str">
        <f ca="1">IF(E226='ввод данных'!$B$15,"Salary transfer from "&amp;'ввод данных'!$B$11,INDEX(Лист4!$A$1:$A$388,RANDBETWEEN(1,ROWS(Лист4!$A$1:$A$388))))</f>
        <v>Y.M*ZUCOFFEE</v>
      </c>
      <c r="H226" s="11" t="str">
        <f t="shared" ca="1" si="27"/>
        <v>*6575</v>
      </c>
    </row>
    <row r="227" spans="1:8" ht="28.2" customHeight="1">
      <c r="A227" s="10">
        <f t="shared" ca="1" si="26"/>
        <v>45923.711805555547</v>
      </c>
      <c r="B227" s="19">
        <f t="shared" ca="1" si="31"/>
        <v>45922.281249999993</v>
      </c>
      <c r="C227" s="12">
        <f t="shared" ca="1" si="28"/>
        <v>45923.711805555547</v>
      </c>
      <c r="D227" s="19">
        <f t="shared" ca="1" si="29"/>
        <v>45922.281249999993</v>
      </c>
      <c r="E227" s="16">
        <f ca="1">IF(AND(DAY(A227)=20,COUNTIFS($E$19:E226,"&gt;0",$A$19:A226,"&gt;="&amp;DATE(YEAR(A233),MONTH(A227),1),$A$19:A226,"&lt;"&amp;DATE(YEAR(A227),MONTH(A227)+1,1))=0),'ввод данных'!$B$15,-RANDBETWEEN(51,14999))</f>
        <v>-10114</v>
      </c>
      <c r="F227" s="18">
        <f t="shared" ca="1" si="30"/>
        <v>-10114</v>
      </c>
      <c r="G227" s="11" t="str">
        <f ca="1">IF(E227='ввод данных'!$B$15,"Salary transfer from "&amp;'ввод данных'!$B$11,INDEX(Лист4!$A$1:$A$388,RANDBETWEEN(1,ROWS(Лист4!$A$1:$A$388))))</f>
        <v>GRIN MARKET 2</v>
      </c>
      <c r="H227" s="11" t="str">
        <f t="shared" ca="1" si="27"/>
        <v>*6575</v>
      </c>
    </row>
    <row r="228" spans="1:8" ht="28.2" customHeight="1">
      <c r="A228" s="10">
        <f t="shared" ca="1" si="26"/>
        <v>45922.981944444437</v>
      </c>
      <c r="B228" s="19">
        <f t="shared" ca="1" si="31"/>
        <v>45921.638888888876</v>
      </c>
      <c r="C228" s="12">
        <f t="shared" ca="1" si="28"/>
        <v>45922.981944444437</v>
      </c>
      <c r="D228" s="19">
        <f t="shared" ca="1" si="29"/>
        <v>45921.638888888876</v>
      </c>
      <c r="E228" s="16">
        <f ca="1">IF(AND(DAY(A228)=20,COUNTIFS($E$19:E227,"&gt;0",$A$19:A227,"&gt;="&amp;DATE(YEAR(A234),MONTH(A228),1),$A$19:A227,"&lt;"&amp;DATE(YEAR(A228),MONTH(A228)+1,1))=0),'ввод данных'!$B$15,-RANDBETWEEN(51,14999))</f>
        <v>-6247</v>
      </c>
      <c r="F228" s="18">
        <f t="shared" ca="1" si="30"/>
        <v>-6247</v>
      </c>
      <c r="G228" s="11" t="str">
        <f ca="1">IF(E228='ввод данных'!$B$15,"Salary transfer from "&amp;'ввод данных'!$B$11,INDEX(Лист4!$A$1:$A$388,RANDBETWEEN(1,ROWS(Лист4!$A$1:$A$388))))</f>
        <v>CIRCLE K, IC103175</v>
      </c>
      <c r="H228" s="11" t="str">
        <f t="shared" ca="1" si="27"/>
        <v>*6575</v>
      </c>
    </row>
    <row r="229" spans="1:8" ht="28.2" customHeight="1">
      <c r="A229" s="10">
        <f t="shared" ca="1" si="26"/>
        <v>45922.220138888879</v>
      </c>
      <c r="B229" s="19">
        <f t="shared" ca="1" si="31"/>
        <v>45921.034722222212</v>
      </c>
      <c r="C229" s="12">
        <f t="shared" ca="1" si="28"/>
        <v>45922.220138888879</v>
      </c>
      <c r="D229" s="19">
        <f t="shared" ca="1" si="29"/>
        <v>45921.034722222212</v>
      </c>
      <c r="E229" s="16">
        <f ca="1">IF(AND(DAY(A229)=20,COUNTIFS($E$19:E228,"&gt;0",$A$19:A228,"&gt;="&amp;DATE(YEAR(A235),MONTH(A229),1),$A$19:A228,"&lt;"&amp;DATE(YEAR(A229),MONTH(A229)+1,1))=0),'ввод данных'!$B$15,-RANDBETWEEN(51,14999))</f>
        <v>-6948</v>
      </c>
      <c r="F229" s="18">
        <f t="shared" ca="1" si="30"/>
        <v>-6948</v>
      </c>
      <c r="G229" s="11" t="str">
        <f ca="1">IF(E229='ввод данных'!$B$15,"Salary transfer from "&amp;'ввод данных'!$B$11,INDEX(Лист4!$A$1:$A$388,RANDBETWEEN(1,ROWS(Лист4!$A$1:$A$388))))</f>
        <v>PIF ALFACAPITAL REZERV</v>
      </c>
      <c r="H229" s="11" t="str">
        <f t="shared" ca="1" si="27"/>
        <v>*6575</v>
      </c>
    </row>
    <row r="230" spans="1:8" ht="28.2" customHeight="1">
      <c r="A230" s="10">
        <f t="shared" ca="1" si="26"/>
        <v>45921.811805555546</v>
      </c>
      <c r="B230" s="19">
        <f t="shared" ca="1" si="31"/>
        <v>45920.63472222221</v>
      </c>
      <c r="C230" s="12">
        <f t="shared" ca="1" si="28"/>
        <v>45921.811805555546</v>
      </c>
      <c r="D230" s="19">
        <f t="shared" ca="1" si="29"/>
        <v>45920.63472222221</v>
      </c>
      <c r="E230" s="16">
        <f ca="1">IF(AND(DAY(A230)=20,COUNTIFS($E$19:E229,"&gt;0",$A$19:A229,"&gt;="&amp;DATE(YEAR(A236),MONTH(A230),1),$A$19:A229,"&lt;"&amp;DATE(YEAR(A230),MONTH(A230)+1,1))=0),'ввод данных'!$B$15,-RANDBETWEEN(51,14999))</f>
        <v>-9434</v>
      </c>
      <c r="F230" s="18">
        <f t="shared" ca="1" si="30"/>
        <v>-9434</v>
      </c>
      <c r="G230" s="11" t="str">
        <f ca="1">IF(E230='ввод данных'!$B$15,"Salary transfer from "&amp;'ввод данных'!$B$11,INDEX(Лист4!$A$1:$A$388,RANDBETWEEN(1,ROWS(Лист4!$A$1:$A$388))))</f>
        <v>MOBI.DENGI.. UNITPAY</v>
      </c>
      <c r="H230" s="11" t="str">
        <f t="shared" ca="1" si="27"/>
        <v>*6575</v>
      </c>
    </row>
    <row r="231" spans="1:8" ht="28.2" customHeight="1">
      <c r="A231" s="10">
        <f t="shared" ca="1" si="26"/>
        <v>45921.16597222221</v>
      </c>
      <c r="B231" s="19">
        <f t="shared" ca="1" si="31"/>
        <v>45919.984722222216</v>
      </c>
      <c r="C231" s="12">
        <f t="shared" ca="1" si="28"/>
        <v>45921.16597222221</v>
      </c>
      <c r="D231" s="19">
        <f t="shared" ca="1" si="29"/>
        <v>45919.984722222216</v>
      </c>
      <c r="E231" s="16">
        <f ca="1">IF(AND(DAY(A231)=20,COUNTIFS($E$19:E230,"&gt;0",$A$19:A230,"&gt;="&amp;DATE(YEAR(A237),MONTH(A231),1),$A$19:A230,"&lt;"&amp;DATE(YEAR(A231),MONTH(A231)+1,1))=0),'ввод данных'!$B$15,-RANDBETWEEN(51,14999))</f>
        <v>-5920</v>
      </c>
      <c r="F231" s="18">
        <f t="shared" ca="1" si="30"/>
        <v>-5920</v>
      </c>
      <c r="G231" s="11" t="str">
        <f ca="1">IF(E231='ввод данных'!$B$15,"Salary transfer from "&amp;'ввод данных'!$B$11,INDEX(Лист4!$A$1:$A$388,RANDBETWEEN(1,ROWS(Лист4!$A$1:$A$388))))</f>
        <v>YANDEX.MONEY</v>
      </c>
      <c r="H231" s="11" t="str">
        <f t="shared" ca="1" si="27"/>
        <v>*6575</v>
      </c>
    </row>
    <row r="232" spans="1:8" ht="28.2" customHeight="1">
      <c r="A232" s="10">
        <f t="shared" ca="1" si="26"/>
        <v>45920.445833333324</v>
      </c>
      <c r="B232" s="19">
        <f t="shared" ca="1" si="31"/>
        <v>45919.092361111107</v>
      </c>
      <c r="C232" s="12">
        <f t="shared" ca="1" si="28"/>
        <v>45920.445833333324</v>
      </c>
      <c r="D232" s="19">
        <f t="shared" ca="1" si="29"/>
        <v>45919.092361111107</v>
      </c>
      <c r="E232" s="16">
        <f ca="1">IF(AND(DAY(A232)=20,COUNTIFS($E$19:E231,"&gt;0",$A$19:A231,"&gt;="&amp;DATE(YEAR(A238),MONTH(A232),1),$A$19:A231,"&lt;"&amp;DATE(YEAR(A232),MONTH(A232)+1,1))=0),'ввод данных'!$B$15,-RANDBETWEEN(51,14999))</f>
        <v>840000</v>
      </c>
      <c r="F232" s="18">
        <f t="shared" ca="1" si="30"/>
        <v>840000</v>
      </c>
      <c r="G232" s="11" t="str">
        <f ca="1">IF(E232='ввод данных'!$B$15,"Salary transfer from "&amp;'ввод данных'!$B$11,INDEX(Лист4!$A$1:$A$388,RANDBETWEEN(1,ROWS(Лист4!$A$1:$A$388))))</f>
        <v>Salary transfer from STARLINK LLC</v>
      </c>
      <c r="H232" s="11" t="str">
        <f t="shared" ca="1" si="27"/>
        <v>*6575</v>
      </c>
    </row>
    <row r="233" spans="1:8" ht="28.2" customHeight="1">
      <c r="A233" s="10">
        <f t="shared" ca="1" si="26"/>
        <v>45919.627083333326</v>
      </c>
      <c r="B233" s="19">
        <f t="shared" ca="1" si="31"/>
        <v>45918.287499999991</v>
      </c>
      <c r="C233" s="12">
        <f t="shared" ca="1" si="28"/>
        <v>45919.627083333326</v>
      </c>
      <c r="D233" s="19">
        <f t="shared" ca="1" si="29"/>
        <v>45918.287499999991</v>
      </c>
      <c r="E233" s="16">
        <f ca="1">IF(AND(DAY(A233)=20,COUNTIFS($E$19:E232,"&gt;0",$A$19:A232,"&gt;="&amp;DATE(YEAR(A239),MONTH(A233),1),$A$19:A232,"&lt;"&amp;DATE(YEAR(A233),MONTH(A233)+1,1))=0),'ввод данных'!$B$15,-RANDBETWEEN(51,14999))</f>
        <v>-11195</v>
      </c>
      <c r="F233" s="18">
        <f t="shared" ca="1" si="30"/>
        <v>-11195</v>
      </c>
      <c r="G233" s="11" t="str">
        <f ca="1">IF(E233='ввод данных'!$B$15,"Salary transfer from "&amp;'ввод данных'!$B$11,INDEX(Лист4!$A$1:$A$388,RANDBETWEEN(1,ROWS(Лист4!$A$1:$A$388))))</f>
        <v>EKSPRESS DENGI</v>
      </c>
      <c r="H233" s="11" t="str">
        <f t="shared" ca="1" si="27"/>
        <v>*6575</v>
      </c>
    </row>
    <row r="234" spans="1:8" ht="28.2" customHeight="1">
      <c r="A234" s="10">
        <f t="shared" ca="1" si="26"/>
        <v>45918.712499999994</v>
      </c>
      <c r="B234" s="19">
        <f t="shared" ca="1" si="31"/>
        <v>45917.478472222218</v>
      </c>
      <c r="C234" s="12">
        <f t="shared" ca="1" si="28"/>
        <v>45918.712499999994</v>
      </c>
      <c r="D234" s="19">
        <f t="shared" ca="1" si="29"/>
        <v>45917.478472222218</v>
      </c>
      <c r="E234" s="16">
        <f ca="1">IF(AND(DAY(A234)=20,COUNTIFS($E$19:E233,"&gt;0",$A$19:A233,"&gt;="&amp;DATE(YEAR(A240),MONTH(A234),1),$A$19:A233,"&lt;"&amp;DATE(YEAR(A234),MONTH(A234)+1,1))=0),'ввод данных'!$B$15,-RANDBETWEEN(51,14999))</f>
        <v>-8667</v>
      </c>
      <c r="F234" s="18">
        <f t="shared" ca="1" si="30"/>
        <v>-8667</v>
      </c>
      <c r="G234" s="11" t="str">
        <f ca="1">IF(E234='ввод данных'!$B$15,"Salary transfer from "&amp;'ввод данных'!$B$11,INDEX(Лист4!$A$1:$A$388,RANDBETWEEN(1,ROWS(Лист4!$A$1:$A$388))))</f>
        <v>WELTRADE</v>
      </c>
      <c r="H234" s="11" t="str">
        <f t="shared" ca="1" si="27"/>
        <v>*6575</v>
      </c>
    </row>
    <row r="235" spans="1:8" ht="28.2" customHeight="1">
      <c r="A235" s="10">
        <f t="shared" ca="1" si="26"/>
        <v>45918.356249999997</v>
      </c>
      <c r="B235" s="19">
        <f t="shared" ca="1" si="31"/>
        <v>45916.490277777775</v>
      </c>
      <c r="C235" s="12">
        <f t="shared" ca="1" si="28"/>
        <v>45918.356249999997</v>
      </c>
      <c r="D235" s="19">
        <f t="shared" ca="1" si="29"/>
        <v>45916.490277777775</v>
      </c>
      <c r="E235" s="16">
        <f ca="1">IF(AND(DAY(A235)=20,COUNTIFS($E$19:E234,"&gt;0",$A$19:A234,"&gt;="&amp;DATE(YEAR(A241),MONTH(A235),1),$A$19:A234,"&lt;"&amp;DATE(YEAR(A235),MONTH(A235)+1,1))=0),'ввод данных'!$B$15,-RANDBETWEEN(51,14999))</f>
        <v>-4162</v>
      </c>
      <c r="F235" s="18">
        <f t="shared" ca="1" si="30"/>
        <v>-4162</v>
      </c>
      <c r="G235" s="11" t="str">
        <f ca="1">IF(E235='ввод данных'!$B$15,"Salary transfer from "&amp;'ввод данных'!$B$11,INDEX(Лист4!$A$1:$A$388,RANDBETWEEN(1,ROWS(Лист4!$A$1:$A$388))))</f>
        <v>USLUGI.TATAR.RU</v>
      </c>
      <c r="H235" s="11" t="str">
        <f t="shared" ca="1" si="27"/>
        <v>*6575</v>
      </c>
    </row>
    <row r="236" spans="1:8" ht="28.2" customHeight="1">
      <c r="A236" s="10">
        <f t="shared" ca="1" si="26"/>
        <v>45917.397222222222</v>
      </c>
      <c r="B236" s="19">
        <f t="shared" ca="1" si="31"/>
        <v>45916.197222222218</v>
      </c>
      <c r="C236" s="12">
        <f t="shared" ca="1" si="28"/>
        <v>45917.397222222222</v>
      </c>
      <c r="D236" s="19">
        <f t="shared" ca="1" si="29"/>
        <v>45916.197222222218</v>
      </c>
      <c r="E236" s="16">
        <f ca="1">IF(AND(DAY(A236)=20,COUNTIFS($E$19:E235,"&gt;0",$A$19:A235,"&gt;="&amp;DATE(YEAR(A242),MONTH(A236),1),$A$19:A235,"&lt;"&amp;DATE(YEAR(A236),MONTH(A236)+1,1))=0),'ввод данных'!$B$15,-RANDBETWEEN(51,14999))</f>
        <v>-3192</v>
      </c>
      <c r="F236" s="18">
        <f t="shared" ca="1" si="30"/>
        <v>-3192</v>
      </c>
      <c r="G236" s="11" t="str">
        <f ca="1">IF(E236='ввод данных'!$B$15,"Salary transfer from "&amp;'ввод данных'!$B$11,INDEX(Лист4!$A$1:$A$388,RANDBETWEEN(1,ROWS(Лист4!$A$1:$A$388))))</f>
        <v>TRM 4814 E</v>
      </c>
      <c r="H236" s="11" t="str">
        <f t="shared" ca="1" si="27"/>
        <v>*6575</v>
      </c>
    </row>
    <row r="237" spans="1:8" ht="28.2" customHeight="1">
      <c r="A237" s="10">
        <f t="shared" ca="1" si="26"/>
        <v>45916.744444444441</v>
      </c>
      <c r="B237" s="19">
        <f t="shared" ca="1" si="31"/>
        <v>45915.181944444441</v>
      </c>
      <c r="C237" s="12">
        <f t="shared" ca="1" si="28"/>
        <v>45916.744444444441</v>
      </c>
      <c r="D237" s="19">
        <f t="shared" ca="1" si="29"/>
        <v>45915.181944444441</v>
      </c>
      <c r="E237" s="16">
        <f ca="1">IF(AND(DAY(A237)=20,COUNTIFS($E$19:E236,"&gt;0",$A$19:A236,"&gt;="&amp;DATE(YEAR(A243),MONTH(A237),1),$A$19:A236,"&lt;"&amp;DATE(YEAR(A237),MONTH(A237)+1,1))=0),'ввод данных'!$B$15,-RANDBETWEEN(51,14999))</f>
        <v>-5435</v>
      </c>
      <c r="F237" s="18">
        <f t="shared" ca="1" si="30"/>
        <v>-5435</v>
      </c>
      <c r="G237" s="11" t="str">
        <f ca="1">IF(E237='ввод данных'!$B$15,"Salary transfer from "&amp;'ввод данных'!$B$11,INDEX(Лист4!$A$1:$A$388,RANDBETWEEN(1,ROWS(Лист4!$A$1:$A$388))))</f>
        <v>FOTOSTRANA.RU</v>
      </c>
      <c r="H237" s="11" t="str">
        <f t="shared" ca="1" si="27"/>
        <v>*6575</v>
      </c>
    </row>
    <row r="238" spans="1:8" ht="28.2" customHeight="1">
      <c r="A238" s="10">
        <f t="shared" ca="1" si="26"/>
        <v>45916.027777777774</v>
      </c>
      <c r="B238" s="19">
        <f t="shared" ca="1" si="31"/>
        <v>45914.467361111107</v>
      </c>
      <c r="C238" s="12">
        <f t="shared" ca="1" si="28"/>
        <v>45916.027777777774</v>
      </c>
      <c r="D238" s="19">
        <f t="shared" ca="1" si="29"/>
        <v>45914.467361111107</v>
      </c>
      <c r="E238" s="16">
        <f ca="1">IF(AND(DAY(A238)=20,COUNTIFS($E$19:E237,"&gt;0",$A$19:A237,"&gt;="&amp;DATE(YEAR(A244),MONTH(A238),1),$A$19:A237,"&lt;"&amp;DATE(YEAR(A238),MONTH(A238)+1,1))=0),'ввод данных'!$B$15,-RANDBETWEEN(51,14999))</f>
        <v>-5330</v>
      </c>
      <c r="F238" s="18">
        <f t="shared" ca="1" si="30"/>
        <v>-5330</v>
      </c>
      <c r="G238" s="11" t="str">
        <f ca="1">IF(E238='ввод данных'!$B$15,"Salary transfer from "&amp;'ввод данных'!$B$11,INDEX(Лист4!$A$1:$A$388,RANDBETWEEN(1,ROWS(Лист4!$A$1:$A$388))))</f>
        <v>SBERBANK ONLINE</v>
      </c>
      <c r="H238" s="11" t="str">
        <f t="shared" ca="1" si="27"/>
        <v>*6575</v>
      </c>
    </row>
    <row r="239" spans="1:8" ht="28.2" customHeight="1">
      <c r="A239" s="10">
        <f t="shared" ca="1" si="26"/>
        <v>45915.467361111107</v>
      </c>
      <c r="B239" s="19">
        <f t="shared" ca="1" si="31"/>
        <v>45913.960416666661</v>
      </c>
      <c r="C239" s="12">
        <f t="shared" ca="1" si="28"/>
        <v>45915.467361111107</v>
      </c>
      <c r="D239" s="19">
        <f t="shared" ca="1" si="29"/>
        <v>45913.960416666661</v>
      </c>
      <c r="E239" s="16">
        <f ca="1">IF(AND(DAY(A239)=20,COUNTIFS($E$19:E238,"&gt;0",$A$19:A238,"&gt;="&amp;DATE(YEAR(A245),MONTH(A239),1),$A$19:A238,"&lt;"&amp;DATE(YEAR(A239),MONTH(A239)+1,1))=0),'ввод данных'!$B$15,-RANDBETWEEN(51,14999))</f>
        <v>-13878</v>
      </c>
      <c r="F239" s="18">
        <f t="shared" ca="1" si="30"/>
        <v>-13878</v>
      </c>
      <c r="G239" s="11" t="str">
        <f ca="1">IF(E239='ввод данных'!$B$15,"Salary transfer from "&amp;'ввод данных'!$B$11,INDEX(Лист4!$A$1:$A$388,RANDBETWEEN(1,ROWS(Лист4!$A$1:$A$388))))</f>
        <v>POMIDOR</v>
      </c>
      <c r="H239" s="11" t="str">
        <f t="shared" ca="1" si="27"/>
        <v>*6575</v>
      </c>
    </row>
    <row r="240" spans="1:8" ht="28.2" customHeight="1">
      <c r="A240" s="10">
        <f t="shared" ca="1" si="26"/>
        <v>45914.696527777771</v>
      </c>
      <c r="B240" s="19">
        <f t="shared" ca="1" si="31"/>
        <v>45913.579166666656</v>
      </c>
      <c r="C240" s="12">
        <f t="shared" ca="1" si="28"/>
        <v>45914.696527777771</v>
      </c>
      <c r="D240" s="19">
        <f t="shared" ca="1" si="29"/>
        <v>45913.579166666656</v>
      </c>
      <c r="E240" s="16">
        <f ca="1">IF(AND(DAY(A240)=20,COUNTIFS($E$19:E239,"&gt;0",$A$19:A239,"&gt;="&amp;DATE(YEAR(A246),MONTH(A240),1),$A$19:A239,"&lt;"&amp;DATE(YEAR(A240),MONTH(A240)+1,1))=0),'ввод данных'!$B$15,-RANDBETWEEN(51,14999))</f>
        <v>-11504</v>
      </c>
      <c r="F240" s="18">
        <f t="shared" ca="1" si="30"/>
        <v>-11504</v>
      </c>
      <c r="G240" s="11" t="str">
        <f ca="1">IF(E240='ввод данных'!$B$15,"Salary transfer from "&amp;'ввод данных'!$B$11,INDEX(Лист4!$A$1:$A$388,RANDBETWEEN(1,ROWS(Лист4!$A$1:$A$388))))</f>
        <v>LEUPAY.EU  CODE 2924</v>
      </c>
      <c r="H240" s="11" t="str">
        <f t="shared" ca="1" si="27"/>
        <v>*6575</v>
      </c>
    </row>
    <row r="241" spans="1:8" ht="28.2" customHeight="1">
      <c r="A241" s="10">
        <f t="shared" ca="1" si="26"/>
        <v>45914.146527777768</v>
      </c>
      <c r="B241" s="19">
        <f t="shared" ca="1" si="31"/>
        <v>45913.312499999985</v>
      </c>
      <c r="C241" s="12">
        <f t="shared" ca="1" si="28"/>
        <v>45914.146527777768</v>
      </c>
      <c r="D241" s="19">
        <f t="shared" ca="1" si="29"/>
        <v>45913.312499999985</v>
      </c>
      <c r="E241" s="16">
        <f ca="1">IF(AND(DAY(A241)=20,COUNTIFS($E$19:E240,"&gt;0",$A$19:A240,"&gt;="&amp;DATE(YEAR(A247),MONTH(A241),1),$A$19:A240,"&lt;"&amp;DATE(YEAR(A241),MONTH(A241)+1,1))=0),'ввод данных'!$B$15,-RANDBETWEEN(51,14999))</f>
        <v>-13135</v>
      </c>
      <c r="F241" s="18">
        <f t="shared" ca="1" si="30"/>
        <v>-13135</v>
      </c>
      <c r="G241" s="11" t="str">
        <f ca="1">IF(E241='ввод данных'!$B$15,"Salary transfer from "&amp;'ввод данных'!$B$11,INDEX(Лист4!$A$1:$A$388,RANDBETWEEN(1,ROWS(Лист4!$A$1:$A$388))))</f>
        <v>UNIVERSAM ABRIKOS</v>
      </c>
      <c r="H241" s="11" t="str">
        <f t="shared" ca="1" si="27"/>
        <v>*6575</v>
      </c>
    </row>
    <row r="242" spans="1:8" ht="28.2" customHeight="1">
      <c r="A242" s="10">
        <f t="shared" ca="1" si="26"/>
        <v>45913.765972222209</v>
      </c>
      <c r="B242" s="19">
        <f t="shared" ca="1" si="31"/>
        <v>45911.918055555543</v>
      </c>
      <c r="C242" s="12">
        <f t="shared" ca="1" si="28"/>
        <v>45913.765972222209</v>
      </c>
      <c r="D242" s="19">
        <f t="shared" ca="1" si="29"/>
        <v>45911.918055555543</v>
      </c>
      <c r="E242" s="16">
        <f ca="1">IF(AND(DAY(A242)=20,COUNTIFS($E$19:E241,"&gt;0",$A$19:A241,"&gt;="&amp;DATE(YEAR(A248),MONTH(A242),1),$A$19:A241,"&lt;"&amp;DATE(YEAR(A242),MONTH(A242)+1,1))=0),'ввод данных'!$B$15,-RANDBETWEEN(51,14999))</f>
        <v>-3825</v>
      </c>
      <c r="F242" s="18">
        <f t="shared" ca="1" si="30"/>
        <v>-3825</v>
      </c>
      <c r="G242" s="11" t="str">
        <f ca="1">IF(E242='ввод данных'!$B$15,"Salary transfer from "&amp;'ввод данных'!$B$11,INDEX(Лист4!$A$1:$A$388,RANDBETWEEN(1,ROWS(Лист4!$A$1:$A$388))))</f>
        <v>PAYU</v>
      </c>
      <c r="H242" s="11" t="str">
        <f t="shared" ca="1" si="27"/>
        <v>*6575</v>
      </c>
    </row>
    <row r="243" spans="1:8" ht="28.2" customHeight="1">
      <c r="A243" s="10">
        <f t="shared" ca="1" si="26"/>
        <v>45912.868749999987</v>
      </c>
      <c r="B243" s="19">
        <f t="shared" ca="1" si="31"/>
        <v>45911.545833333323</v>
      </c>
      <c r="C243" s="12">
        <f t="shared" ca="1" si="28"/>
        <v>45912.868749999987</v>
      </c>
      <c r="D243" s="19">
        <f t="shared" ca="1" si="29"/>
        <v>45911.545833333323</v>
      </c>
      <c r="E243" s="16">
        <f ca="1">IF(AND(DAY(A243)=20,COUNTIFS($E$19:E242,"&gt;0",$A$19:A242,"&gt;="&amp;DATE(YEAR(A249),MONTH(A243),1),$A$19:A242,"&lt;"&amp;DATE(YEAR(A243),MONTH(A243)+1,1))=0),'ввод данных'!$B$15,-RANDBETWEEN(51,14999))</f>
        <v>-8870</v>
      </c>
      <c r="F243" s="18">
        <f t="shared" ca="1" si="30"/>
        <v>-8870</v>
      </c>
      <c r="G243" s="11" t="str">
        <f ca="1">IF(E243='ввод данных'!$B$15,"Salary transfer from "&amp;'ввод данных'!$B$11,INDEX(Лист4!$A$1:$A$388,RANDBETWEEN(1,ROWS(Лист4!$A$1:$A$388))))</f>
        <v>YM*MONEY.YANDEX.RU</v>
      </c>
      <c r="H243" s="11" t="str">
        <f t="shared" ca="1" si="27"/>
        <v>*6575</v>
      </c>
    </row>
    <row r="244" spans="1:8" ht="28.2" customHeight="1">
      <c r="A244" s="10">
        <f t="shared" ca="1" si="26"/>
        <v>45912.185416666653</v>
      </c>
      <c r="B244" s="19">
        <f t="shared" ca="1" si="31"/>
        <v>45910.515277777762</v>
      </c>
      <c r="C244" s="12">
        <f t="shared" ca="1" si="28"/>
        <v>45912.185416666653</v>
      </c>
      <c r="D244" s="19">
        <f t="shared" ca="1" si="29"/>
        <v>45910.515277777762</v>
      </c>
      <c r="E244" s="16">
        <f ca="1">IF(AND(DAY(A244)=20,COUNTIFS($E$19:E243,"&gt;0",$A$19:A243,"&gt;="&amp;DATE(YEAR(A250),MONTH(A244),1),$A$19:A243,"&lt;"&amp;DATE(YEAR(A244),MONTH(A244)+1,1))=0),'ввод данных'!$B$15,-RANDBETWEEN(51,14999))</f>
        <v>-11905</v>
      </c>
      <c r="F244" s="18">
        <f t="shared" ca="1" si="30"/>
        <v>-11905</v>
      </c>
      <c r="G244" s="11" t="str">
        <f ca="1">IF(E244='ввод данных'!$B$15,"Salary transfer from "&amp;'ввод данных'!$B$11,INDEX(Лист4!$A$1:$A$388,RANDBETWEEN(1,ROWS(Лист4!$A$1:$A$388))))</f>
        <v>WWW.MVIDEO.RU</v>
      </c>
      <c r="H244" s="11" t="str">
        <f t="shared" ca="1" si="27"/>
        <v>*6575</v>
      </c>
    </row>
    <row r="245" spans="1:8" ht="28.2" customHeight="1">
      <c r="A245" s="10">
        <f t="shared" ca="1" si="26"/>
        <v>45911.477777777764</v>
      </c>
      <c r="B245" s="19">
        <f t="shared" ca="1" si="31"/>
        <v>45910.084027777761</v>
      </c>
      <c r="C245" s="12">
        <f t="shared" ca="1" si="28"/>
        <v>45911.477777777764</v>
      </c>
      <c r="D245" s="19">
        <f t="shared" ca="1" si="29"/>
        <v>45910.084027777761</v>
      </c>
      <c r="E245" s="16">
        <f ca="1">IF(AND(DAY(A245)=20,COUNTIFS($E$19:E244,"&gt;0",$A$19:A244,"&gt;="&amp;DATE(YEAR(A251),MONTH(A245),1),$A$19:A244,"&lt;"&amp;DATE(YEAR(A245),MONTH(A245)+1,1))=0),'ввод данных'!$B$15,-RANDBETWEEN(51,14999))</f>
        <v>-6336</v>
      </c>
      <c r="F245" s="18">
        <f t="shared" ca="1" si="30"/>
        <v>-6336</v>
      </c>
      <c r="G245" s="11" t="str">
        <f ca="1">IF(E245='ввод данных'!$B$15,"Salary transfer from "&amp;'ввод данных'!$B$11,INDEX(Лист4!$A$1:$A$388,RANDBETWEEN(1,ROWS(Лист4!$A$1:$A$388))))</f>
        <v>PIF ALFACAPITAL SHARES</v>
      </c>
      <c r="H245" s="11" t="str">
        <f t="shared" ca="1" si="27"/>
        <v>*6575</v>
      </c>
    </row>
    <row r="246" spans="1:8" ht="28.2" customHeight="1">
      <c r="A246" s="10">
        <f t="shared" ref="A246:A277" ca="1" si="32">A245-RANDBETWEEN(500,1440)/1440</f>
        <v>45910.490277777761</v>
      </c>
      <c r="B246" s="19">
        <f t="shared" ca="1" si="31"/>
        <v>45909.6784722222</v>
      </c>
      <c r="C246" s="12">
        <f t="shared" ca="1" si="28"/>
        <v>45910.490277777761</v>
      </c>
      <c r="D246" s="19">
        <f t="shared" ca="1" si="29"/>
        <v>45909.6784722222</v>
      </c>
      <c r="E246" s="16">
        <f ca="1">IF(AND(DAY(A246)=20,COUNTIFS($E$19:E245,"&gt;0",$A$19:A245,"&gt;="&amp;DATE(YEAR(A252),MONTH(A246),1),$A$19:A245,"&lt;"&amp;DATE(YEAR(A246),MONTH(A246)+1,1))=0),'ввод данных'!$B$15,-RANDBETWEEN(51,14999))</f>
        <v>-4445</v>
      </c>
      <c r="F246" s="18">
        <f t="shared" ca="1" si="30"/>
        <v>-4445</v>
      </c>
      <c r="G246" s="11" t="str">
        <f ca="1">IF(E246='ввод данных'!$B$15,"Salary transfer from "&amp;'ввод данных'!$B$11,INDEX(Лист4!$A$1:$A$388,RANDBETWEEN(1,ROWS(Лист4!$A$1:$A$388))))</f>
        <v>GAZPROMNEFT AZS 163</v>
      </c>
      <c r="H246" s="11" t="str">
        <f t="shared" ref="H246:H277" ca="1" si="33">H245</f>
        <v>*6575</v>
      </c>
    </row>
    <row r="247" spans="1:8" ht="28.2" customHeight="1">
      <c r="A247" s="10">
        <f t="shared" ca="1" si="32"/>
        <v>45910.031944444425</v>
      </c>
      <c r="B247" s="19">
        <f t="shared" ca="1" si="31"/>
        <v>45908.981944444429</v>
      </c>
      <c r="C247" s="12">
        <f t="shared" ca="1" si="28"/>
        <v>45910.031944444425</v>
      </c>
      <c r="D247" s="19">
        <f t="shared" ca="1" si="29"/>
        <v>45908.981944444429</v>
      </c>
      <c r="E247" s="16">
        <f ca="1">IF(AND(DAY(A247)=20,COUNTIFS($E$19:E246,"&gt;0",$A$19:A246,"&gt;="&amp;DATE(YEAR(A253),MONTH(A247),1),$A$19:A246,"&lt;"&amp;DATE(YEAR(A247),MONTH(A247)+1,1))=0),'ввод данных'!$B$15,-RANDBETWEEN(51,14999))</f>
        <v>-6263</v>
      </c>
      <c r="F247" s="18">
        <f t="shared" ca="1" si="30"/>
        <v>-6263</v>
      </c>
      <c r="G247" s="11" t="str">
        <f ca="1">IF(E247='ввод данных'!$B$15,"Salary transfer from "&amp;'ввод данных'!$B$11,INDEX(Лист4!$A$1:$A$388,RANDBETWEEN(1,ROWS(Лист4!$A$1:$A$388))))</f>
        <v>CAFEYUNOST_MURM MOLL-2</v>
      </c>
      <c r="H247" s="11" t="str">
        <f t="shared" ca="1" si="33"/>
        <v>*6575</v>
      </c>
    </row>
    <row r="248" spans="1:8" ht="28.2" customHeight="1">
      <c r="A248" s="10">
        <f t="shared" ca="1" si="32"/>
        <v>45909.409722222204</v>
      </c>
      <c r="B248" s="19">
        <f t="shared" ca="1" si="31"/>
        <v>45908.352777777756</v>
      </c>
      <c r="C248" s="12">
        <f t="shared" ca="1" si="28"/>
        <v>45909.409722222204</v>
      </c>
      <c r="D248" s="19">
        <f t="shared" ca="1" si="29"/>
        <v>45908.352777777756</v>
      </c>
      <c r="E248" s="16">
        <f ca="1">IF(AND(DAY(A248)=20,COUNTIFS($E$19:E247,"&gt;0",$A$19:A247,"&gt;="&amp;DATE(YEAR(A254),MONTH(A248),1),$A$19:A247,"&lt;"&amp;DATE(YEAR(A248),MONTH(A248)+1,1))=0),'ввод данных'!$B$15,-RANDBETWEEN(51,14999))</f>
        <v>-11328</v>
      </c>
      <c r="F248" s="18">
        <f t="shared" ca="1" si="30"/>
        <v>-11328</v>
      </c>
      <c r="G248" s="11" t="str">
        <f ca="1">IF(E248='ввод данных'!$B$15,"Salary transfer from "&amp;'ввод данных'!$B$11,INDEX(Лист4!$A$1:$A$388,RANDBETWEEN(1,ROWS(Лист4!$A$1:$A$388))))</f>
        <v>YM*ONECLICKMONEY</v>
      </c>
      <c r="H248" s="11" t="str">
        <f t="shared" ca="1" si="33"/>
        <v>*6575</v>
      </c>
    </row>
    <row r="249" spans="1:8" ht="28.2" customHeight="1">
      <c r="A249" s="10">
        <f t="shared" ca="1" si="32"/>
        <v>45908.708333333314</v>
      </c>
      <c r="B249" s="19">
        <f t="shared" ca="1" si="31"/>
        <v>45907.249305555539</v>
      </c>
      <c r="C249" s="12">
        <f t="shared" ca="1" si="28"/>
        <v>45908.708333333314</v>
      </c>
      <c r="D249" s="19">
        <f t="shared" ca="1" si="29"/>
        <v>45907.249305555539</v>
      </c>
      <c r="E249" s="16">
        <f ca="1">IF(AND(DAY(A249)=20,COUNTIFS($E$19:E248,"&gt;0",$A$19:A248,"&gt;="&amp;DATE(YEAR(A255),MONTH(A249),1),$A$19:A248,"&lt;"&amp;DATE(YEAR(A249),MONTH(A249)+1,1))=0),'ввод данных'!$B$15,-RANDBETWEEN(51,14999))</f>
        <v>-8858</v>
      </c>
      <c r="F249" s="18">
        <f t="shared" ca="1" si="30"/>
        <v>-8858</v>
      </c>
      <c r="G249" s="11" t="str">
        <f ca="1">IF(E249='ввод данных'!$B$15,"Salary transfer from "&amp;'ввод данных'!$B$11,INDEX(Лист4!$A$1:$A$388,RANDBETWEEN(1,ROWS(Лист4!$A$1:$A$388))))</f>
        <v>SHAVERMA</v>
      </c>
      <c r="H249" s="11" t="str">
        <f t="shared" ca="1" si="33"/>
        <v>*6575</v>
      </c>
    </row>
    <row r="250" spans="1:8" ht="28.2" customHeight="1">
      <c r="A250" s="10">
        <f t="shared" ca="1" si="32"/>
        <v>45907.960416666647</v>
      </c>
      <c r="B250" s="19">
        <f t="shared" ca="1" si="31"/>
        <v>45906.68055555554</v>
      </c>
      <c r="C250" s="12">
        <f t="shared" ref="C250:C277" ca="1" si="34">A250</f>
        <v>45907.960416666647</v>
      </c>
      <c r="D250" s="19">
        <f t="shared" ref="D250:D277" ca="1" si="35">B250</f>
        <v>45906.68055555554</v>
      </c>
      <c r="E250" s="16">
        <f ca="1">IF(AND(DAY(A250)=20,COUNTIFS($E$19:E249,"&gt;0",$A$19:A249,"&gt;="&amp;DATE(YEAR(A256),MONTH(A250),1),$A$19:A249,"&lt;"&amp;DATE(YEAR(A250),MONTH(A250)+1,1))=0),'ввод данных'!$B$15,-RANDBETWEEN(51,14999))</f>
        <v>-1589</v>
      </c>
      <c r="F250" s="18">
        <f t="shared" ref="F250:F277" ca="1" si="36">E250</f>
        <v>-1589</v>
      </c>
      <c r="G250" s="11" t="str">
        <f ca="1">IF(E250='ввод данных'!$B$15,"Salary transfer from "&amp;'ввод данных'!$B$11,INDEX(Лист4!$A$1:$A$388,RANDBETWEEN(1,ROWS(Лист4!$A$1:$A$388))))</f>
        <v>BELLA</v>
      </c>
      <c r="H250" s="11" t="str">
        <f t="shared" ca="1" si="33"/>
        <v>*6575</v>
      </c>
    </row>
    <row r="251" spans="1:8" ht="28.2" customHeight="1">
      <c r="A251" s="10">
        <f t="shared" ca="1" si="32"/>
        <v>45907.501388888872</v>
      </c>
      <c r="B251" s="19">
        <f t="shared" ca="1" si="31"/>
        <v>45906.013888888869</v>
      </c>
      <c r="C251" s="12">
        <f t="shared" ca="1" si="34"/>
        <v>45907.501388888872</v>
      </c>
      <c r="D251" s="19">
        <f t="shared" ca="1" si="35"/>
        <v>45906.013888888869</v>
      </c>
      <c r="E251" s="16">
        <f ca="1">IF(AND(DAY(A251)=20,COUNTIFS($E$19:E250,"&gt;0",$A$19:A250,"&gt;="&amp;DATE(YEAR(A257),MONTH(A251),1),$A$19:A250,"&lt;"&amp;DATE(YEAR(A251),MONTH(A251)+1,1))=0),'ввод данных'!$B$15,-RANDBETWEEN(51,14999))</f>
        <v>-8166</v>
      </c>
      <c r="F251" s="18">
        <f t="shared" ca="1" si="36"/>
        <v>-8166</v>
      </c>
      <c r="G251" s="11" t="str">
        <f ca="1">IF(E251='ввод данных'!$B$15,"Salary transfer from "&amp;'ввод данных'!$B$11,INDEX(Лист4!$A$1:$A$388,RANDBETWEEN(1,ROWS(Лист4!$A$1:$A$388))))</f>
        <v>LETNY SAD</v>
      </c>
      <c r="H251" s="11" t="str">
        <f t="shared" ca="1" si="33"/>
        <v>*6575</v>
      </c>
    </row>
    <row r="252" spans="1:8" ht="28.2" customHeight="1">
      <c r="A252" s="10">
        <f t="shared" ca="1" si="32"/>
        <v>45906.984722222202</v>
      </c>
      <c r="B252" s="19">
        <f t="shared" ca="1" si="31"/>
        <v>45906.038194444423</v>
      </c>
      <c r="C252" s="12">
        <f t="shared" ca="1" si="34"/>
        <v>45906.984722222202</v>
      </c>
      <c r="D252" s="19">
        <f t="shared" ca="1" si="35"/>
        <v>45906.038194444423</v>
      </c>
      <c r="E252" s="16">
        <f ca="1">IF(AND(DAY(A252)=20,COUNTIFS($E$19:E251,"&gt;0",$A$19:A251,"&gt;="&amp;DATE(YEAR(A258),MONTH(A252),1),$A$19:A251,"&lt;"&amp;DATE(YEAR(A252),MONTH(A252)+1,1))=0),'ввод данных'!$B$15,-RANDBETWEEN(51,14999))</f>
        <v>-5273</v>
      </c>
      <c r="F252" s="18">
        <f t="shared" ca="1" si="36"/>
        <v>-5273</v>
      </c>
      <c r="G252" s="11" t="str">
        <f ca="1">IF(E252='ввод данных'!$B$15,"Salary transfer from "&amp;'ввод данных'!$B$11,INDEX(Лист4!$A$1:$A$388,RANDBETWEEN(1,ROWS(Лист4!$A$1:$A$388))))</f>
        <v>BHN*GIFTCARDLAB</v>
      </c>
      <c r="H252" s="11" t="str">
        <f t="shared" ca="1" si="33"/>
        <v>*6575</v>
      </c>
    </row>
    <row r="253" spans="1:8" ht="28.2" customHeight="1">
      <c r="A253" s="10">
        <f t="shared" ca="1" si="32"/>
        <v>45906.616666666647</v>
      </c>
      <c r="B253" s="19">
        <f t="shared" ca="1" si="31"/>
        <v>45905.684027777752</v>
      </c>
      <c r="C253" s="12">
        <f t="shared" ca="1" si="34"/>
        <v>45906.616666666647</v>
      </c>
      <c r="D253" s="19">
        <f t="shared" ca="1" si="35"/>
        <v>45905.684027777752</v>
      </c>
      <c r="E253" s="16">
        <f ca="1">IF(AND(DAY(A253)=20,COUNTIFS($E$19:E252,"&gt;0",$A$19:A252,"&gt;="&amp;DATE(YEAR(A259),MONTH(A253),1),$A$19:A252,"&lt;"&amp;DATE(YEAR(A253),MONTH(A253)+1,1))=0),'ввод данных'!$B$15,-RANDBETWEEN(51,14999))</f>
        <v>-4541</v>
      </c>
      <c r="F253" s="18">
        <f t="shared" ca="1" si="36"/>
        <v>-4541</v>
      </c>
      <c r="G253" s="11" t="str">
        <f ca="1">IF(E253='ввод данных'!$B$15,"Salary transfer from "&amp;'ввод данных'!$B$11,INDEX(Лист4!$A$1:$A$388,RANDBETWEEN(1,ROWS(Лист4!$A$1:$A$388))))</f>
        <v>METRO STORE 1017</v>
      </c>
      <c r="H253" s="11" t="str">
        <f t="shared" ca="1" si="33"/>
        <v>*6575</v>
      </c>
    </row>
    <row r="254" spans="1:8" ht="28.2" customHeight="1">
      <c r="A254" s="10">
        <f t="shared" ca="1" si="32"/>
        <v>45906.097916666644</v>
      </c>
      <c r="B254" s="19">
        <f t="shared" ca="1" si="31"/>
        <v>45904.764583333308</v>
      </c>
      <c r="C254" s="12">
        <f t="shared" ca="1" si="34"/>
        <v>45906.097916666644</v>
      </c>
      <c r="D254" s="19">
        <f t="shared" ca="1" si="35"/>
        <v>45904.764583333308</v>
      </c>
      <c r="E254" s="16">
        <f ca="1">IF(AND(DAY(A254)=20,COUNTIFS($E$19:E253,"&gt;0",$A$19:A253,"&gt;="&amp;DATE(YEAR(A260),MONTH(A254),1),$A$19:A253,"&lt;"&amp;DATE(YEAR(A254),MONTH(A254)+1,1))=0),'ввод данных'!$B$15,-RANDBETWEEN(51,14999))</f>
        <v>-9117</v>
      </c>
      <c r="F254" s="18">
        <f t="shared" ca="1" si="36"/>
        <v>-9117</v>
      </c>
      <c r="G254" s="11" t="str">
        <f ca="1">IF(E254='ввод данных'!$B$15,"Salary transfer from "&amp;'ввод данных'!$B$11,INDEX(Лист4!$A$1:$A$388,RANDBETWEEN(1,ROWS(Лист4!$A$1:$A$388))))</f>
        <v>PYATEROCHKA 2836</v>
      </c>
      <c r="H254" s="11" t="str">
        <f t="shared" ca="1" si="33"/>
        <v>*6575</v>
      </c>
    </row>
    <row r="255" spans="1:8" ht="28.2" customHeight="1">
      <c r="A255" s="10">
        <f t="shared" ca="1" si="32"/>
        <v>45905.19583333331</v>
      </c>
      <c r="B255" s="19">
        <f t="shared" ca="1" si="31"/>
        <v>45903.506944444423</v>
      </c>
      <c r="C255" s="12">
        <f t="shared" ca="1" si="34"/>
        <v>45905.19583333331</v>
      </c>
      <c r="D255" s="19">
        <f t="shared" ca="1" si="35"/>
        <v>45903.506944444423</v>
      </c>
      <c r="E255" s="16">
        <f ca="1">IF(AND(DAY(A255)=20,COUNTIFS($E$19:E254,"&gt;0",$A$19:A254,"&gt;="&amp;DATE(YEAR(A261),MONTH(A255),1),$A$19:A254,"&lt;"&amp;DATE(YEAR(A255),MONTH(A255)+1,1))=0),'ввод данных'!$B$15,-RANDBETWEEN(51,14999))</f>
        <v>-4920</v>
      </c>
      <c r="F255" s="18">
        <f t="shared" ca="1" si="36"/>
        <v>-4920</v>
      </c>
      <c r="G255" s="11" t="str">
        <f ca="1">IF(E255='ввод данных'!$B$15,"Salary transfer from "&amp;'ввод данных'!$B$11,INDEX(Лист4!$A$1:$A$388,RANDBETWEEN(1,ROWS(Лист4!$A$1:$A$388))))</f>
        <v>GRAND-COFFEE</v>
      </c>
      <c r="H255" s="11" t="str">
        <f t="shared" ca="1" si="33"/>
        <v>*6575</v>
      </c>
    </row>
    <row r="256" spans="1:8" ht="28.2" customHeight="1">
      <c r="A256" s="10">
        <f t="shared" ca="1" si="32"/>
        <v>45904.249305555531</v>
      </c>
      <c r="B256" s="19">
        <f t="shared" ca="1" si="31"/>
        <v>45903.304861111086</v>
      </c>
      <c r="C256" s="12">
        <f t="shared" ca="1" si="34"/>
        <v>45904.249305555531</v>
      </c>
      <c r="D256" s="19">
        <f t="shared" ca="1" si="35"/>
        <v>45903.304861111086</v>
      </c>
      <c r="E256" s="16">
        <f ca="1">IF(AND(DAY(A256)=20,COUNTIFS($E$19:E255,"&gt;0",$A$19:A255,"&gt;="&amp;DATE(YEAR(A262),MONTH(A256),1),$A$19:A255,"&lt;"&amp;DATE(YEAR(A256),MONTH(A256)+1,1))=0),'ввод данных'!$B$15,-RANDBETWEEN(51,14999))</f>
        <v>-9956</v>
      </c>
      <c r="F256" s="18">
        <f t="shared" ca="1" si="36"/>
        <v>-9956</v>
      </c>
      <c r="G256" s="11" t="str">
        <f ca="1">IF(E256='ввод данных'!$B$15,"Salary transfer from "&amp;'ввод данных'!$B$11,INDEX(Лист4!$A$1:$A$388,RANDBETWEEN(1,ROWS(Лист4!$A$1:$A$388))))</f>
        <v>LOBBY BAR</v>
      </c>
      <c r="H256" s="11" t="str">
        <f t="shared" ca="1" si="33"/>
        <v>*6575</v>
      </c>
    </row>
    <row r="257" spans="1:8" ht="28.2" customHeight="1">
      <c r="A257" s="10">
        <f t="shared" ca="1" si="32"/>
        <v>45903.668055555529</v>
      </c>
      <c r="B257" s="19">
        <f t="shared" ca="1" si="31"/>
        <v>45902.528472222191</v>
      </c>
      <c r="C257" s="12">
        <f t="shared" ca="1" si="34"/>
        <v>45903.668055555529</v>
      </c>
      <c r="D257" s="19">
        <f t="shared" ca="1" si="35"/>
        <v>45902.528472222191</v>
      </c>
      <c r="E257" s="16">
        <f ca="1">IF(AND(DAY(A257)=20,COUNTIFS($E$19:E256,"&gt;0",$A$19:A256,"&gt;="&amp;DATE(YEAR(A263),MONTH(A257),1),$A$19:A256,"&lt;"&amp;DATE(YEAR(A257),MONTH(A257)+1,1))=0),'ввод данных'!$B$15,-RANDBETWEEN(51,14999))</f>
        <v>-9474</v>
      </c>
      <c r="F257" s="18">
        <f t="shared" ca="1" si="36"/>
        <v>-9474</v>
      </c>
      <c r="G257" s="11" t="str">
        <f ca="1">IF(E257='ввод данных'!$B$15,"Salary transfer from "&amp;'ввод данных'!$B$11,INDEX(Лист4!$A$1:$A$388,RANDBETWEEN(1,ROWS(Лист4!$A$1:$A$388))))</f>
        <v>YM*MONEY.YANDEX</v>
      </c>
      <c r="H257" s="11" t="str">
        <f t="shared" ca="1" si="33"/>
        <v>*6575</v>
      </c>
    </row>
    <row r="258" spans="1:8" ht="28.2" customHeight="1">
      <c r="A258" s="10">
        <f t="shared" ca="1" si="32"/>
        <v>45903.194444444416</v>
      </c>
      <c r="B258" s="19">
        <f t="shared" ca="1" si="31"/>
        <v>45901.67361111108</v>
      </c>
      <c r="C258" s="12">
        <f t="shared" ca="1" si="34"/>
        <v>45903.194444444416</v>
      </c>
      <c r="D258" s="19">
        <f t="shared" ca="1" si="35"/>
        <v>45901.67361111108</v>
      </c>
      <c r="E258" s="16">
        <f ca="1">IF(AND(DAY(A258)=20,COUNTIFS($E$19:E257,"&gt;0",$A$19:A257,"&gt;="&amp;DATE(YEAR(A264),MONTH(A258),1),$A$19:A257,"&lt;"&amp;DATE(YEAR(A258),MONTH(A258)+1,1))=0),'ввод данных'!$B$15,-RANDBETWEEN(51,14999))</f>
        <v>-12129</v>
      </c>
      <c r="F258" s="18">
        <f t="shared" ca="1" si="36"/>
        <v>-12129</v>
      </c>
      <c r="G258" s="11" t="str">
        <f ca="1">IF(E258='ввод данных'!$B$15,"Salary transfer from "&amp;'ввод данных'!$B$11,INDEX(Лист4!$A$1:$A$388,RANDBETWEEN(1,ROWS(Лист4!$A$1:$A$388))))</f>
        <v>ZAIMSRAZU.RU</v>
      </c>
      <c r="H258" s="11" t="str">
        <f t="shared" ca="1" si="33"/>
        <v>*6575</v>
      </c>
    </row>
    <row r="259" spans="1:8" ht="28.2" customHeight="1">
      <c r="A259" s="10">
        <f t="shared" ca="1" si="32"/>
        <v>45902.336805555526</v>
      </c>
      <c r="B259" s="19">
        <f t="shared" ca="1" si="31"/>
        <v>45900.922222222194</v>
      </c>
      <c r="C259" s="12">
        <f t="shared" ca="1" si="34"/>
        <v>45902.336805555526</v>
      </c>
      <c r="D259" s="19">
        <f t="shared" ca="1" si="35"/>
        <v>45900.922222222194</v>
      </c>
      <c r="E259" s="16">
        <f ca="1">IF(AND(DAY(A259)=20,COUNTIFS($E$19:E258,"&gt;0",$A$19:A258,"&gt;="&amp;DATE(YEAR(A265),MONTH(A259),1),$A$19:A258,"&lt;"&amp;DATE(YEAR(A259),MONTH(A259)+1,1))=0),'ввод данных'!$B$15,-RANDBETWEEN(51,14999))</f>
        <v>-4069</v>
      </c>
      <c r="F259" s="18">
        <f t="shared" ca="1" si="36"/>
        <v>-4069</v>
      </c>
      <c r="G259" s="11" t="str">
        <f ca="1">IF(E259='ввод данных'!$B$15,"Salary transfer from "&amp;'ввод данных'!$B$11,INDEX(Лист4!$A$1:$A$388,RANDBETWEEN(1,ROWS(Лист4!$A$1:$A$388))))</f>
        <v>OOO TD VESTERN</v>
      </c>
      <c r="H259" s="11" t="str">
        <f t="shared" ca="1" si="33"/>
        <v>*6575</v>
      </c>
    </row>
    <row r="260" spans="1:8" ht="28.2" customHeight="1">
      <c r="A260" s="10">
        <f t="shared" ca="1" si="32"/>
        <v>45901.627083333304</v>
      </c>
      <c r="B260" s="19">
        <f t="shared" ca="1" si="31"/>
        <v>45900.019444444421</v>
      </c>
      <c r="C260" s="12">
        <f t="shared" ca="1" si="34"/>
        <v>45901.627083333304</v>
      </c>
      <c r="D260" s="19">
        <f t="shared" ca="1" si="35"/>
        <v>45900.019444444421</v>
      </c>
      <c r="E260" s="16">
        <f ca="1">IF(AND(DAY(A260)=20,COUNTIFS($E$19:E259,"&gt;0",$A$19:A259,"&gt;="&amp;DATE(YEAR(A266),MONTH(A260),1),$A$19:A259,"&lt;"&amp;DATE(YEAR(A260),MONTH(A260)+1,1))=0),'ввод данных'!$B$15,-RANDBETWEEN(51,14999))</f>
        <v>-14882</v>
      </c>
      <c r="F260" s="18">
        <f t="shared" ca="1" si="36"/>
        <v>-14882</v>
      </c>
      <c r="G260" s="11" t="str">
        <f ca="1">IF(E260='ввод данных'!$B$15,"Salary transfer from "&amp;'ввод данных'!$B$11,INDEX(Лист4!$A$1:$A$388,RANDBETWEEN(1,ROWS(Лист4!$A$1:$A$388))))</f>
        <v>AGZS 18</v>
      </c>
      <c r="H260" s="11" t="str">
        <f t="shared" ca="1" si="33"/>
        <v>*6575</v>
      </c>
    </row>
    <row r="261" spans="1:8" ht="28.2" customHeight="1">
      <c r="A261" s="10">
        <f t="shared" ca="1" si="32"/>
        <v>45900.686111111085</v>
      </c>
      <c r="B261" s="19">
        <f t="shared" ca="1" si="31"/>
        <v>45899.472222222197</v>
      </c>
      <c r="C261" s="12">
        <f t="shared" ca="1" si="34"/>
        <v>45900.686111111085</v>
      </c>
      <c r="D261" s="19">
        <f t="shared" ca="1" si="35"/>
        <v>45899.472222222197</v>
      </c>
      <c r="E261" s="16">
        <f ca="1">IF(AND(DAY(A261)=20,COUNTIFS($E$19:E260,"&gt;0",$A$19:A260,"&gt;="&amp;DATE(YEAR(A267),MONTH(A261),1),$A$19:A260,"&lt;"&amp;DATE(YEAR(A261),MONTH(A261)+1,1))=0),'ввод данных'!$B$15,-RANDBETWEEN(51,14999))</f>
        <v>-6446</v>
      </c>
      <c r="F261" s="18">
        <f t="shared" ca="1" si="36"/>
        <v>-6446</v>
      </c>
      <c r="G261" s="11" t="str">
        <f ca="1">IF(E261='ввод данных'!$B$15,"Salary transfer from "&amp;'ввод данных'!$B$11,INDEX(Лист4!$A$1:$A$388,RANDBETWEEN(1,ROWS(Лист4!$A$1:$A$388))))</f>
        <v>MCDONALDS 27301</v>
      </c>
      <c r="H261" s="11" t="str">
        <f t="shared" ca="1" si="33"/>
        <v>*6575</v>
      </c>
    </row>
    <row r="262" spans="1:8" ht="28.2" customHeight="1">
      <c r="A262" s="10">
        <f t="shared" ca="1" si="32"/>
        <v>45900.260416666642</v>
      </c>
      <c r="B262" s="19">
        <f t="shared" ca="1" si="31"/>
        <v>45898.815972222197</v>
      </c>
      <c r="C262" s="12">
        <f t="shared" ca="1" si="34"/>
        <v>45900.260416666642</v>
      </c>
      <c r="D262" s="19">
        <f t="shared" ca="1" si="35"/>
        <v>45898.815972222197</v>
      </c>
      <c r="E262" s="16">
        <f ca="1">IF(AND(DAY(A262)=20,COUNTIFS($E$19:E261,"&gt;0",$A$19:A261,"&gt;="&amp;DATE(YEAR(A268),MONTH(A262),1),$A$19:A261,"&lt;"&amp;DATE(YEAR(A262),MONTH(A262)+1,1))=0),'ввод данных'!$B$15,-RANDBETWEEN(51,14999))</f>
        <v>-5496</v>
      </c>
      <c r="F262" s="18">
        <f t="shared" ca="1" si="36"/>
        <v>-5496</v>
      </c>
      <c r="G262" s="11" t="str">
        <f ca="1">IF(E262='ввод данных'!$B$15,"Salary transfer from "&amp;'ввод данных'!$B$11,INDEX(Лист4!$A$1:$A$388,RANDBETWEEN(1,ROWS(Лист4!$A$1:$A$388))))</f>
        <v>YANDEX.MONEY</v>
      </c>
      <c r="H262" s="11" t="str">
        <f t="shared" ca="1" si="33"/>
        <v>*6575</v>
      </c>
    </row>
    <row r="263" spans="1:8" ht="28.2" customHeight="1">
      <c r="A263" s="10">
        <f t="shared" ca="1" si="32"/>
        <v>45899.437499999978</v>
      </c>
      <c r="B263" s="19">
        <f t="shared" ca="1" si="31"/>
        <v>45898.482638888869</v>
      </c>
      <c r="C263" s="12">
        <f t="shared" ca="1" si="34"/>
        <v>45899.437499999978</v>
      </c>
      <c r="D263" s="19">
        <f t="shared" ca="1" si="35"/>
        <v>45898.482638888869</v>
      </c>
      <c r="E263" s="16">
        <f ca="1">IF(AND(DAY(A263)=20,COUNTIFS($E$19:E262,"&gt;0",$A$19:A262,"&gt;="&amp;DATE(YEAR(A269),MONTH(A263),1),$A$19:A262,"&lt;"&amp;DATE(YEAR(A263),MONTH(A263)+1,1))=0),'ввод данных'!$B$15,-RANDBETWEEN(51,14999))</f>
        <v>-6388</v>
      </c>
      <c r="F263" s="18">
        <f t="shared" ca="1" si="36"/>
        <v>-6388</v>
      </c>
      <c r="G263" s="11" t="str">
        <f ca="1">IF(E263='ввод данных'!$B$15,"Salary transfer from "&amp;'ввод данных'!$B$11,INDEX(Лист4!$A$1:$A$388,RANDBETWEEN(1,ROWS(Лист4!$A$1:$A$388))))</f>
        <v>ADVANTIS CREDIT - MOTO</v>
      </c>
      <c r="H263" s="11" t="str">
        <f t="shared" ca="1" si="33"/>
        <v>*6575</v>
      </c>
    </row>
    <row r="264" spans="1:8" ht="28.2" customHeight="1">
      <c r="A264" s="10">
        <f t="shared" ca="1" si="32"/>
        <v>45898.83749999998</v>
      </c>
      <c r="B264" s="19">
        <f t="shared" ca="1" si="31"/>
        <v>45897.759722222203</v>
      </c>
      <c r="C264" s="12">
        <f t="shared" ca="1" si="34"/>
        <v>45898.83749999998</v>
      </c>
      <c r="D264" s="19">
        <f t="shared" ca="1" si="35"/>
        <v>45897.759722222203</v>
      </c>
      <c r="E264" s="16">
        <f ca="1">IF(AND(DAY(A264)=20,COUNTIFS($E$19:E263,"&gt;0",$A$19:A263,"&gt;="&amp;DATE(YEAR(A270),MONTH(A264),1),$A$19:A263,"&lt;"&amp;DATE(YEAR(A264),MONTH(A264)+1,1))=0),'ввод данных'!$B$15,-RANDBETWEEN(51,14999))</f>
        <v>-860</v>
      </c>
      <c r="F264" s="18">
        <f t="shared" ca="1" si="36"/>
        <v>-860</v>
      </c>
      <c r="G264" s="11" t="str">
        <f ca="1">IF(E264='ввод данных'!$B$15,"Salary transfer from "&amp;'ввод данных'!$B$11,INDEX(Лист4!$A$1:$A$388,RANDBETWEEN(1,ROWS(Лист4!$A$1:$A$388))))</f>
        <v>LTD CHICKENFOOD</v>
      </c>
      <c r="H264" s="11" t="str">
        <f t="shared" ca="1" si="33"/>
        <v>*6575</v>
      </c>
    </row>
    <row r="265" spans="1:8" ht="28.2" customHeight="1">
      <c r="A265" s="10">
        <f t="shared" ca="1" si="32"/>
        <v>45898.443055555537</v>
      </c>
      <c r="B265" s="19">
        <f t="shared" ca="1" si="31"/>
        <v>45896.980555555536</v>
      </c>
      <c r="C265" s="12">
        <f t="shared" ca="1" si="34"/>
        <v>45898.443055555537</v>
      </c>
      <c r="D265" s="19">
        <f t="shared" ca="1" si="35"/>
        <v>45896.980555555536</v>
      </c>
      <c r="E265" s="16">
        <f ca="1">IF(AND(DAY(A265)=20,COUNTIFS($E$19:E264,"&gt;0",$A$19:A264,"&gt;="&amp;DATE(YEAR(A271),MONTH(A265),1),$A$19:A264,"&lt;"&amp;DATE(YEAR(A265),MONTH(A265)+1,1))=0),'ввод данных'!$B$15,-RANDBETWEEN(51,14999))</f>
        <v>-2729</v>
      </c>
      <c r="F265" s="18">
        <f t="shared" ca="1" si="36"/>
        <v>-2729</v>
      </c>
      <c r="G265" s="11" t="str">
        <f ca="1">IF(E265='ввод данных'!$B$15,"Salary transfer from "&amp;'ввод данных'!$B$11,INDEX(Лист4!$A$1:$A$388,RANDBETWEEN(1,ROWS(Лист4!$A$1:$A$388))))</f>
        <v>PAYU</v>
      </c>
      <c r="H265" s="11" t="str">
        <f t="shared" ca="1" si="33"/>
        <v>*6575</v>
      </c>
    </row>
    <row r="266" spans="1:8" ht="28.2" customHeight="1">
      <c r="A266" s="10">
        <f t="shared" ca="1" si="32"/>
        <v>45897.883333333317</v>
      </c>
      <c r="B266" s="19">
        <f t="shared" ca="1" si="31"/>
        <v>45896.873611111092</v>
      </c>
      <c r="C266" s="12">
        <f t="shared" ca="1" si="34"/>
        <v>45897.883333333317</v>
      </c>
      <c r="D266" s="19">
        <f t="shared" ca="1" si="35"/>
        <v>45896.873611111092</v>
      </c>
      <c r="E266" s="16">
        <f ca="1">IF(AND(DAY(A266)=20,COUNTIFS($E$19:E265,"&gt;0",$A$19:A265,"&gt;="&amp;DATE(YEAR(A272),MONTH(A266),1),$A$19:A265,"&lt;"&amp;DATE(YEAR(A266),MONTH(A266)+1,1))=0),'ввод данных'!$B$15,-RANDBETWEEN(51,14999))</f>
        <v>-4360</v>
      </c>
      <c r="F266" s="18">
        <f t="shared" ca="1" si="36"/>
        <v>-4360</v>
      </c>
      <c r="G266" s="11" t="str">
        <f ca="1">IF(E266='ввод данных'!$B$15,"Salary transfer from "&amp;'ввод данных'!$B$11,INDEX(Лист4!$A$1:$A$388,RANDBETWEEN(1,ROWS(Лист4!$A$1:$A$388))))</f>
        <v>TRADINGVIEW TRADINGVIEW</v>
      </c>
      <c r="H266" s="11" t="str">
        <f t="shared" ca="1" si="33"/>
        <v>*6575</v>
      </c>
    </row>
    <row r="267" spans="1:8" ht="28.2" customHeight="1">
      <c r="A267" s="10">
        <f t="shared" ca="1" si="32"/>
        <v>45897.311805555539</v>
      </c>
      <c r="B267" s="19">
        <f t="shared" ca="1" si="31"/>
        <v>45895.5534722222</v>
      </c>
      <c r="C267" s="12">
        <f t="shared" ca="1" si="34"/>
        <v>45897.311805555539</v>
      </c>
      <c r="D267" s="19">
        <f t="shared" ca="1" si="35"/>
        <v>45895.5534722222</v>
      </c>
      <c r="E267" s="16">
        <f ca="1">IF(AND(DAY(A267)=20,COUNTIFS($E$19:E266,"&gt;0",$A$19:A266,"&gt;="&amp;DATE(YEAR(A273),MONTH(A267),1),$A$19:A266,"&lt;"&amp;DATE(YEAR(A267),MONTH(A267)+1,1))=0),'ввод данных'!$B$15,-RANDBETWEEN(51,14999))</f>
        <v>-2083</v>
      </c>
      <c r="F267" s="18">
        <f t="shared" ca="1" si="36"/>
        <v>-2083</v>
      </c>
      <c r="G267" s="11" t="str">
        <f ca="1">IF(E267='ввод данных'!$B$15,"Salary transfer from "&amp;'ввод данных'!$B$11,INDEX(Лист4!$A$1:$A$388,RANDBETWEEN(1,ROWS(Лист4!$A$1:$A$388))))</f>
        <v>YM*HERMESCREDIT</v>
      </c>
      <c r="H267" s="11" t="str">
        <f t="shared" ca="1" si="33"/>
        <v>*6575</v>
      </c>
    </row>
    <row r="268" spans="1:8" ht="28.2" customHeight="1">
      <c r="A268" s="10">
        <f t="shared" ca="1" si="32"/>
        <v>45896.36874999998</v>
      </c>
      <c r="B268" s="19">
        <f t="shared" ca="1" si="31"/>
        <v>45895.470138888872</v>
      </c>
      <c r="C268" s="12">
        <f t="shared" ca="1" si="34"/>
        <v>45896.36874999998</v>
      </c>
      <c r="D268" s="19">
        <f t="shared" ca="1" si="35"/>
        <v>45895.470138888872</v>
      </c>
      <c r="E268" s="16">
        <f ca="1">IF(AND(DAY(A268)=20,COUNTIFS($E$19:E267,"&gt;0",$A$19:A267,"&gt;="&amp;DATE(YEAR(A274),MONTH(A268),1),$A$19:A267,"&lt;"&amp;DATE(YEAR(A268),MONTH(A268)+1,1))=0),'ввод данных'!$B$15,-RANDBETWEEN(51,14999))</f>
        <v>-4544</v>
      </c>
      <c r="F268" s="18">
        <f t="shared" ca="1" si="36"/>
        <v>-4544</v>
      </c>
      <c r="G268" s="11" t="str">
        <f ca="1">IF(E268='ввод данных'!$B$15,"Salary transfer from "&amp;'ввод данных'!$B$11,INDEX(Лист4!$A$1:$A$388,RANDBETWEEN(1,ROWS(Лист4!$A$1:$A$388))))</f>
        <v>MONEYKITE.RU</v>
      </c>
      <c r="H268" s="11" t="str">
        <f t="shared" ca="1" si="33"/>
        <v>*6575</v>
      </c>
    </row>
    <row r="269" spans="1:8" ht="28.2" customHeight="1">
      <c r="A269" s="10">
        <f t="shared" ca="1" si="32"/>
        <v>45895.909722222204</v>
      </c>
      <c r="B269" s="19">
        <f t="shared" ca="1" si="31"/>
        <v>45894.500694444425</v>
      </c>
      <c r="C269" s="12">
        <f t="shared" ca="1" si="34"/>
        <v>45895.909722222204</v>
      </c>
      <c r="D269" s="19">
        <f t="shared" ca="1" si="35"/>
        <v>45894.500694444425</v>
      </c>
      <c r="E269" s="16">
        <f ca="1">IF(AND(DAY(A269)=20,COUNTIFS($E$19:E268,"&gt;0",$A$19:A268,"&gt;="&amp;DATE(YEAR(A275),MONTH(A269),1),$A$19:A268,"&lt;"&amp;DATE(YEAR(A269),MONTH(A269)+1,1))=0),'ввод данных'!$B$15,-RANDBETWEEN(51,14999))</f>
        <v>-813</v>
      </c>
      <c r="F269" s="18">
        <f t="shared" ca="1" si="36"/>
        <v>-813</v>
      </c>
      <c r="G269" s="11" t="str">
        <f ca="1">IF(E269='ввод данных'!$B$15,"Salary transfer from "&amp;'ввод данных'!$B$11,INDEX(Лист4!$A$1:$A$388,RANDBETWEEN(1,ROWS(Лист4!$A$1:$A$388))))</f>
        <v>LUKOIL.AZK 17 51S</v>
      </c>
      <c r="H269" s="11" t="str">
        <f t="shared" ca="1" si="33"/>
        <v>*6575</v>
      </c>
    </row>
    <row r="270" spans="1:8" ht="28.2" customHeight="1">
      <c r="A270" s="10">
        <f t="shared" ca="1" si="32"/>
        <v>45895.373611111092</v>
      </c>
      <c r="B270" s="19">
        <f t="shared" ca="1" si="31"/>
        <v>45894.086111111086</v>
      </c>
      <c r="C270" s="12">
        <f t="shared" ca="1" si="34"/>
        <v>45895.373611111092</v>
      </c>
      <c r="D270" s="19">
        <f t="shared" ca="1" si="35"/>
        <v>45894.086111111086</v>
      </c>
      <c r="E270" s="16">
        <f ca="1">IF(AND(DAY(A270)=20,COUNTIFS($E$19:E269,"&gt;0",$A$19:A269,"&gt;="&amp;DATE(YEAR(A276),MONTH(A270),1),$A$19:A269,"&lt;"&amp;DATE(YEAR(A270),MONTH(A270)+1,1))=0),'ввод данных'!$B$15,-RANDBETWEEN(51,14999))</f>
        <v>-1750</v>
      </c>
      <c r="F270" s="18">
        <f t="shared" ca="1" si="36"/>
        <v>-1750</v>
      </c>
      <c r="G270" s="11" t="str">
        <f ca="1">IF(E270='ввод данных'!$B$15,"Salary transfer from "&amp;'ввод данных'!$B$11,INDEX(Лист4!$A$1:$A$388,RANDBETWEEN(1,ROWS(Лист4!$A$1:$A$388))))</f>
        <v>ADVANTIS CREDIT - MOTO</v>
      </c>
      <c r="H270" s="11" t="str">
        <f t="shared" ca="1" si="33"/>
        <v>*6575</v>
      </c>
    </row>
    <row r="271" spans="1:8" ht="28.2" customHeight="1">
      <c r="A271" s="10">
        <f t="shared" ca="1" si="32"/>
        <v>45894.624999999978</v>
      </c>
      <c r="B271" s="19">
        <f t="shared" ca="1" si="31"/>
        <v>45893.800694444421</v>
      </c>
      <c r="C271" s="12">
        <f t="shared" ca="1" si="34"/>
        <v>45894.624999999978</v>
      </c>
      <c r="D271" s="19">
        <f t="shared" ca="1" si="35"/>
        <v>45893.800694444421</v>
      </c>
      <c r="E271" s="16">
        <f ca="1">IF(AND(DAY(A271)=20,COUNTIFS($E$19:E270,"&gt;0",$A$19:A270,"&gt;="&amp;DATE(YEAR(A277),MONTH(A271),1),$A$19:A270,"&lt;"&amp;DATE(YEAR(A271),MONTH(A271)+1,1))=0),'ввод данных'!$B$15,-RANDBETWEEN(51,14999))</f>
        <v>-8359</v>
      </c>
      <c r="F271" s="18">
        <f t="shared" ca="1" si="36"/>
        <v>-8359</v>
      </c>
      <c r="G271" s="11" t="str">
        <f ca="1">IF(E271='ввод данных'!$B$15,"Salary transfer from "&amp;'ввод данных'!$B$11,INDEX(Лист4!$A$1:$A$388,RANDBETWEEN(1,ROWS(Лист4!$A$1:$A$388))))</f>
        <v>SVOI DA NASHI AVRORA</v>
      </c>
      <c r="H271" s="11" t="str">
        <f t="shared" ca="1" si="33"/>
        <v>*6575</v>
      </c>
    </row>
    <row r="272" spans="1:8" ht="28.2" customHeight="1">
      <c r="A272" s="10">
        <f t="shared" ca="1" si="32"/>
        <v>45894.16458333331</v>
      </c>
      <c r="B272" s="19">
        <f t="shared" ca="1" si="31"/>
        <v>45892.874305555531</v>
      </c>
      <c r="C272" s="12">
        <f t="shared" ca="1" si="34"/>
        <v>45894.16458333331</v>
      </c>
      <c r="D272" s="19">
        <f t="shared" ca="1" si="35"/>
        <v>45892.874305555531</v>
      </c>
      <c r="E272" s="16">
        <f ca="1">IF(AND(DAY(A272)=20,COUNTIFS($E$19:E271,"&gt;0",$A$19:A271,"&gt;="&amp;DATE(YEAR(A278),MONTH(A272),1),$A$19:A271,"&lt;"&amp;DATE(YEAR(A272),MONTH(A272)+1,1))=0),'ввод данных'!$B$15,-RANDBETWEEN(51,14999))</f>
        <v>-3686</v>
      </c>
      <c r="F272" s="18">
        <f t="shared" ca="1" si="36"/>
        <v>-3686</v>
      </c>
      <c r="G272" s="11" t="str">
        <f ca="1">IF(E272='ввод данных'!$B$15,"Salary transfer from "&amp;'ввод данных'!$B$11,INDEX(Лист4!$A$1:$A$388,RANDBETWEEN(1,ROWS(Лист4!$A$1:$A$388))))</f>
        <v>HAMPEL-AUCTIONS.COM</v>
      </c>
      <c r="H272" s="11" t="str">
        <f t="shared" ca="1" si="33"/>
        <v>*6575</v>
      </c>
    </row>
    <row r="273" spans="1:9" ht="28.2" customHeight="1">
      <c r="A273" s="10">
        <f t="shared" ca="1" si="32"/>
        <v>45893.301388888867</v>
      </c>
      <c r="B273" s="19">
        <f t="shared" ca="1" si="31"/>
        <v>45891.412499999977</v>
      </c>
      <c r="C273" s="12">
        <f t="shared" ca="1" si="34"/>
        <v>45893.301388888867</v>
      </c>
      <c r="D273" s="19">
        <f t="shared" ca="1" si="35"/>
        <v>45891.412499999977</v>
      </c>
      <c r="E273" s="16">
        <f ca="1">IF(AND(DAY(A273)=20,COUNTIFS($E$19:E272,"&gt;0",$A$19:A272,"&gt;="&amp;DATE(YEAR(A279),MONTH(A273),1),$A$19:A272,"&lt;"&amp;DATE(YEAR(A273),MONTH(A273)+1,1))=0),'ввод данных'!$B$15,-RANDBETWEEN(51,14999))</f>
        <v>-2653</v>
      </c>
      <c r="F273" s="18">
        <f t="shared" ca="1" si="36"/>
        <v>-2653</v>
      </c>
      <c r="G273" s="11" t="str">
        <f ca="1">IF(E273='ввод данных'!$B$15,"Salary transfer from "&amp;'ввод данных'!$B$11,INDEX(Лист4!$A$1:$A$388,RANDBETWEEN(1,ROWS(Лист4!$A$1:$A$388))))</f>
        <v>QUICKZAIM-K</v>
      </c>
      <c r="H273" s="11" t="str">
        <f t="shared" ca="1" si="33"/>
        <v>*6575</v>
      </c>
    </row>
    <row r="274" spans="1:9" ht="28.2" customHeight="1">
      <c r="A274" s="10">
        <f t="shared" ca="1" si="32"/>
        <v>45892.3034722222</v>
      </c>
      <c r="B274" s="19">
        <f t="shared" ca="1" si="31"/>
        <v>45890.714583333312</v>
      </c>
      <c r="C274" s="12">
        <f t="shared" ca="1" si="34"/>
        <v>45892.3034722222</v>
      </c>
      <c r="D274" s="19">
        <f t="shared" ca="1" si="35"/>
        <v>45890.714583333312</v>
      </c>
      <c r="E274" s="16">
        <f ca="1">IF(AND(DAY(A274)=20,COUNTIFS($E$19:E273,"&gt;0",$A$19:A273,"&gt;="&amp;DATE(YEAR(A280),MONTH(A274),1),$A$19:A273,"&lt;"&amp;DATE(YEAR(A274),MONTH(A274)+1,1))=0),'ввод данных'!$B$15,-RANDBETWEEN(51,14999))</f>
        <v>-11473</v>
      </c>
      <c r="F274" s="18">
        <f t="shared" ca="1" si="36"/>
        <v>-11473</v>
      </c>
      <c r="G274" s="11" t="str">
        <f ca="1">IF(E274='ввод данных'!$B$15,"Salary transfer from "&amp;'ввод данных'!$B$11,INDEX(Лист4!$A$1:$A$388,RANDBETWEEN(1,ROWS(Лист4!$A$1:$A$388))))</f>
        <v>IZAIMO.RU</v>
      </c>
      <c r="H274" s="11" t="str">
        <f t="shared" ca="1" si="33"/>
        <v>*6575</v>
      </c>
    </row>
    <row r="275" spans="1:9" ht="28.2" customHeight="1">
      <c r="A275" s="10">
        <f t="shared" ca="1" si="32"/>
        <v>45891.417361111089</v>
      </c>
      <c r="B275" s="19">
        <f t="shared" ref="B275" ca="1" si="37">A276-RANDBETWEEN(500,1440)/1440</f>
        <v>45890.074305555536</v>
      </c>
      <c r="C275" s="12">
        <f t="shared" ca="1" si="34"/>
        <v>45891.417361111089</v>
      </c>
      <c r="D275" s="19">
        <f t="shared" ca="1" si="35"/>
        <v>45890.074305555536</v>
      </c>
      <c r="E275" s="16">
        <f ca="1">IF(AND(DAY(A275)=20,COUNTIFS($E$19:E274,"&gt;0",$A$19:A274,"&gt;="&amp;DATE(YEAR(A281),MONTH(A275),1),$A$19:A274,"&lt;"&amp;DATE(YEAR(A275),MONTH(A275)+1,1))=0),'ввод данных'!$B$15,-RANDBETWEEN(51,14999))</f>
        <v>-6404</v>
      </c>
      <c r="F275" s="18">
        <f t="shared" ca="1" si="36"/>
        <v>-6404</v>
      </c>
      <c r="G275" s="11" t="str">
        <f ca="1">IF(E275='ввод данных'!$B$15,"Salary transfer from "&amp;'ввод данных'!$B$11,INDEX(Лист4!$A$1:$A$388,RANDBETWEEN(1,ROWS(Лист4!$A$1:$A$388))))</f>
        <v>PAYMASTER</v>
      </c>
      <c r="H275" s="11" t="str">
        <f t="shared" ca="1" si="33"/>
        <v>*6575</v>
      </c>
    </row>
    <row r="276" spans="1:9" ht="28.2" customHeight="1">
      <c r="A276" s="10">
        <f t="shared" ca="1" si="32"/>
        <v>45890.595833333311</v>
      </c>
      <c r="B276" s="19">
        <f ca="1">A277-RANDBETWEEN(500,1440)/1440</f>
        <v>45889.381944444423</v>
      </c>
      <c r="C276" s="12">
        <f t="shared" ca="1" si="34"/>
        <v>45890.595833333311</v>
      </c>
      <c r="D276" s="19">
        <f t="shared" ca="1" si="35"/>
        <v>45889.381944444423</v>
      </c>
      <c r="E276" s="16">
        <f ca="1">IF(AND(DAY(A276)=20,COUNTIFS($E$19:E275,"&gt;0",$A$19:A275,"&gt;="&amp;DATE(YEAR(A282),MONTH(A276),1),$A$19:A275,"&lt;"&amp;DATE(YEAR(A276),MONTH(A276)+1,1))=0),'ввод данных'!$B$15,-RANDBETWEEN(51,14999))</f>
        <v>-711</v>
      </c>
      <c r="F276" s="18">
        <f t="shared" ca="1" si="36"/>
        <v>-711</v>
      </c>
      <c r="G276" s="11" t="str">
        <f ca="1">IF(E276='ввод данных'!$B$15,"Salary transfer from "&amp;'ввод данных'!$B$11,INDEX(Лист4!$A$1:$A$388,RANDBETWEEN(1,ROWS(Лист4!$A$1:$A$388))))</f>
        <v>OOO "APPETIT"</v>
      </c>
      <c r="H276" s="11" t="str">
        <f t="shared" ca="1" si="33"/>
        <v>*6575</v>
      </c>
    </row>
    <row r="277" spans="1:9" ht="28.2" customHeight="1" thickBot="1">
      <c r="A277" s="10">
        <f t="shared" ca="1" si="32"/>
        <v>45890.024305555533</v>
      </c>
      <c r="B277" s="19">
        <f ca="1">A9-RANDBETWEEN(500,1440)/1440</f>
        <v>46060.487500000003</v>
      </c>
      <c r="C277" s="12">
        <f t="shared" ca="1" si="34"/>
        <v>45890.024305555533</v>
      </c>
      <c r="D277" s="19">
        <f t="shared" ca="1" si="35"/>
        <v>46060.487500000003</v>
      </c>
      <c r="E277" s="16">
        <f ca="1">IF(AND(DAY(A277)=20,COUNTIFS($E$19:E276,"&gt;0",$A$19:A276,"&gt;="&amp;DATE(YEAR(A283),MONTH(A277),1),$A$19:A276,"&lt;"&amp;DATE(YEAR(A277),MONTH(A277)+1,1))=0),'ввод данных'!$B$15,-RANDBETWEEN(51,14999))</f>
        <v>-4337</v>
      </c>
      <c r="F277" s="18">
        <f t="shared" ca="1" si="36"/>
        <v>-4337</v>
      </c>
      <c r="G277" s="11" t="str">
        <f ca="1">IF(E277='ввод данных'!$B$15,"Salary transfer from "&amp;'ввод данных'!$B$11,INDEX(Лист4!$A$1:$A$388,RANDBETWEEN(1,ROWS(Лист4!$A$1:$A$388))))</f>
        <v>GETZAIM.SU</v>
      </c>
      <c r="H277" s="11" t="str">
        <f t="shared" ca="1" si="33"/>
        <v>*6575</v>
      </c>
    </row>
    <row r="278" spans="1:9" s="9" customFormat="1" ht="29.55" customHeight="1">
      <c r="A278" s="331" t="s">
        <v>22</v>
      </c>
      <c r="B278" s="331"/>
      <c r="C278" s="332">
        <f ca="1">SUMIF(F19:F277,"&gt;0")</f>
        <v>4200000</v>
      </c>
      <c r="D278" s="332"/>
      <c r="E278" s="13"/>
      <c r="F278" s="13"/>
      <c r="G278" s="11"/>
      <c r="H278" s="11"/>
    </row>
    <row r="279" spans="1:9" ht="29.55" customHeight="1">
      <c r="A279" s="294" t="s">
        <v>23</v>
      </c>
      <c r="B279" s="294"/>
      <c r="C279" s="293">
        <f ca="1">SUMIF(F20:F277,"&lt;0")</f>
        <v>-1895966</v>
      </c>
      <c r="D279" s="293"/>
      <c r="E279" s="14"/>
      <c r="F279" s="14"/>
      <c r="G279" s="14"/>
      <c r="H279" s="14"/>
      <c r="I279" s="14"/>
    </row>
    <row r="280" spans="1:9">
      <c r="C280" s="46">
        <f ca="1">SUM(C278:D279)</f>
        <v>2304034</v>
      </c>
    </row>
    <row r="281" spans="1:9" ht="14.55" customHeight="1">
      <c r="A281" s="271" t="s">
        <v>20</v>
      </c>
      <c r="B281" s="271"/>
      <c r="C281" s="271"/>
      <c r="D281" s="271"/>
      <c r="E281" s="271"/>
      <c r="H281" s="15"/>
      <c r="I281" s="15"/>
    </row>
    <row r="282" spans="1:9">
      <c r="A282" s="271"/>
      <c r="B282" s="271"/>
      <c r="C282" s="271"/>
      <c r="D282" s="271"/>
      <c r="E282" s="271"/>
      <c r="G282" s="15" t="s">
        <v>21</v>
      </c>
    </row>
  </sheetData>
  <mergeCells count="14">
    <mergeCell ref="A14:H15"/>
    <mergeCell ref="E2:H4"/>
    <mergeCell ref="F7:H7"/>
    <mergeCell ref="F8:H10"/>
    <mergeCell ref="K9:M11"/>
    <mergeCell ref="A11:H12"/>
    <mergeCell ref="A281:E282"/>
    <mergeCell ref="A16:G16"/>
    <mergeCell ref="A18:B18"/>
    <mergeCell ref="C18:D18"/>
    <mergeCell ref="A278:B278"/>
    <mergeCell ref="C278:D278"/>
    <mergeCell ref="A279:B279"/>
    <mergeCell ref="C279:D279"/>
  </mergeCells>
  <pageMargins left="0.25" right="0.25"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3"/>
  <dimension ref="A2:W46"/>
  <sheetViews>
    <sheetView zoomScale="115" zoomScaleNormal="115" workbookViewId="0">
      <selection activeCell="F3" sqref="F3:M3"/>
    </sheetView>
  </sheetViews>
  <sheetFormatPr defaultRowHeight="12"/>
  <cols>
    <col min="1" max="1" width="8.88671875" style="105" customWidth="1"/>
    <col min="2" max="3" width="8.88671875" style="105"/>
    <col min="4" max="4" width="0.6640625" style="105" customWidth="1"/>
    <col min="5" max="5" width="8.77734375" style="105" customWidth="1"/>
    <col min="6" max="6" width="3.77734375" style="105" customWidth="1"/>
    <col min="7" max="8" width="0.6640625" style="105" customWidth="1"/>
    <col min="9" max="9" width="4.6640625" style="105" customWidth="1"/>
    <col min="10" max="10" width="7.33203125" style="105" customWidth="1"/>
    <col min="11" max="11" width="1.5546875" style="105" customWidth="1"/>
    <col min="12" max="12" width="6.33203125" style="105" customWidth="1"/>
    <col min="13" max="13" width="0.88671875" style="105" customWidth="1"/>
    <col min="14" max="14" width="8.88671875" style="105"/>
    <col min="15" max="15" width="0.33203125" style="105" customWidth="1"/>
    <col min="16" max="16" width="5.6640625" style="105" customWidth="1"/>
    <col min="17" max="17" width="1.109375" style="105" customWidth="1"/>
    <col min="18" max="18" width="6" style="105" customWidth="1"/>
    <col min="19" max="19" width="0.5546875" style="105" customWidth="1"/>
    <col min="20" max="20" width="4.77734375" style="105" customWidth="1"/>
    <col min="21" max="21" width="9.21875" style="105" customWidth="1"/>
    <col min="22" max="16384" width="8.88671875" style="105"/>
  </cols>
  <sheetData>
    <row r="2" spans="1:23">
      <c r="A2" s="107" t="s">
        <v>4915</v>
      </c>
      <c r="F2" s="411" t="s">
        <v>4802</v>
      </c>
      <c r="G2" s="411"/>
      <c r="H2" s="411"/>
      <c r="I2" s="411"/>
      <c r="J2" s="411"/>
      <c r="K2" s="411"/>
      <c r="L2" s="411"/>
      <c r="M2" s="121"/>
    </row>
    <row r="3" spans="1:23">
      <c r="A3" s="106" t="s">
        <v>4916</v>
      </c>
      <c r="F3" s="414" t="s">
        <v>4914</v>
      </c>
      <c r="G3" s="414"/>
      <c r="H3" s="414"/>
      <c r="I3" s="414"/>
      <c r="J3" s="414"/>
      <c r="K3" s="414"/>
      <c r="L3" s="414"/>
      <c r="M3" s="414"/>
    </row>
    <row r="5" spans="1:23" ht="14.4" customHeight="1">
      <c r="A5" s="107"/>
    </row>
    <row r="6" spans="1:23" ht="4.8" customHeight="1"/>
    <row r="7" spans="1:23" ht="46.8" customHeight="1">
      <c r="A7" s="408" t="s">
        <v>4959</v>
      </c>
      <c r="B7" s="408"/>
      <c r="C7" s="408"/>
      <c r="D7" s="408"/>
      <c r="E7" s="408"/>
      <c r="F7" s="408"/>
      <c r="G7" s="408"/>
      <c r="H7" s="408"/>
      <c r="I7" s="408"/>
      <c r="J7" s="408"/>
      <c r="K7" s="408"/>
      <c r="L7" s="408"/>
      <c r="M7" s="408"/>
      <c r="N7" s="408"/>
      <c r="O7" s="408"/>
      <c r="P7" s="408"/>
      <c r="Q7" s="408"/>
      <c r="R7" s="408"/>
      <c r="S7" s="408"/>
      <c r="T7" s="408"/>
      <c r="U7" s="408"/>
      <c r="W7"/>
    </row>
    <row r="8" spans="1:23">
      <c r="J8" s="113"/>
      <c r="K8" s="113"/>
      <c r="L8" s="113"/>
      <c r="M8" s="113"/>
      <c r="N8" s="113"/>
      <c r="O8" s="113"/>
      <c r="P8" s="113"/>
      <c r="Q8" s="113"/>
      <c r="R8" s="113"/>
      <c r="S8" s="113"/>
    </row>
    <row r="9" spans="1:23" ht="12" customHeight="1">
      <c r="A9" s="335" t="s">
        <v>4917</v>
      </c>
      <c r="B9" s="336"/>
      <c r="C9" s="336"/>
      <c r="D9" s="336"/>
      <c r="E9" s="336"/>
      <c r="F9" s="116"/>
      <c r="G9" s="140"/>
      <c r="H9" s="141"/>
      <c r="I9" s="390" t="s">
        <v>4919</v>
      </c>
      <c r="J9" s="391"/>
      <c r="K9" s="391"/>
      <c r="L9" s="391"/>
      <c r="M9" s="391"/>
      <c r="N9" s="392"/>
      <c r="O9" s="111"/>
      <c r="P9" s="335" t="s">
        <v>4837</v>
      </c>
      <c r="Q9" s="336"/>
      <c r="R9" s="336"/>
      <c r="S9" s="336"/>
      <c r="T9" s="336"/>
      <c r="U9" s="430"/>
    </row>
    <row r="10" spans="1:23" ht="9" customHeight="1">
      <c r="A10" s="333" t="s">
        <v>4918</v>
      </c>
      <c r="B10" s="334"/>
      <c r="C10" s="334"/>
      <c r="D10" s="334"/>
      <c r="E10" s="334"/>
      <c r="F10" s="117"/>
      <c r="G10" s="142"/>
      <c r="H10" s="141"/>
      <c r="I10" s="380" t="s">
        <v>4920</v>
      </c>
      <c r="J10" s="381"/>
      <c r="K10" s="381"/>
      <c r="L10" s="381"/>
      <c r="M10" s="381"/>
      <c r="N10" s="382"/>
      <c r="O10" s="112"/>
      <c r="P10" s="380" t="s">
        <v>4921</v>
      </c>
      <c r="Q10" s="381"/>
      <c r="R10" s="381"/>
      <c r="S10" s="381"/>
      <c r="T10" s="381"/>
      <c r="U10" s="382"/>
    </row>
    <row r="11" spans="1:23" ht="13.2" customHeight="1">
      <c r="A11" s="343" t="str">
        <f>'ввод данных'!B2</f>
        <v>Nuraev Radik</v>
      </c>
      <c r="B11" s="344"/>
      <c r="C11" s="344"/>
      <c r="D11" s="344"/>
      <c r="E11" s="344"/>
      <c r="F11" s="344"/>
      <c r="G11" s="345"/>
      <c r="I11" s="393" t="str">
        <f>'ввод данных'!B2</f>
        <v>Nuraev Radik</v>
      </c>
      <c r="J11" s="393"/>
      <c r="K11" s="393"/>
      <c r="L11" s="393"/>
      <c r="M11" s="393"/>
      <c r="N11" s="393"/>
      <c r="O11" s="114"/>
      <c r="P11" s="383">
        <f>'ввод данных'!B4</f>
        <v>36075</v>
      </c>
      <c r="Q11" s="384"/>
      <c r="R11" s="384"/>
      <c r="S11" s="384"/>
      <c r="T11" s="384"/>
      <c r="U11" s="385"/>
    </row>
    <row r="12" spans="1:23" ht="11.4" customHeight="1">
      <c r="A12" s="346"/>
      <c r="B12" s="347"/>
      <c r="C12" s="347"/>
      <c r="D12" s="347"/>
      <c r="E12" s="347"/>
      <c r="F12" s="347"/>
      <c r="G12" s="348"/>
      <c r="I12" s="394"/>
      <c r="J12" s="394"/>
      <c r="K12" s="394"/>
      <c r="L12" s="394"/>
      <c r="M12" s="394"/>
      <c r="N12" s="394"/>
      <c r="O12" s="114"/>
      <c r="P12" s="386"/>
      <c r="Q12" s="387"/>
      <c r="R12" s="387"/>
      <c r="S12" s="387"/>
      <c r="T12" s="387"/>
      <c r="U12" s="388"/>
    </row>
    <row r="13" spans="1:23">
      <c r="A13" s="343" t="s">
        <v>4922</v>
      </c>
      <c r="B13" s="344"/>
      <c r="C13" s="344"/>
      <c r="D13" s="344"/>
      <c r="E13" s="344"/>
      <c r="F13" s="344"/>
      <c r="G13" s="345"/>
      <c r="I13" s="389" t="s">
        <v>4961</v>
      </c>
      <c r="J13" s="350"/>
      <c r="K13" s="350"/>
      <c r="L13" s="350"/>
      <c r="M13" s="350"/>
      <c r="N13" s="350"/>
      <c r="O13" s="115"/>
      <c r="P13" s="389" t="s">
        <v>4961</v>
      </c>
      <c r="Q13" s="350"/>
      <c r="R13" s="350"/>
      <c r="S13" s="350"/>
      <c r="T13" s="350"/>
      <c r="U13" s="350"/>
    </row>
    <row r="14" spans="1:23" ht="9.6" customHeight="1">
      <c r="A14" s="351" t="s">
        <v>4923</v>
      </c>
      <c r="B14" s="352"/>
      <c r="C14" s="352"/>
      <c r="D14" s="352"/>
      <c r="E14" s="352"/>
      <c r="F14" s="352"/>
      <c r="G14" s="353"/>
      <c r="I14" s="350"/>
      <c r="J14" s="350"/>
      <c r="K14" s="350"/>
      <c r="L14" s="350"/>
      <c r="M14" s="350"/>
      <c r="N14" s="350"/>
      <c r="O14" s="115"/>
      <c r="P14" s="350"/>
      <c r="Q14" s="350"/>
      <c r="R14" s="350"/>
      <c r="S14" s="350"/>
      <c r="T14" s="350"/>
      <c r="U14" s="350"/>
    </row>
    <row r="15" spans="1:23" ht="9.6" customHeight="1">
      <c r="A15" s="343" t="str">
        <f>F3</f>
        <v>№ 77-МЮ-3861-20/03303-01785</v>
      </c>
      <c r="B15" s="344"/>
      <c r="C15" s="344"/>
      <c r="D15" s="344"/>
      <c r="E15" s="344"/>
      <c r="F15" s="344"/>
      <c r="G15" s="345"/>
      <c r="I15" s="389" t="s">
        <v>4961</v>
      </c>
      <c r="J15" s="350"/>
      <c r="K15" s="350"/>
      <c r="L15" s="350"/>
      <c r="M15" s="350"/>
      <c r="N15" s="350"/>
      <c r="O15" s="115"/>
      <c r="P15" s="389" t="s">
        <v>4961</v>
      </c>
      <c r="Q15" s="350"/>
      <c r="R15" s="350"/>
      <c r="S15" s="350"/>
      <c r="T15" s="350"/>
      <c r="U15" s="350"/>
    </row>
    <row r="16" spans="1:23">
      <c r="A16" s="346"/>
      <c r="B16" s="347"/>
      <c r="C16" s="347"/>
      <c r="D16" s="347"/>
      <c r="E16" s="347"/>
      <c r="F16" s="347"/>
      <c r="G16" s="348"/>
      <c r="I16" s="350"/>
      <c r="J16" s="350"/>
      <c r="K16" s="350"/>
      <c r="L16" s="350"/>
      <c r="M16" s="350"/>
      <c r="N16" s="350"/>
      <c r="O16" s="115"/>
      <c r="P16" s="350"/>
      <c r="Q16" s="350"/>
      <c r="R16" s="350"/>
      <c r="S16" s="350"/>
      <c r="T16" s="350"/>
      <c r="U16" s="350"/>
    </row>
    <row r="17" spans="1:21" ht="11.4" customHeight="1">
      <c r="A17" s="126" t="s">
        <v>4924</v>
      </c>
      <c r="B17" s="110"/>
      <c r="C17" s="127"/>
      <c r="D17" s="349">
        <f ca="1">TODAY()-2</f>
        <v>46061</v>
      </c>
      <c r="E17" s="350"/>
      <c r="F17" s="350"/>
      <c r="G17" s="350"/>
      <c r="I17" s="389" t="s">
        <v>4961</v>
      </c>
      <c r="J17" s="350"/>
      <c r="K17" s="350"/>
      <c r="L17" s="350"/>
      <c r="M17" s="350"/>
      <c r="N17" s="350"/>
      <c r="P17" s="389" t="s">
        <v>4961</v>
      </c>
      <c r="Q17" s="350"/>
      <c r="R17" s="350"/>
      <c r="S17" s="350"/>
      <c r="T17" s="350"/>
      <c r="U17" s="350"/>
    </row>
    <row r="18" spans="1:21" ht="8.4" customHeight="1">
      <c r="A18" s="139" t="s">
        <v>4925</v>
      </c>
      <c r="B18" s="108"/>
      <c r="C18" s="109"/>
      <c r="D18" s="350"/>
      <c r="E18" s="350"/>
      <c r="F18" s="350"/>
      <c r="G18" s="350"/>
      <c r="I18" s="350"/>
      <c r="J18" s="350"/>
      <c r="K18" s="350"/>
      <c r="L18" s="350"/>
      <c r="M18" s="350"/>
      <c r="N18" s="350"/>
      <c r="P18" s="350"/>
      <c r="Q18" s="350"/>
      <c r="R18" s="350"/>
      <c r="S18" s="350"/>
      <c r="T18" s="350"/>
      <c r="U18" s="350"/>
    </row>
    <row r="19" spans="1:21" ht="5.4" customHeight="1"/>
    <row r="20" spans="1:21" ht="13.2" customHeight="1">
      <c r="A20" s="424" t="s">
        <v>4926</v>
      </c>
      <c r="B20" s="425"/>
      <c r="C20" s="425"/>
      <c r="D20" s="425"/>
      <c r="E20" s="425"/>
      <c r="F20" s="425"/>
      <c r="G20" s="426"/>
      <c r="H20" s="133"/>
      <c r="I20" s="415" t="s">
        <v>4928</v>
      </c>
      <c r="J20" s="416"/>
      <c r="K20" s="416"/>
      <c r="L20" s="416"/>
      <c r="M20" s="416"/>
      <c r="N20" s="417"/>
      <c r="O20" s="133"/>
      <c r="P20" s="415" t="s">
        <v>4932</v>
      </c>
      <c r="Q20" s="416"/>
      <c r="R20" s="416"/>
      <c r="S20" s="416"/>
      <c r="T20" s="416"/>
      <c r="U20" s="417"/>
    </row>
    <row r="21" spans="1:21" ht="9" customHeight="1">
      <c r="A21" s="418" t="s">
        <v>4927</v>
      </c>
      <c r="B21" s="419"/>
      <c r="C21" s="419"/>
      <c r="D21" s="419"/>
      <c r="E21" s="419"/>
      <c r="F21" s="419"/>
      <c r="G21" s="420"/>
      <c r="H21" s="134"/>
      <c r="I21" s="418" t="s">
        <v>4929</v>
      </c>
      <c r="J21" s="419"/>
      <c r="K21" s="419"/>
      <c r="L21" s="419"/>
      <c r="M21" s="419"/>
      <c r="N21" s="420"/>
      <c r="O21" s="134"/>
      <c r="P21" s="418" t="s">
        <v>4933</v>
      </c>
      <c r="Q21" s="419"/>
      <c r="R21" s="419"/>
      <c r="S21" s="419"/>
      <c r="T21" s="419"/>
      <c r="U21" s="420"/>
    </row>
    <row r="22" spans="1:21">
      <c r="A22" s="427" t="s">
        <v>4950</v>
      </c>
      <c r="B22" s="428"/>
      <c r="C22" s="428"/>
      <c r="D22" s="428"/>
      <c r="E22" s="428"/>
      <c r="F22" s="428"/>
      <c r="G22" s="429"/>
      <c r="H22" s="135"/>
      <c r="I22" s="136" t="s">
        <v>4930</v>
      </c>
      <c r="J22" s="412">
        <f ca="1">TODAY()</f>
        <v>46063</v>
      </c>
      <c r="K22" s="413"/>
      <c r="L22" s="138" t="s">
        <v>4931</v>
      </c>
      <c r="M22" s="137"/>
      <c r="N22" s="143">
        <f ca="1">J22+365</f>
        <v>46428</v>
      </c>
      <c r="O22" s="135"/>
      <c r="P22" s="421">
        <v>365</v>
      </c>
      <c r="Q22" s="422"/>
      <c r="R22" s="422"/>
      <c r="S22" s="422"/>
      <c r="T22" s="422"/>
      <c r="U22" s="423"/>
    </row>
    <row r="23" spans="1:21" ht="5.4" customHeight="1"/>
    <row r="24" spans="1:21" ht="23.4" customHeight="1">
      <c r="A24" s="337" t="s">
        <v>4934</v>
      </c>
      <c r="B24" s="338"/>
      <c r="C24" s="339"/>
      <c r="D24" s="118"/>
      <c r="E24" s="337" t="s">
        <v>4936</v>
      </c>
      <c r="F24" s="338"/>
      <c r="G24" s="339"/>
      <c r="H24" s="118"/>
      <c r="I24" s="401" t="s">
        <v>4938</v>
      </c>
      <c r="J24" s="402"/>
      <c r="K24" s="402"/>
      <c r="L24" s="403"/>
      <c r="M24" s="131"/>
      <c r="N24" s="404" t="s">
        <v>4941</v>
      </c>
      <c r="O24" s="406"/>
      <c r="P24" s="406"/>
      <c r="Q24" s="406"/>
      <c r="R24" s="405"/>
      <c r="S24" s="129"/>
      <c r="T24" s="404" t="s">
        <v>4943</v>
      </c>
      <c r="U24" s="405"/>
    </row>
    <row r="25" spans="1:21" ht="10.199999999999999" customHeight="1">
      <c r="A25" s="340" t="s">
        <v>4935</v>
      </c>
      <c r="B25" s="341"/>
      <c r="C25" s="342"/>
      <c r="D25" s="119"/>
      <c r="E25" s="340" t="s">
        <v>4937</v>
      </c>
      <c r="F25" s="341"/>
      <c r="G25" s="342"/>
      <c r="H25" s="120"/>
      <c r="I25" s="366" t="s">
        <v>4939</v>
      </c>
      <c r="J25" s="367"/>
      <c r="K25" s="367"/>
      <c r="L25" s="368"/>
      <c r="M25" s="120"/>
      <c r="N25" s="366" t="s">
        <v>4942</v>
      </c>
      <c r="O25" s="367"/>
      <c r="P25" s="367"/>
      <c r="Q25" s="367"/>
      <c r="R25" s="368"/>
      <c r="S25" s="130"/>
      <c r="T25" s="366" t="s">
        <v>4944</v>
      </c>
      <c r="U25" s="368"/>
    </row>
    <row r="26" spans="1:21" ht="27" customHeight="1">
      <c r="A26" s="369" t="s">
        <v>4945</v>
      </c>
      <c r="B26" s="370"/>
      <c r="C26" s="371"/>
      <c r="D26" s="128"/>
      <c r="E26" s="360">
        <v>1</v>
      </c>
      <c r="F26" s="361"/>
      <c r="G26" s="362"/>
      <c r="H26" s="122"/>
      <c r="I26" s="360" t="s">
        <v>4940</v>
      </c>
      <c r="J26" s="361"/>
      <c r="K26" s="361"/>
      <c r="L26" s="362"/>
      <c r="M26" s="122"/>
      <c r="N26" s="360" t="s">
        <v>4951</v>
      </c>
      <c r="O26" s="361"/>
      <c r="P26" s="361"/>
      <c r="Q26" s="361"/>
      <c r="R26" s="362"/>
      <c r="T26" s="360" t="s">
        <v>4952</v>
      </c>
      <c r="U26" s="362"/>
    </row>
    <row r="27" spans="1:21" ht="18.600000000000001" customHeight="1">
      <c r="A27" s="372" t="s">
        <v>4946</v>
      </c>
      <c r="B27" s="373"/>
      <c r="C27" s="374"/>
      <c r="D27" s="128"/>
      <c r="E27" s="363"/>
      <c r="F27" s="364"/>
      <c r="G27" s="376"/>
      <c r="H27" s="122"/>
      <c r="I27" s="363"/>
      <c r="J27" s="364"/>
      <c r="K27" s="364"/>
      <c r="L27" s="365"/>
      <c r="M27" s="122"/>
      <c r="N27" s="363"/>
      <c r="O27" s="364"/>
      <c r="P27" s="364"/>
      <c r="Q27" s="364"/>
      <c r="R27" s="365"/>
      <c r="S27" s="121"/>
      <c r="T27" s="375"/>
      <c r="U27" s="376"/>
    </row>
    <row r="28" spans="1:21" ht="12" customHeight="1">
      <c r="A28" s="377" t="s">
        <v>4947</v>
      </c>
      <c r="B28" s="378"/>
      <c r="C28" s="378"/>
      <c r="D28" s="378"/>
      <c r="E28" s="378"/>
      <c r="F28" s="378"/>
      <c r="G28" s="379"/>
      <c r="I28" s="395" t="s">
        <v>4953</v>
      </c>
      <c r="J28" s="396"/>
      <c r="K28" s="396"/>
      <c r="L28" s="396"/>
      <c r="M28" s="396"/>
      <c r="N28" s="396"/>
      <c r="O28" s="396"/>
      <c r="P28" s="396"/>
      <c r="Q28" s="396"/>
      <c r="R28" s="396"/>
      <c r="S28" s="396"/>
      <c r="T28" s="396"/>
      <c r="U28" s="397"/>
    </row>
    <row r="29" spans="1:21">
      <c r="A29" s="380" t="s">
        <v>4948</v>
      </c>
      <c r="B29" s="381"/>
      <c r="C29" s="381"/>
      <c r="D29" s="381"/>
      <c r="E29" s="381"/>
      <c r="F29" s="381"/>
      <c r="G29" s="382"/>
      <c r="H29" s="132"/>
      <c r="I29" s="398"/>
      <c r="J29" s="399"/>
      <c r="K29" s="399"/>
      <c r="L29" s="399"/>
      <c r="M29" s="399"/>
      <c r="N29" s="399"/>
      <c r="O29" s="399"/>
      <c r="P29" s="399"/>
      <c r="Q29" s="399"/>
      <c r="R29" s="399"/>
      <c r="S29" s="399"/>
      <c r="T29" s="399"/>
      <c r="U29" s="400"/>
    </row>
    <row r="30" spans="1:21" ht="3" customHeight="1">
      <c r="A30" s="123"/>
      <c r="B30" s="123"/>
      <c r="C30" s="123"/>
      <c r="D30" s="123"/>
      <c r="E30" s="123"/>
      <c r="F30" s="123"/>
      <c r="H30" s="124"/>
      <c r="I30" s="124"/>
      <c r="J30" s="124"/>
      <c r="K30" s="124"/>
      <c r="L30" s="124"/>
      <c r="M30" s="124"/>
      <c r="N30" s="124"/>
      <c r="O30" s="124"/>
      <c r="P30" s="124"/>
      <c r="Q30" s="124"/>
      <c r="R30" s="124"/>
      <c r="S30" s="124"/>
      <c r="T30" s="124"/>
    </row>
    <row r="31" spans="1:21" ht="25.8" customHeight="1">
      <c r="A31" s="357" t="s">
        <v>4949</v>
      </c>
      <c r="B31" s="358"/>
      <c r="C31" s="359"/>
      <c r="E31" s="354" t="s">
        <v>4954</v>
      </c>
      <c r="F31" s="355"/>
      <c r="G31" s="355"/>
      <c r="H31" s="355"/>
      <c r="I31" s="355"/>
      <c r="J31" s="355"/>
      <c r="K31" s="355"/>
      <c r="L31" s="355"/>
      <c r="M31" s="355"/>
      <c r="N31" s="355"/>
      <c r="O31" s="355"/>
      <c r="P31" s="355"/>
      <c r="Q31" s="355"/>
      <c r="R31" s="355"/>
      <c r="S31" s="355"/>
      <c r="T31" s="355"/>
      <c r="U31" s="356"/>
    </row>
    <row r="32" spans="1:21" ht="9" customHeight="1"/>
    <row r="33" spans="1:21" ht="103.8" customHeight="1">
      <c r="A33" s="408" t="s">
        <v>4955</v>
      </c>
      <c r="B33" s="408"/>
      <c r="C33" s="408"/>
      <c r="D33" s="408"/>
      <c r="E33" s="408"/>
      <c r="F33" s="408"/>
      <c r="G33" s="408"/>
      <c r="H33" s="408"/>
      <c r="I33" s="408"/>
      <c r="J33" s="408"/>
      <c r="K33" s="408"/>
      <c r="L33" s="408"/>
      <c r="M33" s="408"/>
      <c r="N33" s="408"/>
      <c r="O33" s="408"/>
      <c r="P33" s="408"/>
      <c r="Q33" s="408"/>
      <c r="R33" s="408"/>
      <c r="S33" s="408"/>
      <c r="T33" s="408"/>
      <c r="U33" s="408"/>
    </row>
    <row r="34" spans="1:21" ht="3.6" customHeight="1"/>
    <row r="35" spans="1:21" ht="65.400000000000006" customHeight="1">
      <c r="A35" s="408" t="s">
        <v>4957</v>
      </c>
      <c r="B35" s="409"/>
      <c r="C35" s="409"/>
      <c r="D35" s="409"/>
      <c r="E35" s="409"/>
      <c r="F35" s="409"/>
      <c r="G35" s="409"/>
      <c r="H35" s="409"/>
      <c r="I35" s="409"/>
      <c r="J35" s="409"/>
      <c r="K35" s="409"/>
      <c r="L35" s="409"/>
      <c r="M35" s="409"/>
      <c r="N35" s="409"/>
      <c r="O35" s="409"/>
      <c r="P35" s="409"/>
      <c r="Q35" s="409"/>
      <c r="R35" s="409"/>
      <c r="S35" s="409"/>
      <c r="T35" s="409"/>
      <c r="U35" s="409"/>
    </row>
    <row r="36" spans="1:21">
      <c r="A36" s="409" t="s">
        <v>4958</v>
      </c>
      <c r="B36" s="409"/>
      <c r="C36" s="409"/>
      <c r="E36" s="410"/>
      <c r="F36" s="410"/>
      <c r="G36" s="410"/>
      <c r="H36" s="410"/>
      <c r="I36" s="410"/>
      <c r="J36" s="410"/>
      <c r="K36" s="410"/>
      <c r="L36" s="410"/>
      <c r="M36" s="410"/>
      <c r="N36" s="410"/>
      <c r="O36" s="410"/>
      <c r="P36" s="410"/>
      <c r="Q36" s="410"/>
      <c r="R36" s="410"/>
      <c r="S36" s="410"/>
      <c r="T36" s="410"/>
    </row>
    <row r="37" spans="1:21" ht="77.400000000000006" customHeight="1">
      <c r="A37" s="407" t="s">
        <v>4956</v>
      </c>
      <c r="B37" s="407"/>
      <c r="C37" s="407"/>
      <c r="E37" s="407" t="s">
        <v>4960</v>
      </c>
      <c r="F37" s="407"/>
      <c r="G37" s="407"/>
      <c r="H37" s="407"/>
      <c r="I37" s="407"/>
      <c r="J37" s="407"/>
      <c r="K37" s="407"/>
      <c r="L37" s="407"/>
      <c r="M37" s="407"/>
      <c r="N37" s="407"/>
      <c r="O37" s="407"/>
      <c r="P37" s="407"/>
      <c r="Q37" s="407"/>
      <c r="R37" s="407"/>
      <c r="S37" s="407"/>
      <c r="T37" s="407"/>
      <c r="U37" s="407"/>
    </row>
    <row r="38" spans="1:21">
      <c r="A38" s="407"/>
      <c r="B38" s="407"/>
      <c r="C38" s="407"/>
      <c r="D38" s="407"/>
      <c r="E38" s="407"/>
    </row>
    <row r="39" spans="1:21">
      <c r="A39" s="125"/>
    </row>
    <row r="44" spans="1:21" ht="7.2" customHeight="1"/>
    <row r="45" spans="1:21" hidden="1"/>
    <row r="46" spans="1:21" hidden="1"/>
  </sheetData>
  <mergeCells count="59">
    <mergeCell ref="F2:L2"/>
    <mergeCell ref="J22:K22"/>
    <mergeCell ref="P15:U16"/>
    <mergeCell ref="P17:U18"/>
    <mergeCell ref="A7:U7"/>
    <mergeCell ref="F3:M3"/>
    <mergeCell ref="P20:U20"/>
    <mergeCell ref="P21:U21"/>
    <mergeCell ref="P22:U22"/>
    <mergeCell ref="I20:N20"/>
    <mergeCell ref="I21:N21"/>
    <mergeCell ref="A20:G20"/>
    <mergeCell ref="A21:G21"/>
    <mergeCell ref="A22:G22"/>
    <mergeCell ref="P9:U9"/>
    <mergeCell ref="P10:U10"/>
    <mergeCell ref="A38:E38"/>
    <mergeCell ref="A35:U35"/>
    <mergeCell ref="A37:C37"/>
    <mergeCell ref="E37:U37"/>
    <mergeCell ref="A33:U33"/>
    <mergeCell ref="E36:T36"/>
    <mergeCell ref="A36:C36"/>
    <mergeCell ref="I15:N16"/>
    <mergeCell ref="I17:N18"/>
    <mergeCell ref="N25:R25"/>
    <mergeCell ref="N26:R27"/>
    <mergeCell ref="I28:U29"/>
    <mergeCell ref="I24:L24"/>
    <mergeCell ref="T24:U24"/>
    <mergeCell ref="N24:R24"/>
    <mergeCell ref="P11:U12"/>
    <mergeCell ref="P13:U14"/>
    <mergeCell ref="I9:N9"/>
    <mergeCell ref="I10:N10"/>
    <mergeCell ref="I11:N12"/>
    <mergeCell ref="I13:N14"/>
    <mergeCell ref="E31:U31"/>
    <mergeCell ref="A31:C31"/>
    <mergeCell ref="I26:L27"/>
    <mergeCell ref="I25:L25"/>
    <mergeCell ref="A26:C26"/>
    <mergeCell ref="A27:C27"/>
    <mergeCell ref="T25:U25"/>
    <mergeCell ref="T26:U27"/>
    <mergeCell ref="A28:G28"/>
    <mergeCell ref="A29:G29"/>
    <mergeCell ref="E26:G27"/>
    <mergeCell ref="A10:E10"/>
    <mergeCell ref="A9:E9"/>
    <mergeCell ref="A24:C24"/>
    <mergeCell ref="A25:C25"/>
    <mergeCell ref="E24:G24"/>
    <mergeCell ref="E25:G25"/>
    <mergeCell ref="A11:G12"/>
    <mergeCell ref="D17:G18"/>
    <mergeCell ref="A13:G13"/>
    <mergeCell ref="A14:G14"/>
    <mergeCell ref="A15:G16"/>
  </mergeCells>
  <pageMargins left="0.23622047244094491" right="0.23622047244094491" top="0" bottom="0.19685039370078741"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B2:M51"/>
  <sheetViews>
    <sheetView zoomScale="145" zoomScaleNormal="145" workbookViewId="0">
      <selection activeCell="H17" sqref="H17:L17"/>
    </sheetView>
  </sheetViews>
  <sheetFormatPr defaultRowHeight="9"/>
  <cols>
    <col min="1" max="1" width="1.21875" style="63" customWidth="1"/>
    <col min="2" max="5" width="8.88671875" style="63"/>
    <col min="6" max="6" width="9.109375" style="63" customWidth="1"/>
    <col min="7" max="7" width="1.5546875" style="63" customWidth="1"/>
    <col min="8" max="8" width="8.88671875" style="63"/>
    <col min="9" max="9" width="1.6640625" style="63" customWidth="1"/>
    <col min="10" max="10" width="8.88671875" style="63"/>
    <col min="11" max="11" width="9.44140625" style="63" customWidth="1"/>
    <col min="12" max="12" width="19.77734375" style="63" customWidth="1"/>
    <col min="13" max="13" width="7.21875" style="63" customWidth="1"/>
    <col min="14" max="16384" width="8.88671875" style="63"/>
  </cols>
  <sheetData>
    <row r="2" spans="2:12" ht="10.199999999999999">
      <c r="B2" s="68" t="s">
        <v>4800</v>
      </c>
    </row>
    <row r="3" spans="2:12" ht="10.199999999999999">
      <c r="B3" s="69" t="s">
        <v>4801</v>
      </c>
    </row>
    <row r="4" spans="2:12" ht="28.8" customHeight="1"/>
    <row r="5" spans="2:12" ht="19.2" customHeight="1">
      <c r="B5" s="57" t="s">
        <v>4802</v>
      </c>
    </row>
    <row r="6" spans="2:12" ht="4.05" customHeight="1" thickBot="1"/>
    <row r="7" spans="2:12" ht="12" customHeight="1" thickBot="1">
      <c r="B7" s="431" t="s">
        <v>4803</v>
      </c>
      <c r="C7" s="432"/>
      <c r="D7" s="432"/>
      <c r="E7" s="432"/>
      <c r="F7" s="433"/>
      <c r="G7" s="64"/>
      <c r="H7" s="431" t="str">
        <f ca="1">"CDR"&amp;RANDBETWEEN(111,999999)</f>
        <v>CDR411247</v>
      </c>
      <c r="I7" s="432"/>
      <c r="J7" s="432"/>
      <c r="K7" s="432"/>
      <c r="L7" s="433"/>
    </row>
    <row r="8" spans="2:12" ht="4.05" customHeight="1" thickBot="1">
      <c r="B8" s="62"/>
      <c r="C8" s="65"/>
      <c r="D8" s="64"/>
      <c r="E8" s="64"/>
      <c r="F8" s="64"/>
      <c r="G8" s="64"/>
      <c r="H8" s="64"/>
      <c r="I8" s="64"/>
      <c r="J8" s="440"/>
      <c r="K8" s="440"/>
      <c r="L8" s="440"/>
    </row>
    <row r="9" spans="2:12" ht="12" customHeight="1" thickBot="1">
      <c r="B9" s="431" t="s">
        <v>4804</v>
      </c>
      <c r="C9" s="432"/>
      <c r="D9" s="432"/>
      <c r="E9" s="432"/>
      <c r="F9" s="433"/>
      <c r="G9" s="64"/>
      <c r="H9" s="431" t="s">
        <v>4805</v>
      </c>
      <c r="I9" s="432"/>
      <c r="J9" s="432"/>
      <c r="K9" s="432"/>
      <c r="L9" s="433"/>
    </row>
    <row r="10" spans="2:12" ht="4.05" customHeight="1" thickBot="1">
      <c r="B10" s="62"/>
      <c r="C10" s="65"/>
      <c r="D10" s="64"/>
      <c r="E10" s="64"/>
      <c r="F10" s="64"/>
      <c r="G10" s="64"/>
      <c r="H10" s="64"/>
      <c r="I10" s="64"/>
      <c r="J10" s="440"/>
      <c r="K10" s="440"/>
      <c r="L10" s="440"/>
    </row>
    <row r="11" spans="2:12" ht="12" customHeight="1" thickBot="1">
      <c r="B11" s="431" t="s">
        <v>4806</v>
      </c>
      <c r="C11" s="432"/>
      <c r="D11" s="432"/>
      <c r="E11" s="432"/>
      <c r="F11" s="433"/>
      <c r="G11" s="64"/>
      <c r="H11" s="431" t="str">
        <f>'ввод данных'!B2</f>
        <v>Nuraev Radik</v>
      </c>
      <c r="I11" s="432"/>
      <c r="J11" s="432"/>
      <c r="K11" s="432"/>
      <c r="L11" s="433"/>
    </row>
    <row r="12" spans="2:12" ht="4.05" customHeight="1" thickBot="1">
      <c r="B12" s="62"/>
      <c r="C12" s="65"/>
      <c r="D12" s="64"/>
      <c r="E12" s="64"/>
      <c r="F12" s="64"/>
      <c r="G12" s="64"/>
      <c r="H12" s="64"/>
      <c r="I12" s="64"/>
      <c r="J12" s="440"/>
      <c r="K12" s="440"/>
      <c r="L12" s="440"/>
    </row>
    <row r="13" spans="2:12" ht="12" customHeight="1" thickBot="1">
      <c r="B13" s="446" t="s">
        <v>4807</v>
      </c>
      <c r="C13" s="447"/>
      <c r="D13" s="447"/>
      <c r="E13" s="447"/>
      <c r="F13" s="448"/>
      <c r="G13" s="64"/>
      <c r="H13" s="61" t="s">
        <v>4808</v>
      </c>
      <c r="I13" s="62"/>
      <c r="J13" s="431" t="str">
        <f>'ввод данных'!B2</f>
        <v>Nuraev Radik</v>
      </c>
      <c r="K13" s="432"/>
      <c r="L13" s="433"/>
    </row>
    <row r="14" spans="2:12" ht="4.05" customHeight="1" thickBot="1">
      <c r="B14" s="449"/>
      <c r="C14" s="440"/>
      <c r="D14" s="440"/>
      <c r="E14" s="440"/>
      <c r="F14" s="450"/>
      <c r="G14" s="64"/>
      <c r="H14" s="64"/>
      <c r="I14" s="64"/>
      <c r="J14" s="62"/>
      <c r="K14" s="65"/>
      <c r="L14" s="62"/>
    </row>
    <row r="15" spans="2:12" ht="12" customHeight="1" thickBot="1">
      <c r="B15" s="451"/>
      <c r="C15" s="452"/>
      <c r="D15" s="452"/>
      <c r="E15" s="452"/>
      <c r="F15" s="453"/>
      <c r="G15" s="64"/>
      <c r="H15" s="61" t="s">
        <v>4853</v>
      </c>
      <c r="I15" s="62"/>
      <c r="J15" s="434">
        <f>'ввод данных'!B4</f>
        <v>36075</v>
      </c>
      <c r="K15" s="435"/>
      <c r="L15" s="436"/>
    </row>
    <row r="16" spans="2:12" ht="4.05" customHeight="1" thickBot="1">
      <c r="B16" s="62"/>
      <c r="C16" s="65"/>
      <c r="D16" s="64"/>
      <c r="E16" s="64"/>
      <c r="F16" s="64"/>
      <c r="G16" s="64"/>
      <c r="H16" s="64"/>
      <c r="I16" s="64"/>
      <c r="J16" s="440"/>
      <c r="K16" s="440"/>
      <c r="L16" s="440"/>
    </row>
    <row r="17" spans="2:12" ht="12" customHeight="1" thickBot="1">
      <c r="B17" s="431" t="s">
        <v>4809</v>
      </c>
      <c r="C17" s="432"/>
      <c r="D17" s="432"/>
      <c r="E17" s="432"/>
      <c r="F17" s="433"/>
      <c r="G17" s="64"/>
      <c r="H17" s="437" t="str">
        <f ca="1">"from "&amp;TEXT(TODAY(),"ДД.ММ.ГГ")&amp; " to "&amp;TEXT(TODAY()+365,"ДД.ММ.ГГ")</f>
        <v>from 10.02.26 to 10.02.27</v>
      </c>
      <c r="I17" s="438"/>
      <c r="J17" s="438"/>
      <c r="K17" s="438"/>
      <c r="L17" s="439"/>
    </row>
    <row r="18" spans="2:12" ht="4.05" customHeight="1" thickBot="1">
      <c r="B18" s="440"/>
      <c r="C18" s="440"/>
      <c r="D18" s="64"/>
      <c r="E18" s="64"/>
      <c r="F18" s="64"/>
      <c r="G18" s="64"/>
      <c r="H18" s="64"/>
      <c r="I18" s="64"/>
      <c r="J18" s="440"/>
      <c r="K18" s="440"/>
      <c r="L18" s="440"/>
    </row>
    <row r="19" spans="2:12" ht="12" customHeight="1" thickBot="1">
      <c r="B19" s="431" t="s">
        <v>4810</v>
      </c>
      <c r="C19" s="432"/>
      <c r="D19" s="432"/>
      <c r="E19" s="432"/>
      <c r="F19" s="433"/>
      <c r="G19" s="64"/>
      <c r="H19" s="431" t="s">
        <v>4811</v>
      </c>
      <c r="I19" s="432"/>
      <c r="J19" s="432"/>
      <c r="K19" s="432"/>
      <c r="L19" s="433"/>
    </row>
    <row r="20" spans="2:12" ht="5.4" customHeight="1"/>
    <row r="21" spans="2:12" ht="14.4" customHeight="1">
      <c r="B21" s="445" t="str">
        <f ca="1">"This certificate is to confirm that the above-mentioned Person is the insured for the above-mentioned period under policy № "&amp;H7&amp;" for the following coverages:"</f>
        <v>This certificate is to confirm that the above-mentioned Person is the insured for the above-mentioned period under policy № CDR411247 for the following coverages:</v>
      </c>
      <c r="C21" s="445"/>
      <c r="D21" s="445"/>
      <c r="E21" s="445"/>
      <c r="F21" s="445"/>
      <c r="G21" s="445"/>
      <c r="H21" s="445"/>
      <c r="I21" s="445"/>
      <c r="J21" s="445"/>
      <c r="K21" s="445"/>
      <c r="L21" s="445"/>
    </row>
    <row r="22" spans="2:12" ht="8.4" customHeight="1" thickBot="1"/>
    <row r="23" spans="2:12" ht="13.2" customHeight="1">
      <c r="B23" s="460" t="s">
        <v>4825</v>
      </c>
      <c r="C23" s="461"/>
      <c r="D23" s="461"/>
      <c r="E23" s="461"/>
      <c r="F23" s="461"/>
      <c r="G23" s="461"/>
      <c r="H23" s="461"/>
      <c r="I23" s="461"/>
      <c r="J23" s="461"/>
      <c r="K23" s="462"/>
      <c r="L23" s="463"/>
    </row>
    <row r="24" spans="2:12" ht="13.8" customHeight="1">
      <c r="B24" s="464" t="s">
        <v>4827</v>
      </c>
      <c r="C24" s="465"/>
      <c r="D24" s="465"/>
      <c r="E24" s="465"/>
      <c r="F24" s="465"/>
      <c r="G24" s="465"/>
      <c r="H24" s="465"/>
      <c r="I24" s="465"/>
      <c r="J24" s="465"/>
      <c r="K24" s="468">
        <v>150000</v>
      </c>
      <c r="L24" s="469"/>
    </row>
    <row r="25" spans="2:12" ht="12.6" customHeight="1">
      <c r="B25" s="466" t="s">
        <v>4812</v>
      </c>
      <c r="C25" s="467"/>
      <c r="D25" s="467"/>
      <c r="E25" s="467"/>
      <c r="F25" s="467"/>
      <c r="G25" s="467"/>
      <c r="H25" s="467"/>
      <c r="I25" s="467"/>
      <c r="J25" s="467"/>
      <c r="K25" s="470" t="s">
        <v>4813</v>
      </c>
      <c r="L25" s="471"/>
    </row>
    <row r="26" spans="2:12" ht="10.95" customHeight="1">
      <c r="B26" s="456" t="s">
        <v>4814</v>
      </c>
      <c r="C26" s="457"/>
      <c r="D26" s="457"/>
      <c r="E26" s="457"/>
      <c r="F26" s="457"/>
      <c r="G26" s="457"/>
      <c r="H26" s="457"/>
      <c r="I26" s="457"/>
      <c r="J26" s="457"/>
      <c r="K26" s="443">
        <v>150000</v>
      </c>
      <c r="L26" s="444"/>
    </row>
    <row r="27" spans="2:12" ht="10.95" customHeight="1">
      <c r="B27" s="454" t="s">
        <v>4815</v>
      </c>
      <c r="C27" s="455"/>
      <c r="D27" s="455"/>
      <c r="E27" s="455"/>
      <c r="F27" s="455"/>
      <c r="G27" s="455"/>
      <c r="H27" s="455"/>
      <c r="I27" s="455"/>
      <c r="J27" s="455"/>
      <c r="K27" s="441">
        <v>150000</v>
      </c>
      <c r="L27" s="442"/>
    </row>
    <row r="28" spans="2:12" ht="10.95" customHeight="1">
      <c r="B28" s="456" t="s">
        <v>4816</v>
      </c>
      <c r="C28" s="457"/>
      <c r="D28" s="457"/>
      <c r="E28" s="457"/>
      <c r="F28" s="457"/>
      <c r="G28" s="457"/>
      <c r="H28" s="457"/>
      <c r="I28" s="457"/>
      <c r="J28" s="457"/>
      <c r="K28" s="443">
        <v>150000</v>
      </c>
      <c r="L28" s="444"/>
    </row>
    <row r="29" spans="2:12" ht="10.95" customHeight="1">
      <c r="B29" s="454" t="s">
        <v>4817</v>
      </c>
      <c r="C29" s="455"/>
      <c r="D29" s="455"/>
      <c r="E29" s="455"/>
      <c r="F29" s="455"/>
      <c r="G29" s="455"/>
      <c r="H29" s="455"/>
      <c r="I29" s="455"/>
      <c r="J29" s="455"/>
      <c r="K29" s="441">
        <v>150000</v>
      </c>
      <c r="L29" s="442"/>
    </row>
    <row r="30" spans="2:12" ht="10.95" customHeight="1">
      <c r="B30" s="456" t="s">
        <v>4826</v>
      </c>
      <c r="C30" s="457"/>
      <c r="D30" s="457"/>
      <c r="E30" s="457"/>
      <c r="F30" s="457"/>
      <c r="G30" s="457"/>
      <c r="H30" s="457"/>
      <c r="I30" s="457"/>
      <c r="J30" s="457"/>
      <c r="K30" s="472">
        <v>5000</v>
      </c>
      <c r="L30" s="444"/>
    </row>
    <row r="31" spans="2:12" ht="10.95" customHeight="1">
      <c r="B31" s="454" t="s">
        <v>4818</v>
      </c>
      <c r="C31" s="455"/>
      <c r="D31" s="455"/>
      <c r="E31" s="455"/>
      <c r="F31" s="455"/>
      <c r="G31" s="455"/>
      <c r="H31" s="455"/>
      <c r="I31" s="455"/>
      <c r="J31" s="455"/>
      <c r="K31" s="441">
        <v>300</v>
      </c>
      <c r="L31" s="442"/>
    </row>
    <row r="32" spans="2:12" ht="10.95" customHeight="1">
      <c r="B32" s="456" t="s">
        <v>4819</v>
      </c>
      <c r="C32" s="457"/>
      <c r="D32" s="457"/>
      <c r="E32" s="457"/>
      <c r="F32" s="457"/>
      <c r="G32" s="457"/>
      <c r="H32" s="457"/>
      <c r="I32" s="457"/>
      <c r="J32" s="457"/>
      <c r="K32" s="443">
        <v>150</v>
      </c>
      <c r="L32" s="444"/>
    </row>
    <row r="33" spans="2:13" ht="10.95" customHeight="1">
      <c r="B33" s="454" t="s">
        <v>4820</v>
      </c>
      <c r="C33" s="455"/>
      <c r="D33" s="455"/>
      <c r="E33" s="455"/>
      <c r="F33" s="455"/>
      <c r="G33" s="455"/>
      <c r="H33" s="455"/>
      <c r="I33" s="455"/>
      <c r="J33" s="455"/>
      <c r="K33" s="441">
        <v>150000</v>
      </c>
      <c r="L33" s="442"/>
    </row>
    <row r="34" spans="2:13" ht="10.95" customHeight="1">
      <c r="B34" s="456" t="s">
        <v>4821</v>
      </c>
      <c r="C34" s="457"/>
      <c r="D34" s="457"/>
      <c r="E34" s="457"/>
      <c r="F34" s="457"/>
      <c r="G34" s="457"/>
      <c r="H34" s="457"/>
      <c r="I34" s="457"/>
      <c r="J34" s="457"/>
      <c r="K34" s="472">
        <v>10000</v>
      </c>
      <c r="L34" s="444"/>
    </row>
    <row r="35" spans="2:13" ht="10.95" customHeight="1">
      <c r="B35" s="454" t="s">
        <v>4822</v>
      </c>
      <c r="C35" s="455"/>
      <c r="D35" s="455"/>
      <c r="E35" s="455"/>
      <c r="F35" s="455"/>
      <c r="G35" s="455"/>
      <c r="H35" s="455"/>
      <c r="I35" s="455"/>
      <c r="J35" s="455"/>
      <c r="K35" s="473">
        <v>5000</v>
      </c>
      <c r="L35" s="442"/>
    </row>
    <row r="36" spans="2:13" ht="10.95" customHeight="1">
      <c r="B36" s="456" t="s">
        <v>4823</v>
      </c>
      <c r="C36" s="457"/>
      <c r="D36" s="457"/>
      <c r="E36" s="457"/>
      <c r="F36" s="457"/>
      <c r="G36" s="457"/>
      <c r="H36" s="457"/>
      <c r="I36" s="457"/>
      <c r="J36" s="457"/>
      <c r="K36" s="472">
        <v>150000</v>
      </c>
      <c r="L36" s="444"/>
    </row>
    <row r="37" spans="2:13" ht="22.05" customHeight="1" thickBot="1">
      <c r="B37" s="458" t="s">
        <v>4828</v>
      </c>
      <c r="C37" s="459"/>
      <c r="D37" s="459"/>
      <c r="E37" s="459"/>
      <c r="F37" s="459"/>
      <c r="G37" s="459"/>
      <c r="H37" s="459"/>
      <c r="I37" s="459"/>
      <c r="J37" s="459"/>
      <c r="K37" s="474" t="s">
        <v>4824</v>
      </c>
      <c r="L37" s="475"/>
    </row>
    <row r="38" spans="2:13">
      <c r="B38" s="476"/>
      <c r="C38" s="476"/>
      <c r="D38" s="476"/>
      <c r="E38" s="476"/>
      <c r="F38" s="476"/>
      <c r="G38" s="476"/>
      <c r="H38" s="476"/>
    </row>
    <row r="39" spans="2:13">
      <c r="B39" s="58" t="s">
        <v>4829</v>
      </c>
      <c r="C39" s="58"/>
      <c r="D39" s="58"/>
      <c r="E39" s="58"/>
      <c r="F39" s="58"/>
      <c r="G39" s="58"/>
      <c r="H39" s="58"/>
      <c r="I39" s="58"/>
      <c r="J39" s="58"/>
      <c r="K39" s="58"/>
      <c r="L39" s="58"/>
    </row>
    <row r="40" spans="2:13" ht="7.8" customHeight="1">
      <c r="B40" s="59"/>
    </row>
    <row r="41" spans="2:13">
      <c r="B41" s="481" t="s">
        <v>4830</v>
      </c>
      <c r="C41" s="481"/>
      <c r="D41" s="481"/>
      <c r="E41" s="481"/>
      <c r="F41" s="481"/>
      <c r="G41" s="481"/>
      <c r="H41" s="481"/>
      <c r="I41" s="481"/>
      <c r="J41" s="481"/>
      <c r="K41" s="481"/>
      <c r="L41" s="481"/>
    </row>
    <row r="42" spans="2:13" ht="35.4" customHeight="1">
      <c r="B42" s="482" t="s">
        <v>4831</v>
      </c>
      <c r="C42" s="482"/>
      <c r="D42" s="482"/>
      <c r="E42" s="482"/>
      <c r="F42" s="482"/>
      <c r="G42" s="482"/>
      <c r="H42" s="482"/>
      <c r="I42" s="482"/>
      <c r="J42" s="482"/>
      <c r="K42" s="482"/>
      <c r="L42" s="482"/>
    </row>
    <row r="43" spans="2:13" ht="6" customHeight="1">
      <c r="B43" s="70"/>
      <c r="C43" s="70"/>
      <c r="D43" s="70"/>
      <c r="E43" s="70"/>
      <c r="F43" s="70"/>
      <c r="G43" s="70"/>
      <c r="H43" s="70"/>
      <c r="I43" s="70"/>
      <c r="J43" s="70"/>
      <c r="K43" s="70"/>
      <c r="L43" s="70"/>
    </row>
    <row r="44" spans="2:13" ht="52.2" customHeight="1">
      <c r="B44" s="483" t="s">
        <v>4832</v>
      </c>
      <c r="C44" s="483"/>
      <c r="D44" s="483"/>
      <c r="E44" s="483"/>
      <c r="F44" s="483"/>
      <c r="G44" s="483"/>
      <c r="H44" s="483"/>
      <c r="I44" s="483"/>
      <c r="J44" s="483"/>
      <c r="K44" s="483"/>
      <c r="L44" s="483"/>
    </row>
    <row r="46" spans="2:13" ht="34.200000000000003" customHeight="1">
      <c r="B46" s="480" t="s">
        <v>4833</v>
      </c>
      <c r="C46" s="480"/>
      <c r="D46" s="480"/>
      <c r="E46" s="480"/>
      <c r="F46" s="480"/>
      <c r="G46" s="480"/>
      <c r="H46" s="480"/>
      <c r="I46" s="66"/>
      <c r="J46" s="480" t="s">
        <v>4834</v>
      </c>
      <c r="K46" s="480"/>
      <c r="L46" s="480"/>
      <c r="M46" s="76"/>
    </row>
    <row r="48" spans="2:13">
      <c r="C48" s="477" t="s">
        <v>4835</v>
      </c>
      <c r="D48" s="478"/>
      <c r="E48" s="478"/>
      <c r="F48" s="478"/>
      <c r="G48" s="478"/>
      <c r="H48" s="478"/>
      <c r="I48" s="64"/>
      <c r="J48" s="479" t="s">
        <v>4836</v>
      </c>
      <c r="K48" s="479"/>
      <c r="L48" s="64"/>
    </row>
    <row r="49" spans="3:12" ht="54.6" customHeight="1">
      <c r="C49" s="478"/>
      <c r="D49" s="478"/>
      <c r="E49" s="478"/>
      <c r="F49" s="478"/>
      <c r="G49" s="478"/>
      <c r="H49" s="478"/>
      <c r="I49" s="64"/>
      <c r="J49" s="479"/>
      <c r="K49" s="479"/>
      <c r="L49" s="67"/>
    </row>
    <row r="50" spans="3:12">
      <c r="C50" s="64"/>
      <c r="D50" s="64"/>
      <c r="E50" s="64"/>
      <c r="F50" s="64"/>
      <c r="G50" s="64"/>
      <c r="H50" s="64"/>
      <c r="I50" s="64"/>
      <c r="J50" s="67"/>
      <c r="K50" s="67"/>
      <c r="L50" s="67"/>
    </row>
    <row r="51" spans="3:12">
      <c r="C51" s="64"/>
      <c r="D51" s="64"/>
      <c r="E51" s="64"/>
      <c r="F51" s="64"/>
      <c r="G51" s="64"/>
      <c r="H51" s="64"/>
      <c r="I51" s="64"/>
      <c r="J51" s="67"/>
      <c r="K51" s="67"/>
      <c r="L51" s="67"/>
    </row>
  </sheetData>
  <mergeCells count="58">
    <mergeCell ref="B38:H38"/>
    <mergeCell ref="C48:H49"/>
    <mergeCell ref="J48:K49"/>
    <mergeCell ref="J46:L46"/>
    <mergeCell ref="B41:L41"/>
    <mergeCell ref="B42:L42"/>
    <mergeCell ref="B44:L44"/>
    <mergeCell ref="B46:H46"/>
    <mergeCell ref="K33:L33"/>
    <mergeCell ref="K34:L34"/>
    <mergeCell ref="K35:L35"/>
    <mergeCell ref="K36:L36"/>
    <mergeCell ref="K37:L37"/>
    <mergeCell ref="K29:L29"/>
    <mergeCell ref="K30:L30"/>
    <mergeCell ref="K31:L31"/>
    <mergeCell ref="K32:L32"/>
    <mergeCell ref="B29:J29"/>
    <mergeCell ref="B30:J30"/>
    <mergeCell ref="B31:J31"/>
    <mergeCell ref="B32:J32"/>
    <mergeCell ref="B23:J23"/>
    <mergeCell ref="K23:L23"/>
    <mergeCell ref="B24:J24"/>
    <mergeCell ref="B25:J25"/>
    <mergeCell ref="B26:J26"/>
    <mergeCell ref="K24:L24"/>
    <mergeCell ref="K25:L25"/>
    <mergeCell ref="K26:L26"/>
    <mergeCell ref="B27:J27"/>
    <mergeCell ref="B28:J28"/>
    <mergeCell ref="B35:J35"/>
    <mergeCell ref="B36:J36"/>
    <mergeCell ref="B37:J37"/>
    <mergeCell ref="B33:J33"/>
    <mergeCell ref="B34:J34"/>
    <mergeCell ref="K27:L27"/>
    <mergeCell ref="K28:L28"/>
    <mergeCell ref="B7:F7"/>
    <mergeCell ref="B9:F9"/>
    <mergeCell ref="B11:F11"/>
    <mergeCell ref="B21:L21"/>
    <mergeCell ref="J13:L13"/>
    <mergeCell ref="B13:F15"/>
    <mergeCell ref="B17:F17"/>
    <mergeCell ref="B19:F19"/>
    <mergeCell ref="H7:L7"/>
    <mergeCell ref="H9:L9"/>
    <mergeCell ref="H11:L11"/>
    <mergeCell ref="J16:L16"/>
    <mergeCell ref="B18:C18"/>
    <mergeCell ref="J18:L18"/>
    <mergeCell ref="H19:L19"/>
    <mergeCell ref="J15:L15"/>
    <mergeCell ref="H17:L17"/>
    <mergeCell ref="J8:L8"/>
    <mergeCell ref="J10:L10"/>
    <mergeCell ref="J12:L12"/>
  </mergeCells>
  <pageMargins left="0.25" right="0.25"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2:M27"/>
  <sheetViews>
    <sheetView workbookViewId="0">
      <selection activeCell="A13" sqref="A13:H14"/>
    </sheetView>
  </sheetViews>
  <sheetFormatPr defaultColWidth="8.77734375" defaultRowHeight="14.4"/>
  <cols>
    <col min="1" max="1" width="10.6640625" customWidth="1"/>
    <col min="2" max="2" width="6" customWidth="1"/>
    <col min="3" max="3" width="10" customWidth="1"/>
    <col min="4" max="4" width="5.6640625" customWidth="1"/>
    <col min="5" max="5" width="11.109375" style="6" customWidth="1"/>
    <col min="6" max="6" width="11" style="6" customWidth="1"/>
    <col min="7" max="7" width="23.44140625" customWidth="1"/>
    <col min="8" max="8" width="7" customWidth="1"/>
  </cols>
  <sheetData>
    <row r="2" spans="1:13" ht="14.55" customHeight="1">
      <c r="C2" s="3"/>
      <c r="D2" s="3"/>
      <c r="E2" s="2"/>
      <c r="F2" s="484" t="str">
        <f>'ввод данных'!B13</f>
        <v>STARLINK LLC
123376, 24 Krasnaya Presnya St., Moscow, Russia.
TIN 7704452888
KPP 770301001</v>
      </c>
      <c r="G2" s="484"/>
      <c r="H2" s="484"/>
    </row>
    <row r="3" spans="1:13" ht="14.55" customHeight="1">
      <c r="C3" s="3"/>
      <c r="D3" s="3"/>
      <c r="E3" s="2"/>
      <c r="F3" s="484"/>
      <c r="G3" s="484"/>
      <c r="H3" s="484"/>
    </row>
    <row r="4" spans="1:13" ht="46.2" customHeight="1">
      <c r="C4" s="3"/>
      <c r="D4" s="3"/>
      <c r="E4" s="2"/>
      <c r="F4" s="484"/>
      <c r="G4" s="484"/>
      <c r="H4" s="484"/>
    </row>
    <row r="5" spans="1:13" ht="15" thickBot="1">
      <c r="A5" s="47"/>
      <c r="B5" s="47"/>
      <c r="C5" s="47"/>
      <c r="D5" s="47"/>
      <c r="E5" s="48"/>
      <c r="F5" s="48"/>
      <c r="G5" s="47"/>
      <c r="H5" s="47"/>
    </row>
    <row r="6" spans="1:13" ht="15" customHeight="1">
      <c r="A6" s="4"/>
      <c r="B6" s="4"/>
      <c r="E6" s="7"/>
      <c r="F6" s="287"/>
      <c r="G6" s="288"/>
      <c r="H6" s="288"/>
    </row>
    <row r="7" spans="1:13" ht="14.55" customHeight="1">
      <c r="A7" s="4"/>
      <c r="B7" s="4"/>
      <c r="C7" s="4"/>
      <c r="E7" s="2"/>
      <c r="F7" s="274" t="s">
        <v>4787</v>
      </c>
      <c r="G7" s="274"/>
      <c r="H7" s="274"/>
    </row>
    <row r="8" spans="1:13">
      <c r="A8" s="5">
        <f ca="1">TODAY()-2</f>
        <v>46061</v>
      </c>
      <c r="B8" s="4"/>
      <c r="C8" s="4"/>
      <c r="D8" s="1"/>
      <c r="E8" s="2"/>
      <c r="F8" s="274"/>
      <c r="G8" s="274"/>
      <c r="H8" s="274"/>
      <c r="K8" s="287"/>
      <c r="L8" s="287"/>
      <c r="M8" s="287"/>
    </row>
    <row r="9" spans="1:13">
      <c r="A9" s="4"/>
      <c r="B9" s="4"/>
      <c r="C9" s="4"/>
      <c r="D9" s="1"/>
      <c r="E9" s="2"/>
      <c r="F9" s="274"/>
      <c r="G9" s="274"/>
      <c r="H9" s="274"/>
      <c r="K9" s="287"/>
      <c r="L9" s="287"/>
      <c r="M9" s="287"/>
    </row>
    <row r="10" spans="1:13" ht="14.55" customHeight="1">
      <c r="A10" s="49"/>
      <c r="B10" s="49"/>
      <c r="C10" s="49"/>
      <c r="D10" s="49"/>
      <c r="E10" s="49"/>
      <c r="F10" s="49"/>
      <c r="G10" s="49"/>
      <c r="H10" s="49"/>
      <c r="K10" s="287"/>
      <c r="L10" s="287"/>
      <c r="M10" s="287"/>
    </row>
    <row r="11" spans="1:13" ht="26.25" customHeight="1">
      <c r="A11" s="486" t="s">
        <v>4788</v>
      </c>
      <c r="B11" s="487"/>
      <c r="C11" s="487"/>
      <c r="D11" s="487"/>
      <c r="E11" s="487"/>
      <c r="F11" s="487"/>
      <c r="G11" s="487"/>
      <c r="H11" s="487"/>
    </row>
    <row r="12" spans="1:13" ht="14.55" customHeight="1">
      <c r="A12" s="32"/>
      <c r="B12" s="32"/>
      <c r="C12" s="32"/>
      <c r="D12" s="32"/>
      <c r="E12" s="32"/>
      <c r="F12" s="32"/>
      <c r="G12" s="32"/>
      <c r="H12" s="32"/>
    </row>
    <row r="13" spans="1:13" ht="14.55" customHeight="1">
      <c r="A13" s="488" t="str">
        <f>"We are pleased to confirm that "&amp;'ввод данных'!B2&amp;" is currently employed by "&amp;'ввод данных'!B11&amp;" as a "&amp;'ввод данных'!B16&amp;". He has been with the company since "&amp;TEXT(DAY(договор!I4),"00")&amp;"."&amp;TEXT(MONTH(договор!I4),"00")&amp;"."&amp;TEXT(YEAR(договор!I4),"0000")&amp;" with a salary of "&amp;'ввод данных'!B15&amp;" "&amp; SpellNumberEN('ввод данных'!B15,"rubles","kopeck",TRUE,TRUE)&amp;" or "&amp;ROUND('ввод данных'!B15/'ввод данных'!B7,2)&amp;" USD and her employment remains in good standing."</f>
        <v>We are pleased to confirm that Nuraev Radik is currently employed by STARLINK LLC as a  Senior business analyst. He has been with the company since 30.06.2025 with a salary of 840000 Eight Hundred And Forty Thousand Rubless And Zero Kopecks or 10532,92 USD and her employment remains in good standing.</v>
      </c>
      <c r="B13" s="488"/>
      <c r="C13" s="488"/>
      <c r="D13" s="488"/>
      <c r="E13" s="488"/>
      <c r="F13" s="488"/>
      <c r="G13" s="488"/>
      <c r="H13" s="488"/>
    </row>
    <row r="14" spans="1:13" ht="52.2" customHeight="1">
      <c r="A14" s="488"/>
      <c r="B14" s="488"/>
      <c r="C14" s="488"/>
      <c r="D14" s="488"/>
      <c r="E14" s="488"/>
      <c r="F14" s="488"/>
      <c r="G14" s="488"/>
      <c r="H14" s="488"/>
    </row>
    <row r="15" spans="1:13" ht="14.55" customHeight="1">
      <c r="A15" s="290" t="s">
        <v>4793</v>
      </c>
      <c r="B15" s="290"/>
      <c r="C15" s="290"/>
      <c r="D15" s="290"/>
      <c r="E15" s="290"/>
      <c r="F15" s="290"/>
      <c r="G15" s="290"/>
      <c r="K15" s="1" t="s">
        <v>386</v>
      </c>
    </row>
    <row r="16" spans="1:13" ht="40.200000000000003" customHeight="1">
      <c r="A16" s="490" t="s">
        <v>5022</v>
      </c>
      <c r="B16" s="491"/>
      <c r="C16" s="491"/>
      <c r="D16" s="491"/>
      <c r="E16" s="491"/>
      <c r="F16" s="491"/>
      <c r="G16" s="491"/>
      <c r="H16" s="491"/>
    </row>
    <row r="17" spans="1:9" ht="19.8" customHeight="1">
      <c r="A17" s="78"/>
      <c r="B17" s="78"/>
      <c r="C17" s="78"/>
      <c r="D17" s="51"/>
      <c r="E17" s="52"/>
      <c r="F17" s="52"/>
      <c r="G17" s="52"/>
      <c r="H17" s="52"/>
    </row>
    <row r="18" spans="1:9" ht="14.55" customHeight="1"/>
    <row r="19" spans="1:9">
      <c r="C19" s="46" t="e">
        <f>SUM(#REF!)</f>
        <v>#REF!</v>
      </c>
    </row>
    <row r="20" spans="1:9" ht="14.55" customHeight="1">
      <c r="A20" s="489" t="s">
        <v>4792</v>
      </c>
      <c r="B20" s="271"/>
      <c r="C20" s="271"/>
      <c r="D20" s="271"/>
      <c r="E20" s="271"/>
      <c r="G20" s="485" t="str">
        <f>'ввод данных'!B12</f>
        <v>Kharitonov D.S.</v>
      </c>
      <c r="H20" s="485"/>
      <c r="I20" s="15"/>
    </row>
    <row r="21" spans="1:9">
      <c r="A21" s="271"/>
      <c r="B21" s="271"/>
      <c r="C21" s="271"/>
      <c r="D21" s="271"/>
      <c r="E21" s="271"/>
      <c r="G21" s="485"/>
      <c r="H21" s="485"/>
    </row>
    <row r="27" spans="1:9">
      <c r="G27" s="42"/>
    </row>
  </sheetData>
  <mergeCells count="10">
    <mergeCell ref="F2:H4"/>
    <mergeCell ref="F6:H6"/>
    <mergeCell ref="F7:H9"/>
    <mergeCell ref="G20:H21"/>
    <mergeCell ref="K8:M10"/>
    <mergeCell ref="A11:H11"/>
    <mergeCell ref="A13:H14"/>
    <mergeCell ref="A20:E21"/>
    <mergeCell ref="A15:G15"/>
    <mergeCell ref="A16:H16"/>
  </mergeCell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2:M39"/>
  <sheetViews>
    <sheetView topLeftCell="A13" workbookViewId="0">
      <selection activeCell="L21" sqref="L21"/>
    </sheetView>
  </sheetViews>
  <sheetFormatPr defaultColWidth="8.77734375" defaultRowHeight="14.4"/>
  <cols>
    <col min="1" max="1" width="10.6640625" customWidth="1"/>
    <col min="2" max="2" width="6" customWidth="1"/>
    <col min="3" max="3" width="10" customWidth="1"/>
    <col min="4" max="4" width="5.6640625" customWidth="1"/>
    <col min="5" max="5" width="11.109375" style="6" customWidth="1"/>
    <col min="6" max="6" width="11" style="6" customWidth="1"/>
    <col min="7" max="7" width="23.44140625" customWidth="1"/>
    <col min="8" max="8" width="7" customWidth="1"/>
  </cols>
  <sheetData>
    <row r="2" spans="1:13" ht="14.55" customHeight="1">
      <c r="C2" s="3"/>
      <c r="D2" s="3"/>
      <c r="E2" s="2"/>
      <c r="F2" s="484" t="str">
        <f>'ввод данных'!B13</f>
        <v>STARLINK LLC
123376, 24 Krasnaya Presnya St., Moscow, Russia.
TIN 7704452888
KPP 770301001</v>
      </c>
      <c r="G2" s="484"/>
      <c r="H2" s="484"/>
    </row>
    <row r="3" spans="1:13" ht="14.55" customHeight="1">
      <c r="C3" s="3"/>
      <c r="D3" s="3"/>
      <c r="E3" s="2"/>
      <c r="F3" s="484"/>
      <c r="G3" s="484"/>
      <c r="H3" s="484"/>
    </row>
    <row r="4" spans="1:13" ht="45.6" customHeight="1">
      <c r="C4" s="3"/>
      <c r="D4" s="3"/>
      <c r="E4" s="2"/>
      <c r="F4" s="484"/>
      <c r="G4" s="484"/>
      <c r="H4" s="484"/>
    </row>
    <row r="5" spans="1:13" ht="15" thickBot="1">
      <c r="A5" s="47"/>
      <c r="B5" s="47"/>
      <c r="C5" s="47"/>
      <c r="D5" s="47"/>
      <c r="E5" s="48"/>
      <c r="F5" s="48"/>
      <c r="G5" s="47"/>
      <c r="H5" s="47"/>
    </row>
    <row r="6" spans="1:13" ht="15" customHeight="1">
      <c r="A6" s="4"/>
      <c r="B6" s="4"/>
      <c r="E6" s="7"/>
      <c r="F6" s="287"/>
      <c r="G6" s="288"/>
      <c r="H6" s="288"/>
    </row>
    <row r="7" spans="1:13" ht="14.55" customHeight="1">
      <c r="A7" s="4"/>
      <c r="B7" s="4"/>
      <c r="C7" s="4"/>
      <c r="E7" s="2"/>
      <c r="F7" s="274" t="s">
        <v>4787</v>
      </c>
      <c r="G7" s="274"/>
      <c r="H7" s="274"/>
    </row>
    <row r="8" spans="1:13">
      <c r="A8" s="5">
        <f ca="1">TODAY()-2</f>
        <v>46061</v>
      </c>
      <c r="B8" s="4"/>
      <c r="C8" s="4"/>
      <c r="D8" s="1"/>
      <c r="E8" s="2"/>
      <c r="F8" s="274"/>
      <c r="G8" s="274"/>
      <c r="H8" s="274"/>
      <c r="K8" s="287"/>
      <c r="L8" s="287"/>
      <c r="M8" s="287"/>
    </row>
    <row r="9" spans="1:13">
      <c r="A9" s="4"/>
      <c r="B9" s="4"/>
      <c r="C9" s="4"/>
      <c r="D9" s="1"/>
      <c r="E9" s="2"/>
      <c r="F9" s="274"/>
      <c r="G9" s="274"/>
      <c r="H9" s="274"/>
      <c r="K9" s="287"/>
      <c r="L9" s="287"/>
      <c r="M9" s="287"/>
    </row>
    <row r="10" spans="1:13" ht="14.55" customHeight="1">
      <c r="A10" s="49"/>
      <c r="B10" s="49"/>
      <c r="C10" s="49"/>
      <c r="D10" s="49"/>
      <c r="E10" s="49"/>
      <c r="F10" s="49"/>
      <c r="G10" s="49"/>
      <c r="H10" s="49"/>
      <c r="K10" s="287"/>
      <c r="L10" s="287"/>
      <c r="M10" s="287"/>
    </row>
    <row r="11" spans="1:13" ht="26.25" customHeight="1">
      <c r="A11" s="486" t="s">
        <v>4788</v>
      </c>
      <c r="B11" s="487"/>
      <c r="C11" s="487"/>
      <c r="D11" s="487"/>
      <c r="E11" s="487"/>
      <c r="F11" s="487"/>
      <c r="G11" s="487"/>
      <c r="H11" s="487"/>
    </row>
    <row r="12" spans="1:13" ht="14.55" customHeight="1">
      <c r="A12" s="32"/>
      <c r="B12" s="32"/>
      <c r="C12" s="32"/>
      <c r="D12" s="32"/>
      <c r="E12" s="32"/>
      <c r="F12" s="32"/>
      <c r="G12" s="32"/>
      <c r="H12" s="32"/>
    </row>
    <row r="13" spans="1:13" ht="14.55" customHeight="1">
      <c r="A13" s="488" t="str">
        <f>"We are pleased to confirm that "&amp;'ввод данных'!B2&amp; " is currently employed by "&amp;'ввод данных'!B11 &amp;" as a "&amp;'ввод данных'!B16&amp;". She has been with the company since "&amp;TEXT(DAY(договор!I4),"00")&amp;"."&amp;TEXT(MONTH(договор!I4),"00")&amp;"."&amp;TEXT(YEAR(договор!I4),"0000")&amp;", and her employment remains in good standing."</f>
        <v>We are pleased to confirm that Nuraev Radik is currently employed by STARLINK LLC as a  Senior business analyst. She has been with the company since 30.06.2025, and her employment remains in good standing.</v>
      </c>
      <c r="B13" s="488"/>
      <c r="C13" s="488"/>
      <c r="D13" s="488"/>
      <c r="E13" s="488"/>
      <c r="F13" s="488"/>
      <c r="G13" s="488"/>
      <c r="H13" s="488"/>
    </row>
    <row r="14" spans="1:13" ht="39" customHeight="1">
      <c r="A14" s="488"/>
      <c r="B14" s="488"/>
      <c r="C14" s="488"/>
      <c r="D14" s="488"/>
      <c r="E14" s="488"/>
      <c r="F14" s="488"/>
      <c r="G14" s="488"/>
      <c r="H14" s="488"/>
    </row>
    <row r="15" spans="1:13" ht="14.55" customHeight="1">
      <c r="A15" s="290" t="s">
        <v>4793</v>
      </c>
      <c r="B15" s="290"/>
      <c r="C15" s="290"/>
      <c r="D15" s="290"/>
      <c r="E15" s="290"/>
      <c r="F15" s="290"/>
      <c r="G15" s="290"/>
      <c r="K15" s="1" t="s">
        <v>386</v>
      </c>
    </row>
    <row r="16" spans="1:13" ht="14.55" customHeight="1">
      <c r="A16" s="54" t="str">
        <f>'ввод данных'!B2&amp;"'s salary for 6 months:"</f>
        <v>Nuraev Radik's salary for 6 months:</v>
      </c>
    </row>
    <row r="17" spans="1:9" ht="14.55" customHeight="1" thickBot="1"/>
    <row r="18" spans="1:9" ht="14.55" customHeight="1">
      <c r="A18" s="496" t="s">
        <v>4790</v>
      </c>
      <c r="B18" s="497"/>
      <c r="C18" s="497"/>
      <c r="D18" s="498" t="s">
        <v>4789</v>
      </c>
      <c r="E18" s="498"/>
      <c r="F18" s="498"/>
      <c r="G18" s="498"/>
      <c r="H18" s="499"/>
    </row>
    <row r="19" spans="1:9" ht="14.55" customHeight="1">
      <c r="A19" s="492">
        <f ca="1">A8</f>
        <v>46061</v>
      </c>
      <c r="B19" s="493"/>
      <c r="C19" s="493"/>
      <c r="D19" s="494">
        <f>'ввод данных'!$B$8</f>
        <v>10533</v>
      </c>
      <c r="E19" s="494"/>
      <c r="F19" s="494"/>
      <c r="G19" s="494"/>
      <c r="H19" s="495"/>
    </row>
    <row r="20" spans="1:9" ht="14.55" customHeight="1">
      <c r="A20" s="492">
        <f ca="1">A19-30</f>
        <v>46031</v>
      </c>
      <c r="B20" s="493"/>
      <c r="C20" s="493"/>
      <c r="D20" s="494">
        <f>'ввод данных'!$B$8</f>
        <v>10533</v>
      </c>
      <c r="E20" s="494"/>
      <c r="F20" s="494"/>
      <c r="G20" s="494"/>
      <c r="H20" s="495"/>
    </row>
    <row r="21" spans="1:9" ht="14.55" customHeight="1">
      <c r="A21" s="492">
        <f ca="1">A20-30</f>
        <v>46001</v>
      </c>
      <c r="B21" s="493"/>
      <c r="C21" s="493"/>
      <c r="D21" s="494">
        <f>'ввод данных'!$B$8</f>
        <v>10533</v>
      </c>
      <c r="E21" s="494"/>
      <c r="F21" s="494"/>
      <c r="G21" s="494"/>
      <c r="H21" s="495"/>
    </row>
    <row r="22" spans="1:9" ht="14.55" customHeight="1">
      <c r="A22" s="492">
        <f ca="1">A21-30</f>
        <v>45971</v>
      </c>
      <c r="B22" s="493"/>
      <c r="C22" s="493"/>
      <c r="D22" s="494">
        <f>'ввод данных'!$B$8</f>
        <v>10533</v>
      </c>
      <c r="E22" s="494"/>
      <c r="F22" s="494"/>
      <c r="G22" s="494"/>
      <c r="H22" s="495"/>
    </row>
    <row r="23" spans="1:9" ht="14.55" customHeight="1">
      <c r="A23" s="492">
        <f ca="1">A22-30</f>
        <v>45941</v>
      </c>
      <c r="B23" s="493"/>
      <c r="C23" s="493"/>
      <c r="D23" s="494">
        <f>'ввод данных'!$B$8</f>
        <v>10533</v>
      </c>
      <c r="E23" s="494"/>
      <c r="F23" s="494"/>
      <c r="G23" s="494"/>
      <c r="H23" s="495"/>
    </row>
    <row r="24" spans="1:9" ht="14.55" customHeight="1" thickBot="1">
      <c r="A24" s="500">
        <f ca="1">A23-30</f>
        <v>45911</v>
      </c>
      <c r="B24" s="501"/>
      <c r="C24" s="501"/>
      <c r="D24" s="502">
        <f>'ввод данных'!$B$8</f>
        <v>10533</v>
      </c>
      <c r="E24" s="502"/>
      <c r="F24" s="502"/>
      <c r="G24" s="502"/>
      <c r="H24" s="503"/>
    </row>
    <row r="25" spans="1:9" ht="14.55" customHeight="1">
      <c r="A25" s="50"/>
      <c r="B25" s="50"/>
      <c r="C25" s="50"/>
      <c r="D25" s="51"/>
      <c r="E25" s="52"/>
      <c r="F25" s="52"/>
      <c r="G25" s="52"/>
      <c r="H25" s="52"/>
    </row>
    <row r="26" spans="1:9" ht="16.2" customHeight="1">
      <c r="A26" s="490" t="s">
        <v>5022</v>
      </c>
      <c r="B26" s="491"/>
      <c r="C26" s="491"/>
      <c r="D26" s="491"/>
      <c r="E26" s="491"/>
      <c r="F26" s="491"/>
      <c r="G26" s="491"/>
      <c r="H26" s="491"/>
    </row>
    <row r="27" spans="1:9" ht="34.200000000000003" customHeight="1">
      <c r="A27" s="491"/>
      <c r="B27" s="491"/>
      <c r="C27" s="491"/>
      <c r="D27" s="491"/>
      <c r="E27" s="491"/>
      <c r="F27" s="491"/>
      <c r="G27" s="491"/>
      <c r="H27" s="491"/>
    </row>
    <row r="28" spans="1:9" ht="14.55" customHeight="1">
      <c r="A28" s="50"/>
      <c r="B28" s="50"/>
      <c r="C28" s="50"/>
      <c r="D28" s="51"/>
      <c r="E28" s="52"/>
      <c r="F28" s="52"/>
      <c r="G28" s="52"/>
      <c r="H28" s="52"/>
    </row>
    <row r="29" spans="1:9" ht="14.55" customHeight="1">
      <c r="A29" s="50"/>
      <c r="B29" s="50"/>
      <c r="C29" s="50"/>
      <c r="D29" s="51"/>
      <c r="E29" s="52"/>
      <c r="F29" s="52"/>
      <c r="G29" s="52"/>
      <c r="H29" s="52"/>
    </row>
    <row r="30" spans="1:9" ht="14.55" customHeight="1"/>
    <row r="31" spans="1:9">
      <c r="C31" s="46" t="e">
        <f>SUM(#REF!)</f>
        <v>#REF!</v>
      </c>
    </row>
    <row r="32" spans="1:9" ht="14.55" customHeight="1">
      <c r="A32" s="489" t="s">
        <v>4792</v>
      </c>
      <c r="B32" s="271"/>
      <c r="C32" s="271"/>
      <c r="D32" s="271"/>
      <c r="E32" s="271"/>
      <c r="G32" s="485" t="str">
        <f>'ввод данных'!B12</f>
        <v>Kharitonov D.S.</v>
      </c>
      <c r="H32" s="485"/>
      <c r="I32" s="15"/>
    </row>
    <row r="33" spans="1:8">
      <c r="A33" s="271"/>
      <c r="B33" s="271"/>
      <c r="C33" s="271"/>
      <c r="D33" s="271"/>
      <c r="E33" s="271"/>
      <c r="G33" s="485"/>
      <c r="H33" s="485"/>
    </row>
    <row r="39" spans="1:8">
      <c r="G39" s="42"/>
    </row>
  </sheetData>
  <mergeCells count="24">
    <mergeCell ref="A24:C24"/>
    <mergeCell ref="D24:H24"/>
    <mergeCell ref="A26:H27"/>
    <mergeCell ref="A32:E33"/>
    <mergeCell ref="A21:C21"/>
    <mergeCell ref="D21:H21"/>
    <mergeCell ref="A22:C22"/>
    <mergeCell ref="D22:H22"/>
    <mergeCell ref="A23:C23"/>
    <mergeCell ref="D23:H23"/>
    <mergeCell ref="G32:H33"/>
    <mergeCell ref="F2:H4"/>
    <mergeCell ref="F6:H6"/>
    <mergeCell ref="F7:H9"/>
    <mergeCell ref="A15:G15"/>
    <mergeCell ref="A18:C18"/>
    <mergeCell ref="D18:H18"/>
    <mergeCell ref="K8:M10"/>
    <mergeCell ref="A11:H11"/>
    <mergeCell ref="A13:H14"/>
    <mergeCell ref="A20:C20"/>
    <mergeCell ref="D20:H20"/>
    <mergeCell ref="A19:C19"/>
    <mergeCell ref="D19:H19"/>
  </mergeCells>
  <pageMargins left="0.7" right="0.7" top="0.75" bottom="0.75" header="0.3" footer="0.3"/>
  <pageSetup paperSize="9"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2:M29"/>
  <sheetViews>
    <sheetView workbookViewId="0">
      <selection activeCell="A13" sqref="A13:H14"/>
    </sheetView>
  </sheetViews>
  <sheetFormatPr defaultColWidth="8.77734375" defaultRowHeight="14.4"/>
  <cols>
    <col min="1" max="1" width="10.6640625" customWidth="1"/>
    <col min="2" max="2" width="6" customWidth="1"/>
    <col min="3" max="3" width="10" customWidth="1"/>
    <col min="4" max="4" width="5.6640625" customWidth="1"/>
    <col min="5" max="5" width="11.109375" style="6" customWidth="1"/>
    <col min="6" max="6" width="11" style="6" customWidth="1"/>
    <col min="7" max="7" width="23.44140625" customWidth="1"/>
    <col min="8" max="8" width="7" customWidth="1"/>
  </cols>
  <sheetData>
    <row r="2" spans="1:13" ht="14.55" customHeight="1">
      <c r="C2" s="3"/>
      <c r="D2" s="3"/>
      <c r="E2" s="2"/>
      <c r="F2" s="484" t="str">
        <f>'ввод данных'!B13</f>
        <v>STARLINK LLC
123376, 24 Krasnaya Presnya St., Moscow, Russia.
TIN 7704452888
KPP 770301001</v>
      </c>
      <c r="G2" s="484"/>
      <c r="H2" s="484"/>
    </row>
    <row r="3" spans="1:13" ht="14.55" customHeight="1">
      <c r="C3" s="3"/>
      <c r="D3" s="3"/>
      <c r="E3" s="2"/>
      <c r="F3" s="484"/>
      <c r="G3" s="484"/>
      <c r="H3" s="484"/>
    </row>
    <row r="4" spans="1:13" ht="48" customHeight="1">
      <c r="C4" s="3"/>
      <c r="D4" s="3"/>
      <c r="E4" s="2"/>
      <c r="F4" s="484"/>
      <c r="G4" s="484"/>
      <c r="H4" s="484"/>
    </row>
    <row r="5" spans="1:13" ht="23.4" customHeight="1" thickBot="1">
      <c r="A5" s="47"/>
      <c r="B5" s="47"/>
      <c r="C5" s="47"/>
      <c r="D5" s="47"/>
      <c r="E5" s="48"/>
      <c r="F5" s="48"/>
      <c r="G5" s="47"/>
      <c r="H5" s="47"/>
    </row>
    <row r="6" spans="1:13" ht="15" customHeight="1">
      <c r="A6" s="4"/>
      <c r="B6" s="4"/>
      <c r="E6" s="7"/>
      <c r="F6" s="287"/>
      <c r="G6" s="288"/>
      <c r="H6" s="288"/>
    </row>
    <row r="7" spans="1:13" ht="14.55" customHeight="1">
      <c r="A7" s="4"/>
      <c r="B7" s="4"/>
      <c r="C7" s="4"/>
      <c r="E7" s="2"/>
      <c r="F7" s="274" t="s">
        <v>4787</v>
      </c>
      <c r="G7" s="274"/>
      <c r="H7" s="274"/>
    </row>
    <row r="8" spans="1:13">
      <c r="A8" s="5">
        <f ca="1">TODAY()-2</f>
        <v>46061</v>
      </c>
      <c r="B8" s="4"/>
      <c r="C8" s="4"/>
      <c r="D8" s="1"/>
      <c r="E8" s="2"/>
      <c r="F8" s="274"/>
      <c r="G8" s="274"/>
      <c r="H8" s="274"/>
      <c r="K8" s="287"/>
      <c r="L8" s="287"/>
      <c r="M8" s="287"/>
    </row>
    <row r="9" spans="1:13">
      <c r="A9" s="4"/>
      <c r="B9" s="4"/>
      <c r="C9" s="4"/>
      <c r="D9" s="1"/>
      <c r="E9" s="2"/>
      <c r="F9" s="274"/>
      <c r="G9" s="274"/>
      <c r="H9" s="274"/>
      <c r="K9" s="287"/>
      <c r="L9" s="287"/>
      <c r="M9" s="287"/>
    </row>
    <row r="10" spans="1:13" ht="14.55" customHeight="1">
      <c r="A10" s="49"/>
      <c r="B10" s="49"/>
      <c r="C10" s="49"/>
      <c r="D10" s="49"/>
      <c r="E10" s="49"/>
      <c r="F10" s="49"/>
      <c r="G10" s="49"/>
      <c r="H10" s="49"/>
      <c r="K10" s="287"/>
      <c r="L10" s="287"/>
      <c r="M10" s="287"/>
    </row>
    <row r="11" spans="1:13" ht="26.25" customHeight="1">
      <c r="A11" s="486" t="s">
        <v>4867</v>
      </c>
      <c r="B11" s="487"/>
      <c r="C11" s="487"/>
      <c r="D11" s="487"/>
      <c r="E11" s="487"/>
      <c r="F11" s="487"/>
      <c r="G11" s="487"/>
      <c r="H11" s="487"/>
    </row>
    <row r="12" spans="1:13" ht="14.55" customHeight="1">
      <c r="A12" s="32"/>
      <c r="B12" s="32"/>
      <c r="C12" s="32"/>
      <c r="D12" s="32"/>
      <c r="E12" s="32"/>
      <c r="F12" s="32"/>
      <c r="G12" s="32"/>
      <c r="H12" s="32"/>
    </row>
    <row r="13" spans="1:13" ht="14.55" customHeight="1">
      <c r="A13" s="488" t="str">
        <f ca="1">"Dear Sir/Madam,
This letter serves as official confirmation that "&amp;'ввод данных'!B2&amp;" Passport No: "&amp;'ввод данных'!B3&amp;" is employed by "&amp;'ввод данных'!B11&amp;" as a "&amp;'ввод данных'!B16&amp;" under Employment Contract No. "&amp; 'ввод данных'!B18&amp;" dated "&amp;TEXT(DAY('ввод данных'!B19),"00")&amp;"."&amp;TEXT(MONTH('ввод данных'!B19),"00")&amp;"."&amp;TEXT(YEAR('ввод данных'!B19),"0000")&amp;"
The employment contract, the employee is permitted to work remotely, including from the territory of the United Arab Emirates (UAE), provided all company policies and Russian labor laws are adhered to."</f>
        <v>Dear Sir/Madam,
This letter serves as official confirmation that Nuraev Radik Passport No: 77 6787555 is employed by STARLINK LLC as a  Senior business analyst under Employment Contract No. 270019/2025 dated 10.08.2025
The employment contract, the employee is permitted to work remotely, including from the territory of the United Arab Emirates (UAE), provided all company policies and Russian labor laws are adhered to.</v>
      </c>
      <c r="B13" s="488"/>
      <c r="C13" s="488"/>
      <c r="D13" s="488"/>
      <c r="E13" s="488"/>
      <c r="F13" s="488"/>
      <c r="G13" s="488"/>
      <c r="H13" s="488"/>
    </row>
    <row r="14" spans="1:13" ht="105.6" customHeight="1">
      <c r="A14" s="488"/>
      <c r="B14" s="488"/>
      <c r="C14" s="488"/>
      <c r="D14" s="488"/>
      <c r="E14" s="488"/>
      <c r="F14" s="488"/>
      <c r="G14" s="488"/>
      <c r="H14" s="488"/>
      <c r="L14" s="79"/>
    </row>
    <row r="15" spans="1:13" ht="14.55" customHeight="1">
      <c r="A15" s="56"/>
      <c r="B15" s="56"/>
      <c r="C15" s="56"/>
      <c r="D15" s="51"/>
      <c r="E15" s="52"/>
      <c r="F15" s="52"/>
      <c r="G15" s="52"/>
      <c r="H15" s="52"/>
    </row>
    <row r="16" spans="1:13" ht="16.2" customHeight="1">
      <c r="A16" s="504" t="s">
        <v>4791</v>
      </c>
      <c r="B16" s="505"/>
      <c r="C16" s="505"/>
      <c r="D16" s="505"/>
      <c r="E16" s="505"/>
      <c r="F16" s="505"/>
      <c r="G16" s="505"/>
      <c r="H16" s="505"/>
    </row>
    <row r="17" spans="1:9" ht="34.200000000000003" customHeight="1">
      <c r="A17" s="505"/>
      <c r="B17" s="505"/>
      <c r="C17" s="505"/>
      <c r="D17" s="505"/>
      <c r="E17" s="505"/>
      <c r="F17" s="505"/>
      <c r="G17" s="505"/>
      <c r="H17" s="505"/>
    </row>
    <row r="18" spans="1:9" ht="14.55" customHeight="1">
      <c r="A18" s="56"/>
      <c r="B18" s="56"/>
      <c r="C18" s="56"/>
      <c r="D18" s="51"/>
      <c r="E18" s="52"/>
      <c r="F18" s="52"/>
      <c r="G18" s="52"/>
      <c r="H18" s="52"/>
    </row>
    <row r="19" spans="1:9" ht="14.55" customHeight="1">
      <c r="A19" s="56"/>
      <c r="B19" s="56"/>
      <c r="C19" s="56"/>
      <c r="D19" s="51"/>
      <c r="E19" s="52"/>
      <c r="F19" s="52"/>
      <c r="G19" s="52"/>
      <c r="H19" s="52"/>
    </row>
    <row r="20" spans="1:9" ht="14.55" customHeight="1"/>
    <row r="21" spans="1:9">
      <c r="C21" s="46" t="e">
        <f>SUM(#REF!)</f>
        <v>#REF!</v>
      </c>
    </row>
    <row r="22" spans="1:9" ht="14.55" customHeight="1">
      <c r="A22" s="489" t="s">
        <v>4792</v>
      </c>
      <c r="B22" s="271"/>
      <c r="C22" s="271"/>
      <c r="D22" s="271"/>
      <c r="E22" s="271"/>
      <c r="H22" s="15"/>
      <c r="I22" s="15"/>
    </row>
    <row r="23" spans="1:9" ht="30.6" customHeight="1">
      <c r="A23" s="271"/>
      <c r="B23" s="271"/>
      <c r="C23" s="271"/>
      <c r="D23" s="271"/>
      <c r="E23" s="271"/>
      <c r="G23" s="53" t="str">
        <f>'ввод данных'!B12</f>
        <v>Kharitonov D.S.</v>
      </c>
    </row>
    <row r="24" spans="1:9">
      <c r="A24" t="s">
        <v>4863</v>
      </c>
    </row>
    <row r="29" spans="1:9">
      <c r="G29" s="42"/>
    </row>
  </sheetData>
  <mergeCells count="8">
    <mergeCell ref="A13:H14"/>
    <mergeCell ref="A16:H17"/>
    <mergeCell ref="A22:E23"/>
    <mergeCell ref="F2:H4"/>
    <mergeCell ref="F6:H6"/>
    <mergeCell ref="F7:H9"/>
    <mergeCell ref="K8:M10"/>
    <mergeCell ref="A11:H11"/>
  </mergeCells>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H19"/>
  <sheetViews>
    <sheetView workbookViewId="0">
      <selection activeCell="A11" sqref="A11:H14"/>
    </sheetView>
  </sheetViews>
  <sheetFormatPr defaultRowHeight="14.4"/>
  <cols>
    <col min="1" max="1" width="10.109375" bestFit="1" customWidth="1"/>
  </cols>
  <sheetData>
    <row r="1" spans="1:8">
      <c r="E1" s="6"/>
      <c r="F1" s="6"/>
    </row>
    <row r="2" spans="1:8" ht="14.55" customHeight="1">
      <c r="C2" s="3"/>
      <c r="D2" s="3"/>
      <c r="E2" s="484" t="str">
        <f>'ввод данных'!B13</f>
        <v>STARLINK LLC
123376, 24 Krasnaya Presnya St., Moscow, Russia.
TIN 7704452888
KPP 770301001</v>
      </c>
      <c r="F2" s="484"/>
      <c r="G2" s="484"/>
      <c r="H2" s="484"/>
    </row>
    <row r="3" spans="1:8" ht="14.55" customHeight="1">
      <c r="C3" s="3"/>
      <c r="D3" s="3"/>
      <c r="E3" s="484"/>
      <c r="F3" s="484"/>
      <c r="G3" s="484"/>
      <c r="H3" s="484"/>
    </row>
    <row r="4" spans="1:8" ht="66" customHeight="1">
      <c r="C4" s="3"/>
      <c r="D4" s="3"/>
      <c r="E4" s="484"/>
      <c r="F4" s="484"/>
      <c r="G4" s="484"/>
      <c r="H4" s="484"/>
    </row>
    <row r="5" spans="1:8" ht="15" thickBot="1">
      <c r="A5" s="47"/>
      <c r="B5" s="47"/>
      <c r="C5" s="47"/>
      <c r="D5" s="47"/>
      <c r="E5" s="48"/>
      <c r="F5" s="48"/>
      <c r="G5" s="47"/>
      <c r="H5" s="47"/>
    </row>
    <row r="7" spans="1:8">
      <c r="A7" s="77">
        <f ca="1">TODAY()</f>
        <v>46063</v>
      </c>
    </row>
    <row r="8" spans="1:8" ht="18">
      <c r="B8" s="506" t="s">
        <v>5013</v>
      </c>
      <c r="C8" s="506"/>
      <c r="D8" s="506"/>
      <c r="E8" s="506"/>
      <c r="F8" s="506"/>
      <c r="G8" s="506"/>
    </row>
    <row r="9" spans="1:8" ht="14.55" customHeight="1">
      <c r="A9" s="488" t="str">
        <f>"To Whom It May Concern,
This is to certify that "&amp;'ввод данных'!B2&amp;" holder Passport No: "&amp;'ввод данных'!B3&amp;" is currently employed with "&amp;'ввод данных'!B11&amp;" as a "&amp;'ввод данных'!B16&amp;" under Employment Contract No."&amp;'ввод данных'!B18&amp;" since "&amp;TEXT(DAY(договор!I4),"00")&amp;"."&amp;TEXT(MONTH(договор!I4),"00")&amp;"."&amp;TEXT(YEAR(договор!I4),"0000")&amp;""</f>
        <v>To Whom It May Concern,
This is to certify that Nuraev Radik holder Passport No: 77 6787555 is currently employed with STARLINK LLC as a  Senior business analyst under Employment Contract No.270019/2025 since 30.06.2025</v>
      </c>
      <c r="B9" s="488"/>
      <c r="C9" s="488"/>
      <c r="D9" s="488"/>
      <c r="E9" s="488"/>
      <c r="F9" s="488"/>
      <c r="G9" s="488"/>
      <c r="H9" s="488"/>
    </row>
    <row r="10" spans="1:8" ht="60.6" customHeight="1">
      <c r="A10" s="488"/>
      <c r="B10" s="488"/>
      <c r="C10" s="488"/>
      <c r="D10" s="488"/>
      <c r="E10" s="488"/>
      <c r="F10" s="488"/>
      <c r="G10" s="488"/>
      <c r="H10" s="488"/>
    </row>
    <row r="11" spans="1:8" ht="26.4" customHeight="1">
      <c r="A11" s="274" t="str">
        <f>"This is to confirm that "&amp;'ввод данных'!B11 &amp;" has no objection to "&amp;'ввод данных'!B2&amp;" working in the "&amp;'ввод данных'!B30&amp;", provided that there is no conflict of interest and the main duties remain unchanged."</f>
        <v>This is to confirm that STARLINK LLC has no objection to Nuraev Radik working in the Social Hotel L.L.C, provided that there is no conflict of interest and the main duties remain unchanged.</v>
      </c>
      <c r="B11" s="274"/>
      <c r="C11" s="274"/>
      <c r="D11" s="274"/>
      <c r="E11" s="274"/>
      <c r="F11" s="274"/>
      <c r="G11" s="274"/>
      <c r="H11" s="274"/>
    </row>
    <row r="12" spans="1:8" ht="3.6" customHeight="1">
      <c r="A12" s="274"/>
      <c r="B12" s="274"/>
      <c r="C12" s="274"/>
      <c r="D12" s="274"/>
      <c r="E12" s="274"/>
      <c r="F12" s="274"/>
      <c r="G12" s="274"/>
      <c r="H12" s="274"/>
    </row>
    <row r="13" spans="1:8">
      <c r="A13" s="274"/>
      <c r="B13" s="274"/>
      <c r="C13" s="274"/>
      <c r="D13" s="274"/>
      <c r="E13" s="274"/>
      <c r="F13" s="274"/>
      <c r="G13" s="274"/>
      <c r="H13" s="274"/>
    </row>
    <row r="14" spans="1:8" ht="12.6" customHeight="1">
      <c r="A14" s="274"/>
      <c r="B14" s="274"/>
      <c r="C14" s="274"/>
      <c r="D14" s="274"/>
      <c r="E14" s="274"/>
      <c r="F14" s="274"/>
      <c r="G14" s="274"/>
      <c r="H14" s="274"/>
    </row>
    <row r="18" spans="1:8">
      <c r="A18" s="489" t="s">
        <v>4792</v>
      </c>
      <c r="B18" s="271"/>
      <c r="C18" s="271"/>
      <c r="D18" s="271"/>
      <c r="E18" s="271"/>
      <c r="F18" s="6"/>
    </row>
    <row r="19" spans="1:8">
      <c r="A19" s="271"/>
      <c r="B19" s="271"/>
      <c r="C19" s="271"/>
      <c r="D19" s="271"/>
      <c r="E19" s="271"/>
      <c r="F19" s="485" t="str">
        <f>'ввод данных'!B12</f>
        <v>Kharitonov D.S.</v>
      </c>
      <c r="G19" s="485"/>
      <c r="H19" s="485"/>
    </row>
  </sheetData>
  <mergeCells count="6">
    <mergeCell ref="E2:H4"/>
    <mergeCell ref="A9:H10"/>
    <mergeCell ref="A11:H14"/>
    <mergeCell ref="A18:E19"/>
    <mergeCell ref="F19:H19"/>
    <mergeCell ref="B8:G8"/>
  </mergeCells>
  <pageMargins left="0.7" right="0.7" top="0.75" bottom="0.75" header="0.3" footer="0.3"/>
  <pageSetup paperSize="9"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5"/>
  <dimension ref="A1:H19"/>
  <sheetViews>
    <sheetView workbookViewId="0">
      <selection activeCell="A11" sqref="A11:H14"/>
    </sheetView>
  </sheetViews>
  <sheetFormatPr defaultRowHeight="14.4"/>
  <cols>
    <col min="1" max="1" width="10.109375" bestFit="1" customWidth="1"/>
  </cols>
  <sheetData>
    <row r="1" spans="1:8">
      <c r="E1" s="6"/>
      <c r="F1" s="6"/>
    </row>
    <row r="2" spans="1:8" ht="14.55" customHeight="1">
      <c r="C2" s="3"/>
      <c r="D2" s="3"/>
      <c r="E2" s="484" t="str">
        <f>'ввод данных'!B13</f>
        <v>STARLINK LLC
123376, 24 Krasnaya Presnya St., Moscow, Russia.
TIN 7704452888
KPP 770301001</v>
      </c>
      <c r="F2" s="484"/>
      <c r="G2" s="484"/>
      <c r="H2" s="484"/>
    </row>
    <row r="3" spans="1:8" ht="14.55" customHeight="1">
      <c r="C3" s="3"/>
      <c r="D3" s="3"/>
      <c r="E3" s="484"/>
      <c r="F3" s="484"/>
      <c r="G3" s="484"/>
      <c r="H3" s="484"/>
    </row>
    <row r="4" spans="1:8" ht="66" customHeight="1">
      <c r="C4" s="3"/>
      <c r="D4" s="3"/>
      <c r="E4" s="484"/>
      <c r="F4" s="484"/>
      <c r="G4" s="484"/>
      <c r="H4" s="484"/>
    </row>
    <row r="5" spans="1:8" ht="15" thickBot="1">
      <c r="A5" s="47"/>
      <c r="B5" s="47"/>
      <c r="C5" s="47"/>
      <c r="D5" s="47"/>
      <c r="E5" s="48"/>
      <c r="F5" s="48"/>
      <c r="G5" s="47"/>
      <c r="H5" s="47"/>
    </row>
    <row r="7" spans="1:8">
      <c r="A7" s="77">
        <f ca="1">TODAY()</f>
        <v>46063</v>
      </c>
    </row>
    <row r="8" spans="1:8" ht="18">
      <c r="B8" s="506" t="s">
        <v>5013</v>
      </c>
      <c r="C8" s="506"/>
      <c r="D8" s="506"/>
      <c r="E8" s="506"/>
      <c r="F8" s="506"/>
      <c r="G8" s="506"/>
    </row>
    <row r="9" spans="1:8" ht="14.55" customHeight="1">
      <c r="A9" s="488" t="str">
        <f>"To Whom It May Concern,
This is to certify that "&amp;'ввод данных'!B2&amp;" holder Passport No: "&amp;'ввод данных'!B3&amp;" is currently employed with "&amp;'ввод данных'!B11&amp;" as a "&amp;'ввод данных'!B16&amp;" under Employment Contract No."&amp;'ввод данных'!B18&amp;" since "&amp;TEXT(DAY(договор!I4),"00")&amp;"."&amp;TEXT(MONTH(договор!I4),"00")&amp;"."&amp;TEXT(YEAR(договор!I4),"0000")&amp;""</f>
        <v>To Whom It May Concern,
This is to certify that Nuraev Radik holder Passport No: 77 6787555 is currently employed with STARLINK LLC as a  Senior business analyst under Employment Contract No.270019/2025 since 30.06.2025</v>
      </c>
      <c r="B9" s="488"/>
      <c r="C9" s="488"/>
      <c r="D9" s="488"/>
      <c r="E9" s="488"/>
      <c r="F9" s="488"/>
      <c r="G9" s="488"/>
      <c r="H9" s="488"/>
    </row>
    <row r="10" spans="1:8" ht="60.6" customHeight="1">
      <c r="A10" s="488"/>
      <c r="B10" s="488"/>
      <c r="C10" s="488"/>
      <c r="D10" s="488"/>
      <c r="E10" s="488"/>
      <c r="F10" s="488"/>
      <c r="G10" s="488"/>
      <c r="H10" s="488"/>
    </row>
    <row r="11" spans="1:8" ht="26.4" customHeight="1">
      <c r="A11" s="507" t="str">
        <f>"This is to confirm that "&amp;'ввод данных'!B11 &amp;" has no objection to "&amp;'ввод данных'!B2&amp;" does not object to working part-time, provided that there is no conflict of interest and her primary job responsibilities remain unchanged."</f>
        <v>This is to confirm that STARLINK LLC has no objection to Nuraev Radik does not object to working part-time, provided that there is no conflict of interest and her primary job responsibilities remain unchanged.</v>
      </c>
      <c r="B11" s="507"/>
      <c r="C11" s="507"/>
      <c r="D11" s="507"/>
      <c r="E11" s="507"/>
      <c r="F11" s="507"/>
      <c r="G11" s="507"/>
      <c r="H11" s="507"/>
    </row>
    <row r="12" spans="1:8" ht="3.6" customHeight="1">
      <c r="A12" s="507"/>
      <c r="B12" s="507"/>
      <c r="C12" s="507"/>
      <c r="D12" s="507"/>
      <c r="E12" s="507"/>
      <c r="F12" s="507"/>
      <c r="G12" s="507"/>
      <c r="H12" s="507"/>
    </row>
    <row r="13" spans="1:8">
      <c r="A13" s="507"/>
      <c r="B13" s="507"/>
      <c r="C13" s="507"/>
      <c r="D13" s="507"/>
      <c r="E13" s="507"/>
      <c r="F13" s="507"/>
      <c r="G13" s="507"/>
      <c r="H13" s="507"/>
    </row>
    <row r="14" spans="1:8" ht="12.6" customHeight="1">
      <c r="A14" s="507"/>
      <c r="B14" s="507"/>
      <c r="C14" s="507"/>
      <c r="D14" s="507"/>
      <c r="E14" s="507"/>
      <c r="F14" s="507"/>
      <c r="G14" s="507"/>
      <c r="H14" s="507"/>
    </row>
    <row r="18" spans="1:8">
      <c r="A18" s="489" t="s">
        <v>4792</v>
      </c>
      <c r="B18" s="271"/>
      <c r="C18" s="271"/>
      <c r="D18" s="271"/>
      <c r="E18" s="271"/>
      <c r="F18" s="6"/>
    </row>
    <row r="19" spans="1:8">
      <c r="A19" s="271"/>
      <c r="B19" s="271"/>
      <c r="C19" s="271"/>
      <c r="D19" s="271"/>
      <c r="E19" s="271"/>
      <c r="F19" s="485" t="str">
        <f>'ввод данных'!B12</f>
        <v>Kharitonov D.S.</v>
      </c>
      <c r="G19" s="485"/>
      <c r="H19" s="485"/>
    </row>
  </sheetData>
  <mergeCells count="6">
    <mergeCell ref="E2:H4"/>
    <mergeCell ref="B8:G8"/>
    <mergeCell ref="A9:H10"/>
    <mergeCell ref="A11:H14"/>
    <mergeCell ref="A18:E19"/>
    <mergeCell ref="F19:H19"/>
  </mergeCells>
  <pageMargins left="0.7" right="0.7" top="0.75" bottom="0.75" header="0.3" footer="0.3"/>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H19"/>
  <sheetViews>
    <sheetView workbookViewId="0">
      <selection activeCell="A9" sqref="A9:H10"/>
    </sheetView>
  </sheetViews>
  <sheetFormatPr defaultRowHeight="14.4"/>
  <cols>
    <col min="1" max="1" width="10.109375" bestFit="1" customWidth="1"/>
  </cols>
  <sheetData>
    <row r="1" spans="1:8">
      <c r="E1" s="6"/>
      <c r="F1" s="6"/>
    </row>
    <row r="2" spans="1:8" ht="14.55" customHeight="1">
      <c r="C2" s="3"/>
      <c r="D2" s="3"/>
      <c r="E2" s="484" t="str">
        <f>'ввод данных'!B13</f>
        <v>STARLINK LLC
123376, 24 Krasnaya Presnya St., Moscow, Russia.
TIN 7704452888
KPP 770301001</v>
      </c>
      <c r="F2" s="484"/>
      <c r="G2" s="484"/>
      <c r="H2" s="484"/>
    </row>
    <row r="3" spans="1:8" ht="14.55" customHeight="1">
      <c r="C3" s="3"/>
      <c r="D3" s="3"/>
      <c r="E3" s="484"/>
      <c r="F3" s="484"/>
      <c r="G3" s="484"/>
      <c r="H3" s="484"/>
    </row>
    <row r="4" spans="1:8" ht="66" customHeight="1">
      <c r="C4" s="3"/>
      <c r="D4" s="3"/>
      <c r="E4" s="484"/>
      <c r="F4" s="484"/>
      <c r="G4" s="484"/>
      <c r="H4" s="484"/>
    </row>
    <row r="5" spans="1:8" ht="15" thickBot="1">
      <c r="A5" s="47"/>
      <c r="B5" s="47"/>
      <c r="C5" s="47"/>
      <c r="D5" s="47"/>
      <c r="E5" s="48"/>
      <c r="F5" s="48"/>
      <c r="G5" s="47"/>
      <c r="H5" s="47"/>
    </row>
    <row r="7" spans="1:8">
      <c r="A7" s="77">
        <f ca="1">TODAY()-2</f>
        <v>46061</v>
      </c>
    </row>
    <row r="9" spans="1:8" ht="14.55" customHeight="1">
      <c r="A9" s="488" t="str">
        <f>"To Whom It May Concern,
This is to certify that "&amp;'ввод данных'!B2&amp;" holder Passport No: "&amp;'ввод данных'!B3&amp;" is currently employed with "&amp;'ввод данных'!B11&amp;" as a "&amp;'ввод данных'!B16&amp;" under Employment Contract No. "&amp;'ввод данных'!B18&amp;" since "&amp;TEXT(DAY(договор!I4),"00")&amp;"."&amp;TEXT(MONTH(договор!I4),"00")&amp;"."&amp;TEXT(YEAR(договор!I4),"0000")&amp;""</f>
        <v>To Whom It May Concern,
This is to certify that Nuraev Radik holder Passport No: 77 6787555 is currently employed with STARLINK LLC as a  Senior business analyst under Employment Contract No. 270019/2025 since 30.06.2025</v>
      </c>
      <c r="B9" s="488"/>
      <c r="C9" s="488"/>
      <c r="D9" s="488"/>
      <c r="E9" s="488"/>
      <c r="F9" s="488"/>
      <c r="G9" s="488"/>
      <c r="H9" s="488"/>
    </row>
    <row r="10" spans="1:8" ht="74.400000000000006" customHeight="1">
      <c r="A10" s="488"/>
      <c r="B10" s="488"/>
      <c r="C10" s="488"/>
      <c r="D10" s="488"/>
      <c r="E10" s="488"/>
      <c r="F10" s="488"/>
      <c r="G10" s="488"/>
      <c r="H10" s="488"/>
    </row>
    <row r="11" spans="1:8">
      <c r="A11" s="274" t="str">
        <f>'ввод данных'!B2&amp;" receives a monthly salary of "&amp;'ввод данных'!B15&amp;" rubles We have no objection to her traveling to "&amp;'ввод данных'!B25&amp;" for personal purposes.
Her leave has been approved from "&amp;TEXT(DAY('ввод данных'!B26),"00")&amp;"."&amp;TEXT(MONTH('ввод данных'!B26),"00")&amp;"."&amp;TEXT(YEAR('ввод данных'!B26),"0000")&amp;" to "&amp;TEXT(DAY('ввод данных'!B27),"00")&amp;"."&amp;TEXT(MONTH('ввод данных'!B27),"00")&amp;"."&amp;TEXT(YEAR('ввод данных'!B27),"0000")
&amp;" Should you require any further information, please do not hesitate to contact us.
Sincerely,"</f>
        <v>Nuraev Radik receives a monthly salary of 840000 rubles We have no objection to her traveling to Italy  for personal purposes.
Her leave has been approved from 29.07.2025 to 17.08.2025 Should you require any further information, please do not hesitate to contact us.
Sincerely,</v>
      </c>
      <c r="B11" s="274"/>
      <c r="C11" s="274"/>
      <c r="D11" s="274"/>
      <c r="E11" s="274"/>
      <c r="F11" s="274"/>
      <c r="G11" s="274"/>
      <c r="H11" s="274"/>
    </row>
    <row r="12" spans="1:8">
      <c r="A12" s="274"/>
      <c r="B12" s="274"/>
      <c r="C12" s="274"/>
      <c r="D12" s="274"/>
      <c r="E12" s="274"/>
      <c r="F12" s="274"/>
      <c r="G12" s="274"/>
      <c r="H12" s="274"/>
    </row>
    <row r="13" spans="1:8">
      <c r="A13" s="274"/>
      <c r="B13" s="274"/>
      <c r="C13" s="274"/>
      <c r="D13" s="274"/>
      <c r="E13" s="274"/>
      <c r="F13" s="274"/>
      <c r="G13" s="274"/>
      <c r="H13" s="274"/>
    </row>
    <row r="14" spans="1:8" ht="51" customHeight="1">
      <c r="A14" s="274"/>
      <c r="B14" s="274"/>
      <c r="C14" s="274"/>
      <c r="D14" s="274"/>
      <c r="E14" s="274"/>
      <c r="F14" s="274"/>
      <c r="G14" s="274"/>
      <c r="H14" s="274"/>
    </row>
    <row r="18" spans="1:8">
      <c r="A18" s="489" t="s">
        <v>4792</v>
      </c>
      <c r="B18" s="271"/>
      <c r="C18" s="271"/>
      <c r="D18" s="271"/>
      <c r="E18" s="271"/>
      <c r="F18" s="6"/>
    </row>
    <row r="19" spans="1:8">
      <c r="A19" s="271"/>
      <c r="B19" s="271"/>
      <c r="C19" s="271"/>
      <c r="D19" s="271"/>
      <c r="E19" s="271"/>
      <c r="F19" s="485" t="str">
        <f>'ввод данных'!B12</f>
        <v>Kharitonov D.S.</v>
      </c>
      <c r="G19" s="485"/>
      <c r="H19" s="485"/>
    </row>
  </sheetData>
  <mergeCells count="5">
    <mergeCell ref="A9:H10"/>
    <mergeCell ref="A11:H14"/>
    <mergeCell ref="A18:E19"/>
    <mergeCell ref="F19:H19"/>
    <mergeCell ref="E2:H4"/>
  </mergeCells>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G15"/>
  <sheetViews>
    <sheetView topLeftCell="A7" workbookViewId="0">
      <selection activeCell="C9" sqref="C9"/>
    </sheetView>
  </sheetViews>
  <sheetFormatPr defaultRowHeight="14.4"/>
  <cols>
    <col min="1" max="1" width="28" customWidth="1"/>
    <col min="2" max="2" width="25.6640625" customWidth="1"/>
    <col min="3" max="3" width="49.77734375" customWidth="1"/>
    <col min="4" max="4" width="16.21875" customWidth="1"/>
    <col min="5" max="5" width="16.77734375" customWidth="1"/>
    <col min="6" max="6" width="23.44140625" customWidth="1"/>
    <col min="7" max="7" width="16" customWidth="1"/>
  </cols>
  <sheetData>
    <row r="1" spans="1:7">
      <c r="A1" t="s">
        <v>4870</v>
      </c>
      <c r="B1" s="55" t="s">
        <v>4854</v>
      </c>
      <c r="C1" t="s">
        <v>4855</v>
      </c>
      <c r="D1" t="s">
        <v>4883</v>
      </c>
      <c r="E1" t="s">
        <v>4884</v>
      </c>
      <c r="F1" t="s">
        <v>4885</v>
      </c>
      <c r="G1" t="s">
        <v>4886</v>
      </c>
    </row>
    <row r="2" spans="1:7" ht="64.8" customHeight="1">
      <c r="A2" s="92" t="s">
        <v>4858</v>
      </c>
      <c r="B2" s="92" t="s">
        <v>4857</v>
      </c>
      <c r="C2" s="1" t="s">
        <v>4856</v>
      </c>
      <c r="D2" s="1" t="s">
        <v>4887</v>
      </c>
      <c r="E2" s="1" t="s">
        <v>4890</v>
      </c>
      <c r="F2" s="1" t="s">
        <v>4888</v>
      </c>
      <c r="G2" s="1" t="s">
        <v>4901</v>
      </c>
    </row>
    <row r="3" spans="1:7" ht="72">
      <c r="A3" s="91" t="s">
        <v>4871</v>
      </c>
      <c r="B3" t="s">
        <v>4872</v>
      </c>
      <c r="C3" s="1" t="s">
        <v>4873</v>
      </c>
      <c r="D3" s="1" t="s">
        <v>4889</v>
      </c>
      <c r="E3" s="1" t="s">
        <v>4890</v>
      </c>
      <c r="F3" s="1" t="s">
        <v>4888</v>
      </c>
      <c r="G3" s="1" t="s">
        <v>4901</v>
      </c>
    </row>
    <row r="4" spans="1:7" ht="72">
      <c r="A4" s="1" t="s">
        <v>4896</v>
      </c>
      <c r="B4" t="s">
        <v>4897</v>
      </c>
      <c r="C4" s="1" t="s">
        <v>4895</v>
      </c>
      <c r="D4" s="1" t="s">
        <v>4898</v>
      </c>
      <c r="E4" s="1" t="s">
        <v>4899</v>
      </c>
      <c r="F4" s="1" t="s">
        <v>4900</v>
      </c>
      <c r="G4" s="1" t="s">
        <v>4901</v>
      </c>
    </row>
    <row r="5" spans="1:7" ht="86.4">
      <c r="A5" t="s">
        <v>4906</v>
      </c>
      <c r="B5" t="s">
        <v>4908</v>
      </c>
      <c r="C5" s="1" t="s">
        <v>4907</v>
      </c>
      <c r="D5" s="1" t="s">
        <v>4909</v>
      </c>
      <c r="E5" s="1" t="s">
        <v>4910</v>
      </c>
      <c r="F5" s="1" t="s">
        <v>4900</v>
      </c>
      <c r="G5" s="1" t="s">
        <v>4901</v>
      </c>
    </row>
    <row r="6" spans="1:7" ht="86.4">
      <c r="A6" s="73" t="s">
        <v>4971</v>
      </c>
      <c r="B6" t="s">
        <v>4970</v>
      </c>
      <c r="C6" s="1" t="s">
        <v>4969</v>
      </c>
      <c r="D6" t="s">
        <v>4973</v>
      </c>
      <c r="E6" s="1" t="s">
        <v>4972</v>
      </c>
      <c r="F6" s="1" t="s">
        <v>4900</v>
      </c>
      <c r="G6" s="1" t="s">
        <v>4974</v>
      </c>
    </row>
    <row r="7" spans="1:7" ht="86.4">
      <c r="A7" t="s">
        <v>4996</v>
      </c>
      <c r="B7" t="s">
        <v>4997</v>
      </c>
      <c r="C7" s="191" t="s">
        <v>4998</v>
      </c>
      <c r="D7" s="191" t="s">
        <v>4999</v>
      </c>
      <c r="E7" s="191" t="s">
        <v>5000</v>
      </c>
      <c r="F7" s="191" t="s">
        <v>4900</v>
      </c>
      <c r="G7" s="191" t="s">
        <v>4974</v>
      </c>
    </row>
    <row r="8" spans="1:7" ht="86.4">
      <c r="A8" t="s">
        <v>5001</v>
      </c>
      <c r="B8" t="s">
        <v>5003</v>
      </c>
      <c r="C8" s="192" t="s">
        <v>5002</v>
      </c>
      <c r="D8" s="192" t="s">
        <v>5004</v>
      </c>
      <c r="E8" s="192" t="s">
        <v>5005</v>
      </c>
      <c r="F8" s="192" t="s">
        <v>4900</v>
      </c>
      <c r="G8" s="192" t="s">
        <v>4974</v>
      </c>
    </row>
    <row r="9" spans="1:7" ht="86.4">
      <c r="A9" t="s">
        <v>5007</v>
      </c>
      <c r="B9" t="s">
        <v>5008</v>
      </c>
      <c r="C9" s="192" t="s">
        <v>5006</v>
      </c>
      <c r="D9" s="192" t="s">
        <v>5010</v>
      </c>
      <c r="E9" s="192" t="s">
        <v>5009</v>
      </c>
      <c r="F9" s="192" t="s">
        <v>4974</v>
      </c>
      <c r="G9" s="192" t="s">
        <v>4900</v>
      </c>
    </row>
    <row r="10" spans="1:7" ht="86.4">
      <c r="A10" t="s">
        <v>5017</v>
      </c>
      <c r="B10" t="s">
        <v>5018</v>
      </c>
      <c r="C10" s="223" t="s">
        <v>5019</v>
      </c>
      <c r="D10" s="223" t="s">
        <v>5021</v>
      </c>
      <c r="E10" s="223" t="s">
        <v>5020</v>
      </c>
      <c r="F10" s="223" t="s">
        <v>4901</v>
      </c>
      <c r="G10" s="223" t="s">
        <v>4974</v>
      </c>
    </row>
    <row r="11" spans="1:7" ht="100.8">
      <c r="A11" t="s">
        <v>5025</v>
      </c>
      <c r="B11" t="s">
        <v>5026</v>
      </c>
      <c r="C11" s="223" t="s">
        <v>5024</v>
      </c>
      <c r="D11" s="223" t="s">
        <v>5027</v>
      </c>
      <c r="E11" s="223" t="s">
        <v>5028</v>
      </c>
      <c r="F11" s="223" t="s">
        <v>4901</v>
      </c>
      <c r="G11" s="223" t="s">
        <v>4974</v>
      </c>
    </row>
    <row r="12" spans="1:7" ht="100.8">
      <c r="A12" t="s">
        <v>5029</v>
      </c>
      <c r="B12" t="s">
        <v>5030</v>
      </c>
      <c r="C12" s="234" t="s">
        <v>5031</v>
      </c>
      <c r="D12" t="s">
        <v>5032</v>
      </c>
      <c r="E12" s="234" t="s">
        <v>5033</v>
      </c>
      <c r="F12" s="234" t="s">
        <v>4888</v>
      </c>
      <c r="G12" s="234" t="s">
        <v>4901</v>
      </c>
    </row>
    <row r="13" spans="1:7" ht="72">
      <c r="A13" t="s">
        <v>5034</v>
      </c>
      <c r="B13" t="s">
        <v>5035</v>
      </c>
      <c r="C13" s="250" t="s">
        <v>5036</v>
      </c>
      <c r="D13" t="s">
        <v>5037</v>
      </c>
      <c r="E13" t="s">
        <v>5038</v>
      </c>
      <c r="F13" s="252" t="s">
        <v>4888</v>
      </c>
      <c r="G13" s="252" t="s">
        <v>4901</v>
      </c>
    </row>
    <row r="14" spans="1:7" ht="72">
      <c r="A14" t="s">
        <v>5042</v>
      </c>
      <c r="B14" t="s">
        <v>5044</v>
      </c>
      <c r="C14" s="252" t="s">
        <v>5043</v>
      </c>
      <c r="D14" t="s">
        <v>5045</v>
      </c>
      <c r="E14" t="s">
        <v>5046</v>
      </c>
      <c r="F14" s="252" t="s">
        <v>4888</v>
      </c>
      <c r="G14" s="252" t="s">
        <v>4901</v>
      </c>
    </row>
    <row r="15" spans="1:7" ht="72">
      <c r="A15" t="s">
        <v>5047</v>
      </c>
      <c r="B15" t="s">
        <v>5048</v>
      </c>
      <c r="C15" s="253" t="s">
        <v>5049</v>
      </c>
      <c r="D15" t="s">
        <v>5050</v>
      </c>
      <c r="E15" t="s">
        <v>5051</v>
      </c>
      <c r="F15" s="253" t="s">
        <v>4888</v>
      </c>
      <c r="G15" s="253" t="s">
        <v>4901</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I15"/>
  <sheetViews>
    <sheetView workbookViewId="0">
      <selection activeCell="A16" sqref="A16"/>
    </sheetView>
  </sheetViews>
  <sheetFormatPr defaultRowHeight="14.4"/>
  <cols>
    <col min="1" max="1" width="18.6640625" customWidth="1"/>
    <col min="2" max="2" width="6.77734375" customWidth="1"/>
    <col min="3" max="3" width="11.109375" customWidth="1"/>
    <col min="5" max="5" width="7.44140625" customWidth="1"/>
    <col min="6" max="6" width="11.44140625" customWidth="1"/>
    <col min="7" max="7" width="11.109375" customWidth="1"/>
    <col min="8" max="8" width="13.5546875" customWidth="1"/>
    <col min="9" max="9" width="11.5546875" customWidth="1"/>
  </cols>
  <sheetData>
    <row r="1" spans="1:9">
      <c r="A1" t="s">
        <v>4875</v>
      </c>
      <c r="B1" s="95" t="s">
        <v>4911</v>
      </c>
      <c r="C1" s="96" t="s">
        <v>4912</v>
      </c>
      <c r="D1" s="101" t="s">
        <v>4883</v>
      </c>
      <c r="E1" s="102" t="s">
        <v>4912</v>
      </c>
      <c r="F1" s="103" t="s">
        <v>4854</v>
      </c>
      <c r="G1" s="104" t="s">
        <v>4912</v>
      </c>
      <c r="H1" s="101" t="s">
        <v>4913</v>
      </c>
      <c r="I1" s="102" t="s">
        <v>4912</v>
      </c>
    </row>
    <row r="2" spans="1:9">
      <c r="A2" t="s">
        <v>4876</v>
      </c>
      <c r="B2" s="97" t="s">
        <v>4881</v>
      </c>
      <c r="C2" s="98" t="s">
        <v>4877</v>
      </c>
      <c r="D2" s="97" t="s">
        <v>4881</v>
      </c>
      <c r="E2" s="98" t="s">
        <v>4877</v>
      </c>
      <c r="F2" s="97" t="s">
        <v>4881</v>
      </c>
      <c r="G2" s="98" t="s">
        <v>4891</v>
      </c>
      <c r="H2" s="97" t="s">
        <v>4881</v>
      </c>
      <c r="I2" s="98" t="s">
        <v>4877</v>
      </c>
    </row>
    <row r="3" spans="1:9">
      <c r="A3" t="s">
        <v>4879</v>
      </c>
      <c r="B3" s="97" t="s">
        <v>4881</v>
      </c>
      <c r="C3" s="98" t="s">
        <v>4877</v>
      </c>
      <c r="D3" s="97" t="s">
        <v>4878</v>
      </c>
      <c r="E3" s="98" t="s">
        <v>4891</v>
      </c>
      <c r="F3" s="97" t="s">
        <v>4878</v>
      </c>
      <c r="G3" s="98" t="s">
        <v>4891</v>
      </c>
      <c r="H3" s="97" t="s">
        <v>4878</v>
      </c>
      <c r="I3" s="98" t="s">
        <v>4892</v>
      </c>
    </row>
    <row r="4" spans="1:9">
      <c r="A4" t="s">
        <v>4968</v>
      </c>
      <c r="B4" s="97" t="s">
        <v>4881</v>
      </c>
      <c r="C4" s="98" t="s">
        <v>4877</v>
      </c>
      <c r="D4" s="97" t="s">
        <v>4878</v>
      </c>
      <c r="E4" s="98" t="s">
        <v>5011</v>
      </c>
      <c r="F4" s="97" t="s">
        <v>4878</v>
      </c>
      <c r="G4" s="98" t="s">
        <v>5011</v>
      </c>
      <c r="H4" s="97" t="s">
        <v>4878</v>
      </c>
      <c r="I4" s="98" t="s">
        <v>5012</v>
      </c>
    </row>
    <row r="5" spans="1:9">
      <c r="A5" t="s">
        <v>4880</v>
      </c>
      <c r="B5" s="97" t="s">
        <v>4878</v>
      </c>
      <c r="C5" s="98" t="s">
        <v>4877</v>
      </c>
      <c r="D5" s="97" t="s">
        <v>4878</v>
      </c>
      <c r="E5" s="98" t="s">
        <v>5023</v>
      </c>
      <c r="F5" s="97" t="s">
        <v>4878</v>
      </c>
      <c r="G5" s="98" t="s">
        <v>4903</v>
      </c>
      <c r="H5" s="97" t="s">
        <v>4881</v>
      </c>
      <c r="I5" s="98" t="s">
        <v>4882</v>
      </c>
    </row>
    <row r="6" spans="1:9">
      <c r="A6" t="s">
        <v>4893</v>
      </c>
      <c r="B6" s="97" t="s">
        <v>4878</v>
      </c>
      <c r="C6" s="98" t="s">
        <v>4877</v>
      </c>
      <c r="D6" s="97" t="s">
        <v>4878</v>
      </c>
      <c r="E6" s="98" t="s">
        <v>4894</v>
      </c>
      <c r="F6" s="97" t="s">
        <v>4878</v>
      </c>
      <c r="G6" s="98" t="s">
        <v>4894</v>
      </c>
      <c r="H6" s="97" t="s">
        <v>4881</v>
      </c>
      <c r="I6" s="98" t="s">
        <v>4892</v>
      </c>
    </row>
    <row r="7" spans="1:9">
      <c r="A7" t="s">
        <v>5014</v>
      </c>
      <c r="B7" s="97" t="s">
        <v>4878</v>
      </c>
      <c r="C7" s="98" t="s">
        <v>4877</v>
      </c>
      <c r="D7" s="97" t="s">
        <v>4878</v>
      </c>
      <c r="E7" s="98" t="s">
        <v>4894</v>
      </c>
      <c r="F7" s="97" t="s">
        <v>4878</v>
      </c>
      <c r="G7" s="98" t="s">
        <v>4894</v>
      </c>
      <c r="H7" s="97" t="s">
        <v>4881</v>
      </c>
      <c r="I7" s="98" t="s">
        <v>4894</v>
      </c>
    </row>
    <row r="8" spans="1:9">
      <c r="A8" t="s">
        <v>4902</v>
      </c>
      <c r="B8" s="97" t="s">
        <v>4878</v>
      </c>
      <c r="C8" s="98" t="s">
        <v>4877</v>
      </c>
      <c r="D8" s="97" t="s">
        <v>4878</v>
      </c>
      <c r="E8" s="98" t="s">
        <v>4894</v>
      </c>
      <c r="F8" s="97" t="s">
        <v>4878</v>
      </c>
      <c r="G8" s="98" t="s">
        <v>4894</v>
      </c>
      <c r="H8" s="97" t="s">
        <v>4881</v>
      </c>
      <c r="I8" s="98" t="s">
        <v>4892</v>
      </c>
    </row>
    <row r="9" spans="1:9" ht="15" thickBot="1">
      <c r="A9" t="s">
        <v>4788</v>
      </c>
      <c r="B9" s="99" t="s">
        <v>4878</v>
      </c>
      <c r="C9" s="100" t="s">
        <v>4877</v>
      </c>
      <c r="D9" s="99" t="s">
        <v>4878</v>
      </c>
      <c r="E9" s="100" t="s">
        <v>4904</v>
      </c>
      <c r="F9" s="99" t="s">
        <v>4878</v>
      </c>
      <c r="G9" s="100" t="s">
        <v>4905</v>
      </c>
      <c r="H9" s="99" t="s">
        <v>4881</v>
      </c>
      <c r="I9" s="100" t="s">
        <v>4882</v>
      </c>
    </row>
    <row r="14" spans="1:9">
      <c r="A14" t="s">
        <v>5039</v>
      </c>
    </row>
    <row r="15" spans="1:9">
      <c r="A15" t="s">
        <v>5041</v>
      </c>
    </row>
  </sheetData>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A388"/>
  <sheetViews>
    <sheetView topLeftCell="A109" workbookViewId="0">
      <selection activeCell="C129" sqref="C129"/>
    </sheetView>
  </sheetViews>
  <sheetFormatPr defaultColWidth="8.77734375" defaultRowHeight="14.4"/>
  <cols>
    <col min="1" max="1" width="70.77734375" style="30" customWidth="1"/>
  </cols>
  <sheetData>
    <row r="1" spans="1:1">
      <c r="A1" s="20" t="s">
        <v>24</v>
      </c>
    </row>
    <row r="2" spans="1:1">
      <c r="A2" s="20" t="s">
        <v>25</v>
      </c>
    </row>
    <row r="3" spans="1:1">
      <c r="A3" s="20" t="s">
        <v>26</v>
      </c>
    </row>
    <row r="4" spans="1:1">
      <c r="A4" s="20" t="s">
        <v>27</v>
      </c>
    </row>
    <row r="5" spans="1:1">
      <c r="A5" s="20" t="s">
        <v>28</v>
      </c>
    </row>
    <row r="6" spans="1:1">
      <c r="A6" s="20" t="s">
        <v>29</v>
      </c>
    </row>
    <row r="7" spans="1:1">
      <c r="A7" s="20" t="s">
        <v>30</v>
      </c>
    </row>
    <row r="8" spans="1:1">
      <c r="A8" s="20" t="s">
        <v>31</v>
      </c>
    </row>
    <row r="9" spans="1:1">
      <c r="A9" s="20" t="s">
        <v>32</v>
      </c>
    </row>
    <row r="10" spans="1:1">
      <c r="A10" s="20" t="s">
        <v>33</v>
      </c>
    </row>
    <row r="11" spans="1:1">
      <c r="A11" s="20" t="s">
        <v>34</v>
      </c>
    </row>
    <row r="12" spans="1:1">
      <c r="A12" s="20" t="s">
        <v>35</v>
      </c>
    </row>
    <row r="13" spans="1:1">
      <c r="A13" s="20" t="s">
        <v>36</v>
      </c>
    </row>
    <row r="14" spans="1:1">
      <c r="A14" s="20" t="s">
        <v>37</v>
      </c>
    </row>
    <row r="15" spans="1:1">
      <c r="A15" s="20" t="s">
        <v>38</v>
      </c>
    </row>
    <row r="16" spans="1:1">
      <c r="A16" s="20" t="s">
        <v>39</v>
      </c>
    </row>
    <row r="17" spans="1:1">
      <c r="A17" s="20" t="s">
        <v>40</v>
      </c>
    </row>
    <row r="18" spans="1:1">
      <c r="A18" s="20" t="s">
        <v>36</v>
      </c>
    </row>
    <row r="19" spans="1:1">
      <c r="A19" s="20" t="s">
        <v>41</v>
      </c>
    </row>
    <row r="20" spans="1:1">
      <c r="A20" s="20" t="s">
        <v>42</v>
      </c>
    </row>
    <row r="21" spans="1:1">
      <c r="A21" s="20" t="s">
        <v>43</v>
      </c>
    </row>
    <row r="22" spans="1:1">
      <c r="A22" s="20" t="s">
        <v>44</v>
      </c>
    </row>
    <row r="23" spans="1:1">
      <c r="A23" s="20" t="s">
        <v>44</v>
      </c>
    </row>
    <row r="24" spans="1:1">
      <c r="A24" s="20" t="s">
        <v>45</v>
      </c>
    </row>
    <row r="25" spans="1:1">
      <c r="A25" s="20" t="s">
        <v>36</v>
      </c>
    </row>
    <row r="26" spans="1:1">
      <c r="A26" s="20" t="s">
        <v>46</v>
      </c>
    </row>
    <row r="27" spans="1:1">
      <c r="A27" s="20" t="s">
        <v>47</v>
      </c>
    </row>
    <row r="28" spans="1:1">
      <c r="A28" s="21" t="s">
        <v>48</v>
      </c>
    </row>
    <row r="29" spans="1:1">
      <c r="A29" s="20" t="s">
        <v>49</v>
      </c>
    </row>
    <row r="30" spans="1:1">
      <c r="A30" s="20" t="s">
        <v>50</v>
      </c>
    </row>
    <row r="31" spans="1:1">
      <c r="A31" s="20" t="s">
        <v>51</v>
      </c>
    </row>
    <row r="32" spans="1:1">
      <c r="A32" s="22" t="s">
        <v>52</v>
      </c>
    </row>
    <row r="33" spans="1:1">
      <c r="A33" s="22" t="s">
        <v>53</v>
      </c>
    </row>
    <row r="34" spans="1:1">
      <c r="A34" s="22" t="s">
        <v>54</v>
      </c>
    </row>
    <row r="35" spans="1:1">
      <c r="A35" s="20" t="s">
        <v>55</v>
      </c>
    </row>
    <row r="36" spans="1:1">
      <c r="A36" s="20" t="s">
        <v>29</v>
      </c>
    </row>
    <row r="37" spans="1:1">
      <c r="A37" s="20" t="s">
        <v>55</v>
      </c>
    </row>
    <row r="38" spans="1:1">
      <c r="A38" s="20" t="s">
        <v>29</v>
      </c>
    </row>
    <row r="39" spans="1:1">
      <c r="A39" s="20" t="s">
        <v>37</v>
      </c>
    </row>
    <row r="40" spans="1:1">
      <c r="A40" s="20" t="s">
        <v>56</v>
      </c>
    </row>
    <row r="41" spans="1:1">
      <c r="A41" s="20" t="s">
        <v>57</v>
      </c>
    </row>
    <row r="42" spans="1:1">
      <c r="A42" s="20" t="s">
        <v>58</v>
      </c>
    </row>
    <row r="43" spans="1:1">
      <c r="A43" s="23" t="s">
        <v>59</v>
      </c>
    </row>
    <row r="44" spans="1:1">
      <c r="A44" s="23" t="s">
        <v>60</v>
      </c>
    </row>
    <row r="45" spans="1:1">
      <c r="A45" s="23" t="s">
        <v>61</v>
      </c>
    </row>
    <row r="46" spans="1:1">
      <c r="A46" s="23" t="s">
        <v>62</v>
      </c>
    </row>
    <row r="47" spans="1:1">
      <c r="A47" s="23" t="s">
        <v>63</v>
      </c>
    </row>
    <row r="48" spans="1:1">
      <c r="A48" s="20" t="s">
        <v>64</v>
      </c>
    </row>
    <row r="49" spans="1:1">
      <c r="A49" s="20" t="s">
        <v>65</v>
      </c>
    </row>
    <row r="50" spans="1:1">
      <c r="A50" s="20" t="s">
        <v>66</v>
      </c>
    </row>
    <row r="51" spans="1:1">
      <c r="A51" s="20" t="s">
        <v>67</v>
      </c>
    </row>
    <row r="52" spans="1:1">
      <c r="A52" s="23" t="s">
        <v>68</v>
      </c>
    </row>
    <row r="53" spans="1:1">
      <c r="A53" s="24" t="s">
        <v>68</v>
      </c>
    </row>
    <row r="54" spans="1:1">
      <c r="A54" s="23" t="s">
        <v>69</v>
      </c>
    </row>
    <row r="55" spans="1:1">
      <c r="A55" s="23" t="s">
        <v>70</v>
      </c>
    </row>
    <row r="56" spans="1:1">
      <c r="A56" s="23" t="s">
        <v>69</v>
      </c>
    </row>
    <row r="57" spans="1:1">
      <c r="A57" s="23" t="s">
        <v>71</v>
      </c>
    </row>
    <row r="58" spans="1:1">
      <c r="A58" s="23" t="s">
        <v>72</v>
      </c>
    </row>
    <row r="59" spans="1:1">
      <c r="A59" s="23" t="s">
        <v>73</v>
      </c>
    </row>
    <row r="60" spans="1:1">
      <c r="A60" s="23" t="s">
        <v>74</v>
      </c>
    </row>
    <row r="61" spans="1:1">
      <c r="A61" s="23" t="s">
        <v>75</v>
      </c>
    </row>
    <row r="62" spans="1:1">
      <c r="A62" s="20" t="s">
        <v>76</v>
      </c>
    </row>
    <row r="63" spans="1:1">
      <c r="A63" s="20" t="s">
        <v>76</v>
      </c>
    </row>
    <row r="64" spans="1:1">
      <c r="A64" s="20" t="s">
        <v>77</v>
      </c>
    </row>
    <row r="65" spans="1:1">
      <c r="A65" s="20" t="s">
        <v>78</v>
      </c>
    </row>
    <row r="66" spans="1:1">
      <c r="A66" s="23" t="s">
        <v>79</v>
      </c>
    </row>
    <row r="67" spans="1:1">
      <c r="A67" s="23" t="s">
        <v>80</v>
      </c>
    </row>
    <row r="68" spans="1:1">
      <c r="A68" s="20" t="s">
        <v>81</v>
      </c>
    </row>
    <row r="69" spans="1:1">
      <c r="A69" s="20" t="s">
        <v>362</v>
      </c>
    </row>
    <row r="70" spans="1:1">
      <c r="A70" s="20" t="s">
        <v>82</v>
      </c>
    </row>
    <row r="71" spans="1:1">
      <c r="A71" s="20" t="s">
        <v>83</v>
      </c>
    </row>
    <row r="72" spans="1:1">
      <c r="A72" s="20" t="s">
        <v>84</v>
      </c>
    </row>
    <row r="73" spans="1:1">
      <c r="A73" s="20" t="s">
        <v>85</v>
      </c>
    </row>
    <row r="74" spans="1:1">
      <c r="A74" s="20" t="s">
        <v>86</v>
      </c>
    </row>
    <row r="75" spans="1:1">
      <c r="A75" s="20" t="s">
        <v>87</v>
      </c>
    </row>
    <row r="76" spans="1:1">
      <c r="A76" s="22" t="s">
        <v>88</v>
      </c>
    </row>
    <row r="77" spans="1:1">
      <c r="A77" s="22" t="s">
        <v>363</v>
      </c>
    </row>
    <row r="78" spans="1:1">
      <c r="A78" s="22" t="s">
        <v>364</v>
      </c>
    </row>
    <row r="79" spans="1:1">
      <c r="A79" s="22" t="s">
        <v>89</v>
      </c>
    </row>
    <row r="80" spans="1:1">
      <c r="A80" s="22" t="s">
        <v>365</v>
      </c>
    </row>
    <row r="81" spans="1:1">
      <c r="A81" s="22" t="s">
        <v>366</v>
      </c>
    </row>
    <row r="82" spans="1:1">
      <c r="A82" s="22" t="s">
        <v>367</v>
      </c>
    </row>
    <row r="83" spans="1:1">
      <c r="A83" s="25" t="s">
        <v>368</v>
      </c>
    </row>
    <row r="84" spans="1:1">
      <c r="A84" s="23" t="s">
        <v>90</v>
      </c>
    </row>
    <row r="85" spans="1:1">
      <c r="A85" s="23" t="s">
        <v>91</v>
      </c>
    </row>
    <row r="86" spans="1:1">
      <c r="A86" s="23" t="s">
        <v>92</v>
      </c>
    </row>
    <row r="87" spans="1:1">
      <c r="A87" s="23" t="s">
        <v>93</v>
      </c>
    </row>
    <row r="88" spans="1:1">
      <c r="A88" s="23" t="s">
        <v>94</v>
      </c>
    </row>
    <row r="89" spans="1:1">
      <c r="A89" s="31" t="s">
        <v>369</v>
      </c>
    </row>
    <row r="90" spans="1:1">
      <c r="A90" s="23" t="s">
        <v>370</v>
      </c>
    </row>
    <row r="91" spans="1:1">
      <c r="A91" s="23" t="s">
        <v>95</v>
      </c>
    </row>
    <row r="92" spans="1:1">
      <c r="A92" s="23" t="s">
        <v>96</v>
      </c>
    </row>
    <row r="93" spans="1:1">
      <c r="A93" s="23" t="s">
        <v>371</v>
      </c>
    </row>
    <row r="94" spans="1:1">
      <c r="A94" s="23" t="s">
        <v>97</v>
      </c>
    </row>
    <row r="95" spans="1:1">
      <c r="A95" s="23" t="s">
        <v>98</v>
      </c>
    </row>
    <row r="96" spans="1:1">
      <c r="A96" s="23" t="s">
        <v>99</v>
      </c>
    </row>
    <row r="97" spans="1:1">
      <c r="A97" s="23" t="s">
        <v>100</v>
      </c>
    </row>
    <row r="98" spans="1:1">
      <c r="A98" s="23" t="s">
        <v>101</v>
      </c>
    </row>
    <row r="99" spans="1:1">
      <c r="A99" s="23" t="s">
        <v>102</v>
      </c>
    </row>
    <row r="100" spans="1:1">
      <c r="A100" s="23" t="s">
        <v>372</v>
      </c>
    </row>
    <row r="101" spans="1:1">
      <c r="A101" s="23" t="s">
        <v>373</v>
      </c>
    </row>
    <row r="102" spans="1:1">
      <c r="A102" s="23" t="s">
        <v>103</v>
      </c>
    </row>
    <row r="103" spans="1:1">
      <c r="A103" s="23" t="s">
        <v>104</v>
      </c>
    </row>
    <row r="104" spans="1:1">
      <c r="A104" s="26" t="s">
        <v>374</v>
      </c>
    </row>
    <row r="105" spans="1:1">
      <c r="A105" s="26" t="s">
        <v>375</v>
      </c>
    </row>
    <row r="106" spans="1:1">
      <c r="A106" s="26" t="s">
        <v>376</v>
      </c>
    </row>
    <row r="107" spans="1:1">
      <c r="A107" s="25" t="s">
        <v>377</v>
      </c>
    </row>
    <row r="108" spans="1:1">
      <c r="A108" s="20" t="s">
        <v>105</v>
      </c>
    </row>
    <row r="109" spans="1:1">
      <c r="A109" s="20" t="s">
        <v>106</v>
      </c>
    </row>
    <row r="110" spans="1:1">
      <c r="A110" s="20" t="s">
        <v>105</v>
      </c>
    </row>
    <row r="111" spans="1:1">
      <c r="A111" s="20" t="s">
        <v>378</v>
      </c>
    </row>
    <row r="112" spans="1:1">
      <c r="A112" s="20" t="s">
        <v>107</v>
      </c>
    </row>
    <row r="113" spans="1:1">
      <c r="A113" s="20" t="s">
        <v>378</v>
      </c>
    </row>
    <row r="114" spans="1:1">
      <c r="A114" s="20" t="s">
        <v>108</v>
      </c>
    </row>
    <row r="115" spans="1:1">
      <c r="A115" s="20" t="s">
        <v>109</v>
      </c>
    </row>
    <row r="116" spans="1:1">
      <c r="A116" s="20" t="s">
        <v>379</v>
      </c>
    </row>
    <row r="117" spans="1:1">
      <c r="A117" s="20" t="s">
        <v>380</v>
      </c>
    </row>
    <row r="118" spans="1:1">
      <c r="A118" s="20" t="s">
        <v>380</v>
      </c>
    </row>
    <row r="119" spans="1:1">
      <c r="A119" s="20" t="s">
        <v>110</v>
      </c>
    </row>
    <row r="120" spans="1:1">
      <c r="A120" s="20" t="s">
        <v>111</v>
      </c>
    </row>
    <row r="121" spans="1:1">
      <c r="A121" s="20" t="s">
        <v>112</v>
      </c>
    </row>
    <row r="122" spans="1:1">
      <c r="A122" s="20" t="s">
        <v>113</v>
      </c>
    </row>
    <row r="123" spans="1:1">
      <c r="A123" s="20" t="s">
        <v>114</v>
      </c>
    </row>
    <row r="124" spans="1:1">
      <c r="A124" s="20" t="s">
        <v>115</v>
      </c>
    </row>
    <row r="125" spans="1:1">
      <c r="A125" s="20" t="s">
        <v>106</v>
      </c>
    </row>
    <row r="126" spans="1:1">
      <c r="A126" s="20" t="s">
        <v>107</v>
      </c>
    </row>
    <row r="127" spans="1:1">
      <c r="A127" s="20" t="s">
        <v>381</v>
      </c>
    </row>
    <row r="128" spans="1:1">
      <c r="A128" s="20" t="s">
        <v>116</v>
      </c>
    </row>
    <row r="129" spans="1:1">
      <c r="A129" s="20" t="s">
        <v>109</v>
      </c>
    </row>
    <row r="130" spans="1:1">
      <c r="A130" s="20" t="s">
        <v>117</v>
      </c>
    </row>
    <row r="131" spans="1:1">
      <c r="A131" s="20" t="s">
        <v>118</v>
      </c>
    </row>
    <row r="132" spans="1:1">
      <c r="A132" s="20" t="s">
        <v>119</v>
      </c>
    </row>
    <row r="133" spans="1:1">
      <c r="A133" s="20" t="s">
        <v>120</v>
      </c>
    </row>
    <row r="134" spans="1:1">
      <c r="A134" s="20" t="s">
        <v>121</v>
      </c>
    </row>
    <row r="135" spans="1:1">
      <c r="A135" s="20" t="s">
        <v>122</v>
      </c>
    </row>
    <row r="136" spans="1:1">
      <c r="A136" s="20" t="s">
        <v>123</v>
      </c>
    </row>
    <row r="137" spans="1:1">
      <c r="A137" s="20" t="s">
        <v>124</v>
      </c>
    </row>
    <row r="138" spans="1:1">
      <c r="A138" s="20" t="s">
        <v>112</v>
      </c>
    </row>
    <row r="139" spans="1:1">
      <c r="A139" s="20" t="s">
        <v>125</v>
      </c>
    </row>
    <row r="140" spans="1:1">
      <c r="A140" s="20" t="s">
        <v>126</v>
      </c>
    </row>
    <row r="141" spans="1:1">
      <c r="A141" s="20" t="s">
        <v>127</v>
      </c>
    </row>
    <row r="142" spans="1:1">
      <c r="A142" s="20" t="s">
        <v>128</v>
      </c>
    </row>
    <row r="143" spans="1:1">
      <c r="A143" s="20" t="s">
        <v>129</v>
      </c>
    </row>
    <row r="144" spans="1:1">
      <c r="A144" s="20" t="s">
        <v>130</v>
      </c>
    </row>
    <row r="145" spans="1:1">
      <c r="A145" s="20" t="s">
        <v>131</v>
      </c>
    </row>
    <row r="146" spans="1:1">
      <c r="A146" s="20" t="s">
        <v>132</v>
      </c>
    </row>
    <row r="147" spans="1:1">
      <c r="A147" s="20" t="s">
        <v>133</v>
      </c>
    </row>
    <row r="148" spans="1:1">
      <c r="A148" s="20" t="s">
        <v>114</v>
      </c>
    </row>
    <row r="149" spans="1:1">
      <c r="A149" s="20" t="s">
        <v>134</v>
      </c>
    </row>
    <row r="150" spans="1:1">
      <c r="A150" s="20" t="s">
        <v>135</v>
      </c>
    </row>
    <row r="151" spans="1:1">
      <c r="A151" s="20" t="s">
        <v>136</v>
      </c>
    </row>
    <row r="152" spans="1:1">
      <c r="A152" s="20" t="s">
        <v>137</v>
      </c>
    </row>
    <row r="153" spans="1:1">
      <c r="A153" s="20" t="s">
        <v>138</v>
      </c>
    </row>
    <row r="154" spans="1:1">
      <c r="A154" s="21" t="s">
        <v>139</v>
      </c>
    </row>
    <row r="155" spans="1:1">
      <c r="A155" s="20" t="s">
        <v>140</v>
      </c>
    </row>
    <row r="156" spans="1:1">
      <c r="A156" s="20" t="s">
        <v>141</v>
      </c>
    </row>
    <row r="157" spans="1:1">
      <c r="A157" s="20" t="s">
        <v>120</v>
      </c>
    </row>
    <row r="158" spans="1:1">
      <c r="A158" s="20" t="s">
        <v>142</v>
      </c>
    </row>
    <row r="159" spans="1:1">
      <c r="A159" s="20" t="s">
        <v>143</v>
      </c>
    </row>
    <row r="160" spans="1:1">
      <c r="A160" s="20" t="s">
        <v>144</v>
      </c>
    </row>
    <row r="161" spans="1:1">
      <c r="A161" s="20" t="s">
        <v>145</v>
      </c>
    </row>
    <row r="162" spans="1:1">
      <c r="A162" s="20" t="s">
        <v>146</v>
      </c>
    </row>
    <row r="163" spans="1:1">
      <c r="A163" s="20" t="s">
        <v>147</v>
      </c>
    </row>
    <row r="164" spans="1:1">
      <c r="A164" s="20" t="s">
        <v>148</v>
      </c>
    </row>
    <row r="165" spans="1:1">
      <c r="A165" s="20" t="s">
        <v>149</v>
      </c>
    </row>
    <row r="166" spans="1:1">
      <c r="A166" s="20" t="s">
        <v>150</v>
      </c>
    </row>
    <row r="167" spans="1:1">
      <c r="A167" s="20" t="s">
        <v>139</v>
      </c>
    </row>
    <row r="168" spans="1:1">
      <c r="A168" s="20" t="s">
        <v>151</v>
      </c>
    </row>
    <row r="169" spans="1:1">
      <c r="A169" s="20" t="s">
        <v>152</v>
      </c>
    </row>
    <row r="170" spans="1:1">
      <c r="A170" s="20" t="s">
        <v>153</v>
      </c>
    </row>
    <row r="171" spans="1:1">
      <c r="A171" s="20" t="s">
        <v>133</v>
      </c>
    </row>
    <row r="172" spans="1:1">
      <c r="A172" s="20" t="s">
        <v>154</v>
      </c>
    </row>
    <row r="173" spans="1:1">
      <c r="A173" s="20" t="s">
        <v>155</v>
      </c>
    </row>
    <row r="174" spans="1:1">
      <c r="A174" s="20" t="s">
        <v>156</v>
      </c>
    </row>
    <row r="175" spans="1:1">
      <c r="A175" s="22" t="s">
        <v>157</v>
      </c>
    </row>
    <row r="176" spans="1:1">
      <c r="A176" s="22" t="s">
        <v>158</v>
      </c>
    </row>
    <row r="177" spans="1:1">
      <c r="A177" s="22" t="s">
        <v>159</v>
      </c>
    </row>
    <row r="178" spans="1:1">
      <c r="A178" s="22" t="s">
        <v>382</v>
      </c>
    </row>
    <row r="179" spans="1:1">
      <c r="A179" s="22" t="s">
        <v>382</v>
      </c>
    </row>
    <row r="180" spans="1:1">
      <c r="A180" s="22" t="s">
        <v>382</v>
      </c>
    </row>
    <row r="181" spans="1:1">
      <c r="A181" s="22" t="s">
        <v>382</v>
      </c>
    </row>
    <row r="182" spans="1:1">
      <c r="A182" s="22" t="s">
        <v>382</v>
      </c>
    </row>
    <row r="183" spans="1:1">
      <c r="A183" s="22" t="s">
        <v>383</v>
      </c>
    </row>
    <row r="184" spans="1:1">
      <c r="A184" s="22" t="s">
        <v>160</v>
      </c>
    </row>
    <row r="185" spans="1:1">
      <c r="A185" s="22" t="s">
        <v>161</v>
      </c>
    </row>
    <row r="186" spans="1:1">
      <c r="A186" s="22" t="s">
        <v>162</v>
      </c>
    </row>
    <row r="187" spans="1:1">
      <c r="A187" s="22" t="s">
        <v>163</v>
      </c>
    </row>
    <row r="188" spans="1:1">
      <c r="A188" s="22" t="s">
        <v>164</v>
      </c>
    </row>
    <row r="189" spans="1:1">
      <c r="A189" s="20" t="s">
        <v>165</v>
      </c>
    </row>
    <row r="190" spans="1:1">
      <c r="A190" s="20" t="s">
        <v>166</v>
      </c>
    </row>
    <row r="191" spans="1:1">
      <c r="A191" s="20" t="s">
        <v>167</v>
      </c>
    </row>
    <row r="192" spans="1:1">
      <c r="A192" s="20" t="s">
        <v>168</v>
      </c>
    </row>
    <row r="193" spans="1:1">
      <c r="A193" s="20" t="s">
        <v>169</v>
      </c>
    </row>
    <row r="194" spans="1:1">
      <c r="A194" s="23" t="s">
        <v>170</v>
      </c>
    </row>
    <row r="195" spans="1:1">
      <c r="A195" s="20" t="s">
        <v>171</v>
      </c>
    </row>
    <row r="196" spans="1:1">
      <c r="A196" s="20" t="s">
        <v>172</v>
      </c>
    </row>
    <row r="197" spans="1:1">
      <c r="A197" s="20" t="s">
        <v>173</v>
      </c>
    </row>
    <row r="198" spans="1:1">
      <c r="A198" s="20" t="s">
        <v>174</v>
      </c>
    </row>
    <row r="199" spans="1:1">
      <c r="A199" s="20" t="s">
        <v>175</v>
      </c>
    </row>
    <row r="200" spans="1:1">
      <c r="A200" s="20" t="s">
        <v>176</v>
      </c>
    </row>
    <row r="201" spans="1:1">
      <c r="A201" s="20" t="s">
        <v>177</v>
      </c>
    </row>
    <row r="202" spans="1:1">
      <c r="A202" s="20" t="s">
        <v>178</v>
      </c>
    </row>
    <row r="203" spans="1:1">
      <c r="A203" s="20" t="s">
        <v>179</v>
      </c>
    </row>
    <row r="204" spans="1:1">
      <c r="A204" s="20" t="s">
        <v>180</v>
      </c>
    </row>
    <row r="205" spans="1:1">
      <c r="A205" s="20" t="s">
        <v>181</v>
      </c>
    </row>
    <row r="206" spans="1:1">
      <c r="A206" s="20" t="s">
        <v>182</v>
      </c>
    </row>
    <row r="207" spans="1:1">
      <c r="A207" s="20" t="s">
        <v>183</v>
      </c>
    </row>
    <row r="208" spans="1:1">
      <c r="A208" s="20" t="s">
        <v>184</v>
      </c>
    </row>
    <row r="209" spans="1:1">
      <c r="A209" s="20" t="s">
        <v>185</v>
      </c>
    </row>
    <row r="210" spans="1:1">
      <c r="A210" s="20" t="s">
        <v>186</v>
      </c>
    </row>
    <row r="211" spans="1:1">
      <c r="A211" s="20" t="s">
        <v>187</v>
      </c>
    </row>
    <row r="212" spans="1:1">
      <c r="A212" s="20" t="s">
        <v>188</v>
      </c>
    </row>
    <row r="213" spans="1:1">
      <c r="A213" s="20" t="s">
        <v>189</v>
      </c>
    </row>
    <row r="214" spans="1:1">
      <c r="A214" s="20" t="s">
        <v>168</v>
      </c>
    </row>
    <row r="215" spans="1:1">
      <c r="A215" s="20" t="s">
        <v>190</v>
      </c>
    </row>
    <row r="216" spans="1:1">
      <c r="A216" s="27" t="s">
        <v>191</v>
      </c>
    </row>
    <row r="217" spans="1:1">
      <c r="A217" s="28" t="s">
        <v>192</v>
      </c>
    </row>
    <row r="218" spans="1:1">
      <c r="A218" s="28" t="s">
        <v>193</v>
      </c>
    </row>
    <row r="219" spans="1:1">
      <c r="A219" s="28" t="s">
        <v>194</v>
      </c>
    </row>
    <row r="220" spans="1:1">
      <c r="A220" s="28" t="s">
        <v>195</v>
      </c>
    </row>
    <row r="221" spans="1:1">
      <c r="A221" s="28" t="s">
        <v>196</v>
      </c>
    </row>
    <row r="222" spans="1:1">
      <c r="A222" s="28" t="s">
        <v>197</v>
      </c>
    </row>
    <row r="223" spans="1:1">
      <c r="A223" s="28" t="s">
        <v>198</v>
      </c>
    </row>
    <row r="224" spans="1:1">
      <c r="A224" s="28" t="s">
        <v>199</v>
      </c>
    </row>
    <row r="225" spans="1:1">
      <c r="A225" s="28" t="s">
        <v>200</v>
      </c>
    </row>
    <row r="226" spans="1:1">
      <c r="A226" s="28" t="s">
        <v>201</v>
      </c>
    </row>
    <row r="227" spans="1:1">
      <c r="A227" s="28" t="s">
        <v>202</v>
      </c>
    </row>
    <row r="228" spans="1:1">
      <c r="A228" s="28" t="s">
        <v>203</v>
      </c>
    </row>
    <row r="229" spans="1:1">
      <c r="A229" s="28" t="s">
        <v>204</v>
      </c>
    </row>
    <row r="230" spans="1:1">
      <c r="A230" s="28" t="s">
        <v>205</v>
      </c>
    </row>
    <row r="231" spans="1:1">
      <c r="A231" s="28" t="s">
        <v>206</v>
      </c>
    </row>
    <row r="232" spans="1:1">
      <c r="A232" s="28" t="s">
        <v>207</v>
      </c>
    </row>
    <row r="233" spans="1:1">
      <c r="A233" s="28" t="s">
        <v>208</v>
      </c>
    </row>
    <row r="234" spans="1:1">
      <c r="A234" s="28" t="s">
        <v>209</v>
      </c>
    </row>
    <row r="235" spans="1:1">
      <c r="A235" s="28" t="s">
        <v>210</v>
      </c>
    </row>
    <row r="236" spans="1:1">
      <c r="A236" s="28" t="s">
        <v>211</v>
      </c>
    </row>
    <row r="237" spans="1:1">
      <c r="A237" s="28" t="s">
        <v>212</v>
      </c>
    </row>
    <row r="238" spans="1:1">
      <c r="A238" s="28" t="s">
        <v>213</v>
      </c>
    </row>
    <row r="239" spans="1:1">
      <c r="A239" s="28" t="s">
        <v>214</v>
      </c>
    </row>
    <row r="240" spans="1:1">
      <c r="A240" s="28" t="s">
        <v>215</v>
      </c>
    </row>
    <row r="241" spans="1:1">
      <c r="A241" s="28" t="s">
        <v>216</v>
      </c>
    </row>
    <row r="242" spans="1:1">
      <c r="A242" s="28" t="s">
        <v>217</v>
      </c>
    </row>
    <row r="243" spans="1:1">
      <c r="A243" s="28" t="s">
        <v>218</v>
      </c>
    </row>
    <row r="244" spans="1:1">
      <c r="A244" s="28" t="s">
        <v>219</v>
      </c>
    </row>
    <row r="245" spans="1:1">
      <c r="A245" s="28" t="s">
        <v>220</v>
      </c>
    </row>
    <row r="246" spans="1:1">
      <c r="A246" s="28" t="s">
        <v>221</v>
      </c>
    </row>
    <row r="247" spans="1:1">
      <c r="A247" s="28" t="s">
        <v>222</v>
      </c>
    </row>
    <row r="248" spans="1:1">
      <c r="A248" s="28" t="s">
        <v>223</v>
      </c>
    </row>
    <row r="249" spans="1:1">
      <c r="A249" s="28" t="s">
        <v>224</v>
      </c>
    </row>
    <row r="250" spans="1:1">
      <c r="A250" s="28" t="s">
        <v>225</v>
      </c>
    </row>
    <row r="251" spans="1:1">
      <c r="A251" s="28" t="s">
        <v>226</v>
      </c>
    </row>
    <row r="252" spans="1:1">
      <c r="A252" s="28" t="s">
        <v>227</v>
      </c>
    </row>
    <row r="253" spans="1:1">
      <c r="A253" s="28" t="s">
        <v>228</v>
      </c>
    </row>
    <row r="254" spans="1:1">
      <c r="A254" s="28" t="s">
        <v>229</v>
      </c>
    </row>
    <row r="255" spans="1:1">
      <c r="A255" s="28" t="s">
        <v>230</v>
      </c>
    </row>
    <row r="256" spans="1:1">
      <c r="A256" s="28" t="s">
        <v>231</v>
      </c>
    </row>
    <row r="257" spans="1:1">
      <c r="A257" s="28" t="s">
        <v>232</v>
      </c>
    </row>
    <row r="258" spans="1:1">
      <c r="A258" s="28" t="s">
        <v>233</v>
      </c>
    </row>
    <row r="259" spans="1:1">
      <c r="A259" s="28" t="s">
        <v>234</v>
      </c>
    </row>
    <row r="260" spans="1:1">
      <c r="A260" s="28" t="s">
        <v>235</v>
      </c>
    </row>
    <row r="261" spans="1:1">
      <c r="A261" s="28" t="s">
        <v>236</v>
      </c>
    </row>
    <row r="262" spans="1:1">
      <c r="A262" s="28" t="s">
        <v>237</v>
      </c>
    </row>
    <row r="263" spans="1:1">
      <c r="A263" s="28" t="s">
        <v>238</v>
      </c>
    </row>
    <row r="264" spans="1:1">
      <c r="A264" s="28" t="s">
        <v>239</v>
      </c>
    </row>
    <row r="265" spans="1:1">
      <c r="A265" s="28" t="s">
        <v>240</v>
      </c>
    </row>
    <row r="266" spans="1:1">
      <c r="A266" s="28" t="s">
        <v>241</v>
      </c>
    </row>
    <row r="267" spans="1:1">
      <c r="A267" s="28" t="s">
        <v>242</v>
      </c>
    </row>
    <row r="268" spans="1:1">
      <c r="A268" s="28" t="s">
        <v>243</v>
      </c>
    </row>
    <row r="269" spans="1:1">
      <c r="A269" s="28" t="s">
        <v>244</v>
      </c>
    </row>
    <row r="270" spans="1:1">
      <c r="A270" s="28" t="s">
        <v>245</v>
      </c>
    </row>
    <row r="271" spans="1:1">
      <c r="A271" s="28" t="s">
        <v>246</v>
      </c>
    </row>
    <row r="272" spans="1:1">
      <c r="A272" s="28" t="s">
        <v>247</v>
      </c>
    </row>
    <row r="273" spans="1:1">
      <c r="A273" s="28" t="s">
        <v>248</v>
      </c>
    </row>
    <row r="274" spans="1:1">
      <c r="A274" s="28" t="s">
        <v>249</v>
      </c>
    </row>
    <row r="275" spans="1:1">
      <c r="A275" s="28" t="s">
        <v>250</v>
      </c>
    </row>
    <row r="276" spans="1:1">
      <c r="A276" s="28" t="s">
        <v>251</v>
      </c>
    </row>
    <row r="277" spans="1:1">
      <c r="A277" s="28" t="s">
        <v>252</v>
      </c>
    </row>
    <row r="278" spans="1:1">
      <c r="A278" s="28" t="s">
        <v>253</v>
      </c>
    </row>
    <row r="279" spans="1:1">
      <c r="A279" s="28" t="s">
        <v>254</v>
      </c>
    </row>
    <row r="280" spans="1:1">
      <c r="A280" s="28" t="s">
        <v>255</v>
      </c>
    </row>
    <row r="281" spans="1:1">
      <c r="A281" s="28" t="s">
        <v>256</v>
      </c>
    </row>
    <row r="282" spans="1:1">
      <c r="A282" s="28" t="s">
        <v>257</v>
      </c>
    </row>
    <row r="283" spans="1:1">
      <c r="A283" s="28" t="s">
        <v>258</v>
      </c>
    </row>
    <row r="284" spans="1:1">
      <c r="A284" s="28" t="s">
        <v>259</v>
      </c>
    </row>
    <row r="285" spans="1:1">
      <c r="A285" s="28" t="s">
        <v>260</v>
      </c>
    </row>
    <row r="286" spans="1:1">
      <c r="A286" s="28" t="s">
        <v>261</v>
      </c>
    </row>
    <row r="287" spans="1:1">
      <c r="A287" s="28" t="s">
        <v>262</v>
      </c>
    </row>
    <row r="288" spans="1:1">
      <c r="A288" s="28" t="s">
        <v>263</v>
      </c>
    </row>
    <row r="289" spans="1:1">
      <c r="A289" s="28" t="s">
        <v>264</v>
      </c>
    </row>
    <row r="290" spans="1:1">
      <c r="A290" s="28" t="s">
        <v>265</v>
      </c>
    </row>
    <row r="291" spans="1:1">
      <c r="A291" s="28" t="s">
        <v>266</v>
      </c>
    </row>
    <row r="292" spans="1:1">
      <c r="A292" s="28" t="s">
        <v>267</v>
      </c>
    </row>
    <row r="293" spans="1:1">
      <c r="A293" s="28" t="s">
        <v>268</v>
      </c>
    </row>
    <row r="294" spans="1:1">
      <c r="A294" s="28" t="s">
        <v>269</v>
      </c>
    </row>
    <row r="295" spans="1:1">
      <c r="A295" s="28" t="s">
        <v>270</v>
      </c>
    </row>
    <row r="296" spans="1:1">
      <c r="A296" s="28" t="s">
        <v>271</v>
      </c>
    </row>
    <row r="297" spans="1:1">
      <c r="A297" s="28" t="s">
        <v>272</v>
      </c>
    </row>
    <row r="298" spans="1:1">
      <c r="A298" s="28" t="s">
        <v>273</v>
      </c>
    </row>
    <row r="299" spans="1:1">
      <c r="A299" s="28" t="s">
        <v>274</v>
      </c>
    </row>
    <row r="300" spans="1:1">
      <c r="A300" s="28" t="s">
        <v>384</v>
      </c>
    </row>
    <row r="301" spans="1:1">
      <c r="A301" s="28" t="s">
        <v>275</v>
      </c>
    </row>
    <row r="302" spans="1:1">
      <c r="A302" s="28" t="s">
        <v>276</v>
      </c>
    </row>
    <row r="303" spans="1:1">
      <c r="A303" s="28" t="s">
        <v>277</v>
      </c>
    </row>
    <row r="304" spans="1:1">
      <c r="A304" s="28" t="s">
        <v>278</v>
      </c>
    </row>
    <row r="305" spans="1:1">
      <c r="A305" s="28" t="s">
        <v>279</v>
      </c>
    </row>
    <row r="306" spans="1:1">
      <c r="A306" s="28" t="s">
        <v>280</v>
      </c>
    </row>
    <row r="307" spans="1:1">
      <c r="A307" s="28" t="s">
        <v>281</v>
      </c>
    </row>
    <row r="308" spans="1:1">
      <c r="A308" s="28" t="s">
        <v>282</v>
      </c>
    </row>
    <row r="309" spans="1:1">
      <c r="A309" s="28" t="s">
        <v>283</v>
      </c>
    </row>
    <row r="310" spans="1:1">
      <c r="A310" s="28" t="s">
        <v>284</v>
      </c>
    </row>
    <row r="311" spans="1:1">
      <c r="A311" s="28" t="s">
        <v>285</v>
      </c>
    </row>
    <row r="312" spans="1:1">
      <c r="A312" s="28" t="s">
        <v>286</v>
      </c>
    </row>
    <row r="313" spans="1:1">
      <c r="A313" s="28" t="s">
        <v>287</v>
      </c>
    </row>
    <row r="314" spans="1:1">
      <c r="A314" s="28" t="s">
        <v>288</v>
      </c>
    </row>
    <row r="315" spans="1:1">
      <c r="A315" s="28" t="s">
        <v>289</v>
      </c>
    </row>
    <row r="316" spans="1:1">
      <c r="A316" s="28" t="s">
        <v>290</v>
      </c>
    </row>
    <row r="317" spans="1:1">
      <c r="A317" s="28" t="s">
        <v>291</v>
      </c>
    </row>
    <row r="318" spans="1:1">
      <c r="A318" s="28" t="s">
        <v>292</v>
      </c>
    </row>
    <row r="319" spans="1:1">
      <c r="A319" s="28" t="s">
        <v>293</v>
      </c>
    </row>
    <row r="320" spans="1:1">
      <c r="A320" s="28" t="s">
        <v>294</v>
      </c>
    </row>
    <row r="321" spans="1:1">
      <c r="A321" s="28" t="s">
        <v>295</v>
      </c>
    </row>
    <row r="322" spans="1:1">
      <c r="A322" s="28" t="s">
        <v>296</v>
      </c>
    </row>
    <row r="323" spans="1:1">
      <c r="A323" s="28" t="s">
        <v>297</v>
      </c>
    </row>
    <row r="324" spans="1:1">
      <c r="A324" s="28" t="s">
        <v>298</v>
      </c>
    </row>
    <row r="325" spans="1:1">
      <c r="A325" s="28" t="s">
        <v>299</v>
      </c>
    </row>
    <row r="326" spans="1:1">
      <c r="A326" s="28" t="s">
        <v>300</v>
      </c>
    </row>
    <row r="327" spans="1:1">
      <c r="A327" s="28" t="s">
        <v>301</v>
      </c>
    </row>
    <row r="328" spans="1:1">
      <c r="A328" s="28" t="s">
        <v>302</v>
      </c>
    </row>
    <row r="329" spans="1:1">
      <c r="A329" s="28" t="s">
        <v>303</v>
      </c>
    </row>
    <row r="330" spans="1:1">
      <c r="A330" s="28" t="s">
        <v>304</v>
      </c>
    </row>
    <row r="331" spans="1:1">
      <c r="A331" s="28" t="s">
        <v>305</v>
      </c>
    </row>
    <row r="332" spans="1:1">
      <c r="A332" s="28" t="s">
        <v>306</v>
      </c>
    </row>
    <row r="333" spans="1:1">
      <c r="A333" s="28" t="s">
        <v>307</v>
      </c>
    </row>
    <row r="334" spans="1:1">
      <c r="A334" s="28" t="s">
        <v>308</v>
      </c>
    </row>
    <row r="335" spans="1:1">
      <c r="A335" s="28" t="s">
        <v>309</v>
      </c>
    </row>
    <row r="336" spans="1:1">
      <c r="A336" s="28" t="s">
        <v>310</v>
      </c>
    </row>
    <row r="337" spans="1:1">
      <c r="A337" s="28" t="s">
        <v>311</v>
      </c>
    </row>
    <row r="338" spans="1:1">
      <c r="A338" s="28" t="s">
        <v>312</v>
      </c>
    </row>
    <row r="339" spans="1:1">
      <c r="A339" s="28" t="s">
        <v>313</v>
      </c>
    </row>
    <row r="340" spans="1:1">
      <c r="A340" s="28" t="s">
        <v>385</v>
      </c>
    </row>
    <row r="341" spans="1:1">
      <c r="A341" s="28" t="s">
        <v>314</v>
      </c>
    </row>
    <row r="342" spans="1:1">
      <c r="A342" s="28" t="s">
        <v>315</v>
      </c>
    </row>
    <row r="343" spans="1:1">
      <c r="A343" s="28" t="s">
        <v>316</v>
      </c>
    </row>
    <row r="344" spans="1:1">
      <c r="A344" s="28" t="s">
        <v>317</v>
      </c>
    </row>
    <row r="345" spans="1:1">
      <c r="A345" s="28" t="s">
        <v>318</v>
      </c>
    </row>
    <row r="346" spans="1:1">
      <c r="A346" s="28" t="s">
        <v>319</v>
      </c>
    </row>
    <row r="347" spans="1:1">
      <c r="A347" s="28" t="s">
        <v>320</v>
      </c>
    </row>
    <row r="348" spans="1:1">
      <c r="A348" s="28" t="s">
        <v>321</v>
      </c>
    </row>
    <row r="349" spans="1:1">
      <c r="A349" s="28" t="s">
        <v>322</v>
      </c>
    </row>
    <row r="350" spans="1:1">
      <c r="A350" s="28" t="s">
        <v>323</v>
      </c>
    </row>
    <row r="351" spans="1:1">
      <c r="A351" s="28" t="s">
        <v>324</v>
      </c>
    </row>
    <row r="352" spans="1:1">
      <c r="A352" s="28" t="s">
        <v>325</v>
      </c>
    </row>
    <row r="353" spans="1:1">
      <c r="A353" s="28" t="s">
        <v>326</v>
      </c>
    </row>
    <row r="354" spans="1:1">
      <c r="A354" s="28" t="s">
        <v>327</v>
      </c>
    </row>
    <row r="355" spans="1:1">
      <c r="A355" s="29" t="s">
        <v>328</v>
      </c>
    </row>
    <row r="356" spans="1:1">
      <c r="A356" s="28" t="s">
        <v>329</v>
      </c>
    </row>
    <row r="357" spans="1:1">
      <c r="A357" s="28" t="s">
        <v>330</v>
      </c>
    </row>
    <row r="358" spans="1:1">
      <c r="A358" s="28" t="s">
        <v>331</v>
      </c>
    </row>
    <row r="359" spans="1:1">
      <c r="A359" s="28" t="s">
        <v>332</v>
      </c>
    </row>
    <row r="360" spans="1:1">
      <c r="A360" s="28" t="s">
        <v>333</v>
      </c>
    </row>
    <row r="361" spans="1:1">
      <c r="A361" s="28" t="s">
        <v>334</v>
      </c>
    </row>
    <row r="362" spans="1:1">
      <c r="A362" s="28" t="s">
        <v>335</v>
      </c>
    </row>
    <row r="363" spans="1:1">
      <c r="A363" s="28" t="s">
        <v>336</v>
      </c>
    </row>
    <row r="364" spans="1:1">
      <c r="A364" s="28" t="s">
        <v>337</v>
      </c>
    </row>
    <row r="365" spans="1:1">
      <c r="A365" s="28" t="s">
        <v>338</v>
      </c>
    </row>
    <row r="366" spans="1:1">
      <c r="A366" s="28" t="s">
        <v>339</v>
      </c>
    </row>
    <row r="367" spans="1:1">
      <c r="A367" s="28" t="s">
        <v>340</v>
      </c>
    </row>
    <row r="368" spans="1:1">
      <c r="A368" s="29" t="s">
        <v>341</v>
      </c>
    </row>
    <row r="369" spans="1:1">
      <c r="A369" s="29" t="s">
        <v>342</v>
      </c>
    </row>
    <row r="370" spans="1:1">
      <c r="A370" s="29" t="s">
        <v>343</v>
      </c>
    </row>
    <row r="371" spans="1:1">
      <c r="A371" s="29" t="s">
        <v>344</v>
      </c>
    </row>
    <row r="372" spans="1:1">
      <c r="A372" s="29" t="s">
        <v>345</v>
      </c>
    </row>
    <row r="373" spans="1:1">
      <c r="A373" s="29" t="s">
        <v>346</v>
      </c>
    </row>
    <row r="374" spans="1:1">
      <c r="A374" s="29" t="s">
        <v>347</v>
      </c>
    </row>
    <row r="375" spans="1:1">
      <c r="A375" s="29" t="s">
        <v>348</v>
      </c>
    </row>
    <row r="376" spans="1:1">
      <c r="A376" s="29" t="s">
        <v>349</v>
      </c>
    </row>
    <row r="377" spans="1:1">
      <c r="A377" s="29" t="s">
        <v>350</v>
      </c>
    </row>
    <row r="378" spans="1:1">
      <c r="A378" s="29" t="s">
        <v>351</v>
      </c>
    </row>
    <row r="379" spans="1:1">
      <c r="A379" s="29" t="s">
        <v>352</v>
      </c>
    </row>
    <row r="380" spans="1:1">
      <c r="A380" s="29" t="s">
        <v>353</v>
      </c>
    </row>
    <row r="381" spans="1:1">
      <c r="A381" s="29" t="s">
        <v>354</v>
      </c>
    </row>
    <row r="382" spans="1:1">
      <c r="A382" s="29" t="s">
        <v>355</v>
      </c>
    </row>
    <row r="383" spans="1:1">
      <c r="A383" s="29" t="s">
        <v>356</v>
      </c>
    </row>
    <row r="384" spans="1:1">
      <c r="A384" s="29" t="s">
        <v>357</v>
      </c>
    </row>
    <row r="385" spans="1:1">
      <c r="A385" s="29" t="s">
        <v>358</v>
      </c>
    </row>
    <row r="386" spans="1:1">
      <c r="A386" s="29" t="s">
        <v>359</v>
      </c>
    </row>
    <row r="387" spans="1:1">
      <c r="A387" s="29" t="s">
        <v>360</v>
      </c>
    </row>
    <row r="388" spans="1:1">
      <c r="A388" s="29" t="s">
        <v>361</v>
      </c>
    </row>
  </sheetData>
  <hyperlinks>
    <hyperlink ref="A368" r:id="rId1" display="http://WWW.ALFAFOREX.COM/"/>
    <hyperlink ref="A295" r:id="rId2" display="http://WWW.OPLATA.REGPLAT.RU/"/>
    <hyperlink ref="A236" r:id="rId3" display="http://www.lanta-net.ru/"/>
    <hyperlink ref="A223" r:id="rId4" display="http://WWW.MVIDEO.RU/"/>
    <hyperlink ref="A173" r:id="rId5" display="http://WWW.BELARUSBANK.BY/"/>
    <hyperlink ref="A145" r:id="rId6" display="http://WWW.LUCASCREDITSERVIC/"/>
    <hyperlink ref="A12" r:id="rId7" display="http://WWW.WALLETONE.RU/"/>
  </hyperlinks>
  <pageMargins left="0.7" right="0.7" top="0.75" bottom="0.75" header="0.3" footer="0.3"/>
  <drawing r:id="rId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27</vt:i4>
      </vt:variant>
      <vt:variant>
        <vt:lpstr>Именованные диапазоны</vt:lpstr>
      </vt:variant>
      <vt:variant>
        <vt:i4>8</vt:i4>
      </vt:variant>
    </vt:vector>
  </HeadingPairs>
  <TitlesOfParts>
    <vt:vector size="35" baseType="lpstr">
      <vt:lpstr>список улиц</vt:lpstr>
      <vt:lpstr>ввод данных</vt:lpstr>
      <vt:lpstr>договор</vt:lpstr>
      <vt:lpstr>договор2</vt:lpstr>
      <vt:lpstr>т-банк</vt:lpstr>
      <vt:lpstr>т-банк new</vt:lpstr>
      <vt:lpstr>т-банк 2 (3 мес)</vt:lpstr>
      <vt:lpstr>т-банк 2 (6 мес)</vt:lpstr>
      <vt:lpstr>т-банк 2 (3 мес) $</vt:lpstr>
      <vt:lpstr>т-банк 2 (6 мес) $</vt:lpstr>
      <vt:lpstr>райф (6 мес) $</vt:lpstr>
      <vt:lpstr>Райф</vt:lpstr>
      <vt:lpstr>Райф $</vt:lpstr>
      <vt:lpstr>отп</vt:lpstr>
      <vt:lpstr>отп $</vt:lpstr>
      <vt:lpstr>отп 6м</vt:lpstr>
      <vt:lpstr>РГС</vt:lpstr>
      <vt:lpstr>страховка</vt:lpstr>
      <vt:lpstr>Salary упрошенная</vt:lpstr>
      <vt:lpstr>Salary certificate</vt:lpstr>
      <vt:lpstr>remote</vt:lpstr>
      <vt:lpstr>NOC</vt:lpstr>
      <vt:lpstr>NOC общ</vt:lpstr>
      <vt:lpstr>NOC travel</vt:lpstr>
      <vt:lpstr>компании</vt:lpstr>
      <vt:lpstr>Конфиг</vt:lpstr>
      <vt:lpstr>Лист4</vt:lpstr>
      <vt:lpstr>'список улиц'!first_С</vt:lpstr>
      <vt:lpstr>'список улиц'!first_Т</vt:lpstr>
      <vt:lpstr>'список улиц'!first_У</vt:lpstr>
      <vt:lpstr>'список улиц'!first_Ч</vt:lpstr>
      <vt:lpstr>'список улиц'!first_Э</vt:lpstr>
      <vt:lpstr>Райф!Заголовки_для_печати</vt:lpstr>
      <vt:lpstr>'Райф $'!Заголовки_для_печати</vt:lpstr>
      <vt:lpstr>Компания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Пришутов Павел Николаевич</dc:creator>
  <cp:lastModifiedBy>Finam</cp:lastModifiedBy>
  <cp:lastPrinted>2025-12-01T17:49:34Z</cp:lastPrinted>
  <dcterms:created xsi:type="dcterms:W3CDTF">2023-02-14T22:57:01Z</dcterms:created>
  <dcterms:modified xsi:type="dcterms:W3CDTF">2026-02-10T20:26:05Z</dcterms:modified>
</cp:coreProperties>
</file>