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14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94.xml"/>
  <Override ContentType="application/vnd.openxmlformats-officedocument.drawingml.chart+xml" PartName="/xl/charts/chart122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9.xml"/>
  <Override ContentType="application/vnd.openxmlformats-officedocument.drawingml.chart+xml" PartName="/xl/charts/chart20.xml"/>
  <Override ContentType="application/vnd.openxmlformats-officedocument.drawingml.chart+xml" PartName="/xl/charts/chart157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5.xml"/>
  <Override ContentType="application/vnd.openxmlformats-officedocument.drawingml.chart+xml" PartName="/xl/charts/chart150.xml"/>
  <Override ContentType="application/vnd.openxmlformats-officedocument.drawingml.chart+xml" PartName="/xl/charts/chart88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91.xml"/>
  <Override ContentType="application/vnd.openxmlformats-officedocument.drawingml.chart+xml" PartName="/xl/charts/chart118.xml"/>
  <Override ContentType="application/vnd.openxmlformats-officedocument.drawingml.chart+xml" PartName="/xl/charts/chart143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98.xml"/>
  <Override ContentType="application/vnd.openxmlformats-officedocument.drawingml.chart+xml" PartName="/xl/charts/chart85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111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37.xml"/>
  <Override ContentType="application/vnd.openxmlformats-officedocument.drawingml.chart+xml" PartName="/xl/charts/chart40.xml"/>
  <Override ContentType="application/vnd.openxmlformats-officedocument.drawingml.chart+xml" PartName="/xl/charts/chart96.xml"/>
  <Override ContentType="application/vnd.openxmlformats-officedocument.drawingml.chart+xml" PartName="/xl/charts/chart107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95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138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56.xml"/>
  <Override ContentType="application/vnd.openxmlformats-officedocument.drawingml.chart+xml" PartName="/xl/charts/chart113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89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158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93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128.xml"/>
  <Override ContentType="application/vnd.openxmlformats-officedocument.drawingml.chart+xml" PartName="/xl/charts/chart65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142.xml"/>
  <Override ContentType="application/vnd.openxmlformats-officedocument.drawingml.chart+xml" PartName="/xl/charts/chart82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25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2.xml"/>
  <Override ContentType="application/vnd.openxmlformats-officedocument.drawingml.chart+xml" PartName="/xl/charts/chart56.xml"/>
  <Override ContentType="application/vnd.openxmlformats-officedocument.drawingml.chart+xml" PartName="/xl/charts/chart108.xml"/>
  <Override ContentType="application/vnd.openxmlformats-officedocument.drawingml.chart+xml" PartName="/xl/charts/chart99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41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106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110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153.xml"/>
  <Override ContentType="application/vnd.openxmlformats-officedocument.drawingml.chart+xml" PartName="/xl/charts/chart1.xml"/>
  <Override ContentType="application/vnd.openxmlformats-officedocument.drawingml.chart+xml" PartName="/xl/charts/chart119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-Analysis" sheetId="1" r:id="rId5"/>
    <sheet state="visible" name="1990_2025_Value_Added_Flow" sheetId="2" r:id="rId6"/>
    <sheet state="visible" name="1990_2025_GHG_Flow" sheetId="3" r:id="rId7"/>
    <sheet state="visible" name="1990" sheetId="4" r:id="rId8"/>
    <sheet state="visible" name="1991" sheetId="5" r:id="rId9"/>
    <sheet state="visible" name="1992" sheetId="6" r:id="rId10"/>
    <sheet state="visible" name="1993" sheetId="7" r:id="rId11"/>
    <sheet state="visible" name="1994" sheetId="8" r:id="rId12"/>
    <sheet state="visible" name="1995" sheetId="9" r:id="rId13"/>
    <sheet state="visible" name="1996" sheetId="10" r:id="rId14"/>
    <sheet state="visible" name="1997" sheetId="11" r:id="rId15"/>
    <sheet state="visible" name="1998" sheetId="12" r:id="rId16"/>
    <sheet state="visible" name="1999" sheetId="13" r:id="rId17"/>
    <sheet state="visible" name="2000" sheetId="14" r:id="rId18"/>
    <sheet state="visible" name="2001" sheetId="15" r:id="rId19"/>
    <sheet state="visible" name="2002" sheetId="16" r:id="rId20"/>
    <sheet state="visible" name="2003" sheetId="17" r:id="rId21"/>
    <sheet state="visible" name="2004" sheetId="18" r:id="rId22"/>
    <sheet state="visible" name="2005" sheetId="19" r:id="rId23"/>
    <sheet state="visible" name="2006" sheetId="20" r:id="rId24"/>
    <sheet state="visible" name="2007" sheetId="21" r:id="rId25"/>
    <sheet state="visible" name="2008" sheetId="22" r:id="rId26"/>
    <sheet state="visible" name="2009" sheetId="23" r:id="rId27"/>
    <sheet state="visible" name="2010" sheetId="24" r:id="rId28"/>
    <sheet state="visible" name="2011" sheetId="25" r:id="rId29"/>
    <sheet state="visible" name="2012" sheetId="26" r:id="rId30"/>
    <sheet state="visible" name="2013" sheetId="27" r:id="rId31"/>
    <sheet state="visible" name="2014" sheetId="28" r:id="rId32"/>
    <sheet state="visible" name="2015" sheetId="29" r:id="rId33"/>
    <sheet state="visible" name="2016" sheetId="30" r:id="rId34"/>
    <sheet state="visible" name="2017" sheetId="31" r:id="rId35"/>
    <sheet state="visible" name="2018" sheetId="32" r:id="rId36"/>
    <sheet state="visible" name="2019" sheetId="33" r:id="rId37"/>
    <sheet state="visible" name="2020" sheetId="34" r:id="rId38"/>
    <sheet state="visible" name="2021" sheetId="35" r:id="rId39"/>
    <sheet state="visible" name="2022" sheetId="36" r:id="rId40"/>
    <sheet state="visible" name="2023" sheetId="37" r:id="rId41"/>
    <sheet state="visible" name="2024" sheetId="38" r:id="rId42"/>
    <sheet state="visible" name="2025" sheetId="39" r:id="rId43"/>
  </sheets>
  <definedNames/>
  <calcPr/>
</workbook>
</file>

<file path=xl/sharedStrings.xml><?xml version="1.0" encoding="utf-8"?>
<sst xmlns="http://schemas.openxmlformats.org/spreadsheetml/2006/main" count="2660" uniqueCount="111">
  <si>
    <t>Year</t>
  </si>
  <si>
    <t>GDP</t>
  </si>
  <si>
    <t>Demand Tofu</t>
  </si>
  <si>
    <t>Demand Cattle</t>
  </si>
  <si>
    <t>Demand Beef</t>
  </si>
  <si>
    <t>Cattle Stock</t>
  </si>
  <si>
    <t>Cattle Gross Adition</t>
  </si>
  <si>
    <t>Cattle Outflow</t>
  </si>
  <si>
    <t>Cattle Gross Addition</t>
  </si>
  <si>
    <t>Correlations</t>
  </si>
  <si>
    <t>Lifetime [years]</t>
  </si>
  <si>
    <t>GDP-Beef</t>
  </si>
  <si>
    <t>Tofu-Cattle</t>
  </si>
  <si>
    <t>Cost Cattle [$]</t>
  </si>
  <si>
    <t>Tofu-Beef</t>
  </si>
  <si>
    <t>Cattle-Beef</t>
  </si>
  <si>
    <t>Direct Input Mass [mio t]</t>
  </si>
  <si>
    <t>Environmental Footprint Mass [mio t]</t>
  </si>
  <si>
    <t>Soy Agriculture</t>
  </si>
  <si>
    <t>Tofu Production</t>
  </si>
  <si>
    <t>Cow Farming</t>
  </si>
  <si>
    <t>Beef Processing</t>
  </si>
  <si>
    <t xml:space="preserve"> </t>
  </si>
  <si>
    <t>Direct Input GHG [mio t]</t>
  </si>
  <si>
    <t>Environmental Footprint GHG [mio t]</t>
  </si>
  <si>
    <t>Accumulated Environmental Footprint GHG [mio t]</t>
  </si>
  <si>
    <t>Direct Input Land [km^2 ]</t>
  </si>
  <si>
    <t>Environmental Footprint Land [mio t]</t>
  </si>
  <si>
    <t>Value Added [mio $]</t>
  </si>
  <si>
    <t>Footprint Value Added [mio $]</t>
  </si>
  <si>
    <t>Supply Sector</t>
  </si>
  <si>
    <t>Value Added Flow</t>
  </si>
  <si>
    <t>Demand Sector</t>
  </si>
  <si>
    <t>Create Sankey Diagramm:</t>
  </si>
  <si>
    <t>https://sankeymatic.com/build/?i=MoewngtAgg5gTgSwMYFcA2AXFcCmFgoAOhaYABANoAMAumaJLIqptjgFDsAqIAZihAAKcEABMUSDAhAA7fERLlqdBtHjJ0WXJwDCIAO4QAYgEM4AWwQyY84qWWqmG1tvYAhHDl5CRSHAGd%2DKxsCOzAHcDVmTTZOR3UWLTxQxUoAJgA6AGYAdgAWAEYqKhyCgE46Hn4fMQkpWU4qgWFayWk5FNJKKgyANio8rILegFY83oAOSr5mkXE2ht0DYzNLa1tFagyqNIKRibScrKyJgpommvn6mU4PLxq%2DQOCN%2B1oLlqv2uMinRLYX8IFDL5Iolcp5Gh6QymCzBRozS51doArYDIajcY5XpZSHLGFrGBLaGrZ6dcI9Xb7Q7HU644mw6y3TzeFqPILrMkASGUnKhKwZhPi0RcyQUpG5vQyEwmeQmZTSVAmvRonLuLN8AXZhO4CI%2BSNkAO62RGaRGBRyZQmI2VZDVD01cPYfPxpLFYG5PSxprl8tptuZ9qejPcAdZDo5bu5ONVoY1QcJQQAXjgyPoyP0qOwyGQABbp4rscxmGBWMhoMgTLNkOBkTPZjBkAqV7MAIzICvYLZgZCQIDQIBrAGJeCPR1WMHATDJ%2DIQzDgZA2AHLsGRiFNpgppKt5kZ1sgzkxIYJkHIjKstgeiHA1vcYHM4cwpkxV3v9ofSj%2DNsggWdHjDkAp2F4fs01QOAADcTCSWsMjPbMrHvRAMF4ERzH3EBsD8F8%2BwHMhBzKAjCKrH9DwQf8YLyM80BMMAMIbS9rzIEwUAwEAiykJAqwAKxQfwpF4WjEBLacyGXbMeL4hABPnUR%2DFEqtcHA69%2DBweATEIPMxKYjAMEPHMrF7cwSBwDAAlYsgZBwOc%2BPYaiWxwNA5NfXDB2KNy930q95OzfSYBzNAED8htPTgsheFkZDDxTfwp38CAVMQXgqwCyyDyPawYK3bNcGoqQlKTFMCiKKsixgGQpIAgs7IcmQTEfJjiCsuA5IATSrArGyyWCq30HBApzBs8iqkx7LQSC0BQJ9GrMVqq34NA0EIXAjyCWQyDa7NCBAIJrjIUaDB6vqgrIIbM2qxbtrI9omJYkATACsra3apB73q5jWLmhBmobezwu0VtcBMABrLarAbLJ2HGyawoHdiyAAcgAGgyeGqyWrwEAADwR1Hs38FARyxnH2DvB8cD4XgVIbEwK3PJ7syQE8q1EJ7H10shHwXdoYpkIGcDAdjkHW5KEEk8wW3uqdHmF8wQCU%2BgfgSGJcENCAemKIYskRmC3MmQs5ZTd45n1Do3R1koZW1tXtl6C1K1l%2BXnRJCMwjIa3ihGAirfVi19flu0w3jQ0qG9jICmOXo8j9w3dWNhYZHNzXtaoIA</t>
  </si>
  <si>
    <t>Input-Output Table</t>
  </si>
  <si>
    <t>1990 [Mio $]</t>
  </si>
  <si>
    <t>Y_Houshold</t>
  </si>
  <si>
    <t>Y_Government</t>
  </si>
  <si>
    <t>Y_Total_Demand</t>
  </si>
  <si>
    <t xml:space="preserve">X_Total Output </t>
  </si>
  <si>
    <t>Value Added</t>
  </si>
  <si>
    <t>Sum Inter Industry Input</t>
  </si>
  <si>
    <t>X_Total_Industry_Input (Output)</t>
  </si>
  <si>
    <t>Environmental Multiplyers</t>
  </si>
  <si>
    <t>Mass Multiplyer [$/kg]</t>
  </si>
  <si>
    <t>GHG Multiplyer [CO2e kg /kg]</t>
  </si>
  <si>
    <t>Land Use Multiplyer [m^2*year/kg]</t>
  </si>
  <si>
    <t>Environmental Extensions (scope 1) - M Matrix</t>
  </si>
  <si>
    <t>Mass [Mio t]</t>
  </si>
  <si>
    <t>GHG Emmisons [Mio t]</t>
  </si>
  <si>
    <t>Land Use [Mio m^2*year]</t>
  </si>
  <si>
    <t>1/x hat Matrix [1/ Mio $]</t>
  </si>
  <si>
    <t>Technical Coeficient Matrix A [no dim]</t>
  </si>
  <si>
    <t>Leonthief Inverse Matrix L [no dim]</t>
  </si>
  <si>
    <t>Identity Matrix 1</t>
  </si>
  <si>
    <t>Environmental Coeficient Matrix F [mio (t,t,m^2)/ mio $]</t>
  </si>
  <si>
    <t>Mass [Mio t/ mio $]</t>
  </si>
  <si>
    <t>GHG Emmisons [Mio t/ mio$]</t>
  </si>
  <si>
    <t>Land Use [Mio m^2*year/ mio$]</t>
  </si>
  <si>
    <t>Environmental Footprint (F*L*y-hat)</t>
  </si>
  <si>
    <t>1-A</t>
  </si>
  <si>
    <t>y-hat Matrix [ Mio $]</t>
  </si>
  <si>
    <t>F_GHG_hat [t / $]</t>
  </si>
  <si>
    <t>v-hat Matrix [Mio $]</t>
  </si>
  <si>
    <t>GHG Footprint flow matrix (F*L*y-hat)</t>
  </si>
  <si>
    <t>Sum (Direct inputs)</t>
  </si>
  <si>
    <t>V= (v) hat * (1/x) hat * L * (y) hat</t>
  </si>
  <si>
    <t>Value Added Flow Matrix V</t>
  </si>
  <si>
    <t xml:space="preserve">Soy Agriculture </t>
  </si>
  <si>
    <t>Sum</t>
  </si>
  <si>
    <t>GHG Footprint (sum column)</t>
  </si>
  <si>
    <t>Value Added Footprint (sum column)</t>
  </si>
  <si>
    <t xml:space="preserve">v-hat/x  Matrix 2 </t>
  </si>
  <si>
    <t>1991 [Mio $]</t>
  </si>
  <si>
    <t>X_Total_Industry_Input</t>
  </si>
  <si>
    <t>y-hat Matrix [1/ Mio $]</t>
  </si>
  <si>
    <t>1992 [Mio $]</t>
  </si>
  <si>
    <t>1993 [Mio $]</t>
  </si>
  <si>
    <t>1994 [Mio $]</t>
  </si>
  <si>
    <t>1995 [Mio $]</t>
  </si>
  <si>
    <t>1996 [Mio $]</t>
  </si>
  <si>
    <t>1997 [Mio $]</t>
  </si>
  <si>
    <t>1998 [Mio $]</t>
  </si>
  <si>
    <t>1999 [Mio $]</t>
  </si>
  <si>
    <t>2000 [Mio $]</t>
  </si>
  <si>
    <t>2001 [Mio $]</t>
  </si>
  <si>
    <t>2002 [Mio $]</t>
  </si>
  <si>
    <t>2003 [Mio $]</t>
  </si>
  <si>
    <t>2004 [Mio $]</t>
  </si>
  <si>
    <t>2005 [Mio $]</t>
  </si>
  <si>
    <t>2006 [Mio $]</t>
  </si>
  <si>
    <t>2007 [Mio $]</t>
  </si>
  <si>
    <t>2008 [Mio $]</t>
  </si>
  <si>
    <t>2009 [Mio $]</t>
  </si>
  <si>
    <t>2010 [Mio $]</t>
  </si>
  <si>
    <t>2011 [Mio $]</t>
  </si>
  <si>
    <t>2012 [Mio $]</t>
  </si>
  <si>
    <t>2013 [Mio $]</t>
  </si>
  <si>
    <t>2014 [Mio $]</t>
  </si>
  <si>
    <t>2015 [Mio $]</t>
  </si>
  <si>
    <t>2016 [Mio $]</t>
  </si>
  <si>
    <t>2017 [Mio $]</t>
  </si>
  <si>
    <t>2018 [Mio $]</t>
  </si>
  <si>
    <t>2019 [Mio $]</t>
  </si>
  <si>
    <t>2020 [Mio $]</t>
  </si>
  <si>
    <t>2021 [Mio $]</t>
  </si>
  <si>
    <t>2022 [Mio $]</t>
  </si>
  <si>
    <t>2023 [Mio $]</t>
  </si>
  <si>
    <t>2024 [Mio $]</t>
  </si>
  <si>
    <t>2025 [Mio $]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</si>
</sst>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  <scheme val="minor"/>
    </font>
    <font>
      <color rgb="FF000000"/>
      <name val="Arial"/>
    </font>
    <font>
      <b/>
      <color rgb="FF000000"/>
      <name val="Arial"/>
    </font>
    <font/>
    <font>
      <color theme="1"/>
      <name val="Aptos Narrow"/>
    </font>
  </fonts>
  <fills count="2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95DCF7"/>
        <bgColor rgb="FF95DCF7"/>
      </patternFill>
    </fill>
    <fill>
      <patternFill patternType="solid">
        <fgColor rgb="FF4285F4"/>
        <bgColor rgb="FF4285F4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CAEDFB"/>
        <bgColor rgb="FFCAEDFB"/>
      </patternFill>
    </fill>
    <fill>
      <patternFill patternType="solid">
        <fgColor rgb="FF0F9ED5"/>
        <bgColor rgb="FF0F9ED5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readingOrder="0" vertical="bottom"/>
    </xf>
    <xf borderId="0" fillId="3" fontId="1" numFmtId="0" xfId="0" applyAlignment="1" applyFill="1" applyFont="1">
      <alignment horizontal="center" readingOrder="0"/>
    </xf>
    <xf borderId="1" fillId="4" fontId="3" numFmtId="0" xfId="0" applyAlignment="1" applyBorder="1" applyFill="1" applyFont="1">
      <alignment vertical="bottom"/>
    </xf>
    <xf borderId="0" fillId="0" fontId="2" numFmtId="0" xfId="0" applyAlignment="1" applyFont="1">
      <alignment horizontal="right"/>
    </xf>
    <xf borderId="0" fillId="0" fontId="3" numFmtId="0" xfId="0" applyAlignment="1" applyFont="1">
      <alignment vertical="bottom"/>
    </xf>
    <xf borderId="0" fillId="5" fontId="4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 readingOrder="0" vertical="bottom"/>
    </xf>
    <xf borderId="0" fillId="6" fontId="3" numFmtId="0" xfId="0" applyAlignment="1" applyFill="1" applyFont="1">
      <alignment readingOrder="0" vertical="bottom"/>
    </xf>
    <xf borderId="0" fillId="7" fontId="2" numFmtId="0" xfId="0" applyAlignment="1" applyFill="1" applyFont="1">
      <alignment readingOrder="0"/>
    </xf>
    <xf borderId="0" fillId="8" fontId="3" numFmtId="0" xfId="0" applyAlignment="1" applyFill="1" applyFont="1">
      <alignment readingOrder="0" vertical="bottom"/>
    </xf>
    <xf borderId="0" fillId="9" fontId="3" numFmtId="0" xfId="0" applyAlignment="1" applyFill="1" applyFont="1">
      <alignment horizontal="right" readingOrder="0" vertical="bottom"/>
    </xf>
    <xf borderId="0" fillId="9" fontId="3" numFmtId="0" xfId="0" applyAlignment="1" applyFont="1">
      <alignment horizontal="right" vertical="bottom"/>
    </xf>
    <xf borderId="0" fillId="10" fontId="3" numFmtId="0" xfId="0" applyAlignment="1" applyFill="1" applyFont="1">
      <alignment horizontal="right" readingOrder="0" vertical="bottom"/>
    </xf>
    <xf borderId="0" fillId="6" fontId="2" numFmtId="0" xfId="0" applyFont="1"/>
    <xf borderId="0" fillId="11" fontId="3" numFmtId="0" xfId="0" applyAlignment="1" applyFill="1" applyFont="1">
      <alignment horizontal="right" vertical="bottom"/>
    </xf>
    <xf borderId="0" fillId="10" fontId="3" numFmtId="0" xfId="0" applyAlignment="1" applyFont="1">
      <alignment horizontal="right" vertical="bottom"/>
    </xf>
    <xf borderId="0" fillId="12" fontId="3" numFmtId="0" xfId="0" applyAlignment="1" applyFill="1" applyFont="1">
      <alignment readingOrder="0" vertical="bottom"/>
    </xf>
    <xf borderId="0" fillId="13" fontId="3" numFmtId="0" xfId="0" applyAlignment="1" applyFill="1" applyFont="1">
      <alignment horizontal="right" vertical="bottom"/>
    </xf>
    <xf borderId="0" fillId="12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14" fontId="3" numFmtId="0" xfId="0" applyAlignment="1" applyFill="1" applyFont="1">
      <alignment readingOrder="0" vertical="bottom"/>
    </xf>
    <xf borderId="0" fillId="15" fontId="3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8" fontId="2" numFmtId="0" xfId="0" applyAlignment="1" applyFont="1">
      <alignment readingOrder="0"/>
    </xf>
    <xf borderId="0" fillId="11" fontId="2" numFmtId="0" xfId="0" applyFont="1"/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8" fontId="2" numFmtId="0" xfId="0" applyAlignment="1" applyFont="1">
      <alignment horizontal="right"/>
    </xf>
    <xf borderId="0" fillId="17" fontId="6" numFmtId="0" xfId="0" applyAlignment="1" applyFont="1">
      <alignment horizontal="left" readingOrder="0" shrinkToFit="0" wrapText="1"/>
    </xf>
    <xf borderId="0" fillId="18" fontId="6" numFmtId="0" xfId="0" applyAlignment="1" applyFont="1">
      <alignment horizontal="right" readingOrder="0" shrinkToFit="0" wrapText="1"/>
    </xf>
    <xf borderId="0" fillId="16" fontId="2" numFmtId="0" xfId="0" applyFont="1"/>
    <xf borderId="0" fillId="17" fontId="3" numFmtId="0" xfId="0" applyAlignment="1" applyFont="1">
      <alignment readingOrder="0" vertical="bottom"/>
    </xf>
    <xf borderId="0" fillId="0" fontId="7" numFmtId="0" xfId="0" applyAlignment="1" applyFont="1">
      <alignment horizontal="center" readingOrder="0" shrinkToFit="0" wrapText="1"/>
    </xf>
    <xf borderId="0" fillId="19" fontId="2" numFmtId="0" xfId="0" applyAlignment="1" applyFill="1" applyFont="1">
      <alignment readingOrder="0"/>
    </xf>
    <xf borderId="0" fillId="16" fontId="1" numFmtId="0" xfId="0" applyAlignment="1" applyFont="1">
      <alignment readingOrder="0"/>
    </xf>
    <xf borderId="0" fillId="16" fontId="1" numFmtId="0" xfId="0" applyAlignment="1" applyFont="1">
      <alignment horizontal="center" readingOrder="0"/>
    </xf>
    <xf borderId="0" fillId="20" fontId="2" numFmtId="0" xfId="0" applyFill="1" applyFont="1"/>
    <xf borderId="0" fillId="21" fontId="2" numFmtId="0" xfId="0" applyFill="1" applyFont="1"/>
    <xf borderId="0" fillId="18" fontId="2" numFmtId="0" xfId="0" applyFont="1"/>
    <xf borderId="0" fillId="6" fontId="2" numFmtId="0" xfId="0" applyAlignment="1" applyFont="1">
      <alignment readingOrder="0"/>
    </xf>
    <xf borderId="0" fillId="10" fontId="2" numFmtId="0" xfId="0" applyFont="1"/>
    <xf borderId="0" fillId="19" fontId="2" numFmtId="0" xfId="0" applyFont="1"/>
    <xf borderId="0" fillId="6" fontId="6" numFmtId="0" xfId="0" applyAlignment="1" applyFont="1">
      <alignment horizontal="left" readingOrder="0" shrinkToFit="0" wrapText="1"/>
    </xf>
    <xf borderId="2" fillId="22" fontId="4" numFmtId="0" xfId="0" applyAlignment="1" applyBorder="1" applyFill="1" applyFont="1">
      <alignment horizontal="center" readingOrder="0" shrinkToFit="0" vertical="bottom" wrapText="1"/>
    </xf>
    <xf borderId="3" fillId="0" fontId="8" numFmtId="0" xfId="0" applyBorder="1" applyFont="1"/>
    <xf borderId="1" fillId="19" fontId="9" numFmtId="0" xfId="0" applyAlignment="1" applyBorder="1" applyFont="1">
      <alignment horizontal="right" vertical="bottom"/>
    </xf>
    <xf borderId="2" fillId="22" fontId="4" numFmtId="0" xfId="0" applyAlignment="1" applyBorder="1" applyFont="1">
      <alignment horizontal="center" shrinkToFit="0" vertical="bottom" wrapText="1"/>
    </xf>
    <xf borderId="0" fillId="23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 vertical="bottom"/>
    </xf>
    <xf borderId="1" fillId="22" fontId="3" numFmtId="0" xfId="0" applyAlignment="1" applyBorder="1" applyFont="1">
      <alignment vertical="bottom"/>
    </xf>
    <xf borderId="2" fillId="22" fontId="4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1" fillId="23" fontId="3" numFmtId="0" xfId="0" applyAlignment="1" applyBorder="1" applyFont="1">
      <alignment readingOrder="0" vertical="bottom"/>
    </xf>
    <xf borderId="0" fillId="0" fontId="9" numFmtId="0" xfId="0" applyAlignment="1" applyFont="1">
      <alignment horizontal="right" vertical="bottom"/>
    </xf>
    <xf borderId="1" fillId="23" fontId="3" numFmtId="0" xfId="0" applyAlignment="1" applyBorder="1" applyFont="1">
      <alignment vertical="bottom"/>
    </xf>
    <xf borderId="1" fillId="4" fontId="3" numFmtId="0" xfId="0" applyAlignment="1" applyBorder="1" applyFont="1">
      <alignment readingOrder="0" vertical="bottom"/>
    </xf>
    <xf borderId="1" fillId="24" fontId="3" numFmtId="0" xfId="0" applyAlignment="1" applyBorder="1" applyFill="1" applyFont="1">
      <alignment horizontal="right" vertical="bottom"/>
    </xf>
    <xf borderId="4" fillId="23" fontId="3" numFmtId="0" xfId="0" applyAlignment="1" applyBorder="1" applyFont="1">
      <alignment vertical="bottom"/>
    </xf>
    <xf borderId="5" fillId="23" fontId="3" numFmtId="0" xfId="0" applyAlignment="1" applyBorder="1" applyFont="1">
      <alignment vertical="bottom"/>
    </xf>
    <xf borderId="5" fillId="16" fontId="3" numFmtId="0" xfId="0" applyAlignment="1" applyBorder="1" applyFont="1">
      <alignment horizontal="right" readingOrder="0" vertical="bottom"/>
    </xf>
    <xf borderId="4" fillId="4" fontId="3" numFmtId="0" xfId="0" applyAlignment="1" applyBorder="1" applyFont="1">
      <alignment vertical="bottom"/>
    </xf>
    <xf borderId="4" fillId="24" fontId="3" numFmtId="0" xfId="0" applyAlignment="1" applyBorder="1" applyFont="1">
      <alignment horizontal="right" vertical="bottom"/>
    </xf>
    <xf borderId="1" fillId="10" fontId="3" numFmtId="0" xfId="0" applyAlignment="1" applyBorder="1" applyFont="1">
      <alignment horizontal="right" vertical="bottom"/>
    </xf>
    <xf borderId="5" fillId="25" fontId="3" numFmtId="0" xfId="0" applyAlignment="1" applyBorder="1" applyFill="1" applyFont="1">
      <alignment vertical="bottom"/>
    </xf>
    <xf borderId="5" fillId="4" fontId="3" numFmtId="0" xfId="0" applyAlignment="1" applyBorder="1" applyFont="1">
      <alignment vertical="bottom"/>
    </xf>
    <xf borderId="1" fillId="25" fontId="3" numFmtId="0" xfId="0" applyAlignment="1" applyBorder="1" applyFont="1">
      <alignment vertical="bottom"/>
    </xf>
    <xf borderId="1" fillId="25" fontId="3" numFmtId="0" xfId="0" applyAlignment="1" applyBorder="1" applyFont="1">
      <alignment horizontal="right" vertical="bottom"/>
    </xf>
    <xf borderId="1" fillId="16" fontId="3" numFmtId="0" xfId="0" applyAlignment="1" applyBorder="1" applyFont="1">
      <alignment vertical="bottom"/>
    </xf>
    <xf borderId="0" fillId="16" fontId="2" numFmtId="0" xfId="0" applyAlignment="1" applyFont="1">
      <alignment horizontal="right"/>
    </xf>
    <xf borderId="0" fillId="16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GDP fom 1990 to 2025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'Historical-Analysis'!$B$2:$B$37</c:f>
              <c:numCache/>
            </c:numRef>
          </c:val>
          <c:smooth val="0"/>
        </c:ser>
        <c:axId val="1114948877"/>
        <c:axId val="1338065990"/>
      </c:lineChart>
      <c:catAx>
        <c:axId val="1114948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065990"/>
      </c:catAx>
      <c:valAx>
        <c:axId val="1338065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[mio $]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948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GDP, Demand Tofu, Demand Beef und Demand Cattle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'Historical-Analysis'!$B$1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dPt>
            <c:idx val="11"/>
            <c:marker>
              <c:symbol val="none"/>
            </c:marker>
          </c:dPt>
          <c:cat>
            <c:strRef>
              <c:f>'Historical-Analysis'!$A$2:$A$37</c:f>
            </c:strRef>
          </c:cat>
          <c:val>
            <c:numRef>
              <c:f>'Historical-Analysis'!$B$2:$B$37</c:f>
              <c:numCache/>
            </c:numRef>
          </c:val>
          <c:smooth val="0"/>
        </c:ser>
        <c:ser>
          <c:idx val="1"/>
          <c:order val="1"/>
          <c:tx>
            <c:strRef>
              <c:f>'Historical-Analysis'!$C$1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'Historical-Analysis'!$C$2:$C$37</c:f>
              <c:numCache/>
            </c:numRef>
          </c:val>
          <c:smooth val="0"/>
        </c:ser>
        <c:ser>
          <c:idx val="2"/>
          <c:order val="2"/>
          <c:tx>
            <c:strRef>
              <c:f>'Historical-Analysis'!$D$1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'Historical-Analysis'!$D$2:$D$37</c:f>
              <c:numCache/>
            </c:numRef>
          </c:val>
          <c:smooth val="0"/>
        </c:ser>
        <c:ser>
          <c:idx val="3"/>
          <c:order val="3"/>
          <c:tx>
            <c:strRef>
              <c:f>'Historical-Analysis'!$E$1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'Historical-Analysis'!$E$2:$E$37</c:f>
              <c:numCache/>
            </c:numRef>
          </c:val>
          <c:smooth val="0"/>
        </c:ser>
        <c:axId val="1283708660"/>
        <c:axId val="343544037"/>
      </c:lineChart>
      <c:catAx>
        <c:axId val="1283708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544037"/>
      </c:catAx>
      <c:valAx>
        <c:axId val="343544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[mio $]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708660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Mass [mio t/yr]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'Historical-Analysis'!$H$40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'Historical-Analysis'!$G$41:$G$76</c:f>
            </c:strRef>
          </c:cat>
          <c:val>
            <c:numRef>
              <c:f>'Historical-Analysis'!$H$41:$H$76</c:f>
              <c:numCache/>
            </c:numRef>
          </c:val>
        </c:ser>
        <c:ser>
          <c:idx val="1"/>
          <c:order val="1"/>
          <c:tx>
            <c:strRef>
              <c:f>'Historical-Analysis'!$I$40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'Historical-Analysis'!$G$41:$G$76</c:f>
            </c:strRef>
          </c:cat>
          <c:val>
            <c:numRef>
              <c:f>'Historical-Analysis'!$I$41:$I$76</c:f>
              <c:numCache/>
            </c:numRef>
          </c:val>
        </c:ser>
        <c:ser>
          <c:idx val="2"/>
          <c:order val="2"/>
          <c:tx>
            <c:strRef>
              <c:f>'Historical-Analysis'!$J$40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'Historical-Analysis'!$G$41:$G$76</c:f>
            </c:strRef>
          </c:cat>
          <c:val>
            <c:numRef>
              <c:f>'Historical-Analysis'!$J$41:$J$76</c:f>
              <c:numCache/>
            </c:numRef>
          </c:val>
        </c:ser>
        <c:ser>
          <c:idx val="3"/>
          <c:order val="3"/>
          <c:tx>
            <c:strRef>
              <c:f>'Historical-Analysis'!$K$40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'Historical-Analysis'!$G$41:$G$76</c:f>
            </c:strRef>
          </c:cat>
          <c:val>
            <c:numRef>
              <c:f>'Historical-Analysis'!$K$41:$K$76</c:f>
              <c:numCache/>
            </c:numRef>
          </c:val>
        </c:ser>
        <c:overlap val="100"/>
        <c:axId val="1673975598"/>
        <c:axId val="545061085"/>
      </c:barChart>
      <c:catAx>
        <c:axId val="1673975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061085"/>
      </c:catAx>
      <c:valAx>
        <c:axId val="545061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975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 Input Mass [mio t/yr]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'Historical-Analysis'!$B$39:$B$40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'Historical-Analysis'!$A$41:$A$76</c:f>
            </c:strRef>
          </c:cat>
          <c:val>
            <c:numRef>
              <c:f>'Historical-Analysis'!$B$41:$B$76</c:f>
              <c:numCache/>
            </c:numRef>
          </c:val>
        </c:ser>
        <c:ser>
          <c:idx val="1"/>
          <c:order val="1"/>
          <c:tx>
            <c:strRef>
              <c:f>'Historical-Analysis'!$C$39:$C$40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'Historical-Analysis'!$A$41:$A$76</c:f>
            </c:strRef>
          </c:cat>
          <c:val>
            <c:numRef>
              <c:f>'Historical-Analysis'!$C$41:$C$76</c:f>
              <c:numCache/>
            </c:numRef>
          </c:val>
        </c:ser>
        <c:ser>
          <c:idx val="2"/>
          <c:order val="2"/>
          <c:tx>
            <c:strRef>
              <c:f>'Historical-Analysis'!$D$39:$D$40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'Historical-Analysis'!$A$41:$A$76</c:f>
            </c:strRef>
          </c:cat>
          <c:val>
            <c:numRef>
              <c:f>'Historical-Analysis'!$D$41:$D$76</c:f>
              <c:numCache/>
            </c:numRef>
          </c:val>
        </c:ser>
        <c:ser>
          <c:idx val="3"/>
          <c:order val="3"/>
          <c:tx>
            <c:strRef>
              <c:f>'Historical-Analysis'!$E$39:$E$40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'Historical-Analysis'!$A$41:$A$76</c:f>
            </c:strRef>
          </c:cat>
          <c:val>
            <c:numRef>
              <c:f>'Historical-Analysis'!$E$41:$E$76</c:f>
              <c:numCache/>
            </c:numRef>
          </c:val>
        </c:ser>
        <c:overlap val="100"/>
        <c:axId val="671881049"/>
        <c:axId val="1568532943"/>
      </c:barChart>
      <c:catAx>
        <c:axId val="671881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532943"/>
      </c:catAx>
      <c:valAx>
        <c:axId val="156853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881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 Input GHG Emissions [mio t/yr]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'Historical-Analysis'!$B$78:$B$79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'Historical-Analysis'!$A$80:$A$115</c:f>
            </c:strRef>
          </c:cat>
          <c:val>
            <c:numRef>
              <c:f>'Historical-Analysis'!$B$80:$B$115</c:f>
              <c:numCache/>
            </c:numRef>
          </c:val>
        </c:ser>
        <c:ser>
          <c:idx val="1"/>
          <c:order val="1"/>
          <c:tx>
            <c:strRef>
              <c:f>'Historical-Analysis'!$C$78:$C$79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'Historical-Analysis'!$A$80:$A$115</c:f>
            </c:strRef>
          </c:cat>
          <c:val>
            <c:numRef>
              <c:f>'Historical-Analysis'!$C$80:$C$115</c:f>
              <c:numCache/>
            </c:numRef>
          </c:val>
        </c:ser>
        <c:ser>
          <c:idx val="2"/>
          <c:order val="2"/>
          <c:tx>
            <c:strRef>
              <c:f>'Historical-Analysis'!$D$78:$D$79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'Historical-Analysis'!$A$80:$A$115</c:f>
            </c:strRef>
          </c:cat>
          <c:val>
            <c:numRef>
              <c:f>'Historical-Analysis'!$D$80:$D$115</c:f>
              <c:numCache/>
            </c:numRef>
          </c:val>
        </c:ser>
        <c:ser>
          <c:idx val="3"/>
          <c:order val="3"/>
          <c:tx>
            <c:strRef>
              <c:f>'Historical-Analysis'!$E$78:$E$79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'Historical-Analysis'!$A$80:$A$115</c:f>
            </c:strRef>
          </c:cat>
          <c:val>
            <c:numRef>
              <c:f>'Historical-Analysis'!$E$80:$E$115</c:f>
              <c:numCache/>
            </c:numRef>
          </c:val>
        </c:ser>
        <c:overlap val="100"/>
        <c:axId val="130432587"/>
        <c:axId val="1905937968"/>
      </c:barChart>
      <c:catAx>
        <c:axId val="130432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937968"/>
      </c:catAx>
      <c:valAx>
        <c:axId val="1905937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32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Footpring GHG Emissions [mio t/yr]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'Historical-Analysis'!$H$78:$H$79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'Historical-Analysis'!$G$80:$G$115</c:f>
            </c:strRef>
          </c:cat>
          <c:val>
            <c:numRef>
              <c:f>'Historical-Analysis'!$H$80:$H$115</c:f>
              <c:numCache/>
            </c:numRef>
          </c:val>
        </c:ser>
        <c:ser>
          <c:idx val="1"/>
          <c:order val="1"/>
          <c:tx>
            <c:strRef>
              <c:f>'Historical-Analysis'!$I$78:$I$79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'Historical-Analysis'!$G$80:$G$115</c:f>
            </c:strRef>
          </c:cat>
          <c:val>
            <c:numRef>
              <c:f>'Historical-Analysis'!$I$80:$I$115</c:f>
              <c:numCache/>
            </c:numRef>
          </c:val>
        </c:ser>
        <c:ser>
          <c:idx val="2"/>
          <c:order val="2"/>
          <c:tx>
            <c:strRef>
              <c:f>'Historical-Analysis'!$J$78:$J$79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'Historical-Analysis'!$G$80:$G$115</c:f>
            </c:strRef>
          </c:cat>
          <c:val>
            <c:numRef>
              <c:f>'Historical-Analysis'!$J$80:$J$115</c:f>
              <c:numCache/>
            </c:numRef>
          </c:val>
        </c:ser>
        <c:ser>
          <c:idx val="3"/>
          <c:order val="3"/>
          <c:tx>
            <c:strRef>
              <c:f>'Historical-Analysis'!$K$78:$K$79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'Historical-Analysis'!$G$80:$G$115</c:f>
            </c:strRef>
          </c:cat>
          <c:val>
            <c:numRef>
              <c:f>'Historical-Analysis'!$K$80:$K$115</c:f>
              <c:numCache/>
            </c:numRef>
          </c:val>
        </c:ser>
        <c:overlap val="100"/>
        <c:axId val="1902884395"/>
        <c:axId val="1640163217"/>
      </c:barChart>
      <c:catAx>
        <c:axId val="1902884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163217"/>
      </c:catAx>
      <c:valAx>
        <c:axId val="1640163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84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 Input Land Use [km^2/yr]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'Historical-Analysis'!$B$117:$B$118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'Historical-Analysis'!$A$119:$A$154</c:f>
            </c:strRef>
          </c:cat>
          <c:val>
            <c:numRef>
              <c:f>'Historical-Analysis'!$B$119:$B$154</c:f>
              <c:numCache/>
            </c:numRef>
          </c:val>
        </c:ser>
        <c:ser>
          <c:idx val="1"/>
          <c:order val="1"/>
          <c:tx>
            <c:strRef>
              <c:f>'Historical-Analysis'!$C$117:$C$118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'Historical-Analysis'!$A$119:$A$154</c:f>
            </c:strRef>
          </c:cat>
          <c:val>
            <c:numRef>
              <c:f>'Historical-Analysis'!$C$119:$C$154</c:f>
              <c:numCache/>
            </c:numRef>
          </c:val>
        </c:ser>
        <c:ser>
          <c:idx val="2"/>
          <c:order val="2"/>
          <c:tx>
            <c:strRef>
              <c:f>'Historical-Analysis'!$D$117:$D$118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'Historical-Analysis'!$A$119:$A$154</c:f>
            </c:strRef>
          </c:cat>
          <c:val>
            <c:numRef>
              <c:f>'Historical-Analysis'!$D$119:$D$154</c:f>
              <c:numCache/>
            </c:numRef>
          </c:val>
        </c:ser>
        <c:ser>
          <c:idx val="3"/>
          <c:order val="3"/>
          <c:tx>
            <c:strRef>
              <c:f>'Historical-Analysis'!$E$117:$E$118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'Historical-Analysis'!$A$119:$A$154</c:f>
            </c:strRef>
          </c:cat>
          <c:val>
            <c:numRef>
              <c:f>'Historical-Analysis'!$E$119:$E$154</c:f>
              <c:numCache/>
            </c:numRef>
          </c:val>
        </c:ser>
        <c:overlap val="100"/>
        <c:axId val="1344177760"/>
        <c:axId val="1476498585"/>
      </c:barChart>
      <c:catAx>
        <c:axId val="134417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498585"/>
      </c:catAx>
      <c:valAx>
        <c:axId val="1476498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177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Land Use [km^2/yr]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'Historical-Analysis'!$H$117:$H$118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'Historical-Analysis'!$G$119:$G$154</c:f>
            </c:strRef>
          </c:cat>
          <c:val>
            <c:numRef>
              <c:f>'Historical-Analysis'!$H$119:$H$154</c:f>
              <c:numCache/>
            </c:numRef>
          </c:val>
        </c:ser>
        <c:ser>
          <c:idx val="1"/>
          <c:order val="1"/>
          <c:tx>
            <c:strRef>
              <c:f>'Historical-Analysis'!$I$117:$I$118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'Historical-Analysis'!$G$119:$G$154</c:f>
            </c:strRef>
          </c:cat>
          <c:val>
            <c:numRef>
              <c:f>'Historical-Analysis'!$I$119:$I$154</c:f>
              <c:numCache/>
            </c:numRef>
          </c:val>
        </c:ser>
        <c:ser>
          <c:idx val="2"/>
          <c:order val="2"/>
          <c:tx>
            <c:strRef>
              <c:f>'Historical-Analysis'!$J$117:$J$118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'Historical-Analysis'!$G$119:$G$154</c:f>
            </c:strRef>
          </c:cat>
          <c:val>
            <c:numRef>
              <c:f>'Historical-Analysis'!$J$119:$J$154</c:f>
              <c:numCache/>
            </c:numRef>
          </c:val>
        </c:ser>
        <c:ser>
          <c:idx val="3"/>
          <c:order val="3"/>
          <c:tx>
            <c:strRef>
              <c:f>'Historical-Analysis'!$K$117:$K$118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'Historical-Analysis'!$G$119:$G$154</c:f>
            </c:strRef>
          </c:cat>
          <c:val>
            <c:numRef>
              <c:f>'Historical-Analysis'!$K$119:$K$154</c:f>
              <c:numCache/>
            </c:numRef>
          </c:val>
        </c:ser>
        <c:overlap val="100"/>
        <c:axId val="1284785396"/>
        <c:axId val="237422039"/>
      </c:barChart>
      <c:catAx>
        <c:axId val="1284785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422039"/>
      </c:catAx>
      <c:valAx>
        <c:axId val="237422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785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Accumulated Environmental Footprint GHG [mio t]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'Historical-Analysis'!$N$78:$N$79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'Historical-Analysis'!$M$80:$M$115</c:f>
            </c:strRef>
          </c:cat>
          <c:val>
            <c:numRef>
              <c:f>'Historical-Analysis'!$N$80:$N$115</c:f>
              <c:numCache/>
            </c:numRef>
          </c:val>
        </c:ser>
        <c:ser>
          <c:idx val="1"/>
          <c:order val="1"/>
          <c:tx>
            <c:strRef>
              <c:f>'Historical-Analysis'!$O$78:$O$79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'Historical-Analysis'!$M$80:$M$115</c:f>
            </c:strRef>
          </c:cat>
          <c:val>
            <c:numRef>
              <c:f>'Historical-Analysis'!$O$80:$O$115</c:f>
              <c:numCache/>
            </c:numRef>
          </c:val>
        </c:ser>
        <c:ser>
          <c:idx val="2"/>
          <c:order val="2"/>
          <c:tx>
            <c:strRef>
              <c:f>'Historical-Analysis'!$P$78:$P$79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'Historical-Analysis'!$M$80:$M$115</c:f>
            </c:strRef>
          </c:cat>
          <c:val>
            <c:numRef>
              <c:f>'Historical-Analysis'!$P$80:$P$115</c:f>
              <c:numCache/>
            </c:numRef>
          </c:val>
        </c:ser>
        <c:ser>
          <c:idx val="3"/>
          <c:order val="3"/>
          <c:tx>
            <c:strRef>
              <c:f>'Historical-Analysis'!$Q$78:$Q$79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'Historical-Analysis'!$M$80:$M$115</c:f>
            </c:strRef>
          </c:cat>
          <c:val>
            <c:numRef>
              <c:f>'Historical-Analysis'!$Q$80:$Q$115</c:f>
              <c:numCache/>
            </c:numRef>
          </c:val>
        </c:ser>
        <c:overlap val="100"/>
        <c:axId val="1821688818"/>
        <c:axId val="344119594"/>
      </c:barChart>
      <c:catAx>
        <c:axId val="1821688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119594"/>
      </c:catAx>
      <c:valAx>
        <c:axId val="344119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688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Added [mio $/yr]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'Historical-Analysis'!$B$156:$B$157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'Historical-Analysis'!$A$158:$A$193</c:f>
            </c:strRef>
          </c:cat>
          <c:val>
            <c:numRef>
              <c:f>'Historical-Analysis'!$B$158:$B$193</c:f>
              <c:numCache/>
            </c:numRef>
          </c:val>
        </c:ser>
        <c:ser>
          <c:idx val="1"/>
          <c:order val="1"/>
          <c:tx>
            <c:strRef>
              <c:f>'Historical-Analysis'!$C$156:$C$157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'Historical-Analysis'!$A$158:$A$193</c:f>
            </c:strRef>
          </c:cat>
          <c:val>
            <c:numRef>
              <c:f>'Historical-Analysis'!$C$158:$C$193</c:f>
              <c:numCache/>
            </c:numRef>
          </c:val>
        </c:ser>
        <c:ser>
          <c:idx val="2"/>
          <c:order val="2"/>
          <c:tx>
            <c:strRef>
              <c:f>'Historical-Analysis'!$D$156:$D$157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'Historical-Analysis'!$A$158:$A$193</c:f>
            </c:strRef>
          </c:cat>
          <c:val>
            <c:numRef>
              <c:f>'Historical-Analysis'!$D$158:$D$193</c:f>
              <c:numCache/>
            </c:numRef>
          </c:val>
        </c:ser>
        <c:ser>
          <c:idx val="3"/>
          <c:order val="3"/>
          <c:tx>
            <c:strRef>
              <c:f>'Historical-Analysis'!$E$156:$E$157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'Historical-Analysis'!$A$158:$A$193</c:f>
            </c:strRef>
          </c:cat>
          <c:val>
            <c:numRef>
              <c:f>'Historical-Analysis'!$E$158:$E$193</c:f>
              <c:numCache/>
            </c:numRef>
          </c:val>
        </c:ser>
        <c:overlap val="100"/>
        <c:axId val="702932660"/>
        <c:axId val="1433453144"/>
      </c:barChart>
      <c:catAx>
        <c:axId val="702932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453144"/>
      </c:catAx>
      <c:valAx>
        <c:axId val="1433453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932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Value Added [mio $/yr]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'Historical-Analysis'!$G$156:$G$157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'Historical-Analysis'!$G$158:$G$193</c:f>
              <c:numCache/>
            </c:numRef>
          </c:val>
        </c:ser>
        <c:ser>
          <c:idx val="1"/>
          <c:order val="1"/>
          <c:tx>
            <c:strRef>
              <c:f>'Historical-Analysis'!$H$156:$H$157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'Historical-Analysis'!$H$158:$H$193</c:f>
              <c:numCache/>
            </c:numRef>
          </c:val>
        </c:ser>
        <c:ser>
          <c:idx val="2"/>
          <c:order val="2"/>
          <c:tx>
            <c:strRef>
              <c:f>'Historical-Analysis'!$I$156:$I$157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'Historical-Analysis'!$I$158:$I$193</c:f>
              <c:numCache/>
            </c:numRef>
          </c:val>
        </c:ser>
        <c:ser>
          <c:idx val="3"/>
          <c:order val="3"/>
          <c:tx>
            <c:strRef>
              <c:f>'Historical-Analysis'!$J$156:$J$157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'Historical-Analysis'!$J$158:$J$193</c:f>
              <c:numCache/>
            </c:numRef>
          </c:val>
        </c:ser>
        <c:ser>
          <c:idx val="4"/>
          <c:order val="4"/>
          <c:tx>
            <c:strRef>
              <c:f>'Historical-Analysis'!$K$156:$K$157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'Historical-Analysis'!$K$158:$K$193</c:f>
              <c:numCache/>
            </c:numRef>
          </c:val>
        </c:ser>
        <c:axId val="1700990578"/>
        <c:axId val="274053524"/>
      </c:barChart>
      <c:catAx>
        <c:axId val="1700990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53524"/>
      </c:catAx>
      <c:valAx>
        <c:axId val="274053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990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Cow Live-Stock &amp; Flows</a:t>
            </a:r>
          </a:p>
        </c:rich>
      </c:tx>
      <c:overlay val="0"/>
    </c:title>
    <c:plotArea>
      <c:layout/>
      <c:lineChart>
        <c:ser>
          <c:idx val="0"/>
          <c:order val="0"/>
          <c:tx>
            <c:v>Live-Stock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'Historical-Analysis'!$F$1:$F$37</c:f>
              <c:numCache/>
            </c:numRef>
          </c:val>
          <c:smooth val="0"/>
        </c:ser>
        <c:ser>
          <c:idx val="1"/>
          <c:order val="1"/>
          <c:tx>
            <c:v>Inflowing Cows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'Historical-Analysis'!$G$1:$G$37</c:f>
              <c:numCache/>
            </c:numRef>
          </c:val>
          <c:smooth val="0"/>
        </c:ser>
        <c:ser>
          <c:idx val="2"/>
          <c:order val="2"/>
          <c:tx>
            <c:v>Outflowing Cows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'Historical-Analysis'!$A$2:$A$37</c:f>
            </c:strRef>
          </c:cat>
          <c:val>
            <c:numRef>
              <c:f>'Historical-Analysis'!$H$1:$H$37</c:f>
              <c:numCache/>
            </c:numRef>
          </c:val>
          <c:smooth val="0"/>
        </c:ser>
        <c:axId val="1072007562"/>
        <c:axId val="1824443912"/>
      </c:lineChart>
      <c:catAx>
        <c:axId val="1072007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443912"/>
      </c:catAx>
      <c:valAx>
        <c:axId val="1824443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 [Number] &amp; Flows [Number / yr 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007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'1990'!$B$14:$B$19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'1990'!$C$14:$C$19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'1990'!$D$14:$D$19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'1990'!$E$14:$E$19</c:f>
              <c:numCache/>
            </c:numRef>
          </c:val>
        </c:ser>
        <c:axId val="227576873"/>
        <c:axId val="543313987"/>
      </c:barChart>
      <c:catAx>
        <c:axId val="22757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313987"/>
      </c:catAx>
      <c:valAx>
        <c:axId val="543313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576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'1990'!$E$42:$E$45</c:f>
              <c:numCache/>
            </c:numRef>
          </c:val>
        </c:ser>
        <c:axId val="585674465"/>
        <c:axId val="2000022466"/>
      </c:barChart>
      <c:catAx>
        <c:axId val="585674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022466"/>
      </c:catAx>
      <c:valAx>
        <c:axId val="2000022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674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'1990'!$B$14:$B$19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'1990'!$C$14:$C$19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'1990'!$D$14:$D$19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'1990'!$A$14:$A$19</c:f>
            </c:strRef>
          </c:cat>
          <c:val>
            <c:numRef>
              <c:f>'1990'!$E$14:$E$19</c:f>
              <c:numCache/>
            </c:numRef>
          </c:val>
        </c:ser>
        <c:overlap val="100"/>
        <c:axId val="773435285"/>
        <c:axId val="76748019"/>
      </c:barChart>
      <c:catAx>
        <c:axId val="773435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48019"/>
      </c:catAx>
      <c:valAx>
        <c:axId val="7674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435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'1990'!$A$42:$A$45</c:f>
            </c:strRef>
          </c:cat>
          <c:val>
            <c:numRef>
              <c:f>'1990'!$E$42:$E$45</c:f>
              <c:numCache/>
            </c:numRef>
          </c:val>
        </c:ser>
        <c:overlap val="100"/>
        <c:axId val="969446887"/>
        <c:axId val="55593838"/>
      </c:barChart>
      <c:catAx>
        <c:axId val="96944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93838"/>
      </c:catAx>
      <c:valAx>
        <c:axId val="55593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446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Added Footprint: Flows from Sectors to Final Dem.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'1990'!$A$55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'1990'!$B$54:$E$54</c:f>
            </c:strRef>
          </c:cat>
          <c:val>
            <c:numRef>
              <c:f>'1990'!$B$55:$E$55</c:f>
              <c:numCache/>
            </c:numRef>
          </c:val>
        </c:ser>
        <c:ser>
          <c:idx val="1"/>
          <c:order val="1"/>
          <c:tx>
            <c:strRef>
              <c:f>'1990'!$A$56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'1990'!$B$54:$E$54</c:f>
            </c:strRef>
          </c:cat>
          <c:val>
            <c:numRef>
              <c:f>'1990'!$B$56:$E$56</c:f>
              <c:numCache/>
            </c:numRef>
          </c:val>
        </c:ser>
        <c:ser>
          <c:idx val="2"/>
          <c:order val="2"/>
          <c:tx>
            <c:strRef>
              <c:f>'1990'!$A$57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'1990'!$B$54:$E$54</c:f>
            </c:strRef>
          </c:cat>
          <c:val>
            <c:numRef>
              <c:f>'1990'!$B$57:$E$57</c:f>
              <c:numCache/>
            </c:numRef>
          </c:val>
        </c:ser>
        <c:ser>
          <c:idx val="3"/>
          <c:order val="3"/>
          <c:tx>
            <c:strRef>
              <c:f>'1990'!$A$58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'1990'!$B$54:$E$54</c:f>
            </c:strRef>
          </c:cat>
          <c:val>
            <c:numRef>
              <c:f>'1990'!$B$58:$E$58</c:f>
              <c:numCache/>
            </c:numRef>
          </c:val>
        </c:ser>
        <c:overlap val="100"/>
        <c:axId val="1139158691"/>
        <c:axId val="1792724658"/>
      </c:barChart>
      <c:catAx>
        <c:axId val="1139158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Final Demand Sectors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724658"/>
      </c:catAx>
      <c:valAx>
        <c:axId val="1792724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Added attributed to final demand [mio $]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158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Added by Sector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'1990'!$A$55:$A$58</c:f>
            </c:strRef>
          </c:cat>
          <c:val>
            <c:numRef>
              <c:f>'1990'!$F$55:$F$58</c:f>
              <c:numCache/>
            </c:numRef>
          </c:val>
        </c:ser>
        <c:overlap val="100"/>
        <c:axId val="1943846791"/>
        <c:axId val="1026239839"/>
      </c:barChart>
      <c:catAx>
        <c:axId val="194384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239839"/>
      </c:catAx>
      <c:valAx>
        <c:axId val="1026239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Added [mio $]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846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Added Footprint by Final Demand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3"/>
          </c:dPt>
          <c:val>
            <c:numRef>
              <c:f>'1990'!$B$60:$E$60</c:f>
              <c:numCache/>
            </c:numRef>
          </c:val>
        </c:ser>
        <c:ser>
          <c:idx val="1"/>
          <c:order val="1"/>
          <c:val>
            <c:numRef>
              <c:f>'1990'!$B$59:$E$59</c:f>
              <c:numCache/>
            </c:numRef>
          </c:val>
        </c:ser>
        <c:axId val="396236991"/>
        <c:axId val="2046737239"/>
      </c:barChart>
      <c:catAx>
        <c:axId val="39623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Final Demand 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737239"/>
      </c:catAx>
      <c:valAx>
        <c:axId val="2046737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Added Footprint [mio $]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236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'1991'!$E$14:$E$18</c:f>
              <c:numCache/>
            </c:numRef>
          </c:val>
        </c:ser>
        <c:axId val="1577129281"/>
        <c:axId val="224926196"/>
      </c:barChart>
      <c:catAx>
        <c:axId val="1577129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926196"/>
      </c:catAx>
      <c:valAx>
        <c:axId val="224926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129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'1991'!$E$42:$E$45</c:f>
              <c:numCache/>
            </c:numRef>
          </c:val>
        </c:ser>
        <c:axId val="1150264353"/>
        <c:axId val="1187694429"/>
      </c:barChart>
      <c:catAx>
        <c:axId val="1150264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694429"/>
      </c:catAx>
      <c:valAx>
        <c:axId val="1187694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264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'1991'!$A$14:$A$18</c:f>
            </c:strRef>
          </c:cat>
          <c:val>
            <c:numRef>
              <c:f>'1991'!$E$14:$E$18</c:f>
              <c:numCache/>
            </c:numRef>
          </c:val>
        </c:ser>
        <c:overlap val="100"/>
        <c:axId val="1030950960"/>
        <c:axId val="1427286431"/>
      </c:barChart>
      <c:catAx>
        <c:axId val="1030950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286431"/>
      </c:catAx>
      <c:valAx>
        <c:axId val="1427286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950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'1991'!$A$42:$A$45</c:f>
            </c:strRef>
          </c:cat>
          <c:val>
            <c:numRef>
              <c:f>'1991'!$E$42:$E$45</c:f>
              <c:numCache/>
            </c:numRef>
          </c:val>
        </c:ser>
        <c:overlap val="100"/>
        <c:axId val="1151549431"/>
        <c:axId val="1990711525"/>
      </c:barChart>
      <c:catAx>
        <c:axId val="1151549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711525"/>
      </c:catAx>
      <c:valAx>
        <c:axId val="1990711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549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Direct Sector Mass &amp; GHG Emmisons "inputs" in 1991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'1991'!$O$3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'1991'!$P$5:$S$5</c:f>
            </c:strRef>
          </c:cat>
          <c:val>
            <c:numRef>
              <c:f>'1991'!$P$3:$S$3</c:f>
              <c:numCache/>
            </c:numRef>
          </c:val>
        </c:ser>
        <c:ser>
          <c:idx val="1"/>
          <c:order val="1"/>
          <c:tx>
            <c:v>GHG Emmisons [CO2e Mio t]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'1991'!$P$5:$S$5</c:f>
            </c:strRef>
          </c:cat>
          <c:val>
            <c:numRef>
              <c:f>'1991'!$P$4:$S$4</c:f>
              <c:numCache/>
            </c:numRef>
          </c:val>
        </c:ser>
        <c:axId val="2105536138"/>
        <c:axId val="980655310"/>
      </c:barChart>
      <c:catAx>
        <c:axId val="2105536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655310"/>
      </c:catAx>
      <c:valAx>
        <c:axId val="980655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&amp; Emissions [mio 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536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'1992'!$E$14:$E$18</c:f>
              <c:numCache/>
            </c:numRef>
          </c:val>
        </c:ser>
        <c:axId val="1425664906"/>
        <c:axId val="1023854299"/>
      </c:barChart>
      <c:catAx>
        <c:axId val="1425664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854299"/>
      </c:catAx>
      <c:valAx>
        <c:axId val="1023854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664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'1992'!$E$42:$E$45</c:f>
              <c:numCache/>
            </c:numRef>
          </c:val>
        </c:ser>
        <c:axId val="645362180"/>
        <c:axId val="466091181"/>
      </c:barChart>
      <c:catAx>
        <c:axId val="645362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091181"/>
      </c:catAx>
      <c:valAx>
        <c:axId val="466091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362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'1992'!$A$14:$A$18</c:f>
            </c:strRef>
          </c:cat>
          <c:val>
            <c:numRef>
              <c:f>'1992'!$E$14:$E$18</c:f>
              <c:numCache/>
            </c:numRef>
          </c:val>
        </c:ser>
        <c:overlap val="100"/>
        <c:axId val="82783132"/>
        <c:axId val="1925306266"/>
      </c:barChart>
      <c:catAx>
        <c:axId val="82783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306266"/>
      </c:catAx>
      <c:valAx>
        <c:axId val="192530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83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'1992'!$A$42:$A$45</c:f>
            </c:strRef>
          </c:cat>
          <c:val>
            <c:numRef>
              <c:f>'1992'!$E$42:$E$45</c:f>
              <c:numCache/>
            </c:numRef>
          </c:val>
        </c:ser>
        <c:overlap val="100"/>
        <c:axId val="819350400"/>
        <c:axId val="1639377431"/>
      </c:barChart>
      <c:catAx>
        <c:axId val="81935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377431"/>
      </c:catAx>
      <c:valAx>
        <c:axId val="1639377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350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'1993'!$E$14:$E$18</c:f>
              <c:numCache/>
            </c:numRef>
          </c:val>
        </c:ser>
        <c:axId val="1385410880"/>
        <c:axId val="820485035"/>
      </c:barChart>
      <c:catAx>
        <c:axId val="138541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485035"/>
      </c:catAx>
      <c:valAx>
        <c:axId val="820485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410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'1993'!$E$42:$E$45</c:f>
              <c:numCache/>
            </c:numRef>
          </c:val>
        </c:ser>
        <c:axId val="1189106280"/>
        <c:axId val="1100098688"/>
      </c:barChart>
      <c:catAx>
        <c:axId val="1189106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098688"/>
      </c:catAx>
      <c:valAx>
        <c:axId val="1100098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106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'1993'!$A$14:$A$18</c:f>
            </c:strRef>
          </c:cat>
          <c:val>
            <c:numRef>
              <c:f>'1993'!$E$14:$E$18</c:f>
              <c:numCache/>
            </c:numRef>
          </c:val>
        </c:ser>
        <c:overlap val="100"/>
        <c:axId val="850255758"/>
        <c:axId val="867161363"/>
      </c:barChart>
      <c:catAx>
        <c:axId val="850255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161363"/>
      </c:catAx>
      <c:valAx>
        <c:axId val="867161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255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'1993'!$A$42:$A$45</c:f>
            </c:strRef>
          </c:cat>
          <c:val>
            <c:numRef>
              <c:f>'1993'!$E$42:$E$45</c:f>
              <c:numCache/>
            </c:numRef>
          </c:val>
        </c:ser>
        <c:overlap val="100"/>
        <c:axId val="1491528299"/>
        <c:axId val="523252482"/>
      </c:barChart>
      <c:catAx>
        <c:axId val="1491528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252482"/>
      </c:catAx>
      <c:valAx>
        <c:axId val="523252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528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'1994'!$E$14:$E$18</c:f>
              <c:numCache/>
            </c:numRef>
          </c:val>
        </c:ser>
        <c:axId val="400460972"/>
        <c:axId val="1756872285"/>
      </c:barChart>
      <c:catAx>
        <c:axId val="400460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872285"/>
      </c:catAx>
      <c:valAx>
        <c:axId val="1756872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460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'1994'!$E$42:$E$45</c:f>
              <c:numCache/>
            </c:numRef>
          </c:val>
        </c:ser>
        <c:axId val="1800516859"/>
        <c:axId val="422471494"/>
      </c:barChart>
      <c:catAx>
        <c:axId val="1800516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471494"/>
      </c:catAx>
      <c:valAx>
        <c:axId val="422471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516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'1994'!$A$14:$A$18</c:f>
            </c:strRef>
          </c:cat>
          <c:val>
            <c:numRef>
              <c:f>'1994'!$E$14:$E$18</c:f>
              <c:numCache/>
            </c:numRef>
          </c:val>
        </c:ser>
        <c:overlap val="100"/>
        <c:axId val="225031005"/>
        <c:axId val="833190079"/>
      </c:barChart>
      <c:catAx>
        <c:axId val="225031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190079"/>
      </c:catAx>
      <c:valAx>
        <c:axId val="833190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031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'1994'!$A$42:$A$45</c:f>
            </c:strRef>
          </c:cat>
          <c:val>
            <c:numRef>
              <c:f>'1994'!$E$42:$E$45</c:f>
              <c:numCache/>
            </c:numRef>
          </c:val>
        </c:ser>
        <c:overlap val="100"/>
        <c:axId val="1130187782"/>
        <c:axId val="1432797447"/>
      </c:barChart>
      <c:catAx>
        <c:axId val="1130187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797447"/>
      </c:catAx>
      <c:valAx>
        <c:axId val="1432797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187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'1995'!$E$14:$E$18</c:f>
              <c:numCache/>
            </c:numRef>
          </c:val>
        </c:ser>
        <c:axId val="1818356723"/>
        <c:axId val="747875226"/>
      </c:barChart>
      <c:catAx>
        <c:axId val="181835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875226"/>
      </c:catAx>
      <c:valAx>
        <c:axId val="747875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356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'1995'!$E$42:$E$45</c:f>
              <c:numCache/>
            </c:numRef>
          </c:val>
        </c:ser>
        <c:axId val="2016431670"/>
        <c:axId val="649945"/>
      </c:barChart>
      <c:catAx>
        <c:axId val="2016431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945"/>
      </c:catAx>
      <c:valAx>
        <c:axId val="649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431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'1995'!$A$14:$A$18</c:f>
            </c:strRef>
          </c:cat>
          <c:val>
            <c:numRef>
              <c:f>'1995'!$E$14:$E$18</c:f>
              <c:numCache/>
            </c:numRef>
          </c:val>
        </c:ser>
        <c:overlap val="100"/>
        <c:axId val="915097382"/>
        <c:axId val="1474135244"/>
      </c:barChart>
      <c:catAx>
        <c:axId val="915097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135244"/>
      </c:catAx>
      <c:valAx>
        <c:axId val="1474135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097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'1995'!$A$42:$A$45</c:f>
            </c:strRef>
          </c:cat>
          <c:val>
            <c:numRef>
              <c:f>'1995'!$E$42:$E$45</c:f>
              <c:numCache/>
            </c:numRef>
          </c:val>
        </c:ser>
        <c:overlap val="100"/>
        <c:axId val="87330245"/>
        <c:axId val="2049738824"/>
      </c:barChart>
      <c:catAx>
        <c:axId val="87330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738824"/>
      </c:catAx>
      <c:valAx>
        <c:axId val="2049738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0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'1996'!$E$14:$E$18</c:f>
              <c:numCache/>
            </c:numRef>
          </c:val>
        </c:ser>
        <c:axId val="1301457663"/>
        <c:axId val="1880131645"/>
      </c:barChart>
      <c:catAx>
        <c:axId val="130145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131645"/>
      </c:catAx>
      <c:valAx>
        <c:axId val="1880131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457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'1996'!$E$42:$E$45</c:f>
              <c:numCache/>
            </c:numRef>
          </c:val>
        </c:ser>
        <c:axId val="1106761506"/>
        <c:axId val="273155586"/>
      </c:barChart>
      <c:catAx>
        <c:axId val="1106761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155586"/>
      </c:catAx>
      <c:valAx>
        <c:axId val="273155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761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'1996'!$A$14:$A$18</c:f>
            </c:strRef>
          </c:cat>
          <c:val>
            <c:numRef>
              <c:f>'1996'!$E$14:$E$18</c:f>
              <c:numCache/>
            </c:numRef>
          </c:val>
        </c:ser>
        <c:overlap val="100"/>
        <c:axId val="2143537862"/>
        <c:axId val="2021031852"/>
      </c:barChart>
      <c:catAx>
        <c:axId val="2143537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031852"/>
      </c:catAx>
      <c:valAx>
        <c:axId val="2021031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537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'1996'!$A$42:$A$45</c:f>
            </c:strRef>
          </c:cat>
          <c:val>
            <c:numRef>
              <c:f>'1996'!$E$42:$E$45</c:f>
              <c:numCache/>
            </c:numRef>
          </c:val>
        </c:ser>
        <c:overlap val="100"/>
        <c:axId val="767720582"/>
        <c:axId val="2047869654"/>
      </c:barChart>
      <c:catAx>
        <c:axId val="767720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869654"/>
      </c:catAx>
      <c:valAx>
        <c:axId val="2047869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720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'1997'!$E$14:$E$18</c:f>
              <c:numCache/>
            </c:numRef>
          </c:val>
        </c:ser>
        <c:axId val="1538953232"/>
        <c:axId val="911125979"/>
      </c:barChart>
      <c:catAx>
        <c:axId val="153895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25979"/>
      </c:catAx>
      <c:valAx>
        <c:axId val="911125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953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'1997'!$E$42:$E$45</c:f>
              <c:numCache/>
            </c:numRef>
          </c:val>
        </c:ser>
        <c:axId val="668741287"/>
        <c:axId val="1998325978"/>
      </c:barChart>
      <c:catAx>
        <c:axId val="668741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325978"/>
      </c:catAx>
      <c:valAx>
        <c:axId val="1998325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741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'1997'!$A$14:$A$18</c:f>
            </c:strRef>
          </c:cat>
          <c:val>
            <c:numRef>
              <c:f>'1997'!$E$14:$E$18</c:f>
              <c:numCache/>
            </c:numRef>
          </c:val>
        </c:ser>
        <c:overlap val="100"/>
        <c:axId val="83807361"/>
        <c:axId val="966330310"/>
      </c:barChart>
      <c:catAx>
        <c:axId val="83807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330310"/>
      </c:catAx>
      <c:valAx>
        <c:axId val="966330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07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'1997'!$A$42:$A$45</c:f>
            </c:strRef>
          </c:cat>
          <c:val>
            <c:numRef>
              <c:f>'1997'!$E$42:$E$45</c:f>
              <c:numCache/>
            </c:numRef>
          </c:val>
        </c:ser>
        <c:overlap val="100"/>
        <c:axId val="180185662"/>
        <c:axId val="1895713918"/>
      </c:barChart>
      <c:catAx>
        <c:axId val="180185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713918"/>
      </c:catAx>
      <c:valAx>
        <c:axId val="1895713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85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'1998'!$E$14:$E$18</c:f>
              <c:numCache/>
            </c:numRef>
          </c:val>
        </c:ser>
        <c:axId val="561035448"/>
        <c:axId val="847111295"/>
      </c:barChart>
      <c:catAx>
        <c:axId val="561035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111295"/>
      </c:catAx>
      <c:valAx>
        <c:axId val="847111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035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'1998'!$E$42:$E$45</c:f>
              <c:numCache/>
            </c:numRef>
          </c:val>
        </c:ser>
        <c:axId val="125873618"/>
        <c:axId val="1570694392"/>
      </c:barChart>
      <c:catAx>
        <c:axId val="125873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694392"/>
      </c:catAx>
      <c:valAx>
        <c:axId val="1570694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73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'1998'!$A$14:$A$18</c:f>
            </c:strRef>
          </c:cat>
          <c:val>
            <c:numRef>
              <c:f>'1998'!$E$14:$E$18</c:f>
              <c:numCache/>
            </c:numRef>
          </c:val>
        </c:ser>
        <c:overlap val="100"/>
        <c:axId val="1796747887"/>
        <c:axId val="256348385"/>
      </c:barChart>
      <c:catAx>
        <c:axId val="179674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348385"/>
      </c:catAx>
      <c:valAx>
        <c:axId val="256348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47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'1998'!$A$42:$A$45</c:f>
            </c:strRef>
          </c:cat>
          <c:val>
            <c:numRef>
              <c:f>'1998'!$E$42:$E$45</c:f>
              <c:numCache/>
            </c:numRef>
          </c:val>
        </c:ser>
        <c:overlap val="100"/>
        <c:axId val="330736315"/>
        <c:axId val="1976626481"/>
      </c:barChart>
      <c:catAx>
        <c:axId val="330736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626481"/>
      </c:catAx>
      <c:valAx>
        <c:axId val="1976626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736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'1999'!$E$14:$E$18</c:f>
              <c:numCache/>
            </c:numRef>
          </c:val>
        </c:ser>
        <c:axId val="1297238774"/>
        <c:axId val="1610365372"/>
      </c:barChart>
      <c:catAx>
        <c:axId val="129723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365372"/>
      </c:catAx>
      <c:valAx>
        <c:axId val="1610365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23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'1999'!$E$42:$E$45</c:f>
              <c:numCache/>
            </c:numRef>
          </c:val>
        </c:ser>
        <c:axId val="892433089"/>
        <c:axId val="1675821088"/>
      </c:barChart>
      <c:catAx>
        <c:axId val="892433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821088"/>
      </c:catAx>
      <c:valAx>
        <c:axId val="1675821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433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'1999'!$A$14:$A$18</c:f>
            </c:strRef>
          </c:cat>
          <c:val>
            <c:numRef>
              <c:f>'1999'!$E$14:$E$18</c:f>
              <c:numCache/>
            </c:numRef>
          </c:val>
        </c:ser>
        <c:overlap val="100"/>
        <c:axId val="1784978068"/>
        <c:axId val="1215450467"/>
      </c:barChart>
      <c:catAx>
        <c:axId val="1784978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450467"/>
      </c:catAx>
      <c:valAx>
        <c:axId val="1215450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978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'1999'!$A$42:$A$45</c:f>
            </c:strRef>
          </c:cat>
          <c:val>
            <c:numRef>
              <c:f>'1999'!$E$42:$E$45</c:f>
              <c:numCache/>
            </c:numRef>
          </c:val>
        </c:ser>
        <c:overlap val="100"/>
        <c:axId val="1844369318"/>
        <c:axId val="1928103196"/>
      </c:barChart>
      <c:catAx>
        <c:axId val="1844369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103196"/>
      </c:catAx>
      <c:valAx>
        <c:axId val="1928103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369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'2000'!$E$14:$E$18</c:f>
              <c:numCache/>
            </c:numRef>
          </c:val>
        </c:ser>
        <c:axId val="355425268"/>
        <c:axId val="1985113286"/>
      </c:barChart>
      <c:catAx>
        <c:axId val="355425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113286"/>
      </c:catAx>
      <c:valAx>
        <c:axId val="1985113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425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'2000'!$E$42:$E$45</c:f>
              <c:numCache/>
            </c:numRef>
          </c:val>
        </c:ser>
        <c:axId val="154812452"/>
        <c:axId val="1782877678"/>
      </c:barChart>
      <c:catAx>
        <c:axId val="154812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877678"/>
      </c:catAx>
      <c:valAx>
        <c:axId val="178287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12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'2000'!$A$14:$A$18</c:f>
            </c:strRef>
          </c:cat>
          <c:val>
            <c:numRef>
              <c:f>'2000'!$E$14:$E$18</c:f>
              <c:numCache/>
            </c:numRef>
          </c:val>
        </c:ser>
        <c:overlap val="100"/>
        <c:axId val="480237524"/>
        <c:axId val="1618989342"/>
      </c:barChart>
      <c:catAx>
        <c:axId val="480237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989342"/>
      </c:catAx>
      <c:valAx>
        <c:axId val="1618989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237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'2000'!$A$42:$A$45</c:f>
            </c:strRef>
          </c:cat>
          <c:val>
            <c:numRef>
              <c:f>'2000'!$E$42:$E$45</c:f>
              <c:numCache/>
            </c:numRef>
          </c:val>
        </c:ser>
        <c:overlap val="100"/>
        <c:axId val="86255783"/>
        <c:axId val="818461583"/>
      </c:barChart>
      <c:catAx>
        <c:axId val="86255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461583"/>
      </c:catAx>
      <c:valAx>
        <c:axId val="818461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55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'2001'!$E$14:$E$18</c:f>
              <c:numCache/>
            </c:numRef>
          </c:val>
        </c:ser>
        <c:axId val="1239914194"/>
        <c:axId val="2093816565"/>
      </c:barChart>
      <c:catAx>
        <c:axId val="1239914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816565"/>
      </c:catAx>
      <c:valAx>
        <c:axId val="2093816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914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'2001'!$E$42:$E$45</c:f>
              <c:numCache/>
            </c:numRef>
          </c:val>
        </c:ser>
        <c:axId val="785339875"/>
        <c:axId val="1791119233"/>
      </c:barChart>
      <c:catAx>
        <c:axId val="785339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119233"/>
      </c:catAx>
      <c:valAx>
        <c:axId val="1791119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339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'2001'!$A$14:$A$18</c:f>
            </c:strRef>
          </c:cat>
          <c:val>
            <c:numRef>
              <c:f>'2001'!$E$14:$E$18</c:f>
              <c:numCache/>
            </c:numRef>
          </c:val>
        </c:ser>
        <c:overlap val="100"/>
        <c:axId val="1778540109"/>
        <c:axId val="589561395"/>
      </c:barChart>
      <c:catAx>
        <c:axId val="1778540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561395"/>
      </c:catAx>
      <c:valAx>
        <c:axId val="589561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540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'2001'!$A$42:$A$45</c:f>
            </c:strRef>
          </c:cat>
          <c:val>
            <c:numRef>
              <c:f>'2001'!$E$42:$E$45</c:f>
              <c:numCache/>
            </c:numRef>
          </c:val>
        </c:ser>
        <c:overlap val="100"/>
        <c:axId val="1051067341"/>
        <c:axId val="549039205"/>
      </c:barChart>
      <c:catAx>
        <c:axId val="1051067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039205"/>
      </c:catAx>
      <c:valAx>
        <c:axId val="549039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067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'2002'!$E$14:$E$18</c:f>
              <c:numCache/>
            </c:numRef>
          </c:val>
        </c:ser>
        <c:axId val="1165350718"/>
        <c:axId val="364499351"/>
      </c:barChart>
      <c:catAx>
        <c:axId val="1165350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499351"/>
      </c:catAx>
      <c:valAx>
        <c:axId val="364499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3507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'2002'!$E$42:$E$45</c:f>
              <c:numCache/>
            </c:numRef>
          </c:val>
        </c:ser>
        <c:axId val="489687587"/>
        <c:axId val="2047703601"/>
      </c:barChart>
      <c:catAx>
        <c:axId val="48968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703601"/>
      </c:catAx>
      <c:valAx>
        <c:axId val="2047703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687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'2002'!$A$14:$A$18</c:f>
            </c:strRef>
          </c:cat>
          <c:val>
            <c:numRef>
              <c:f>'2002'!$E$14:$E$18</c:f>
              <c:numCache/>
            </c:numRef>
          </c:val>
        </c:ser>
        <c:overlap val="100"/>
        <c:axId val="2119536563"/>
        <c:axId val="227111364"/>
      </c:barChart>
      <c:catAx>
        <c:axId val="2119536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111364"/>
      </c:catAx>
      <c:valAx>
        <c:axId val="227111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536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'2002'!$A$42:$A$45</c:f>
            </c:strRef>
          </c:cat>
          <c:val>
            <c:numRef>
              <c:f>'2002'!$E$42:$E$45</c:f>
              <c:numCache/>
            </c:numRef>
          </c:val>
        </c:ser>
        <c:overlap val="100"/>
        <c:axId val="1982263074"/>
        <c:axId val="991754449"/>
      </c:barChart>
      <c:catAx>
        <c:axId val="1982263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754449"/>
      </c:catAx>
      <c:valAx>
        <c:axId val="991754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263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'2003'!$E$14:$E$18</c:f>
              <c:numCache/>
            </c:numRef>
          </c:val>
        </c:ser>
        <c:axId val="1821756707"/>
        <c:axId val="1217642714"/>
      </c:barChart>
      <c:catAx>
        <c:axId val="1821756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642714"/>
      </c:catAx>
      <c:valAx>
        <c:axId val="1217642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756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'2003'!$E$42:$E$45</c:f>
              <c:numCache/>
            </c:numRef>
          </c:val>
        </c:ser>
        <c:axId val="1268307149"/>
        <c:axId val="680539019"/>
      </c:barChart>
      <c:catAx>
        <c:axId val="1268307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539019"/>
      </c:catAx>
      <c:valAx>
        <c:axId val="680539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307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'2003'!$A$14:$A$18</c:f>
            </c:strRef>
          </c:cat>
          <c:val>
            <c:numRef>
              <c:f>'2003'!$E$14:$E$18</c:f>
              <c:numCache/>
            </c:numRef>
          </c:val>
        </c:ser>
        <c:overlap val="100"/>
        <c:axId val="641052953"/>
        <c:axId val="1577262943"/>
      </c:barChart>
      <c:catAx>
        <c:axId val="641052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262943"/>
      </c:catAx>
      <c:valAx>
        <c:axId val="157726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052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'2003'!$A$42:$A$45</c:f>
            </c:strRef>
          </c:cat>
          <c:val>
            <c:numRef>
              <c:f>'2003'!$E$42:$E$45</c:f>
              <c:numCache/>
            </c:numRef>
          </c:val>
        </c:ser>
        <c:overlap val="100"/>
        <c:axId val="542147603"/>
        <c:axId val="396424569"/>
      </c:barChart>
      <c:catAx>
        <c:axId val="542147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424569"/>
      </c:catAx>
      <c:valAx>
        <c:axId val="396424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147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'2004'!$E$14:$E$18</c:f>
              <c:numCache/>
            </c:numRef>
          </c:val>
        </c:ser>
        <c:axId val="2029860987"/>
        <c:axId val="1175236582"/>
      </c:barChart>
      <c:catAx>
        <c:axId val="2029860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236582"/>
      </c:catAx>
      <c:valAx>
        <c:axId val="1175236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860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'2004'!$E$42:$E$45</c:f>
              <c:numCache/>
            </c:numRef>
          </c:val>
        </c:ser>
        <c:axId val="786954770"/>
        <c:axId val="1577489572"/>
      </c:barChart>
      <c:catAx>
        <c:axId val="786954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489572"/>
      </c:catAx>
      <c:valAx>
        <c:axId val="1577489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954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'2004'!$A$14:$A$18</c:f>
            </c:strRef>
          </c:cat>
          <c:val>
            <c:numRef>
              <c:f>'2004'!$E$14:$E$18</c:f>
              <c:numCache/>
            </c:numRef>
          </c:val>
        </c:ser>
        <c:overlap val="100"/>
        <c:axId val="129573325"/>
        <c:axId val="1214179966"/>
      </c:barChart>
      <c:catAx>
        <c:axId val="129573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179966"/>
      </c:catAx>
      <c:valAx>
        <c:axId val="1214179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73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'2004'!$A$42:$A$45</c:f>
            </c:strRef>
          </c:cat>
          <c:val>
            <c:numRef>
              <c:f>'2004'!$E$42:$E$45</c:f>
              <c:numCache/>
            </c:numRef>
          </c:val>
        </c:ser>
        <c:overlap val="100"/>
        <c:axId val="1374517954"/>
        <c:axId val="921822855"/>
      </c:barChart>
      <c:catAx>
        <c:axId val="1374517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822855"/>
      </c:catAx>
      <c:valAx>
        <c:axId val="921822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517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'2005'!$E$14:$E$18</c:f>
              <c:numCache/>
            </c:numRef>
          </c:val>
        </c:ser>
        <c:axId val="524979259"/>
        <c:axId val="754646488"/>
      </c:barChart>
      <c:catAx>
        <c:axId val="524979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646488"/>
      </c:catAx>
      <c:valAx>
        <c:axId val="754646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979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'2005'!$E$42:$E$45</c:f>
              <c:numCache/>
            </c:numRef>
          </c:val>
        </c:ser>
        <c:axId val="223798705"/>
        <c:axId val="842139326"/>
      </c:barChart>
      <c:catAx>
        <c:axId val="223798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139326"/>
      </c:catAx>
      <c:valAx>
        <c:axId val="842139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798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'2005'!$A$14:$A$18</c:f>
            </c:strRef>
          </c:cat>
          <c:val>
            <c:numRef>
              <c:f>'2005'!$E$14:$E$18</c:f>
              <c:numCache/>
            </c:numRef>
          </c:val>
        </c:ser>
        <c:overlap val="100"/>
        <c:axId val="1007509604"/>
        <c:axId val="1472715088"/>
      </c:barChart>
      <c:catAx>
        <c:axId val="1007509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715088"/>
      </c:catAx>
      <c:valAx>
        <c:axId val="1472715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509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'2005'!$A$42:$A$45</c:f>
            </c:strRef>
          </c:cat>
          <c:val>
            <c:numRef>
              <c:f>'2005'!$E$42:$E$45</c:f>
              <c:numCache/>
            </c:numRef>
          </c:val>
        </c:ser>
        <c:overlap val="100"/>
        <c:axId val="818942302"/>
        <c:axId val="1995062236"/>
      </c:barChart>
      <c:catAx>
        <c:axId val="818942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062236"/>
      </c:catAx>
      <c:valAx>
        <c:axId val="1995062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942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'2006'!$E$14:$E$18</c:f>
              <c:numCache/>
            </c:numRef>
          </c:val>
        </c:ser>
        <c:axId val="793455104"/>
        <c:axId val="1456308402"/>
      </c:barChart>
      <c:catAx>
        <c:axId val="79345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308402"/>
      </c:catAx>
      <c:valAx>
        <c:axId val="1456308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455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'2006'!$E$42:$E$45</c:f>
              <c:numCache/>
            </c:numRef>
          </c:val>
        </c:ser>
        <c:axId val="1277477434"/>
        <c:axId val="484069627"/>
      </c:barChart>
      <c:catAx>
        <c:axId val="1277477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069627"/>
      </c:catAx>
      <c:valAx>
        <c:axId val="484069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477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'2006'!$A$14:$A$18</c:f>
            </c:strRef>
          </c:cat>
          <c:val>
            <c:numRef>
              <c:f>'2006'!$E$14:$E$18</c:f>
              <c:numCache/>
            </c:numRef>
          </c:val>
        </c:ser>
        <c:overlap val="100"/>
        <c:axId val="180192493"/>
        <c:axId val="788825559"/>
      </c:barChart>
      <c:catAx>
        <c:axId val="180192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825559"/>
      </c:catAx>
      <c:valAx>
        <c:axId val="788825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92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'2006'!$A$42:$A$45</c:f>
            </c:strRef>
          </c:cat>
          <c:val>
            <c:numRef>
              <c:f>'2006'!$E$42:$E$45</c:f>
              <c:numCache/>
            </c:numRef>
          </c:val>
        </c:ser>
        <c:overlap val="100"/>
        <c:axId val="554449164"/>
        <c:axId val="1780053533"/>
      </c:barChart>
      <c:catAx>
        <c:axId val="55444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053533"/>
      </c:catAx>
      <c:valAx>
        <c:axId val="1780053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49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'2007'!$E$14:$E$18</c:f>
              <c:numCache/>
            </c:numRef>
          </c:val>
        </c:ser>
        <c:axId val="958737035"/>
        <c:axId val="1659633146"/>
      </c:barChart>
      <c:catAx>
        <c:axId val="958737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633146"/>
      </c:catAx>
      <c:valAx>
        <c:axId val="1659633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737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'2007'!$E$42:$E$45</c:f>
              <c:numCache/>
            </c:numRef>
          </c:val>
        </c:ser>
        <c:axId val="1886649012"/>
        <c:axId val="823129179"/>
      </c:barChart>
      <c:catAx>
        <c:axId val="188664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129179"/>
      </c:catAx>
      <c:valAx>
        <c:axId val="823129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649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'2007'!$A$14:$A$18</c:f>
            </c:strRef>
          </c:cat>
          <c:val>
            <c:numRef>
              <c:f>'2007'!$E$14:$E$18</c:f>
              <c:numCache/>
            </c:numRef>
          </c:val>
        </c:ser>
        <c:overlap val="100"/>
        <c:axId val="1532788827"/>
        <c:axId val="920035761"/>
      </c:barChart>
      <c:catAx>
        <c:axId val="1532788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035761"/>
      </c:catAx>
      <c:valAx>
        <c:axId val="920035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788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'2007'!$A$42:$A$45</c:f>
            </c:strRef>
          </c:cat>
          <c:val>
            <c:numRef>
              <c:f>'2007'!$E$42:$E$45</c:f>
              <c:numCache/>
            </c:numRef>
          </c:val>
        </c:ser>
        <c:overlap val="100"/>
        <c:axId val="466167466"/>
        <c:axId val="746599706"/>
      </c:barChart>
      <c:catAx>
        <c:axId val="466167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599706"/>
      </c:catAx>
      <c:valAx>
        <c:axId val="746599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167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'2008'!$E$14:$E$18</c:f>
              <c:numCache/>
            </c:numRef>
          </c:val>
        </c:ser>
        <c:axId val="2046396930"/>
        <c:axId val="1211721495"/>
      </c:barChart>
      <c:catAx>
        <c:axId val="2046396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721495"/>
      </c:catAx>
      <c:valAx>
        <c:axId val="1211721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396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'2008'!$E$42:$E$45</c:f>
              <c:numCache/>
            </c:numRef>
          </c:val>
        </c:ser>
        <c:axId val="157820699"/>
        <c:axId val="102268560"/>
      </c:barChart>
      <c:catAx>
        <c:axId val="157820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68560"/>
      </c:catAx>
      <c:valAx>
        <c:axId val="102268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20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'2008'!$A$14:$A$18</c:f>
            </c:strRef>
          </c:cat>
          <c:val>
            <c:numRef>
              <c:f>'2008'!$E$14:$E$18</c:f>
              <c:numCache/>
            </c:numRef>
          </c:val>
        </c:ser>
        <c:overlap val="100"/>
        <c:axId val="240389874"/>
        <c:axId val="1977983942"/>
      </c:barChart>
      <c:catAx>
        <c:axId val="24038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983942"/>
      </c:catAx>
      <c:valAx>
        <c:axId val="1977983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38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'2008'!$A$42:$A$45</c:f>
            </c:strRef>
          </c:cat>
          <c:val>
            <c:numRef>
              <c:f>'2008'!$E$42:$E$45</c:f>
              <c:numCache/>
            </c:numRef>
          </c:val>
        </c:ser>
        <c:overlap val="100"/>
        <c:axId val="595927947"/>
        <c:axId val="46445775"/>
      </c:barChart>
      <c:catAx>
        <c:axId val="595927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45775"/>
      </c:catAx>
      <c:valAx>
        <c:axId val="46445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927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'2009'!$E$14:$E$18</c:f>
              <c:numCache/>
            </c:numRef>
          </c:val>
        </c:ser>
        <c:axId val="414651701"/>
        <c:axId val="1353237128"/>
      </c:barChart>
      <c:catAx>
        <c:axId val="414651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237128"/>
      </c:catAx>
      <c:valAx>
        <c:axId val="1353237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651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'2009'!$E$42:$E$45</c:f>
              <c:numCache/>
            </c:numRef>
          </c:val>
        </c:ser>
        <c:axId val="781520446"/>
        <c:axId val="1634826298"/>
      </c:barChart>
      <c:catAx>
        <c:axId val="781520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826298"/>
      </c:catAx>
      <c:valAx>
        <c:axId val="1634826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520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'2009'!$A$14:$A$18</c:f>
            </c:strRef>
          </c:cat>
          <c:val>
            <c:numRef>
              <c:f>'2009'!$E$14:$E$18</c:f>
              <c:numCache/>
            </c:numRef>
          </c:val>
        </c:ser>
        <c:overlap val="100"/>
        <c:axId val="1767564747"/>
        <c:axId val="409308808"/>
      </c:barChart>
      <c:catAx>
        <c:axId val="1767564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308808"/>
      </c:catAx>
      <c:valAx>
        <c:axId val="409308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564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'2009'!$A$42:$A$45</c:f>
            </c:strRef>
          </c:cat>
          <c:val>
            <c:numRef>
              <c:f>'2009'!$E$42:$E$45</c:f>
              <c:numCache/>
            </c:numRef>
          </c:val>
        </c:ser>
        <c:overlap val="100"/>
        <c:axId val="185651926"/>
        <c:axId val="38020659"/>
      </c:barChart>
      <c:catAx>
        <c:axId val="185651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20659"/>
      </c:catAx>
      <c:valAx>
        <c:axId val="38020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51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'2010'!$E$14:$E$18</c:f>
              <c:numCache/>
            </c:numRef>
          </c:val>
        </c:ser>
        <c:axId val="1496993094"/>
        <c:axId val="433575540"/>
      </c:barChart>
      <c:catAx>
        <c:axId val="1496993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575540"/>
      </c:catAx>
      <c:valAx>
        <c:axId val="43357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993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'2010'!$E$42:$E$45</c:f>
              <c:numCache/>
            </c:numRef>
          </c:val>
        </c:ser>
        <c:axId val="1231849383"/>
        <c:axId val="122377308"/>
      </c:barChart>
      <c:catAx>
        <c:axId val="1231849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77308"/>
      </c:catAx>
      <c:valAx>
        <c:axId val="122377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849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'2010'!$A$14:$A$18</c:f>
            </c:strRef>
          </c:cat>
          <c:val>
            <c:numRef>
              <c:f>'2010'!$E$14:$E$18</c:f>
              <c:numCache/>
            </c:numRef>
          </c:val>
        </c:ser>
        <c:overlap val="100"/>
        <c:axId val="530287578"/>
        <c:axId val="119063975"/>
      </c:barChart>
      <c:catAx>
        <c:axId val="53028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63975"/>
      </c:catAx>
      <c:valAx>
        <c:axId val="119063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287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'2010'!$A$42:$A$45</c:f>
            </c:strRef>
          </c:cat>
          <c:val>
            <c:numRef>
              <c:f>'2010'!$E$42:$E$45</c:f>
              <c:numCache/>
            </c:numRef>
          </c:val>
        </c:ser>
        <c:overlap val="100"/>
        <c:axId val="2125561863"/>
        <c:axId val="1848686929"/>
      </c:barChart>
      <c:catAx>
        <c:axId val="2125561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686929"/>
      </c:catAx>
      <c:valAx>
        <c:axId val="1848686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561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'2011'!$E$14:$E$18</c:f>
              <c:numCache/>
            </c:numRef>
          </c:val>
        </c:ser>
        <c:axId val="431826042"/>
        <c:axId val="802182535"/>
      </c:barChart>
      <c:catAx>
        <c:axId val="431826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182535"/>
      </c:catAx>
      <c:valAx>
        <c:axId val="802182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826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'2011'!$E$42:$E$45</c:f>
              <c:numCache/>
            </c:numRef>
          </c:val>
        </c:ser>
        <c:axId val="687754961"/>
        <c:axId val="659236022"/>
      </c:barChart>
      <c:catAx>
        <c:axId val="687754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236022"/>
      </c:catAx>
      <c:valAx>
        <c:axId val="659236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754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'2011'!$A$14:$A$18</c:f>
            </c:strRef>
          </c:cat>
          <c:val>
            <c:numRef>
              <c:f>'2011'!$E$14:$E$18</c:f>
              <c:numCache/>
            </c:numRef>
          </c:val>
        </c:ser>
        <c:overlap val="100"/>
        <c:axId val="1863161479"/>
        <c:axId val="601250270"/>
      </c:barChart>
      <c:catAx>
        <c:axId val="1863161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250270"/>
      </c:catAx>
      <c:valAx>
        <c:axId val="601250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161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'2011'!$A$42:$A$45</c:f>
            </c:strRef>
          </c:cat>
          <c:val>
            <c:numRef>
              <c:f>'2011'!$E$42:$E$45</c:f>
              <c:numCache/>
            </c:numRef>
          </c:val>
        </c:ser>
        <c:overlap val="100"/>
        <c:axId val="1101878754"/>
        <c:axId val="1776443329"/>
      </c:barChart>
      <c:catAx>
        <c:axId val="1101878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443329"/>
      </c:catAx>
      <c:valAx>
        <c:axId val="1776443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878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'2012'!$E$14:$E$18</c:f>
              <c:numCache/>
            </c:numRef>
          </c:val>
        </c:ser>
        <c:axId val="1660844647"/>
        <c:axId val="1084637073"/>
      </c:barChart>
      <c:catAx>
        <c:axId val="1660844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637073"/>
      </c:catAx>
      <c:valAx>
        <c:axId val="1084637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844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'2012'!$E$42:$E$45</c:f>
              <c:numCache/>
            </c:numRef>
          </c:val>
        </c:ser>
        <c:axId val="1857855205"/>
        <c:axId val="683019327"/>
      </c:barChart>
      <c:catAx>
        <c:axId val="1857855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019327"/>
      </c:catAx>
      <c:valAx>
        <c:axId val="683019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855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'2012'!$A$14:$A$18</c:f>
            </c:strRef>
          </c:cat>
          <c:val>
            <c:numRef>
              <c:f>'2012'!$E$14:$E$18</c:f>
              <c:numCache/>
            </c:numRef>
          </c:val>
        </c:ser>
        <c:overlap val="100"/>
        <c:axId val="1596278149"/>
        <c:axId val="1759807985"/>
      </c:barChart>
      <c:catAx>
        <c:axId val="1596278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807985"/>
      </c:catAx>
      <c:valAx>
        <c:axId val="1759807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278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'2012'!$A$42:$A$45</c:f>
            </c:strRef>
          </c:cat>
          <c:val>
            <c:numRef>
              <c:f>'2012'!$E$42:$E$45</c:f>
              <c:numCache/>
            </c:numRef>
          </c:val>
        </c:ser>
        <c:overlap val="100"/>
        <c:axId val="1546440134"/>
        <c:axId val="1145453325"/>
      </c:barChart>
      <c:catAx>
        <c:axId val="1546440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453325"/>
      </c:catAx>
      <c:valAx>
        <c:axId val="1145453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440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'2013'!$E$14:$E$18</c:f>
              <c:numCache/>
            </c:numRef>
          </c:val>
        </c:ser>
        <c:axId val="239621808"/>
        <c:axId val="900853966"/>
      </c:barChart>
      <c:catAx>
        <c:axId val="23962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853966"/>
      </c:catAx>
      <c:valAx>
        <c:axId val="900853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621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'2013'!$E$42:$E$45</c:f>
              <c:numCache/>
            </c:numRef>
          </c:val>
        </c:ser>
        <c:axId val="2017133533"/>
        <c:axId val="1570836504"/>
      </c:barChart>
      <c:catAx>
        <c:axId val="2017133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836504"/>
      </c:catAx>
      <c:valAx>
        <c:axId val="157083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133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'2013'!$A$14:$A$18</c:f>
            </c:strRef>
          </c:cat>
          <c:val>
            <c:numRef>
              <c:f>'2013'!$E$14:$E$18</c:f>
              <c:numCache/>
            </c:numRef>
          </c:val>
        </c:ser>
        <c:overlap val="100"/>
        <c:axId val="940632114"/>
        <c:axId val="1566073271"/>
      </c:barChart>
      <c:catAx>
        <c:axId val="940632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073271"/>
      </c:catAx>
      <c:valAx>
        <c:axId val="1566073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632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'2013'!$A$42:$A$45</c:f>
            </c:strRef>
          </c:cat>
          <c:val>
            <c:numRef>
              <c:f>'2013'!$E$42:$E$45</c:f>
              <c:numCache/>
            </c:numRef>
          </c:val>
        </c:ser>
        <c:overlap val="100"/>
        <c:axId val="1266994819"/>
        <c:axId val="1266053021"/>
      </c:barChart>
      <c:catAx>
        <c:axId val="1266994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053021"/>
      </c:catAx>
      <c:valAx>
        <c:axId val="1266053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994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'2014'!$E$14:$E$18</c:f>
              <c:numCache/>
            </c:numRef>
          </c:val>
        </c:ser>
        <c:axId val="770847543"/>
        <c:axId val="1117176815"/>
      </c:barChart>
      <c:catAx>
        <c:axId val="770847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176815"/>
      </c:catAx>
      <c:valAx>
        <c:axId val="1117176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847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'2014'!$E$42:$E$45</c:f>
              <c:numCache/>
            </c:numRef>
          </c:val>
        </c:ser>
        <c:axId val="1891438277"/>
        <c:axId val="1024448114"/>
      </c:barChart>
      <c:catAx>
        <c:axId val="1891438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448114"/>
      </c:catAx>
      <c:valAx>
        <c:axId val="1024448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438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'2014'!$A$14:$A$18</c:f>
            </c:strRef>
          </c:cat>
          <c:val>
            <c:numRef>
              <c:f>'2014'!$E$14:$E$18</c:f>
              <c:numCache/>
            </c:numRef>
          </c:val>
        </c:ser>
        <c:overlap val="100"/>
        <c:axId val="766172730"/>
        <c:axId val="1346405009"/>
      </c:barChart>
      <c:catAx>
        <c:axId val="766172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405009"/>
      </c:catAx>
      <c:valAx>
        <c:axId val="1346405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172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'2014'!$A$42:$A$45</c:f>
            </c:strRef>
          </c:cat>
          <c:val>
            <c:numRef>
              <c:f>'2014'!$E$42:$E$45</c:f>
              <c:numCache/>
            </c:numRef>
          </c:val>
        </c:ser>
        <c:overlap val="100"/>
        <c:axId val="2129383441"/>
        <c:axId val="1188779692"/>
      </c:barChart>
      <c:catAx>
        <c:axId val="2129383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779692"/>
      </c:catAx>
      <c:valAx>
        <c:axId val="1188779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383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'2015'!$E$14:$E$18</c:f>
              <c:numCache/>
            </c:numRef>
          </c:val>
        </c:ser>
        <c:axId val="1976684968"/>
        <c:axId val="1909347217"/>
      </c:barChart>
      <c:catAx>
        <c:axId val="1976684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347217"/>
      </c:catAx>
      <c:valAx>
        <c:axId val="1909347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684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'2015'!$E$42:$E$45</c:f>
              <c:numCache/>
            </c:numRef>
          </c:val>
        </c:ser>
        <c:axId val="1434457467"/>
        <c:axId val="830495476"/>
      </c:barChart>
      <c:catAx>
        <c:axId val="1434457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495476"/>
      </c:catAx>
      <c:valAx>
        <c:axId val="830495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457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'2015'!$A$14:$A$18</c:f>
            </c:strRef>
          </c:cat>
          <c:val>
            <c:numRef>
              <c:f>'2015'!$E$14:$E$18</c:f>
              <c:numCache/>
            </c:numRef>
          </c:val>
        </c:ser>
        <c:overlap val="100"/>
        <c:axId val="100287161"/>
        <c:axId val="242571233"/>
      </c:barChart>
      <c:catAx>
        <c:axId val="100287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571233"/>
      </c:catAx>
      <c:valAx>
        <c:axId val="242571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87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'2015'!$A$42:$A$45</c:f>
            </c:strRef>
          </c:cat>
          <c:val>
            <c:numRef>
              <c:f>'2015'!$E$42:$E$45</c:f>
              <c:numCache/>
            </c:numRef>
          </c:val>
        </c:ser>
        <c:overlap val="100"/>
        <c:axId val="1035266188"/>
        <c:axId val="1409372464"/>
      </c:barChart>
      <c:catAx>
        <c:axId val="1035266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372464"/>
      </c:catAx>
      <c:valAx>
        <c:axId val="1409372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266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'2016'!$E$14:$E$18</c:f>
              <c:numCache/>
            </c:numRef>
          </c:val>
        </c:ser>
        <c:axId val="442280806"/>
        <c:axId val="1508934762"/>
      </c:barChart>
      <c:catAx>
        <c:axId val="442280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934762"/>
      </c:catAx>
      <c:valAx>
        <c:axId val="1508934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280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'2016'!$E$42:$E$45</c:f>
              <c:numCache/>
            </c:numRef>
          </c:val>
        </c:ser>
        <c:axId val="1391808074"/>
        <c:axId val="1747175625"/>
      </c:barChart>
      <c:catAx>
        <c:axId val="1391808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175625"/>
      </c:catAx>
      <c:valAx>
        <c:axId val="1747175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808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'2016'!$A$14:$A$18</c:f>
            </c:strRef>
          </c:cat>
          <c:val>
            <c:numRef>
              <c:f>'2016'!$E$14:$E$18</c:f>
              <c:numCache/>
            </c:numRef>
          </c:val>
        </c:ser>
        <c:overlap val="100"/>
        <c:axId val="1802392643"/>
        <c:axId val="1392592833"/>
      </c:barChart>
      <c:catAx>
        <c:axId val="1802392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592833"/>
      </c:catAx>
      <c:valAx>
        <c:axId val="1392592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392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'2016'!$A$42:$A$45</c:f>
            </c:strRef>
          </c:cat>
          <c:val>
            <c:numRef>
              <c:f>'2016'!$E$42:$E$45</c:f>
              <c:numCache/>
            </c:numRef>
          </c:val>
        </c:ser>
        <c:overlap val="100"/>
        <c:axId val="1563332147"/>
        <c:axId val="350143748"/>
      </c:barChart>
      <c:catAx>
        <c:axId val="1563332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143748"/>
      </c:catAx>
      <c:valAx>
        <c:axId val="350143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332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'2017'!$E$14:$E$18</c:f>
              <c:numCache/>
            </c:numRef>
          </c:val>
        </c:ser>
        <c:axId val="2063950236"/>
        <c:axId val="85971042"/>
      </c:barChart>
      <c:catAx>
        <c:axId val="2063950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71042"/>
      </c:catAx>
      <c:valAx>
        <c:axId val="85971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950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'2017'!$E$42:$E$45</c:f>
              <c:numCache/>
            </c:numRef>
          </c:val>
        </c:ser>
        <c:axId val="1241576077"/>
        <c:axId val="2103786330"/>
      </c:barChart>
      <c:catAx>
        <c:axId val="1241576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786330"/>
      </c:catAx>
      <c:valAx>
        <c:axId val="2103786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576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'2017'!$A$14:$A$18</c:f>
            </c:strRef>
          </c:cat>
          <c:val>
            <c:numRef>
              <c:f>'2017'!$E$14:$E$18</c:f>
              <c:numCache/>
            </c:numRef>
          </c:val>
        </c:ser>
        <c:overlap val="100"/>
        <c:axId val="90546735"/>
        <c:axId val="2048774940"/>
      </c:barChart>
      <c:catAx>
        <c:axId val="9054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774940"/>
      </c:catAx>
      <c:valAx>
        <c:axId val="2048774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46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'2017'!$A$42:$A$45</c:f>
            </c:strRef>
          </c:cat>
          <c:val>
            <c:numRef>
              <c:f>'2017'!$E$42:$E$45</c:f>
              <c:numCache/>
            </c:numRef>
          </c:val>
        </c:ser>
        <c:overlap val="100"/>
        <c:axId val="753940622"/>
        <c:axId val="1150395293"/>
      </c:barChart>
      <c:catAx>
        <c:axId val="753940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395293"/>
      </c:catAx>
      <c:valAx>
        <c:axId val="1150395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940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'2018'!$E$14:$E$18</c:f>
              <c:numCache/>
            </c:numRef>
          </c:val>
        </c:ser>
        <c:axId val="556454612"/>
        <c:axId val="1828980621"/>
      </c:barChart>
      <c:catAx>
        <c:axId val="556454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980621"/>
      </c:catAx>
      <c:valAx>
        <c:axId val="182898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454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'2018'!$E$42:$E$45</c:f>
              <c:numCache/>
            </c:numRef>
          </c:val>
        </c:ser>
        <c:axId val="120498105"/>
        <c:axId val="349872737"/>
      </c:barChart>
      <c:catAx>
        <c:axId val="120498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872737"/>
      </c:catAx>
      <c:valAx>
        <c:axId val="349872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98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'2018'!$A$14:$A$18</c:f>
            </c:strRef>
          </c:cat>
          <c:val>
            <c:numRef>
              <c:f>'2018'!$E$14:$E$18</c:f>
              <c:numCache/>
            </c:numRef>
          </c:val>
        </c:ser>
        <c:overlap val="100"/>
        <c:axId val="589924915"/>
        <c:axId val="1578802420"/>
      </c:barChart>
      <c:catAx>
        <c:axId val="589924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802420"/>
      </c:catAx>
      <c:valAx>
        <c:axId val="157880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924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'2018'!$A$42:$A$45</c:f>
            </c:strRef>
          </c:cat>
          <c:val>
            <c:numRef>
              <c:f>'2018'!$E$42:$E$45</c:f>
              <c:numCache/>
            </c:numRef>
          </c:val>
        </c:ser>
        <c:overlap val="100"/>
        <c:axId val="460477295"/>
        <c:axId val="1608524406"/>
      </c:barChart>
      <c:catAx>
        <c:axId val="46047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524406"/>
      </c:catAx>
      <c:valAx>
        <c:axId val="1608524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477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'2019'!$E$14:$E$18</c:f>
              <c:numCache/>
            </c:numRef>
          </c:val>
        </c:ser>
        <c:axId val="1245793988"/>
        <c:axId val="252040298"/>
      </c:barChart>
      <c:catAx>
        <c:axId val="1245793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040298"/>
      </c:catAx>
      <c:valAx>
        <c:axId val="252040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793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'2019'!$E$42:$E$45</c:f>
              <c:numCache/>
            </c:numRef>
          </c:val>
        </c:ser>
        <c:axId val="973658358"/>
        <c:axId val="1027918502"/>
      </c:barChart>
      <c:catAx>
        <c:axId val="973658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918502"/>
      </c:catAx>
      <c:valAx>
        <c:axId val="1027918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658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'2019'!$A$14:$A$18</c:f>
            </c:strRef>
          </c:cat>
          <c:val>
            <c:numRef>
              <c:f>'2019'!$E$14:$E$18</c:f>
              <c:numCache/>
            </c:numRef>
          </c:val>
        </c:ser>
        <c:overlap val="100"/>
        <c:axId val="383197780"/>
        <c:axId val="997600440"/>
      </c:barChart>
      <c:catAx>
        <c:axId val="383197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600440"/>
      </c:catAx>
      <c:valAx>
        <c:axId val="997600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197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'2019'!$A$42:$A$45</c:f>
            </c:strRef>
          </c:cat>
          <c:val>
            <c:numRef>
              <c:f>'2019'!$E$42:$E$45</c:f>
              <c:numCache/>
            </c:numRef>
          </c:val>
        </c:ser>
        <c:overlap val="100"/>
        <c:axId val="583807279"/>
        <c:axId val="759651040"/>
      </c:barChart>
      <c:catAx>
        <c:axId val="58380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651040"/>
      </c:catAx>
      <c:valAx>
        <c:axId val="759651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8072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'2020'!$E$14:$E$18</c:f>
              <c:numCache/>
            </c:numRef>
          </c:val>
        </c:ser>
        <c:axId val="1254326592"/>
        <c:axId val="781982527"/>
      </c:barChart>
      <c:catAx>
        <c:axId val="125432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982527"/>
      </c:catAx>
      <c:valAx>
        <c:axId val="781982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326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'2020'!$E$42:$E$45</c:f>
              <c:numCache/>
            </c:numRef>
          </c:val>
        </c:ser>
        <c:axId val="843917658"/>
        <c:axId val="1140591309"/>
      </c:barChart>
      <c:catAx>
        <c:axId val="843917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591309"/>
      </c:catAx>
      <c:valAx>
        <c:axId val="1140591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917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'2020'!$A$14:$A$18</c:f>
            </c:strRef>
          </c:cat>
          <c:val>
            <c:numRef>
              <c:f>'2020'!$E$14:$E$18</c:f>
              <c:numCache/>
            </c:numRef>
          </c:val>
        </c:ser>
        <c:overlap val="100"/>
        <c:axId val="17930265"/>
        <c:axId val="526426379"/>
      </c:barChart>
      <c:catAx>
        <c:axId val="17930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426379"/>
      </c:catAx>
      <c:valAx>
        <c:axId val="526426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30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'2020'!$A$42:$A$45</c:f>
            </c:strRef>
          </c:cat>
          <c:val>
            <c:numRef>
              <c:f>'2020'!$E$42:$E$45</c:f>
              <c:numCache/>
            </c:numRef>
          </c:val>
        </c:ser>
        <c:overlap val="100"/>
        <c:axId val="1751363341"/>
        <c:axId val="1652007318"/>
      </c:barChart>
      <c:catAx>
        <c:axId val="1751363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007318"/>
      </c:catAx>
      <c:valAx>
        <c:axId val="1652007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363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'2021'!$E$14:$E$18</c:f>
              <c:numCache/>
            </c:numRef>
          </c:val>
        </c:ser>
        <c:axId val="679763284"/>
        <c:axId val="115960074"/>
      </c:barChart>
      <c:catAx>
        <c:axId val="679763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60074"/>
      </c:catAx>
      <c:valAx>
        <c:axId val="115960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763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'2021'!$E$42:$E$45</c:f>
              <c:numCache/>
            </c:numRef>
          </c:val>
        </c:ser>
        <c:axId val="717128379"/>
        <c:axId val="660186718"/>
      </c:barChart>
      <c:catAx>
        <c:axId val="717128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186718"/>
      </c:catAx>
      <c:valAx>
        <c:axId val="660186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128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'2021'!$A$14:$A$18</c:f>
            </c:strRef>
          </c:cat>
          <c:val>
            <c:numRef>
              <c:f>'2021'!$E$14:$E$18</c:f>
              <c:numCache/>
            </c:numRef>
          </c:val>
        </c:ser>
        <c:overlap val="100"/>
        <c:axId val="1780318990"/>
        <c:axId val="1531814647"/>
      </c:barChart>
      <c:catAx>
        <c:axId val="1780318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814647"/>
      </c:catAx>
      <c:valAx>
        <c:axId val="1531814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318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'2021'!$A$42:$A$45</c:f>
            </c:strRef>
          </c:cat>
          <c:val>
            <c:numRef>
              <c:f>'2021'!$E$42:$E$45</c:f>
              <c:numCache/>
            </c:numRef>
          </c:val>
        </c:ser>
        <c:overlap val="100"/>
        <c:axId val="1846451361"/>
        <c:axId val="597127369"/>
      </c:barChart>
      <c:catAx>
        <c:axId val="1846451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127369"/>
      </c:catAx>
      <c:valAx>
        <c:axId val="597127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451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'2022'!$E$14:$E$18</c:f>
              <c:numCache/>
            </c:numRef>
          </c:val>
        </c:ser>
        <c:axId val="1993678243"/>
        <c:axId val="473459759"/>
      </c:barChart>
      <c:catAx>
        <c:axId val="1993678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459759"/>
      </c:catAx>
      <c:valAx>
        <c:axId val="473459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678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'2022'!$E$42:$E$45</c:f>
              <c:numCache/>
            </c:numRef>
          </c:val>
        </c:ser>
        <c:axId val="989747856"/>
        <c:axId val="1506472590"/>
      </c:barChart>
      <c:catAx>
        <c:axId val="98974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472590"/>
      </c:catAx>
      <c:valAx>
        <c:axId val="1506472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747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'2022'!$A$14:$A$18</c:f>
            </c:strRef>
          </c:cat>
          <c:val>
            <c:numRef>
              <c:f>'2022'!$E$14:$E$18</c:f>
              <c:numCache/>
            </c:numRef>
          </c:val>
        </c:ser>
        <c:overlap val="100"/>
        <c:axId val="1577513900"/>
        <c:axId val="857854963"/>
      </c:barChart>
      <c:catAx>
        <c:axId val="1577513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854963"/>
      </c:catAx>
      <c:valAx>
        <c:axId val="857854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513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'2022'!$A$42:$A$45</c:f>
            </c:strRef>
          </c:cat>
          <c:val>
            <c:numRef>
              <c:f>'2022'!$E$42:$E$45</c:f>
              <c:numCache/>
            </c:numRef>
          </c:val>
        </c:ser>
        <c:overlap val="100"/>
        <c:axId val="1177521065"/>
        <c:axId val="697577705"/>
      </c:barChart>
      <c:catAx>
        <c:axId val="1177521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577705"/>
      </c:catAx>
      <c:valAx>
        <c:axId val="697577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521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'2023'!$E$14:$E$18</c:f>
              <c:numCache/>
            </c:numRef>
          </c:val>
        </c:ser>
        <c:axId val="1722036857"/>
        <c:axId val="1252061264"/>
      </c:barChart>
      <c:catAx>
        <c:axId val="1722036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061264"/>
      </c:catAx>
      <c:valAx>
        <c:axId val="1252061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036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'2023'!$E$42:$E$45</c:f>
              <c:numCache/>
            </c:numRef>
          </c:val>
        </c:ser>
        <c:axId val="825037126"/>
        <c:axId val="899428343"/>
      </c:barChart>
      <c:catAx>
        <c:axId val="825037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428343"/>
      </c:catAx>
      <c:valAx>
        <c:axId val="899428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037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'2023'!$A$14:$A$18</c:f>
            </c:strRef>
          </c:cat>
          <c:val>
            <c:numRef>
              <c:f>'2023'!$E$14:$E$18</c:f>
              <c:numCache/>
            </c:numRef>
          </c:val>
        </c:ser>
        <c:overlap val="100"/>
        <c:axId val="1215537532"/>
        <c:axId val="274057189"/>
      </c:barChart>
      <c:catAx>
        <c:axId val="1215537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57189"/>
      </c:catAx>
      <c:valAx>
        <c:axId val="274057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537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'2023'!$A$42:$A$45</c:f>
            </c:strRef>
          </c:cat>
          <c:val>
            <c:numRef>
              <c:f>'2023'!$E$42:$E$45</c:f>
              <c:numCache/>
            </c:numRef>
          </c:val>
        </c:ser>
        <c:overlap val="100"/>
        <c:axId val="1593190595"/>
        <c:axId val="155563867"/>
      </c:barChart>
      <c:catAx>
        <c:axId val="1593190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63867"/>
      </c:catAx>
      <c:valAx>
        <c:axId val="155563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190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'2024'!$E$14:$E$18</c:f>
              <c:numCache/>
            </c:numRef>
          </c:val>
        </c:ser>
        <c:axId val="178383305"/>
        <c:axId val="473771316"/>
      </c:barChart>
      <c:catAx>
        <c:axId val="178383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771316"/>
      </c:catAx>
      <c:valAx>
        <c:axId val="473771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3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'2024'!$E$42:$E$45</c:f>
              <c:numCache/>
            </c:numRef>
          </c:val>
        </c:ser>
        <c:axId val="1434169936"/>
        <c:axId val="438049264"/>
      </c:barChart>
      <c:catAx>
        <c:axId val="143416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049264"/>
      </c:catAx>
      <c:valAx>
        <c:axId val="438049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169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'2024'!$A$14:$A$18</c:f>
            </c:strRef>
          </c:cat>
          <c:val>
            <c:numRef>
              <c:f>'2024'!$E$14:$E$18</c:f>
              <c:numCache/>
            </c:numRef>
          </c:val>
        </c:ser>
        <c:overlap val="100"/>
        <c:axId val="1363091394"/>
        <c:axId val="662966699"/>
      </c:barChart>
      <c:catAx>
        <c:axId val="1363091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66699"/>
      </c:catAx>
      <c:valAx>
        <c:axId val="662966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091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'2024'!$A$42:$A$45</c:f>
            </c:strRef>
          </c:cat>
          <c:val>
            <c:numRef>
              <c:f>'2024'!$E$42:$E$45</c:f>
              <c:numCache/>
            </c:numRef>
          </c:val>
        </c:ser>
        <c:overlap val="100"/>
        <c:axId val="1788459673"/>
        <c:axId val="561065207"/>
      </c:barChart>
      <c:catAx>
        <c:axId val="1788459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065207"/>
      </c:catAx>
      <c:valAx>
        <c:axId val="561065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459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'2025'!$E$14:$E$18</c:f>
              <c:numCache/>
            </c:numRef>
          </c:val>
        </c:ser>
        <c:axId val="332487577"/>
        <c:axId val="632521349"/>
      </c:barChart>
      <c:catAx>
        <c:axId val="332487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521349"/>
      </c:catAx>
      <c:valAx>
        <c:axId val="632521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487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'2025'!$E$42:$E$45</c:f>
              <c:numCache/>
            </c:numRef>
          </c:val>
        </c:ser>
        <c:axId val="1063328366"/>
        <c:axId val="802509519"/>
      </c:barChart>
      <c:catAx>
        <c:axId val="1063328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509519"/>
      </c:catAx>
      <c:valAx>
        <c:axId val="802509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328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Direct Industry Inputs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 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'2025'!$B$14:$B$18</c:f>
              <c:numCache/>
            </c:numRef>
          </c:val>
        </c:ser>
        <c:ser>
          <c:idx val="1"/>
          <c:order val="1"/>
          <c:tx>
            <c:v>Tofu Production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'2025'!$C$14:$C$18</c:f>
              <c:numCache/>
            </c:numRef>
          </c:val>
        </c:ser>
        <c:ser>
          <c:idx val="2"/>
          <c:order val="2"/>
          <c:tx>
            <c:v>Cow Breeding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'2025'!$D$14:$D$18</c:f>
              <c:numCache/>
            </c:numRef>
          </c:val>
        </c:ser>
        <c:ser>
          <c:idx val="3"/>
          <c:order val="3"/>
          <c:tx>
            <c:v>Beef Processing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'2025'!$A$14:$A$18</c:f>
            </c:strRef>
          </c:cat>
          <c:val>
            <c:numRef>
              <c:f>'2025'!$E$14:$E$18</c:f>
              <c:numCache/>
            </c:numRef>
          </c:val>
        </c:ser>
        <c:overlap val="100"/>
        <c:axId val="1684751410"/>
        <c:axId val="1255788935"/>
      </c:barChart>
      <c:catAx>
        <c:axId val="168475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788935"/>
      </c:catAx>
      <c:valAx>
        <c:axId val="1255788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751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Environmental Footprint of Consumption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Soy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'2025'!$B$42:$B$45</c:f>
              <c:numCache/>
            </c:numRef>
          </c:val>
        </c:ser>
        <c:ser>
          <c:idx val="1"/>
          <c:order val="1"/>
          <c:tx>
            <c:v>Tofu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'2025'!$C$42:$C$45</c:f>
              <c:numCache/>
            </c:numRef>
          </c:val>
        </c:ser>
        <c:ser>
          <c:idx val="2"/>
          <c:order val="2"/>
          <c:tx>
            <c:v>Cow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'2025'!$D$42:$D$45</c:f>
              <c:numCache/>
            </c:numRef>
          </c:val>
        </c:ser>
        <c:ser>
          <c:idx val="3"/>
          <c:order val="3"/>
          <c:tx>
            <c:v>Beef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'2025'!$A$42:$A$45</c:f>
            </c:strRef>
          </c:cat>
          <c:val>
            <c:numRef>
              <c:f>'2025'!$E$42:$E$45</c:f>
              <c:numCache/>
            </c:numRef>
          </c:val>
        </c:ser>
        <c:overlap val="100"/>
        <c:axId val="669321231"/>
        <c:axId val="102461702"/>
      </c:barChart>
      <c:catAx>
        <c:axId val="66932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61702"/>
      </c:catAx>
      <c:valAx>
        <c:axId val="102461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321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Relationship Id="rId5" Type="http://schemas.openxmlformats.org/officeDocument/2006/relationships/chart" Target="../charts/chart2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Relationship Id="rId4" Type="http://schemas.openxmlformats.org/officeDocument/2006/relationships/chart" Target="../charts/chart6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Relationship Id="rId2" Type="http://schemas.openxmlformats.org/officeDocument/2006/relationships/chart" Target="../charts/chart70.xml"/><Relationship Id="rId3" Type="http://schemas.openxmlformats.org/officeDocument/2006/relationships/chart" Target="../charts/chart71.xml"/><Relationship Id="rId4" Type="http://schemas.openxmlformats.org/officeDocument/2006/relationships/chart" Target="../charts/chart7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7.xml"/><Relationship Id="rId2" Type="http://schemas.openxmlformats.org/officeDocument/2006/relationships/chart" Target="../charts/chart78.xml"/><Relationship Id="rId3" Type="http://schemas.openxmlformats.org/officeDocument/2006/relationships/chart" Target="../charts/chart79.xml"/><Relationship Id="rId4" Type="http://schemas.openxmlformats.org/officeDocument/2006/relationships/chart" Target="../charts/chart8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1.xml"/><Relationship Id="rId2" Type="http://schemas.openxmlformats.org/officeDocument/2006/relationships/chart" Target="../charts/chart82.xml"/><Relationship Id="rId3" Type="http://schemas.openxmlformats.org/officeDocument/2006/relationships/chart" Target="../charts/chart83.xml"/><Relationship Id="rId4" Type="http://schemas.openxmlformats.org/officeDocument/2006/relationships/chart" Target="../charts/chart84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Relationship Id="rId4" Type="http://schemas.openxmlformats.org/officeDocument/2006/relationships/chart" Target="../charts/chart88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<Relationship Id="rId3" Type="http://schemas.openxmlformats.org/officeDocument/2006/relationships/chart" Target="../charts/chart91.xml"/><Relationship Id="rId4" Type="http://schemas.openxmlformats.org/officeDocument/2006/relationships/chart" Target="../charts/chart92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<Relationship Id="rId3" Type="http://schemas.openxmlformats.org/officeDocument/2006/relationships/chart" Target="../charts/chart95.xml"/><Relationship Id="rId4" Type="http://schemas.openxmlformats.org/officeDocument/2006/relationships/chart" Target="../charts/chart96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Relationship Id="rId3" Type="http://schemas.openxmlformats.org/officeDocument/2006/relationships/chart" Target="../charts/chart99.xml"/><Relationship Id="rId4" Type="http://schemas.openxmlformats.org/officeDocument/2006/relationships/chart" Target="../charts/chart100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1.xml"/><Relationship Id="rId2" Type="http://schemas.openxmlformats.org/officeDocument/2006/relationships/chart" Target="../charts/chart102.xml"/><Relationship Id="rId3" Type="http://schemas.openxmlformats.org/officeDocument/2006/relationships/chart" Target="../charts/chart103.xml"/><Relationship Id="rId4" Type="http://schemas.openxmlformats.org/officeDocument/2006/relationships/chart" Target="../charts/chart104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5.xml"/><Relationship Id="rId2" Type="http://schemas.openxmlformats.org/officeDocument/2006/relationships/chart" Target="../charts/chart106.xml"/><Relationship Id="rId3" Type="http://schemas.openxmlformats.org/officeDocument/2006/relationships/chart" Target="../charts/chart107.xml"/><Relationship Id="rId4" Type="http://schemas.openxmlformats.org/officeDocument/2006/relationships/chart" Target="../charts/chart108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9.xml"/><Relationship Id="rId2" Type="http://schemas.openxmlformats.org/officeDocument/2006/relationships/chart" Target="../charts/chart110.xml"/><Relationship Id="rId3" Type="http://schemas.openxmlformats.org/officeDocument/2006/relationships/chart" Target="../charts/chart111.xml"/><Relationship Id="rId4" Type="http://schemas.openxmlformats.org/officeDocument/2006/relationships/chart" Target="../charts/chart112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3.xml"/><Relationship Id="rId2" Type="http://schemas.openxmlformats.org/officeDocument/2006/relationships/chart" Target="../charts/chart114.xml"/><Relationship Id="rId3" Type="http://schemas.openxmlformats.org/officeDocument/2006/relationships/chart" Target="../charts/chart115.xml"/><Relationship Id="rId4" Type="http://schemas.openxmlformats.org/officeDocument/2006/relationships/chart" Target="../charts/chart116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7.xml"/><Relationship Id="rId2" Type="http://schemas.openxmlformats.org/officeDocument/2006/relationships/chart" Target="../charts/chart118.xml"/><Relationship Id="rId3" Type="http://schemas.openxmlformats.org/officeDocument/2006/relationships/chart" Target="../charts/chart119.xml"/><Relationship Id="rId4" Type="http://schemas.openxmlformats.org/officeDocument/2006/relationships/chart" Target="../charts/chart120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1.xml"/><Relationship Id="rId2" Type="http://schemas.openxmlformats.org/officeDocument/2006/relationships/chart" Target="../charts/chart122.xml"/><Relationship Id="rId3" Type="http://schemas.openxmlformats.org/officeDocument/2006/relationships/chart" Target="../charts/chart123.xml"/><Relationship Id="rId4" Type="http://schemas.openxmlformats.org/officeDocument/2006/relationships/chart" Target="../charts/chart124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5.xml"/><Relationship Id="rId2" Type="http://schemas.openxmlformats.org/officeDocument/2006/relationships/chart" Target="../charts/chart126.xml"/><Relationship Id="rId3" Type="http://schemas.openxmlformats.org/officeDocument/2006/relationships/chart" Target="../charts/chart127.xml"/><Relationship Id="rId4" Type="http://schemas.openxmlformats.org/officeDocument/2006/relationships/chart" Target="../charts/chart128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9.xml"/><Relationship Id="rId2" Type="http://schemas.openxmlformats.org/officeDocument/2006/relationships/chart" Target="../charts/chart130.xml"/><Relationship Id="rId3" Type="http://schemas.openxmlformats.org/officeDocument/2006/relationships/chart" Target="../charts/chart131.xml"/><Relationship Id="rId4" Type="http://schemas.openxmlformats.org/officeDocument/2006/relationships/chart" Target="../charts/chart132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3.xml"/><Relationship Id="rId2" Type="http://schemas.openxmlformats.org/officeDocument/2006/relationships/chart" Target="../charts/chart134.xml"/><Relationship Id="rId3" Type="http://schemas.openxmlformats.org/officeDocument/2006/relationships/chart" Target="../charts/chart135.xml"/><Relationship Id="rId4" Type="http://schemas.openxmlformats.org/officeDocument/2006/relationships/chart" Target="../charts/chart136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7.xml"/><Relationship Id="rId2" Type="http://schemas.openxmlformats.org/officeDocument/2006/relationships/chart" Target="../charts/chart138.xml"/><Relationship Id="rId3" Type="http://schemas.openxmlformats.org/officeDocument/2006/relationships/chart" Target="../charts/chart139.xml"/><Relationship Id="rId4" Type="http://schemas.openxmlformats.org/officeDocument/2006/relationships/chart" Target="../charts/chart140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1.xml"/><Relationship Id="rId2" Type="http://schemas.openxmlformats.org/officeDocument/2006/relationships/chart" Target="../charts/chart142.xml"/><Relationship Id="rId3" Type="http://schemas.openxmlformats.org/officeDocument/2006/relationships/chart" Target="../charts/chart143.xml"/><Relationship Id="rId4" Type="http://schemas.openxmlformats.org/officeDocument/2006/relationships/chart" Target="../charts/chart144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5.xml"/><Relationship Id="rId2" Type="http://schemas.openxmlformats.org/officeDocument/2006/relationships/chart" Target="../charts/chart146.xml"/><Relationship Id="rId3" Type="http://schemas.openxmlformats.org/officeDocument/2006/relationships/chart" Target="../charts/chart147.xml"/><Relationship Id="rId4" Type="http://schemas.openxmlformats.org/officeDocument/2006/relationships/chart" Target="../charts/chart148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9.xml"/><Relationship Id="rId2" Type="http://schemas.openxmlformats.org/officeDocument/2006/relationships/chart" Target="../charts/chart150.xml"/><Relationship Id="rId3" Type="http://schemas.openxmlformats.org/officeDocument/2006/relationships/chart" Target="../charts/chart151.xml"/><Relationship Id="rId4" Type="http://schemas.openxmlformats.org/officeDocument/2006/relationships/chart" Target="../charts/chart152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3.xml"/><Relationship Id="rId2" Type="http://schemas.openxmlformats.org/officeDocument/2006/relationships/chart" Target="../charts/chart154.xml"/><Relationship Id="rId3" Type="http://schemas.openxmlformats.org/officeDocument/2006/relationships/chart" Target="../charts/chart155.xml"/><Relationship Id="rId4" Type="http://schemas.openxmlformats.org/officeDocument/2006/relationships/chart" Target="../charts/chart156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7.xml"/><Relationship Id="rId2" Type="http://schemas.openxmlformats.org/officeDocument/2006/relationships/chart" Target="../charts/chart158.xml"/><Relationship Id="rId3" Type="http://schemas.openxmlformats.org/officeDocument/2006/relationships/chart" Target="../charts/chart159.xml"/><Relationship Id="rId4" Type="http://schemas.openxmlformats.org/officeDocument/2006/relationships/chart" Target="../charts/chart16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866775</xdr:colOff>
      <xdr:row>3</xdr:row>
      <xdr:rowOff>104775</xdr:rowOff>
    </xdr:from>
    <xdr:ext cx="4714875" cy="29146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923925</xdr:colOff>
      <xdr:row>19</xdr:row>
      <xdr:rowOff>161925</xdr:rowOff>
    </xdr:from>
    <xdr:ext cx="4714875" cy="29146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933450</xdr:colOff>
      <xdr:row>38</xdr:row>
      <xdr:rowOff>142875</xdr:rowOff>
    </xdr:from>
    <xdr:ext cx="4352925" cy="26955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962025</xdr:colOff>
      <xdr:row>52</xdr:row>
      <xdr:rowOff>180975</xdr:rowOff>
    </xdr:from>
    <xdr:ext cx="4295775" cy="264795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695325</xdr:colOff>
      <xdr:row>52</xdr:row>
      <xdr:rowOff>180975</xdr:rowOff>
    </xdr:from>
    <xdr:ext cx="4257675" cy="2647950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714375</xdr:colOff>
      <xdr:row>38</xdr:row>
      <xdr:rowOff>142875</xdr:rowOff>
    </xdr:from>
    <xdr:ext cx="4219575" cy="2609850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21</xdr:col>
      <xdr:colOff>390525</xdr:colOff>
      <xdr:row>52</xdr:row>
      <xdr:rowOff>180975</xdr:rowOff>
    </xdr:from>
    <xdr:ext cx="4219575" cy="2609850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21</xdr:col>
      <xdr:colOff>361950</xdr:colOff>
      <xdr:row>38</xdr:row>
      <xdr:rowOff>142875</xdr:rowOff>
    </xdr:from>
    <xdr:ext cx="4219575" cy="2609850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17</xdr:col>
      <xdr:colOff>419100</xdr:colOff>
      <xdr:row>76</xdr:row>
      <xdr:rowOff>142875</xdr:rowOff>
    </xdr:from>
    <xdr:ext cx="5715000" cy="3533775"/>
    <xdr:graphicFrame>
      <xdr:nvGraphicFramePr>
        <xdr:cNvPr id="9" name="Chart 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342900</xdr:colOff>
      <xdr:row>156</xdr:row>
      <xdr:rowOff>19050</xdr:rowOff>
    </xdr:from>
    <xdr:ext cx="5715000" cy="3533775"/>
    <xdr:graphicFrame>
      <xdr:nvGraphicFramePr>
        <xdr:cNvPr id="10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11</xdr:col>
      <xdr:colOff>342900</xdr:colOff>
      <xdr:row>176</xdr:row>
      <xdr:rowOff>95250</xdr:rowOff>
    </xdr:from>
    <xdr:ext cx="5715000" cy="3533775"/>
    <xdr:graphicFrame>
      <xdr:nvGraphicFramePr>
        <xdr:cNvPr id="11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581025</xdr:colOff>
      <xdr:row>0</xdr:row>
      <xdr:rowOff>0</xdr:rowOff>
    </xdr:from>
    <xdr:ext cx="5829300" cy="3486150"/>
    <xdr:graphicFrame>
      <xdr:nvGraphicFramePr>
        <xdr:cNvPr id="12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904875</xdr:colOff>
      <xdr:row>3</xdr:row>
      <xdr:rowOff>9525</xdr:rowOff>
    </xdr:from>
    <xdr:ext cx="6019800" cy="3810000"/>
    <xdr:pic>
      <xdr:nvPicPr>
        <xdr:cNvPr id="0" name="image3.png" title="Polyvista_Charts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25</xdr:row>
      <xdr:rowOff>19050</xdr:rowOff>
    </xdr:from>
    <xdr:ext cx="3429000" cy="3429000"/>
    <xdr:pic>
      <xdr:nvPicPr>
        <xdr:cNvPr id="0" name="image5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26</xdr:row>
      <xdr:rowOff>152400</xdr:rowOff>
    </xdr:from>
    <xdr:ext cx="3857625" cy="38576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10</xdr:row>
      <xdr:rowOff>190500</xdr:rowOff>
    </xdr:from>
    <xdr:ext cx="3181350" cy="3181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10</xdr:row>
      <xdr:rowOff>190500</xdr:rowOff>
    </xdr:from>
    <xdr:ext cx="3181350" cy="3181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" name="Chart 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4" name="Chart 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5" name="Chart 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6" name="Chart 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752475</xdr:colOff>
      <xdr:row>65</xdr:row>
      <xdr:rowOff>190500</xdr:rowOff>
    </xdr:from>
    <xdr:ext cx="6372225" cy="3933825"/>
    <xdr:graphicFrame>
      <xdr:nvGraphicFramePr>
        <xdr:cNvPr id="17" name="Chart 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295275</xdr:colOff>
      <xdr:row>65</xdr:row>
      <xdr:rowOff>171450</xdr:rowOff>
    </xdr:from>
    <xdr:ext cx="4476750" cy="2762250"/>
    <xdr:graphicFrame>
      <xdr:nvGraphicFramePr>
        <xdr:cNvPr id="18" name="Chart 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38100</xdr:colOff>
      <xdr:row>65</xdr:row>
      <xdr:rowOff>180975</xdr:rowOff>
    </xdr:from>
    <xdr:ext cx="4410075" cy="2762250"/>
    <xdr:graphicFrame>
      <xdr:nvGraphicFramePr>
        <xdr:cNvPr id="19" name="Chart 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0" name="Chart 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1" name="Chart 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22" name="Chart 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3" name="Chart 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561975</xdr:colOff>
      <xdr:row>6</xdr:row>
      <xdr:rowOff>95250</xdr:rowOff>
    </xdr:from>
    <xdr:ext cx="5715000" cy="3533775"/>
    <xdr:graphicFrame>
      <xdr:nvGraphicFramePr>
        <xdr:cNvPr id="24" name="Chart 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5" name="Chart 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26" name="Chart 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27" name="Chart 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28" name="Chart 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29" name="Chart 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0" name="Chart 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1" name="Chart 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32" name="Chart 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33" name="Chart 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4" name="Chart 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5" name="Chart 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36" name="Chart 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37" name="Chart 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38" name="Chart 3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39" name="Chart 3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0" name="Chart 4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1" name="Chart 4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42" name="Chart 4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43" name="Chart 4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4" name="Chart 4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5" name="Chart 4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46" name="Chart 4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47" name="Chart 4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48" name="Chart 4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49" name="Chart 4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0" name="Chart 5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1" name="Chart 5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52" name="Chart 5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53" name="Chart 5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4" name="Chart 5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5" name="Chart 5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56" name="Chart 5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57" name="Chart 5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58" name="Chart 5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59" name="Chart 5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0" name="Chart 6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1" name="Chart 6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62" name="Chart 6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63" name="Chart 6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4" name="Chart 6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5" name="Chart 6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66" name="Chart 6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67" name="Chart 6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68" name="Chart 6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69" name="Chart 6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0" name="Chart 7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1" name="Chart 7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72" name="Chart 7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73" name="Chart 7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4" name="Chart 7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5" name="Chart 7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76" name="Chart 7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77" name="Chart 7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78" name="Chart 7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79" name="Chart 7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0" name="Chart 8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1" name="Chart 8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82" name="Chart 8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83" name="Chart 8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4" name="Chart 8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5" name="Chart 8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86" name="Chart 8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87" name="Chart 8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88" name="Chart 8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89" name="Chart 8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0" name="Chart 9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1" name="Chart 9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92" name="Chart 9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93" name="Chart 9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4" name="Chart 9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5" name="Chart 9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96" name="Chart 9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97" name="Chart 9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98" name="Chart 9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99" name="Chart 9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0" name="Chart 10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1" name="Chart 10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02" name="Chart 10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03" name="Chart 10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4" name="Chart 10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5" name="Chart 10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06" name="Chart 10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07" name="Chart 10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08" name="Chart 10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09" name="Chart 10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0" name="Chart 1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1" name="Chart 1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12" name="Chart 1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13" name="Chart 1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4" name="Chart 1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5" name="Chart 1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16" name="Chart 1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17" name="Chart 1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18" name="Chart 1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19" name="Chart 11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0" name="Chart 12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1" name="Chart 12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22" name="Chart 12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23" name="Chart 12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4" name="Chart 12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5" name="Chart 12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26" name="Chart 12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27" name="Chart 12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28" name="Chart 12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29" name="Chart 12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0" name="Chart 13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1" name="Chart 13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32" name="Chart 13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3" name="Chart 13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4" name="Chart 13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5" name="Chart 13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36" name="Chart 13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37" name="Chart 13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38" name="Chart 13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39" name="Chart 13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40" name="Chart 14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41" name="Chart 14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42" name="Chart 14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43" name="Chart 14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44" name="Chart 14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45" name="Chart 14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46" name="Chart 14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47" name="Chart 14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48" name="Chart 14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49" name="Chart 14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50" name="Chart 15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51" name="Chart 15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52" name="Chart 15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53" name="Chart 15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54" name="Chart 15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55" name="Chart 15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56" name="Chart 15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7</xdr:row>
      <xdr:rowOff>142875</xdr:rowOff>
    </xdr:from>
    <xdr:ext cx="4152900" cy="2571750"/>
    <xdr:graphicFrame>
      <xdr:nvGraphicFramePr>
        <xdr:cNvPr id="157" name="Chart 15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7</xdr:row>
      <xdr:rowOff>142875</xdr:rowOff>
    </xdr:from>
    <xdr:ext cx="4305300" cy="2667000"/>
    <xdr:graphicFrame>
      <xdr:nvGraphicFramePr>
        <xdr:cNvPr id="158" name="Chart 15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47625</xdr:rowOff>
    </xdr:from>
    <xdr:ext cx="4152900" cy="2571750"/>
    <xdr:graphicFrame>
      <xdr:nvGraphicFramePr>
        <xdr:cNvPr id="159" name="Chart 15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628650</xdr:colOff>
      <xdr:row>21</xdr:row>
      <xdr:rowOff>95250</xdr:rowOff>
    </xdr:from>
    <xdr:ext cx="4305300" cy="2667000"/>
    <xdr:graphicFrame>
      <xdr:nvGraphicFramePr>
        <xdr:cNvPr id="160" name="Chart 16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0</v>
      </c>
    </row>
    <row r="2">
      <c r="A2" s="2">
        <v>1990.0</v>
      </c>
      <c r="B2" s="2">
        <f t="shared" ref="B2:B37" si="1">INDIRECT("'" &amp; A2 &amp; "'!F7")</f>
        <v>16</v>
      </c>
      <c r="C2" s="3">
        <f t="shared" ref="C2:C37" si="2">INDIRECT("'" &amp; A2 &amp; "'!H4")</f>
        <v>3</v>
      </c>
      <c r="D2" s="3">
        <f t="shared" ref="D2:D37" si="3">INDIRECT("'" &amp; A2 &amp; "'!H5")</f>
        <v>2</v>
      </c>
      <c r="E2" s="3">
        <f t="shared" ref="E2:E37" si="4">INDIRECT("'" &amp; A2 &amp; "'!H6")</f>
        <v>11</v>
      </c>
      <c r="F2" s="4">
        <f t="array" ref="F2">SUM(INDIRECT("D" &amp; ROW() - 1 + 1 &amp; ":D" &amp; ROW()))*10^6/P$22</f>
        <v>1333.333333</v>
      </c>
      <c r="G2" s="3">
        <f t="shared" ref="G2:G37" si="5">D2*10^6/P$22</f>
        <v>1333.333333</v>
      </c>
      <c r="H2" s="2">
        <v>0.0</v>
      </c>
      <c r="I2" s="2">
        <v>1990.0</v>
      </c>
      <c r="R2" s="2" t="s">
        <v>8</v>
      </c>
    </row>
    <row r="3">
      <c r="A3" s="2">
        <v>1991.0</v>
      </c>
      <c r="B3" s="2">
        <f t="shared" si="1"/>
        <v>17.07</v>
      </c>
      <c r="C3" s="3">
        <f t="shared" si="2"/>
        <v>3.41</v>
      </c>
      <c r="D3" s="3">
        <f t="shared" si="3"/>
        <v>2.33</v>
      </c>
      <c r="E3" s="3">
        <f t="shared" si="4"/>
        <v>11.33</v>
      </c>
      <c r="F3" s="4">
        <f t="array" ref="F3">SUM(INDIRECT("D" &amp; ROW() - 2 + 1 &amp; ":D" &amp; ROW()))*10^6/P$22</f>
        <v>2886.666667</v>
      </c>
      <c r="G3" s="3">
        <f t="shared" si="5"/>
        <v>1553.333333</v>
      </c>
      <c r="H3" s="2">
        <v>0.0</v>
      </c>
      <c r="I3" s="2">
        <v>1991.0</v>
      </c>
    </row>
    <row r="4">
      <c r="A4" s="2">
        <v>1992.0</v>
      </c>
      <c r="B4" s="2">
        <f t="shared" si="1"/>
        <v>18.13</v>
      </c>
      <c r="C4" s="3">
        <f t="shared" si="2"/>
        <v>3.76</v>
      </c>
      <c r="D4" s="3">
        <f t="shared" si="3"/>
        <v>2.71</v>
      </c>
      <c r="E4" s="3">
        <f t="shared" si="4"/>
        <v>11.66</v>
      </c>
      <c r="F4" s="4">
        <f t="array" ref="F4">SUM(INDIRECT("D" &amp; ROW() - 3 + 1 &amp; ":D" &amp; ROW()))*10^6/P$22</f>
        <v>4693.333333</v>
      </c>
      <c r="G4" s="3">
        <f t="shared" si="5"/>
        <v>1806.666667</v>
      </c>
      <c r="H4" s="2">
        <v>0.0</v>
      </c>
      <c r="I4" s="2">
        <v>1992.0</v>
      </c>
    </row>
    <row r="5">
      <c r="A5" s="2">
        <v>1993.0</v>
      </c>
      <c r="B5" s="2">
        <f t="shared" si="1"/>
        <v>19.07</v>
      </c>
      <c r="C5" s="3">
        <f t="shared" si="2"/>
        <v>4.03</v>
      </c>
      <c r="D5" s="3">
        <f t="shared" si="3"/>
        <v>3.05</v>
      </c>
      <c r="E5" s="3">
        <f t="shared" si="4"/>
        <v>11.99</v>
      </c>
      <c r="F5" s="4">
        <f t="shared" ref="F5:F37" si="6">SUM(INDIRECT("D" &amp; ROW() - P$20 + 1 &amp; ":D" &amp; ROW()))*10^6/P$22</f>
        <v>6726.666667</v>
      </c>
      <c r="G5" s="3">
        <f t="shared" si="5"/>
        <v>2033.333333</v>
      </c>
      <c r="H5" s="2">
        <v>0.0</v>
      </c>
      <c r="I5" s="2">
        <v>1993.0</v>
      </c>
    </row>
    <row r="6">
      <c r="A6" s="2">
        <v>1994.0</v>
      </c>
      <c r="B6" s="2">
        <f t="shared" si="1"/>
        <v>20.43</v>
      </c>
      <c r="C6" s="3">
        <f t="shared" si="2"/>
        <v>4.56</v>
      </c>
      <c r="D6" s="3">
        <f t="shared" si="3"/>
        <v>3.33</v>
      </c>
      <c r="E6" s="3">
        <f t="shared" si="4"/>
        <v>12.54</v>
      </c>
      <c r="F6" s="4">
        <f t="shared" si="6"/>
        <v>8946.666667</v>
      </c>
      <c r="G6" s="3">
        <f t="shared" si="5"/>
        <v>2220</v>
      </c>
      <c r="H6" s="3">
        <f t="shared" ref="H6:H37" si="7">D2*10^6/P$22</f>
        <v>1333.333333</v>
      </c>
      <c r="I6" s="2">
        <v>1994.0</v>
      </c>
    </row>
    <row r="7">
      <c r="A7" s="2">
        <v>1995.0</v>
      </c>
      <c r="B7" s="2">
        <f t="shared" si="1"/>
        <v>21.87</v>
      </c>
      <c r="C7" s="3">
        <f t="shared" si="2"/>
        <v>4.98</v>
      </c>
      <c r="D7" s="3">
        <f t="shared" si="3"/>
        <v>3.69</v>
      </c>
      <c r="E7" s="3">
        <f t="shared" si="4"/>
        <v>13.2</v>
      </c>
      <c r="F7" s="4">
        <f t="shared" si="6"/>
        <v>10073.33333</v>
      </c>
      <c r="G7" s="3">
        <f t="shared" si="5"/>
        <v>2460</v>
      </c>
      <c r="H7" s="3">
        <f t="shared" si="7"/>
        <v>1553.333333</v>
      </c>
      <c r="I7" s="2">
        <v>1995.0</v>
      </c>
    </row>
    <row r="8">
      <c r="A8" s="2">
        <v>1996.0</v>
      </c>
      <c r="B8" s="2">
        <f t="shared" si="1"/>
        <v>23.22</v>
      </c>
      <c r="C8" s="3">
        <f t="shared" si="2"/>
        <v>5.23</v>
      </c>
      <c r="D8" s="3">
        <f t="shared" si="3"/>
        <v>4.02</v>
      </c>
      <c r="E8" s="3">
        <f t="shared" si="4"/>
        <v>13.97</v>
      </c>
      <c r="F8" s="4">
        <f t="shared" si="6"/>
        <v>11200</v>
      </c>
      <c r="G8" s="3">
        <f t="shared" si="5"/>
        <v>2680</v>
      </c>
      <c r="H8" s="3">
        <f t="shared" si="7"/>
        <v>1806.666667</v>
      </c>
      <c r="I8" s="2">
        <v>1996.0</v>
      </c>
    </row>
    <row r="9">
      <c r="A9" s="2">
        <v>1997.0</v>
      </c>
      <c r="B9" s="2">
        <f t="shared" si="1"/>
        <v>25.17</v>
      </c>
      <c r="C9" s="3">
        <f t="shared" si="2"/>
        <v>5.88</v>
      </c>
      <c r="D9" s="3">
        <f t="shared" si="3"/>
        <v>4.44</v>
      </c>
      <c r="E9" s="3">
        <f t="shared" si="4"/>
        <v>14.85</v>
      </c>
      <c r="F9" s="4">
        <f t="shared" si="6"/>
        <v>12353.33333</v>
      </c>
      <c r="G9" s="3">
        <f t="shared" si="5"/>
        <v>2960</v>
      </c>
      <c r="H9" s="3">
        <f t="shared" si="7"/>
        <v>2033.333333</v>
      </c>
      <c r="I9" s="2">
        <v>1997.0</v>
      </c>
    </row>
    <row r="10">
      <c r="A10" s="2">
        <v>1998.0</v>
      </c>
      <c r="B10" s="2">
        <f t="shared" si="1"/>
        <v>26.72</v>
      </c>
      <c r="C10" s="3">
        <f t="shared" si="2"/>
        <v>6.06</v>
      </c>
      <c r="D10" s="3">
        <f t="shared" si="3"/>
        <v>4.93</v>
      </c>
      <c r="E10" s="3">
        <f t="shared" si="4"/>
        <v>15.73</v>
      </c>
      <c r="F10" s="4">
        <f t="shared" si="6"/>
        <v>13606.66667</v>
      </c>
      <c r="G10" s="3">
        <f t="shared" si="5"/>
        <v>3286.666667</v>
      </c>
      <c r="H10" s="3">
        <f t="shared" si="7"/>
        <v>2220</v>
      </c>
      <c r="I10" s="2">
        <v>1998.0</v>
      </c>
    </row>
    <row r="11">
      <c r="A11" s="2">
        <v>1999.0</v>
      </c>
      <c r="B11" s="2">
        <f t="shared" si="1"/>
        <v>28.71</v>
      </c>
      <c r="C11" s="3">
        <f t="shared" si="2"/>
        <v>6.95</v>
      </c>
      <c r="D11" s="3">
        <f t="shared" si="3"/>
        <v>5.15</v>
      </c>
      <c r="E11" s="3">
        <f t="shared" si="4"/>
        <v>16.61</v>
      </c>
      <c r="F11" s="4">
        <f t="shared" si="6"/>
        <v>14820</v>
      </c>
      <c r="G11" s="3">
        <f t="shared" si="5"/>
        <v>3433.333333</v>
      </c>
      <c r="H11" s="3">
        <f t="shared" si="7"/>
        <v>2460</v>
      </c>
      <c r="I11" s="2">
        <v>1999.0</v>
      </c>
    </row>
    <row r="12">
      <c r="A12" s="2">
        <v>2000.0</v>
      </c>
      <c r="B12" s="2">
        <f t="shared" si="1"/>
        <v>30.91</v>
      </c>
      <c r="C12" s="3">
        <f t="shared" si="2"/>
        <v>7.88</v>
      </c>
      <c r="D12" s="3">
        <f t="shared" si="3"/>
        <v>5.65</v>
      </c>
      <c r="E12" s="3">
        <f t="shared" si="4"/>
        <v>17.38</v>
      </c>
      <c r="F12" s="4">
        <f t="shared" si="6"/>
        <v>16126.66667</v>
      </c>
      <c r="G12" s="3">
        <f t="shared" si="5"/>
        <v>3766.666667</v>
      </c>
      <c r="H12" s="3">
        <f t="shared" si="7"/>
        <v>2680</v>
      </c>
      <c r="I12" s="2">
        <v>2000.0</v>
      </c>
    </row>
    <row r="13">
      <c r="A13" s="2">
        <v>2001.0</v>
      </c>
      <c r="B13" s="2">
        <f t="shared" si="1"/>
        <v>32.61</v>
      </c>
      <c r="C13" s="3">
        <f t="shared" si="2"/>
        <v>8.76</v>
      </c>
      <c r="D13" s="3">
        <f t="shared" si="3"/>
        <v>6.03</v>
      </c>
      <c r="E13" s="3">
        <f t="shared" si="4"/>
        <v>17.82</v>
      </c>
      <c r="F13" s="4">
        <f t="shared" si="6"/>
        <v>17466.66667</v>
      </c>
      <c r="G13" s="3">
        <f t="shared" si="5"/>
        <v>4020</v>
      </c>
      <c r="H13" s="3">
        <f t="shared" si="7"/>
        <v>2960</v>
      </c>
      <c r="I13" s="2">
        <v>2001.0</v>
      </c>
    </row>
    <row r="14">
      <c r="A14" s="2">
        <v>2002.0</v>
      </c>
      <c r="B14" s="2">
        <f t="shared" si="1"/>
        <v>34.36</v>
      </c>
      <c r="C14" s="3">
        <f t="shared" si="2"/>
        <v>9.45</v>
      </c>
      <c r="D14" s="3">
        <f t="shared" si="3"/>
        <v>6.54</v>
      </c>
      <c r="E14" s="3">
        <f t="shared" si="4"/>
        <v>18.37</v>
      </c>
      <c r="F14" s="4">
        <f t="shared" si="6"/>
        <v>18866.66667</v>
      </c>
      <c r="G14" s="3">
        <f t="shared" si="5"/>
        <v>4360</v>
      </c>
      <c r="H14" s="3">
        <f t="shared" si="7"/>
        <v>3286.666667</v>
      </c>
      <c r="I14" s="2">
        <v>2002.0</v>
      </c>
    </row>
    <row r="15">
      <c r="A15" s="2">
        <v>2003.0</v>
      </c>
      <c r="B15" s="2">
        <f t="shared" si="1"/>
        <v>36.65</v>
      </c>
      <c r="C15" s="3">
        <f t="shared" si="2"/>
        <v>10.63</v>
      </c>
      <c r="D15" s="3">
        <f t="shared" si="3"/>
        <v>6.99</v>
      </c>
      <c r="E15" s="3">
        <f t="shared" si="4"/>
        <v>19.03</v>
      </c>
      <c r="F15" s="4">
        <f t="shared" si="6"/>
        <v>20240</v>
      </c>
      <c r="G15" s="3">
        <f t="shared" si="5"/>
        <v>4660</v>
      </c>
      <c r="H15" s="3">
        <f t="shared" si="7"/>
        <v>3433.333333</v>
      </c>
      <c r="I15" s="2">
        <v>2003.0</v>
      </c>
    </row>
    <row r="16">
      <c r="A16" s="2">
        <v>2004.0</v>
      </c>
      <c r="B16" s="2">
        <f t="shared" si="1"/>
        <v>39.39</v>
      </c>
      <c r="C16" s="3">
        <f t="shared" si="2"/>
        <v>12.04</v>
      </c>
      <c r="D16" s="3">
        <f t="shared" si="3"/>
        <v>7.66</v>
      </c>
      <c r="E16" s="3">
        <f t="shared" si="4"/>
        <v>19.69</v>
      </c>
      <c r="F16" s="4">
        <f t="shared" si="6"/>
        <v>21913.33333</v>
      </c>
      <c r="G16" s="3">
        <f t="shared" si="5"/>
        <v>5106.666667</v>
      </c>
      <c r="H16" s="3">
        <f t="shared" si="7"/>
        <v>3766.666667</v>
      </c>
      <c r="I16" s="2">
        <v>2004.0</v>
      </c>
    </row>
    <row r="17">
      <c r="A17" s="2">
        <v>2005.0</v>
      </c>
      <c r="B17" s="2">
        <f t="shared" si="1"/>
        <v>40.93</v>
      </c>
      <c r="C17" s="3">
        <f t="shared" si="2"/>
        <v>13.25</v>
      </c>
      <c r="D17" s="3">
        <f t="shared" si="3"/>
        <v>7.33</v>
      </c>
      <c r="E17" s="3">
        <f t="shared" si="4"/>
        <v>20.35</v>
      </c>
      <c r="F17" s="4">
        <f t="shared" si="6"/>
        <v>23033.33333</v>
      </c>
      <c r="G17" s="3">
        <f t="shared" si="5"/>
        <v>4886.666667</v>
      </c>
      <c r="H17" s="3">
        <f t="shared" si="7"/>
        <v>4020</v>
      </c>
      <c r="I17" s="2">
        <v>2005.0</v>
      </c>
    </row>
    <row r="18">
      <c r="A18" s="2">
        <v>2006.0</v>
      </c>
      <c r="B18" s="2">
        <f t="shared" si="1"/>
        <v>42.23</v>
      </c>
      <c r="C18" s="3">
        <f t="shared" si="2"/>
        <v>14.33</v>
      </c>
      <c r="D18" s="3">
        <f t="shared" si="3"/>
        <v>6.78</v>
      </c>
      <c r="E18" s="3">
        <f t="shared" si="4"/>
        <v>21.12</v>
      </c>
      <c r="F18" s="4">
        <f t="shared" si="6"/>
        <v>23533.33333</v>
      </c>
      <c r="G18" s="3">
        <f t="shared" si="5"/>
        <v>4520</v>
      </c>
      <c r="H18" s="3">
        <f t="shared" si="7"/>
        <v>4360</v>
      </c>
      <c r="I18" s="2">
        <v>2006.0</v>
      </c>
    </row>
    <row r="19">
      <c r="A19" s="2">
        <v>2007.0</v>
      </c>
      <c r="B19" s="2">
        <f t="shared" si="1"/>
        <v>43.47</v>
      </c>
      <c r="C19" s="3">
        <f t="shared" si="2"/>
        <v>15.47</v>
      </c>
      <c r="D19" s="3">
        <f t="shared" si="3"/>
        <v>6.22</v>
      </c>
      <c r="E19" s="3">
        <f t="shared" si="4"/>
        <v>21.78</v>
      </c>
      <c r="F19" s="4">
        <f t="shared" si="6"/>
        <v>23320</v>
      </c>
      <c r="G19" s="3">
        <f t="shared" si="5"/>
        <v>4146.666667</v>
      </c>
      <c r="H19" s="3">
        <f t="shared" si="7"/>
        <v>4660</v>
      </c>
      <c r="I19" s="2">
        <v>2007.0</v>
      </c>
      <c r="M19" s="1" t="s">
        <v>9</v>
      </c>
      <c r="P19" s="1" t="s">
        <v>10</v>
      </c>
    </row>
    <row r="20">
      <c r="A20" s="2">
        <v>2008.0</v>
      </c>
      <c r="B20" s="2">
        <f t="shared" si="1"/>
        <v>44.54</v>
      </c>
      <c r="C20" s="3">
        <f t="shared" si="2"/>
        <v>16.53</v>
      </c>
      <c r="D20" s="3">
        <f t="shared" si="3"/>
        <v>5.57</v>
      </c>
      <c r="E20" s="3">
        <f t="shared" si="4"/>
        <v>22.44</v>
      </c>
      <c r="F20" s="4">
        <f t="shared" si="6"/>
        <v>22373.33333</v>
      </c>
      <c r="G20" s="3">
        <f t="shared" si="5"/>
        <v>3713.333333</v>
      </c>
      <c r="H20" s="3">
        <f t="shared" si="7"/>
        <v>5106.666667</v>
      </c>
      <c r="I20" s="2">
        <v>2008.0</v>
      </c>
      <c r="M20" s="2" t="s">
        <v>11</v>
      </c>
      <c r="N20" s="3">
        <f>CORREL(B1:B36, E1:E36)</f>
        <v>0.8325419253</v>
      </c>
      <c r="P20" s="2">
        <v>5.0</v>
      </c>
    </row>
    <row r="21">
      <c r="A21" s="2">
        <v>2009.0</v>
      </c>
      <c r="B21" s="2">
        <f t="shared" si="1"/>
        <v>39</v>
      </c>
      <c r="C21" s="3">
        <f t="shared" si="2"/>
        <v>15</v>
      </c>
      <c r="D21" s="3">
        <f t="shared" si="3"/>
        <v>3</v>
      </c>
      <c r="E21" s="3">
        <f t="shared" si="4"/>
        <v>21</v>
      </c>
      <c r="F21" s="4">
        <f t="shared" si="6"/>
        <v>19266.66667</v>
      </c>
      <c r="G21" s="3">
        <f t="shared" si="5"/>
        <v>2000</v>
      </c>
      <c r="H21" s="3">
        <f t="shared" si="7"/>
        <v>4886.666667</v>
      </c>
      <c r="I21" s="2">
        <v>2009.0</v>
      </c>
      <c r="M21" s="2" t="s">
        <v>12</v>
      </c>
      <c r="N21" s="3">
        <f>CORREL(C2:C37, D2:D37)</f>
        <v>-0.1274993833</v>
      </c>
      <c r="P21" s="1" t="s">
        <v>13</v>
      </c>
    </row>
    <row r="22">
      <c r="A22" s="2">
        <v>2010.0</v>
      </c>
      <c r="B22" s="2">
        <f t="shared" si="1"/>
        <v>44.89</v>
      </c>
      <c r="C22" s="3">
        <f t="shared" si="2"/>
        <v>18.89</v>
      </c>
      <c r="D22" s="3">
        <f t="shared" si="3"/>
        <v>4</v>
      </c>
      <c r="E22" s="3">
        <f t="shared" si="4"/>
        <v>22</v>
      </c>
      <c r="F22" s="4">
        <f t="shared" si="6"/>
        <v>17046.66667</v>
      </c>
      <c r="G22" s="3">
        <f t="shared" si="5"/>
        <v>2666.666667</v>
      </c>
      <c r="H22" s="3">
        <f t="shared" si="7"/>
        <v>4520</v>
      </c>
      <c r="I22" s="2">
        <v>2010.0</v>
      </c>
      <c r="M22" s="2" t="s">
        <v>14</v>
      </c>
      <c r="N22" s="3">
        <f>CORREL(C2:C37, E2:E37)</f>
        <v>0.4872876303</v>
      </c>
      <c r="P22" s="5">
        <f>1500</f>
        <v>1500</v>
      </c>
    </row>
    <row r="23">
      <c r="A23" s="2">
        <v>2011.0</v>
      </c>
      <c r="B23" s="2">
        <f t="shared" si="1"/>
        <v>48.09</v>
      </c>
      <c r="C23" s="3">
        <f t="shared" si="2"/>
        <v>20.02</v>
      </c>
      <c r="D23" s="3">
        <f t="shared" si="3"/>
        <v>4.53</v>
      </c>
      <c r="E23" s="3">
        <f t="shared" si="4"/>
        <v>23.54</v>
      </c>
      <c r="F23" s="4">
        <f t="shared" si="6"/>
        <v>15546.66667</v>
      </c>
      <c r="G23" s="3">
        <f t="shared" si="5"/>
        <v>3020</v>
      </c>
      <c r="H23" s="3">
        <f t="shared" si="7"/>
        <v>4146.666667</v>
      </c>
      <c r="I23" s="2">
        <v>2011.0</v>
      </c>
      <c r="M23" s="2" t="s">
        <v>15</v>
      </c>
      <c r="N23" s="3">
        <f>CORREL(D2:D37, E2:E37)</f>
        <v>0.1373185661</v>
      </c>
    </row>
    <row r="24">
      <c r="A24" s="2">
        <v>2012.0</v>
      </c>
      <c r="B24" s="2">
        <f t="shared" si="1"/>
        <v>49.75</v>
      </c>
      <c r="C24" s="3">
        <f t="shared" si="2"/>
        <v>21.33</v>
      </c>
      <c r="D24" s="3">
        <f t="shared" si="3"/>
        <v>4.22</v>
      </c>
      <c r="E24" s="3">
        <f t="shared" si="4"/>
        <v>24.2</v>
      </c>
      <c r="F24" s="4">
        <f t="shared" si="6"/>
        <v>14213.33333</v>
      </c>
      <c r="G24" s="3">
        <f t="shared" si="5"/>
        <v>2813.333333</v>
      </c>
      <c r="H24" s="3">
        <f t="shared" si="7"/>
        <v>3713.333333</v>
      </c>
      <c r="I24" s="2">
        <v>2012.0</v>
      </c>
    </row>
    <row r="25">
      <c r="A25" s="2">
        <v>2013.0</v>
      </c>
      <c r="B25" s="2">
        <f t="shared" si="1"/>
        <v>52.04</v>
      </c>
      <c r="C25" s="3">
        <f t="shared" si="2"/>
        <v>22.85</v>
      </c>
      <c r="D25" s="3">
        <f t="shared" si="3"/>
        <v>4.11</v>
      </c>
      <c r="E25" s="3">
        <f t="shared" si="4"/>
        <v>25.08</v>
      </c>
      <c r="F25" s="4">
        <f t="shared" si="6"/>
        <v>13240</v>
      </c>
      <c r="G25" s="3">
        <f t="shared" si="5"/>
        <v>2740</v>
      </c>
      <c r="H25" s="3">
        <f t="shared" si="7"/>
        <v>2000</v>
      </c>
      <c r="I25" s="2">
        <v>2013.0</v>
      </c>
    </row>
    <row r="26">
      <c r="A26" s="2">
        <v>2014.0</v>
      </c>
      <c r="B26" s="2">
        <f t="shared" si="1"/>
        <v>53.87</v>
      </c>
      <c r="C26" s="3">
        <f t="shared" si="2"/>
        <v>24.03</v>
      </c>
      <c r="D26" s="3">
        <f t="shared" si="3"/>
        <v>3.99</v>
      </c>
      <c r="E26" s="3">
        <f t="shared" si="4"/>
        <v>25.85</v>
      </c>
      <c r="F26" s="4">
        <f t="shared" si="6"/>
        <v>13900</v>
      </c>
      <c r="G26" s="3">
        <f t="shared" si="5"/>
        <v>2660</v>
      </c>
      <c r="H26" s="3">
        <f t="shared" si="7"/>
        <v>2666.666667</v>
      </c>
      <c r="I26" s="2">
        <v>2014.0</v>
      </c>
    </row>
    <row r="27">
      <c r="A27" s="2">
        <v>2015.0</v>
      </c>
      <c r="B27" s="2">
        <f t="shared" si="1"/>
        <v>56.72</v>
      </c>
      <c r="C27" s="3">
        <f t="shared" si="2"/>
        <v>25.99</v>
      </c>
      <c r="D27" s="3">
        <f t="shared" si="3"/>
        <v>3.78</v>
      </c>
      <c r="E27" s="3">
        <f t="shared" si="4"/>
        <v>26.95</v>
      </c>
      <c r="F27" s="4">
        <f t="shared" si="6"/>
        <v>13753.33333</v>
      </c>
      <c r="G27" s="3">
        <f t="shared" si="5"/>
        <v>2520</v>
      </c>
      <c r="H27" s="3">
        <f t="shared" si="7"/>
        <v>3020</v>
      </c>
      <c r="I27" s="2">
        <v>2015.0</v>
      </c>
    </row>
    <row r="28">
      <c r="A28" s="2">
        <v>2016.0</v>
      </c>
      <c r="B28" s="2">
        <f t="shared" si="1"/>
        <v>58.95</v>
      </c>
      <c r="C28" s="3">
        <f t="shared" si="2"/>
        <v>27.24</v>
      </c>
      <c r="D28" s="3">
        <f t="shared" si="3"/>
        <v>3.66</v>
      </c>
      <c r="E28" s="3">
        <f t="shared" si="4"/>
        <v>28.05</v>
      </c>
      <c r="F28" s="4">
        <f t="shared" si="6"/>
        <v>13173.33333</v>
      </c>
      <c r="G28" s="3">
        <f t="shared" si="5"/>
        <v>2440</v>
      </c>
      <c r="H28" s="3">
        <f t="shared" si="7"/>
        <v>2813.333333</v>
      </c>
      <c r="I28" s="2">
        <v>2016.0</v>
      </c>
    </row>
    <row r="29">
      <c r="A29" s="2">
        <v>2017.0</v>
      </c>
      <c r="B29" s="2">
        <f t="shared" si="1"/>
        <v>61.24</v>
      </c>
      <c r="C29" s="3">
        <f t="shared" si="2"/>
        <v>28.55</v>
      </c>
      <c r="D29" s="3">
        <f t="shared" si="3"/>
        <v>3.54</v>
      </c>
      <c r="E29" s="3">
        <f t="shared" si="4"/>
        <v>29.15</v>
      </c>
      <c r="F29" s="4">
        <f t="shared" si="6"/>
        <v>12720</v>
      </c>
      <c r="G29" s="3">
        <f t="shared" si="5"/>
        <v>2360</v>
      </c>
      <c r="H29" s="3">
        <f t="shared" si="7"/>
        <v>2740</v>
      </c>
      <c r="I29" s="2">
        <v>2017.0</v>
      </c>
    </row>
    <row r="30">
      <c r="A30" s="2">
        <v>2018.0</v>
      </c>
      <c r="B30" s="2">
        <f t="shared" si="1"/>
        <v>63.73</v>
      </c>
      <c r="C30" s="3">
        <f t="shared" si="2"/>
        <v>29.61</v>
      </c>
      <c r="D30" s="3">
        <f t="shared" si="3"/>
        <v>3.87</v>
      </c>
      <c r="E30" s="3">
        <f t="shared" si="4"/>
        <v>30.25</v>
      </c>
      <c r="F30" s="4">
        <f t="shared" si="6"/>
        <v>12560</v>
      </c>
      <c r="G30" s="3">
        <f t="shared" si="5"/>
        <v>2580</v>
      </c>
      <c r="H30" s="3">
        <f t="shared" si="7"/>
        <v>2660</v>
      </c>
      <c r="I30" s="2">
        <v>2018.0</v>
      </c>
    </row>
    <row r="31">
      <c r="A31" s="2">
        <v>2019.0</v>
      </c>
      <c r="B31" s="2">
        <f t="shared" si="1"/>
        <v>63.8</v>
      </c>
      <c r="C31" s="3">
        <f t="shared" si="2"/>
        <v>30.77</v>
      </c>
      <c r="D31" s="3">
        <f t="shared" si="3"/>
        <v>4.03</v>
      </c>
      <c r="E31" s="3">
        <f t="shared" si="4"/>
        <v>29</v>
      </c>
      <c r="F31" s="4">
        <f t="shared" si="6"/>
        <v>12586.66667</v>
      </c>
      <c r="G31" s="3">
        <f t="shared" si="5"/>
        <v>2686.666667</v>
      </c>
      <c r="H31" s="3">
        <f t="shared" si="7"/>
        <v>2520</v>
      </c>
      <c r="I31" s="2">
        <v>2019.0</v>
      </c>
    </row>
    <row r="32">
      <c r="A32" s="2">
        <v>2020.0</v>
      </c>
      <c r="B32" s="2">
        <f t="shared" si="1"/>
        <v>63.36</v>
      </c>
      <c r="C32" s="3">
        <f t="shared" si="2"/>
        <v>32.87</v>
      </c>
      <c r="D32" s="3">
        <f t="shared" si="3"/>
        <v>3.94</v>
      </c>
      <c r="E32" s="3">
        <f t="shared" si="4"/>
        <v>26.55</v>
      </c>
      <c r="F32" s="4">
        <f t="shared" si="6"/>
        <v>12693.33333</v>
      </c>
      <c r="G32" s="3">
        <f t="shared" si="5"/>
        <v>2626.666667</v>
      </c>
      <c r="H32" s="3">
        <f t="shared" si="7"/>
        <v>2440</v>
      </c>
      <c r="I32" s="2">
        <v>2020.0</v>
      </c>
    </row>
    <row r="33">
      <c r="A33" s="2">
        <v>2021.0</v>
      </c>
      <c r="B33" s="2">
        <f t="shared" si="1"/>
        <v>60.8</v>
      </c>
      <c r="C33" s="3">
        <f t="shared" si="2"/>
        <v>35.03</v>
      </c>
      <c r="D33" s="3">
        <f t="shared" si="3"/>
        <v>3.77</v>
      </c>
      <c r="E33" s="3">
        <f t="shared" si="4"/>
        <v>22</v>
      </c>
      <c r="F33" s="4">
        <f t="shared" si="6"/>
        <v>12766.66667</v>
      </c>
      <c r="G33" s="3">
        <f t="shared" si="5"/>
        <v>2513.333333</v>
      </c>
      <c r="H33" s="3">
        <f t="shared" si="7"/>
        <v>2360</v>
      </c>
      <c r="I33" s="2">
        <v>2021.0</v>
      </c>
    </row>
    <row r="34">
      <c r="A34" s="2">
        <v>2022.0</v>
      </c>
      <c r="B34" s="2">
        <f t="shared" si="1"/>
        <v>63.43</v>
      </c>
      <c r="C34" s="3">
        <f t="shared" si="2"/>
        <v>38.55</v>
      </c>
      <c r="D34" s="3">
        <f t="shared" si="3"/>
        <v>3.88</v>
      </c>
      <c r="E34" s="3">
        <f t="shared" si="4"/>
        <v>21</v>
      </c>
      <c r="F34" s="4">
        <f t="shared" si="6"/>
        <v>12993.33333</v>
      </c>
      <c r="G34" s="3">
        <f t="shared" si="5"/>
        <v>2586.666667</v>
      </c>
      <c r="H34" s="3">
        <f t="shared" si="7"/>
        <v>2580</v>
      </c>
      <c r="I34" s="2">
        <v>2022.0</v>
      </c>
    </row>
    <row r="35">
      <c r="A35" s="2">
        <v>2023.0</v>
      </c>
      <c r="B35" s="2">
        <f t="shared" si="1"/>
        <v>64.13</v>
      </c>
      <c r="C35" s="3">
        <f t="shared" si="2"/>
        <v>42.02</v>
      </c>
      <c r="D35" s="3">
        <f t="shared" si="3"/>
        <v>4.11</v>
      </c>
      <c r="E35" s="3">
        <f t="shared" si="4"/>
        <v>18</v>
      </c>
      <c r="F35" s="4">
        <f t="shared" si="6"/>
        <v>13153.33333</v>
      </c>
      <c r="G35" s="3">
        <f t="shared" si="5"/>
        <v>2740</v>
      </c>
      <c r="H35" s="3">
        <f t="shared" si="7"/>
        <v>2686.666667</v>
      </c>
      <c r="I35" s="2">
        <v>2023.0</v>
      </c>
    </row>
    <row r="36">
      <c r="A36" s="2">
        <v>2024.0</v>
      </c>
      <c r="B36" s="2">
        <f t="shared" si="1"/>
        <v>66.1</v>
      </c>
      <c r="C36" s="3">
        <f t="shared" si="2"/>
        <v>46.11</v>
      </c>
      <c r="D36" s="3">
        <f t="shared" si="3"/>
        <v>3.99</v>
      </c>
      <c r="E36" s="3">
        <f t="shared" si="4"/>
        <v>16</v>
      </c>
      <c r="F36" s="4">
        <f t="shared" si="6"/>
        <v>13126.66667</v>
      </c>
      <c r="G36" s="3">
        <f t="shared" si="5"/>
        <v>2660</v>
      </c>
      <c r="H36" s="3">
        <f t="shared" si="7"/>
        <v>2626.666667</v>
      </c>
      <c r="I36" s="2">
        <v>2024.0</v>
      </c>
    </row>
    <row r="37">
      <c r="A37" s="2">
        <v>2025.0</v>
      </c>
      <c r="B37" s="2">
        <f t="shared" si="1"/>
        <v>67.79</v>
      </c>
      <c r="C37" s="3">
        <f t="shared" si="2"/>
        <v>50.74</v>
      </c>
      <c r="D37" s="3">
        <f t="shared" si="3"/>
        <v>4.05</v>
      </c>
      <c r="E37" s="3">
        <f t="shared" si="4"/>
        <v>13</v>
      </c>
      <c r="F37" s="4">
        <f t="shared" si="6"/>
        <v>13200</v>
      </c>
      <c r="G37" s="3">
        <f t="shared" si="5"/>
        <v>2700</v>
      </c>
      <c r="H37" s="3">
        <f t="shared" si="7"/>
        <v>2513.333333</v>
      </c>
      <c r="I37" s="2">
        <v>2025.0</v>
      </c>
    </row>
    <row r="39">
      <c r="B39" s="6" t="s">
        <v>16</v>
      </c>
      <c r="H39" s="6" t="s">
        <v>17</v>
      </c>
    </row>
    <row r="40">
      <c r="A40" s="1" t="s">
        <v>0</v>
      </c>
      <c r="B40" s="7" t="s">
        <v>18</v>
      </c>
      <c r="C40" s="7" t="s">
        <v>19</v>
      </c>
      <c r="D40" s="7" t="s">
        <v>20</v>
      </c>
      <c r="E40" s="7" t="s">
        <v>21</v>
      </c>
      <c r="G40" s="1" t="s">
        <v>0</v>
      </c>
      <c r="H40" s="7" t="s">
        <v>18</v>
      </c>
      <c r="I40" s="7" t="s">
        <v>19</v>
      </c>
      <c r="J40" s="7" t="s">
        <v>20</v>
      </c>
      <c r="K40" s="7" t="s">
        <v>21</v>
      </c>
    </row>
    <row r="41">
      <c r="A41" s="2">
        <v>1990.0</v>
      </c>
      <c r="B41" s="2">
        <f t="shared" ref="B41:B76" si="8">INDIRECT("'" &amp; A2 &amp; "'!B15")</f>
        <v>21.42857143</v>
      </c>
      <c r="C41" s="2">
        <f t="shared" ref="C41:C76" si="9">INDIRECT("'" &amp; A2 &amp; "'!C15")</f>
        <v>2</v>
      </c>
      <c r="D41" s="2">
        <f t="shared" ref="D41:D76" si="10">INDIRECT("'" &amp; A2 &amp; "'!D15")</f>
        <v>2.4</v>
      </c>
      <c r="E41" s="2">
        <f t="shared" ref="E41:E76" si="11">INDIRECT("'" &amp; A2 &amp; "'!E15")</f>
        <v>0.875</v>
      </c>
      <c r="G41" s="2">
        <v>1990.0</v>
      </c>
      <c r="H41" s="2">
        <f t="shared" ref="H41:H76" si="12">INDIRECT("'" &amp; A2 &amp; "'!B42")</f>
        <v>0</v>
      </c>
      <c r="I41" s="2">
        <f t="shared" ref="I41:I76" si="13">INDIRECT("'" &amp; A2 &amp; "'!C42")</f>
        <v>5.885303186</v>
      </c>
      <c r="J41" s="2">
        <f t="shared" ref="J41:J76" si="14">INDIRECT("'" &amp; A2 &amp; "'!D42")</f>
        <v>3.995889003</v>
      </c>
      <c r="K41" s="2">
        <f t="shared" ref="K41:K76" si="15">INDIRECT("'" &amp; A2 &amp; "'!E42")</f>
        <v>16.82237924</v>
      </c>
    </row>
    <row r="42">
      <c r="A42" s="2">
        <v>1991.0</v>
      </c>
      <c r="B42" s="2">
        <f t="shared" si="8"/>
        <v>22.07142857</v>
      </c>
      <c r="C42" s="2">
        <f t="shared" si="9"/>
        <v>2.166666667</v>
      </c>
      <c r="D42" s="2">
        <f t="shared" si="10"/>
        <v>2.526</v>
      </c>
      <c r="E42" s="2">
        <f t="shared" si="11"/>
        <v>0.90125</v>
      </c>
      <c r="G42" s="2">
        <v>1991.0</v>
      </c>
      <c r="H42" s="2">
        <f t="shared" si="12"/>
        <v>0</v>
      </c>
      <c r="I42" s="2">
        <f t="shared" si="13"/>
        <v>6.352053648</v>
      </c>
      <c r="J42" s="2">
        <f t="shared" si="14"/>
        <v>4.516728469</v>
      </c>
      <c r="K42" s="2">
        <f t="shared" si="15"/>
        <v>16.79656312</v>
      </c>
    </row>
    <row r="43">
      <c r="A43" s="2">
        <v>1992.0</v>
      </c>
      <c r="B43" s="2">
        <f t="shared" si="8"/>
        <v>22.71428571</v>
      </c>
      <c r="C43" s="2">
        <f t="shared" si="9"/>
        <v>2.313333333</v>
      </c>
      <c r="D43" s="2">
        <f t="shared" si="10"/>
        <v>2.662</v>
      </c>
      <c r="E43" s="2">
        <f t="shared" si="11"/>
        <v>0.9275</v>
      </c>
      <c r="G43" s="2">
        <v>1992.0</v>
      </c>
      <c r="H43" s="2">
        <f t="shared" si="12"/>
        <v>0</v>
      </c>
      <c r="I43" s="2">
        <f t="shared" si="13"/>
        <v>6.74559148</v>
      </c>
      <c r="J43" s="2">
        <f t="shared" si="14"/>
        <v>5.094250205</v>
      </c>
      <c r="K43" s="2">
        <f t="shared" si="15"/>
        <v>16.77727736</v>
      </c>
    </row>
    <row r="44">
      <c r="A44" s="2">
        <v>1993.0</v>
      </c>
      <c r="B44" s="2">
        <f t="shared" si="8"/>
        <v>23.35714286</v>
      </c>
      <c r="C44" s="2">
        <f t="shared" si="9"/>
        <v>2.433333333</v>
      </c>
      <c r="D44" s="2">
        <f t="shared" si="10"/>
        <v>2.79</v>
      </c>
      <c r="E44" s="2">
        <f t="shared" si="11"/>
        <v>0.95375</v>
      </c>
      <c r="G44" s="2">
        <v>1993.0</v>
      </c>
      <c r="H44" s="2">
        <f t="shared" si="12"/>
        <v>0</v>
      </c>
      <c r="I44" s="2">
        <f t="shared" si="13"/>
        <v>7.064516259</v>
      </c>
      <c r="J44" s="2">
        <f t="shared" si="14"/>
        <v>5.598866116</v>
      </c>
      <c r="K44" s="2">
        <f t="shared" si="15"/>
        <v>16.87084382</v>
      </c>
    </row>
    <row r="45">
      <c r="A45" s="2">
        <v>1994.0</v>
      </c>
      <c r="B45" s="2">
        <f t="shared" si="8"/>
        <v>24.42857143</v>
      </c>
      <c r="C45" s="2">
        <f t="shared" si="9"/>
        <v>2.66</v>
      </c>
      <c r="D45" s="2">
        <f t="shared" si="10"/>
        <v>2.946</v>
      </c>
      <c r="E45" s="2">
        <f t="shared" si="11"/>
        <v>0.9975</v>
      </c>
      <c r="G45" s="2">
        <v>1994.0</v>
      </c>
      <c r="H45" s="2">
        <f t="shared" si="12"/>
        <v>0</v>
      </c>
      <c r="I45" s="2">
        <f t="shared" si="13"/>
        <v>7.660174967</v>
      </c>
      <c r="J45" s="2">
        <f t="shared" si="14"/>
        <v>6.023841252</v>
      </c>
      <c r="K45" s="2">
        <f t="shared" si="15"/>
        <v>17.34805521</v>
      </c>
    </row>
    <row r="46">
      <c r="A46" s="2">
        <v>1995.0</v>
      </c>
      <c r="B46" s="2">
        <f t="shared" si="8"/>
        <v>25.71428571</v>
      </c>
      <c r="C46" s="2">
        <f t="shared" si="9"/>
        <v>2.86</v>
      </c>
      <c r="D46" s="2">
        <f t="shared" si="10"/>
        <v>3.138</v>
      </c>
      <c r="E46" s="2">
        <f t="shared" si="11"/>
        <v>1.05</v>
      </c>
      <c r="G46" s="2">
        <v>1995.0</v>
      </c>
      <c r="H46" s="2">
        <f t="shared" si="12"/>
        <v>0</v>
      </c>
      <c r="I46" s="2">
        <f t="shared" si="13"/>
        <v>8.194850069</v>
      </c>
      <c r="J46" s="2">
        <f t="shared" si="14"/>
        <v>6.57508952</v>
      </c>
      <c r="K46" s="2">
        <f t="shared" si="15"/>
        <v>17.99234613</v>
      </c>
    </row>
    <row r="47">
      <c r="A47" s="2">
        <v>1996.0</v>
      </c>
      <c r="B47" s="2">
        <f t="shared" si="8"/>
        <v>27.21428571</v>
      </c>
      <c r="C47" s="2">
        <f t="shared" si="9"/>
        <v>3.013333333</v>
      </c>
      <c r="D47" s="2">
        <f t="shared" si="10"/>
        <v>3.344</v>
      </c>
      <c r="E47" s="2">
        <f t="shared" si="11"/>
        <v>1.11125</v>
      </c>
      <c r="G47" s="2">
        <v>1996.0</v>
      </c>
      <c r="H47" s="2">
        <f t="shared" si="12"/>
        <v>0</v>
      </c>
      <c r="I47" s="2">
        <f t="shared" si="13"/>
        <v>8.638297149</v>
      </c>
      <c r="J47" s="2">
        <f t="shared" si="14"/>
        <v>7.110724746</v>
      </c>
      <c r="K47" s="2">
        <f t="shared" si="15"/>
        <v>18.93384715</v>
      </c>
    </row>
    <row r="48">
      <c r="A48" s="2">
        <v>1997.0</v>
      </c>
      <c r="B48" s="2">
        <f t="shared" si="8"/>
        <v>28.92857143</v>
      </c>
      <c r="C48" s="2">
        <f t="shared" si="9"/>
        <v>3.31</v>
      </c>
      <c r="D48" s="2">
        <f t="shared" si="10"/>
        <v>3.588</v>
      </c>
      <c r="E48" s="2">
        <f t="shared" si="11"/>
        <v>1.18125</v>
      </c>
      <c r="G48" s="2">
        <v>1997.0</v>
      </c>
      <c r="H48" s="2">
        <f t="shared" si="12"/>
        <v>0</v>
      </c>
      <c r="I48" s="2">
        <f t="shared" si="13"/>
        <v>9.415186021</v>
      </c>
      <c r="J48" s="2">
        <f t="shared" si="14"/>
        <v>7.75153534</v>
      </c>
      <c r="K48" s="2">
        <f t="shared" si="15"/>
        <v>19.84110007</v>
      </c>
    </row>
    <row r="49">
      <c r="A49" s="2">
        <v>1998.0</v>
      </c>
      <c r="B49" s="2">
        <f t="shared" si="8"/>
        <v>30.64285714</v>
      </c>
      <c r="C49" s="2">
        <f t="shared" si="9"/>
        <v>3.45</v>
      </c>
      <c r="D49" s="2">
        <f t="shared" si="10"/>
        <v>3.846</v>
      </c>
      <c r="E49" s="2">
        <f t="shared" si="11"/>
        <v>1.25125</v>
      </c>
      <c r="G49" s="2">
        <v>1998.0</v>
      </c>
      <c r="H49" s="2">
        <f t="shared" si="12"/>
        <v>0</v>
      </c>
      <c r="I49" s="2">
        <f t="shared" si="13"/>
        <v>9.841817458</v>
      </c>
      <c r="J49" s="2">
        <f t="shared" si="14"/>
        <v>8.505283061</v>
      </c>
      <c r="K49" s="2">
        <f t="shared" si="15"/>
        <v>20.84300662</v>
      </c>
    </row>
    <row r="50">
      <c r="A50" s="2">
        <v>1999.0</v>
      </c>
      <c r="B50" s="2">
        <f t="shared" si="8"/>
        <v>32.35714286</v>
      </c>
      <c r="C50" s="2">
        <f t="shared" si="9"/>
        <v>3.826666667</v>
      </c>
      <c r="D50" s="2">
        <f t="shared" si="10"/>
        <v>4.05</v>
      </c>
      <c r="E50" s="2">
        <f t="shared" si="11"/>
        <v>1.32125</v>
      </c>
      <c r="G50" s="2">
        <v>1999.0</v>
      </c>
      <c r="H50" s="2">
        <f t="shared" si="12"/>
        <v>0</v>
      </c>
      <c r="I50" s="2">
        <f t="shared" si="13"/>
        <v>10.79099527</v>
      </c>
      <c r="J50" s="2">
        <f t="shared" si="14"/>
        <v>8.877622369</v>
      </c>
      <c r="K50" s="2">
        <f t="shared" si="15"/>
        <v>21.88644188</v>
      </c>
    </row>
    <row r="51">
      <c r="A51" s="2">
        <v>2000.0</v>
      </c>
      <c r="B51" s="2">
        <f t="shared" si="8"/>
        <v>33.85714286</v>
      </c>
      <c r="C51" s="2">
        <f t="shared" si="9"/>
        <v>4.206666667</v>
      </c>
      <c r="D51" s="2">
        <f t="shared" si="10"/>
        <v>4.29</v>
      </c>
      <c r="E51" s="2">
        <f t="shared" si="11"/>
        <v>1.3825</v>
      </c>
      <c r="G51" s="2">
        <v>2000.0</v>
      </c>
      <c r="H51" s="2">
        <f t="shared" si="12"/>
        <v>0</v>
      </c>
      <c r="I51" s="2">
        <f t="shared" si="13"/>
        <v>11.69493467</v>
      </c>
      <c r="J51" s="2">
        <f t="shared" si="14"/>
        <v>9.573538325</v>
      </c>
      <c r="K51" s="2">
        <f t="shared" si="15"/>
        <v>22.46783652</v>
      </c>
    </row>
    <row r="52">
      <c r="A52" s="2">
        <v>2001.0</v>
      </c>
      <c r="B52" s="2">
        <f t="shared" si="8"/>
        <v>34.71428571</v>
      </c>
      <c r="C52" s="2">
        <f t="shared" si="9"/>
        <v>4.54</v>
      </c>
      <c r="D52" s="2">
        <f t="shared" si="10"/>
        <v>4.446</v>
      </c>
      <c r="E52" s="2">
        <f t="shared" si="11"/>
        <v>1.4175</v>
      </c>
      <c r="G52" s="2">
        <v>2001.0</v>
      </c>
      <c r="H52" s="2">
        <f t="shared" si="12"/>
        <v>0</v>
      </c>
      <c r="I52" s="2">
        <f t="shared" si="13"/>
        <v>12.4191252</v>
      </c>
      <c r="J52" s="2">
        <f t="shared" si="14"/>
        <v>10.0619673</v>
      </c>
      <c r="K52" s="2">
        <f t="shared" si="15"/>
        <v>22.63669321</v>
      </c>
    </row>
    <row r="53">
      <c r="A53" s="2">
        <v>2002.0</v>
      </c>
      <c r="B53" s="2">
        <f t="shared" si="8"/>
        <v>35.78571429</v>
      </c>
      <c r="C53" s="2">
        <f t="shared" si="9"/>
        <v>4.82</v>
      </c>
      <c r="D53" s="2">
        <f t="shared" si="10"/>
        <v>4.648</v>
      </c>
      <c r="E53" s="2">
        <f t="shared" si="11"/>
        <v>1.46125</v>
      </c>
      <c r="G53" s="2">
        <v>2002.0</v>
      </c>
      <c r="H53" s="2">
        <f t="shared" si="12"/>
        <v>0</v>
      </c>
      <c r="I53" s="2">
        <f t="shared" si="13"/>
        <v>13.04937648</v>
      </c>
      <c r="J53" s="2">
        <f t="shared" si="14"/>
        <v>10.72597938</v>
      </c>
      <c r="K53" s="2">
        <f t="shared" si="15"/>
        <v>22.93960842</v>
      </c>
    </row>
    <row r="54">
      <c r="A54" s="2">
        <v>2003.0</v>
      </c>
      <c r="B54" s="2">
        <f t="shared" si="8"/>
        <v>37.07142857</v>
      </c>
      <c r="C54" s="2">
        <f t="shared" si="9"/>
        <v>5.273333333</v>
      </c>
      <c r="D54" s="2">
        <f t="shared" si="10"/>
        <v>4.858</v>
      </c>
      <c r="E54" s="2">
        <f t="shared" si="11"/>
        <v>1.51375</v>
      </c>
      <c r="G54" s="2">
        <v>2003.0</v>
      </c>
      <c r="H54" s="2">
        <f t="shared" si="12"/>
        <v>0</v>
      </c>
      <c r="I54" s="2">
        <f t="shared" si="13"/>
        <v>14.00531203</v>
      </c>
      <c r="J54" s="2">
        <f t="shared" si="14"/>
        <v>11.31506366</v>
      </c>
      <c r="K54" s="2">
        <f t="shared" si="15"/>
        <v>23.39613622</v>
      </c>
    </row>
    <row r="55">
      <c r="A55" s="2">
        <v>2004.0</v>
      </c>
      <c r="B55" s="2">
        <f t="shared" si="8"/>
        <v>38.35714286</v>
      </c>
      <c r="C55" s="2">
        <f t="shared" si="9"/>
        <v>5.803333333</v>
      </c>
      <c r="D55" s="2">
        <f t="shared" si="10"/>
        <v>5.112</v>
      </c>
      <c r="E55" s="2">
        <f t="shared" si="11"/>
        <v>1.56625</v>
      </c>
      <c r="G55" s="2">
        <v>2004.0</v>
      </c>
      <c r="H55" s="2">
        <f t="shared" si="12"/>
        <v>0</v>
      </c>
      <c r="I55" s="2">
        <f t="shared" si="13"/>
        <v>15.05697543</v>
      </c>
      <c r="J55" s="2">
        <f t="shared" si="14"/>
        <v>12.13192383</v>
      </c>
      <c r="K55" s="2">
        <f t="shared" si="15"/>
        <v>23.64982693</v>
      </c>
    </row>
    <row r="56">
      <c r="A56" s="2">
        <v>2005.0</v>
      </c>
      <c r="B56" s="2">
        <f t="shared" si="8"/>
        <v>39.64285714</v>
      </c>
      <c r="C56" s="2">
        <f t="shared" si="9"/>
        <v>6.266666667</v>
      </c>
      <c r="D56" s="2">
        <f t="shared" si="10"/>
        <v>5.166</v>
      </c>
      <c r="E56" s="2">
        <f t="shared" si="11"/>
        <v>1.61875</v>
      </c>
      <c r="G56" s="2">
        <v>2005.0</v>
      </c>
      <c r="H56" s="2">
        <f t="shared" si="12"/>
        <v>0</v>
      </c>
      <c r="I56" s="2">
        <f t="shared" si="13"/>
        <v>16.00887572</v>
      </c>
      <c r="J56" s="2">
        <f t="shared" si="14"/>
        <v>11.86659287</v>
      </c>
      <c r="K56" s="2">
        <f t="shared" si="15"/>
        <v>24.81880522</v>
      </c>
    </row>
    <row r="57">
      <c r="A57" s="2">
        <v>2006.0</v>
      </c>
      <c r="B57" s="2">
        <f t="shared" si="8"/>
        <v>41.14285714</v>
      </c>
      <c r="C57" s="2">
        <f t="shared" si="9"/>
        <v>6.696666667</v>
      </c>
      <c r="D57" s="2">
        <f t="shared" si="10"/>
        <v>5.196</v>
      </c>
      <c r="E57" s="2">
        <f t="shared" si="11"/>
        <v>1.68</v>
      </c>
      <c r="G57" s="2">
        <v>2006.0</v>
      </c>
      <c r="H57" s="2">
        <f t="shared" si="12"/>
        <v>0</v>
      </c>
      <c r="I57" s="2">
        <f t="shared" si="13"/>
        <v>16.94168863</v>
      </c>
      <c r="J57" s="2">
        <f t="shared" si="14"/>
        <v>11.34154812</v>
      </c>
      <c r="K57" s="2">
        <f t="shared" si="15"/>
        <v>26.43228706</v>
      </c>
    </row>
    <row r="58">
      <c r="A58" s="2">
        <v>2007.0</v>
      </c>
      <c r="B58" s="2">
        <f t="shared" si="8"/>
        <v>42.42857143</v>
      </c>
      <c r="C58" s="2">
        <f t="shared" si="9"/>
        <v>7.136666667</v>
      </c>
      <c r="D58" s="2">
        <f t="shared" si="10"/>
        <v>5.204</v>
      </c>
      <c r="E58" s="2">
        <f t="shared" si="11"/>
        <v>1.7325</v>
      </c>
      <c r="G58" s="2">
        <v>2007.0</v>
      </c>
      <c r="H58" s="2">
        <f t="shared" si="12"/>
        <v>0</v>
      </c>
      <c r="I58" s="2">
        <f t="shared" si="13"/>
        <v>17.84898073</v>
      </c>
      <c r="J58" s="2">
        <f t="shared" si="14"/>
        <v>10.72880999</v>
      </c>
      <c r="K58" s="2">
        <f t="shared" si="15"/>
        <v>27.92394737</v>
      </c>
      <c r="L58" s="2" t="s">
        <v>22</v>
      </c>
    </row>
    <row r="59">
      <c r="A59" s="2">
        <v>2008.0</v>
      </c>
      <c r="B59" s="2">
        <f t="shared" si="8"/>
        <v>43.71428571</v>
      </c>
      <c r="C59" s="2">
        <f t="shared" si="9"/>
        <v>7.55</v>
      </c>
      <c r="D59" s="2">
        <f t="shared" si="10"/>
        <v>5.194</v>
      </c>
      <c r="E59" s="2">
        <f t="shared" si="11"/>
        <v>1.785</v>
      </c>
      <c r="G59" s="2">
        <v>2008.0</v>
      </c>
      <c r="H59" s="2">
        <f t="shared" si="12"/>
        <v>0</v>
      </c>
      <c r="I59" s="2">
        <f t="shared" si="13"/>
        <v>18.7157512</v>
      </c>
      <c r="J59" s="2">
        <f t="shared" si="14"/>
        <v>9.942600583</v>
      </c>
      <c r="K59" s="2">
        <f t="shared" si="15"/>
        <v>29.58493393</v>
      </c>
    </row>
    <row r="60">
      <c r="A60" s="2">
        <v>2009.0</v>
      </c>
      <c r="B60" s="2">
        <f t="shared" si="8"/>
        <v>40.8</v>
      </c>
      <c r="C60" s="2">
        <f t="shared" si="9"/>
        <v>7.08</v>
      </c>
      <c r="D60" s="2">
        <f t="shared" si="10"/>
        <v>4.844</v>
      </c>
      <c r="E60" s="2">
        <f t="shared" si="11"/>
        <v>1.7025</v>
      </c>
      <c r="G60" s="2">
        <v>2009.0</v>
      </c>
      <c r="H60" s="2">
        <f t="shared" si="12"/>
        <v>0</v>
      </c>
      <c r="I60" s="2">
        <f t="shared" si="13"/>
        <v>18.75269349</v>
      </c>
      <c r="J60" s="2">
        <f t="shared" si="14"/>
        <v>5.359498806</v>
      </c>
      <c r="K60" s="2">
        <f t="shared" si="15"/>
        <v>30.3143077</v>
      </c>
    </row>
    <row r="61">
      <c r="A61" s="2">
        <v>2010.0</v>
      </c>
      <c r="B61" s="2">
        <f t="shared" si="8"/>
        <v>45.21428571</v>
      </c>
      <c r="C61" s="2">
        <f t="shared" si="9"/>
        <v>8.406666667</v>
      </c>
      <c r="D61" s="2">
        <f t="shared" si="10"/>
        <v>5.02</v>
      </c>
      <c r="E61" s="2">
        <f t="shared" si="11"/>
        <v>1.770625</v>
      </c>
      <c r="G61" s="2">
        <v>2010.0</v>
      </c>
      <c r="H61" s="2">
        <f t="shared" si="12"/>
        <v>0</v>
      </c>
      <c r="I61" s="2">
        <f t="shared" si="13"/>
        <v>20.29590277</v>
      </c>
      <c r="J61" s="2">
        <f t="shared" si="14"/>
        <v>7.688441393</v>
      </c>
      <c r="K61" s="2">
        <f t="shared" si="15"/>
        <v>32.42723322</v>
      </c>
    </row>
    <row r="62">
      <c r="A62" s="2">
        <v>2011.0</v>
      </c>
      <c r="B62" s="2">
        <f t="shared" si="8"/>
        <v>45.85714286</v>
      </c>
      <c r="C62" s="2">
        <f t="shared" si="9"/>
        <v>8.813333333</v>
      </c>
      <c r="D62" s="2">
        <f t="shared" si="10"/>
        <v>5.186</v>
      </c>
      <c r="E62" s="2">
        <f t="shared" si="11"/>
        <v>1.8725</v>
      </c>
      <c r="G62" s="2">
        <v>2011.0</v>
      </c>
      <c r="H62" s="2">
        <f t="shared" si="12"/>
        <v>0</v>
      </c>
      <c r="I62" s="2">
        <f t="shared" si="13"/>
        <v>20.95866176</v>
      </c>
      <c r="J62" s="2">
        <f t="shared" si="14"/>
        <v>8.511449265</v>
      </c>
      <c r="K62" s="2">
        <f t="shared" si="15"/>
        <v>32.25886517</v>
      </c>
    </row>
    <row r="63">
      <c r="A63" s="2">
        <v>2012.0</v>
      </c>
      <c r="B63" s="2">
        <f t="shared" si="8"/>
        <v>47.14285714</v>
      </c>
      <c r="C63" s="2">
        <f t="shared" si="9"/>
        <v>9.31</v>
      </c>
      <c r="D63" s="2">
        <f t="shared" si="10"/>
        <v>5.244</v>
      </c>
      <c r="E63" s="2">
        <f t="shared" si="11"/>
        <v>1.925</v>
      </c>
      <c r="G63" s="2">
        <v>2012.0</v>
      </c>
      <c r="H63" s="2">
        <f t="shared" si="12"/>
        <v>0</v>
      </c>
      <c r="I63" s="2">
        <f t="shared" si="13"/>
        <v>21.90782247</v>
      </c>
      <c r="J63" s="2">
        <f t="shared" si="14"/>
        <v>8.072080831</v>
      </c>
      <c r="K63" s="2">
        <f t="shared" si="15"/>
        <v>33.64195384</v>
      </c>
    </row>
    <row r="64">
      <c r="A64" s="2">
        <v>2013.0</v>
      </c>
      <c r="B64" s="2">
        <f t="shared" si="8"/>
        <v>48.85714286</v>
      </c>
      <c r="C64" s="2">
        <f t="shared" si="9"/>
        <v>9.896666667</v>
      </c>
      <c r="D64" s="2">
        <f t="shared" si="10"/>
        <v>5.382</v>
      </c>
      <c r="E64" s="2">
        <f t="shared" si="11"/>
        <v>1.995</v>
      </c>
      <c r="G64" s="2">
        <v>2013.0</v>
      </c>
      <c r="H64" s="2">
        <f t="shared" si="12"/>
        <v>0</v>
      </c>
      <c r="I64" s="2">
        <f t="shared" si="13"/>
        <v>23.05095905</v>
      </c>
      <c r="J64" s="2">
        <f t="shared" si="14"/>
        <v>7.94247743</v>
      </c>
      <c r="K64" s="2">
        <f t="shared" si="15"/>
        <v>35.13737305</v>
      </c>
    </row>
    <row r="65">
      <c r="A65" s="2">
        <v>2014.0</v>
      </c>
      <c r="B65" s="2">
        <f t="shared" si="8"/>
        <v>50.35714286</v>
      </c>
      <c r="C65" s="2">
        <f t="shared" si="9"/>
        <v>10.36</v>
      </c>
      <c r="D65" s="2">
        <f t="shared" si="10"/>
        <v>5.498</v>
      </c>
      <c r="E65" s="2">
        <f t="shared" si="11"/>
        <v>2.05625</v>
      </c>
      <c r="G65" s="2">
        <v>2014.0</v>
      </c>
      <c r="H65" s="2">
        <f t="shared" si="12"/>
        <v>0</v>
      </c>
      <c r="I65" s="2">
        <f t="shared" si="13"/>
        <v>23.98341073</v>
      </c>
      <c r="J65" s="2">
        <f t="shared" si="14"/>
        <v>7.78602203</v>
      </c>
      <c r="K65" s="2">
        <f t="shared" si="15"/>
        <v>36.50196009</v>
      </c>
    </row>
    <row r="66">
      <c r="A66" s="2">
        <v>2015.0</v>
      </c>
      <c r="B66" s="2">
        <f t="shared" si="8"/>
        <v>52.5</v>
      </c>
      <c r="C66" s="2">
        <f t="shared" si="9"/>
        <v>11.11333333</v>
      </c>
      <c r="D66" s="2">
        <f t="shared" si="10"/>
        <v>5.656</v>
      </c>
      <c r="E66" s="2">
        <f t="shared" si="11"/>
        <v>2.14375</v>
      </c>
      <c r="G66" s="2">
        <v>2015.0</v>
      </c>
      <c r="H66" s="2">
        <f t="shared" si="12"/>
        <v>0</v>
      </c>
      <c r="I66" s="2">
        <f t="shared" si="13"/>
        <v>25.43482493</v>
      </c>
      <c r="J66" s="2">
        <f t="shared" si="14"/>
        <v>7.483577015</v>
      </c>
      <c r="K66" s="2">
        <f t="shared" si="15"/>
        <v>38.49468139</v>
      </c>
    </row>
    <row r="67">
      <c r="A67" s="2">
        <v>2016.0</v>
      </c>
      <c r="B67" s="2">
        <f t="shared" si="8"/>
        <v>54.64285714</v>
      </c>
      <c r="C67" s="2">
        <f t="shared" si="9"/>
        <v>11.63</v>
      </c>
      <c r="D67" s="2">
        <f t="shared" si="10"/>
        <v>5.832</v>
      </c>
      <c r="E67" s="2">
        <f t="shared" si="11"/>
        <v>2.23125</v>
      </c>
      <c r="G67" s="2">
        <v>2016.0</v>
      </c>
      <c r="H67" s="2">
        <f t="shared" si="12"/>
        <v>0</v>
      </c>
      <c r="I67" s="2">
        <f t="shared" si="13"/>
        <v>26.57066318</v>
      </c>
      <c r="J67" s="2">
        <f t="shared" si="14"/>
        <v>7.324568984</v>
      </c>
      <c r="K67" s="2">
        <f t="shared" si="15"/>
        <v>40.44087498</v>
      </c>
    </row>
    <row r="68">
      <c r="A68" s="2">
        <v>2017.0</v>
      </c>
      <c r="B68" s="2">
        <f t="shared" si="8"/>
        <v>56.78571429</v>
      </c>
      <c r="C68" s="2">
        <f t="shared" si="9"/>
        <v>12.16666667</v>
      </c>
      <c r="D68" s="2">
        <f t="shared" si="10"/>
        <v>6.008</v>
      </c>
      <c r="E68" s="2">
        <f t="shared" si="11"/>
        <v>2.31875</v>
      </c>
      <c r="G68" s="2">
        <v>2017.0</v>
      </c>
      <c r="H68" s="2">
        <f t="shared" si="12"/>
        <v>0</v>
      </c>
      <c r="I68" s="2">
        <f t="shared" si="13"/>
        <v>27.73258911</v>
      </c>
      <c r="J68" s="2">
        <f t="shared" si="14"/>
        <v>7.155906254</v>
      </c>
      <c r="K68" s="2">
        <f t="shared" si="15"/>
        <v>42.39063558</v>
      </c>
    </row>
    <row r="69">
      <c r="A69" s="2">
        <v>2018.0</v>
      </c>
      <c r="B69" s="2">
        <f t="shared" si="8"/>
        <v>58.92857143</v>
      </c>
      <c r="C69" s="2">
        <f t="shared" si="9"/>
        <v>12.62</v>
      </c>
      <c r="D69" s="2">
        <f t="shared" si="10"/>
        <v>6.274</v>
      </c>
      <c r="E69" s="2">
        <f t="shared" si="11"/>
        <v>2.40625</v>
      </c>
      <c r="G69" s="2">
        <v>2018.0</v>
      </c>
      <c r="H69" s="2">
        <f t="shared" si="12"/>
        <v>0</v>
      </c>
      <c r="I69" s="2">
        <f t="shared" si="13"/>
        <v>28.76006802</v>
      </c>
      <c r="J69" s="2">
        <f t="shared" si="14"/>
        <v>7.765349173</v>
      </c>
      <c r="K69" s="2">
        <f t="shared" si="15"/>
        <v>43.70340424</v>
      </c>
    </row>
    <row r="70">
      <c r="A70" s="2">
        <v>2019.0</v>
      </c>
      <c r="B70" s="2">
        <f t="shared" si="8"/>
        <v>58.07142857</v>
      </c>
      <c r="C70" s="2">
        <f t="shared" si="9"/>
        <v>13.20666667</v>
      </c>
      <c r="D70" s="2">
        <f t="shared" si="10"/>
        <v>6.706</v>
      </c>
      <c r="E70" s="2">
        <f t="shared" si="11"/>
        <v>2.3125</v>
      </c>
      <c r="G70" s="2">
        <v>2019.0</v>
      </c>
      <c r="H70" s="2">
        <f t="shared" si="12"/>
        <v>0</v>
      </c>
      <c r="I70" s="2">
        <f t="shared" si="13"/>
        <v>30.80907695</v>
      </c>
      <c r="J70" s="2">
        <f t="shared" si="14"/>
        <v>7.220896503</v>
      </c>
      <c r="K70" s="2">
        <f t="shared" si="15"/>
        <v>42.26662179</v>
      </c>
    </row>
    <row r="71">
      <c r="A71" s="2">
        <v>2020.0</v>
      </c>
      <c r="B71" s="2">
        <f t="shared" si="8"/>
        <v>58.07142857</v>
      </c>
      <c r="C71" s="2">
        <f t="shared" si="9"/>
        <v>13.90666667</v>
      </c>
      <c r="D71" s="2">
        <f t="shared" si="10"/>
        <v>6.688</v>
      </c>
      <c r="E71" s="2">
        <f t="shared" si="11"/>
        <v>2.2125</v>
      </c>
      <c r="G71" s="2">
        <v>2020.0</v>
      </c>
      <c r="H71" s="2">
        <f t="shared" si="12"/>
        <v>0</v>
      </c>
      <c r="I71" s="2">
        <f t="shared" si="13"/>
        <v>31.72385845</v>
      </c>
      <c r="J71" s="2">
        <f t="shared" si="14"/>
        <v>7.06525801</v>
      </c>
      <c r="K71" s="2">
        <f t="shared" si="15"/>
        <v>42.08947878</v>
      </c>
    </row>
    <row r="72">
      <c r="A72" s="2">
        <v>2021.0</v>
      </c>
      <c r="B72" s="2">
        <f t="shared" si="8"/>
        <v>59.57142857</v>
      </c>
      <c r="C72" s="2">
        <f t="shared" si="9"/>
        <v>14.41</v>
      </c>
      <c r="D72" s="2">
        <f t="shared" si="10"/>
        <v>6.414</v>
      </c>
      <c r="E72" s="2">
        <f t="shared" si="11"/>
        <v>1.95625</v>
      </c>
      <c r="G72" s="2">
        <v>2021.0</v>
      </c>
      <c r="H72" s="2">
        <f t="shared" si="12"/>
        <v>0</v>
      </c>
      <c r="I72" s="2">
        <f t="shared" si="13"/>
        <v>34.47903736</v>
      </c>
      <c r="J72" s="2">
        <f t="shared" si="14"/>
        <v>7.276389385</v>
      </c>
      <c r="K72" s="2">
        <f t="shared" si="15"/>
        <v>40.59625182</v>
      </c>
    </row>
    <row r="73">
      <c r="A73" s="2">
        <v>2022.0</v>
      </c>
      <c r="B73" s="2">
        <f t="shared" si="8"/>
        <v>56.78571429</v>
      </c>
      <c r="C73" s="2">
        <f t="shared" si="9"/>
        <v>16.1</v>
      </c>
      <c r="D73" s="2">
        <f t="shared" si="10"/>
        <v>5.866</v>
      </c>
      <c r="E73" s="2">
        <f t="shared" si="11"/>
        <v>1.921875</v>
      </c>
      <c r="G73" s="2">
        <v>2022.0</v>
      </c>
      <c r="H73" s="2">
        <f t="shared" si="12"/>
        <v>0</v>
      </c>
      <c r="I73" s="2">
        <f t="shared" si="13"/>
        <v>37.16482429</v>
      </c>
      <c r="J73" s="2">
        <f t="shared" si="14"/>
        <v>7.50504199</v>
      </c>
      <c r="K73" s="2">
        <f t="shared" si="15"/>
        <v>36.00372301</v>
      </c>
    </row>
    <row r="74">
      <c r="A74" s="2">
        <v>2023.0</v>
      </c>
      <c r="B74" s="2">
        <f t="shared" si="8"/>
        <v>54</v>
      </c>
      <c r="C74" s="2">
        <f t="shared" si="9"/>
        <v>17.40666667</v>
      </c>
      <c r="D74" s="2">
        <f t="shared" si="10"/>
        <v>5.102</v>
      </c>
      <c r="E74" s="2">
        <f t="shared" si="11"/>
        <v>1.7625</v>
      </c>
      <c r="G74" s="2">
        <v>2023.0</v>
      </c>
      <c r="H74" s="2">
        <f t="shared" si="12"/>
        <v>0</v>
      </c>
      <c r="I74" s="2">
        <f t="shared" si="13"/>
        <v>40.78666146</v>
      </c>
      <c r="J74" s="2">
        <f t="shared" si="14"/>
        <v>8.271483268</v>
      </c>
      <c r="K74" s="2">
        <f t="shared" si="15"/>
        <v>29.21302194</v>
      </c>
    </row>
    <row r="75">
      <c r="A75" s="2">
        <v>2024.0</v>
      </c>
      <c r="B75" s="2">
        <f t="shared" si="8"/>
        <v>54.07142857</v>
      </c>
      <c r="C75" s="2">
        <f t="shared" si="9"/>
        <v>18.40333333</v>
      </c>
      <c r="D75" s="2">
        <f t="shared" si="10"/>
        <v>5.108</v>
      </c>
      <c r="E75" s="2">
        <f t="shared" si="11"/>
        <v>1.5</v>
      </c>
      <c r="G75" s="2">
        <v>2024.0</v>
      </c>
      <c r="H75" s="2">
        <f t="shared" si="12"/>
        <v>0</v>
      </c>
      <c r="I75" s="2">
        <f t="shared" si="13"/>
        <v>44.64080952</v>
      </c>
      <c r="J75" s="2">
        <f t="shared" si="14"/>
        <v>7.281498211</v>
      </c>
      <c r="K75" s="2">
        <f t="shared" si="15"/>
        <v>27.16045417</v>
      </c>
    </row>
    <row r="76">
      <c r="A76" s="2">
        <v>2025.0</v>
      </c>
      <c r="B76" s="2">
        <f t="shared" si="8"/>
        <v>52.71428571</v>
      </c>
      <c r="C76" s="2">
        <f t="shared" si="9"/>
        <v>19.71333333</v>
      </c>
      <c r="D76" s="2">
        <f t="shared" si="10"/>
        <v>3.75</v>
      </c>
      <c r="E76" s="2">
        <f t="shared" si="11"/>
        <v>1.1875</v>
      </c>
      <c r="G76" s="2">
        <v>2025.0</v>
      </c>
      <c r="H76" s="2">
        <f t="shared" si="12"/>
        <v>0</v>
      </c>
      <c r="I76" s="2">
        <f t="shared" si="13"/>
        <v>49.19950454</v>
      </c>
      <c r="J76" s="2">
        <f t="shared" si="14"/>
        <v>7.259104745</v>
      </c>
      <c r="K76" s="2">
        <f t="shared" si="15"/>
        <v>20.90650976</v>
      </c>
    </row>
    <row r="78">
      <c r="B78" s="6" t="s">
        <v>23</v>
      </c>
      <c r="H78" s="6" t="s">
        <v>24</v>
      </c>
      <c r="N78" s="6" t="s">
        <v>25</v>
      </c>
    </row>
    <row r="79">
      <c r="A79" s="1" t="s">
        <v>0</v>
      </c>
      <c r="B79" s="7" t="s">
        <v>18</v>
      </c>
      <c r="C79" s="7" t="s">
        <v>19</v>
      </c>
      <c r="D79" s="7" t="s">
        <v>20</v>
      </c>
      <c r="E79" s="7" t="s">
        <v>21</v>
      </c>
      <c r="G79" s="1" t="s">
        <v>0</v>
      </c>
      <c r="H79" s="7" t="s">
        <v>18</v>
      </c>
      <c r="I79" s="7" t="s">
        <v>19</v>
      </c>
      <c r="J79" s="7" t="s">
        <v>20</v>
      </c>
      <c r="K79" s="7" t="s">
        <v>21</v>
      </c>
      <c r="M79" s="1" t="s">
        <v>0</v>
      </c>
      <c r="N79" s="7" t="s">
        <v>18</v>
      </c>
      <c r="O79" s="7" t="s">
        <v>19</v>
      </c>
      <c r="P79" s="7" t="s">
        <v>20</v>
      </c>
      <c r="Q79" s="7" t="s">
        <v>21</v>
      </c>
    </row>
    <row r="80">
      <c r="A80" s="2">
        <v>1990.0</v>
      </c>
      <c r="B80" s="2">
        <f t="shared" ref="B80:B115" si="17">INDIRECT("'" &amp; A2 &amp; "'!B16")</f>
        <v>6.428571429</v>
      </c>
      <c r="C80" s="2">
        <f t="shared" ref="C80:C115" si="18">INDIRECT("'" &amp; A2 &amp; "'!C16")</f>
        <v>0.4</v>
      </c>
      <c r="D80" s="2">
        <f t="shared" ref="D80:D115" si="19">INDIRECT("'" &amp; A2 &amp; "'!D16")</f>
        <v>45.6</v>
      </c>
      <c r="E80" s="2">
        <f t="shared" ref="E80:E115" si="20">INDIRECT("'" &amp; A2 &amp; "'!E16")</f>
        <v>0.875</v>
      </c>
      <c r="G80" s="2">
        <v>1990.0</v>
      </c>
      <c r="H80" s="2">
        <f t="shared" ref="H80:H115" si="21">INDIRECT("'" &amp; A2 &amp; "'!B43")</f>
        <v>0</v>
      </c>
      <c r="I80" s="2">
        <f t="shared" ref="I80:I115" si="22">INDIRECT("'" &amp; A2 &amp; "'!C43")</f>
        <v>2.61336074</v>
      </c>
      <c r="J80" s="2">
        <f t="shared" ref="J80:J115" si="23">INDIRECT("'" &amp; A2 &amp; "'!D43")</f>
        <v>10.87646454</v>
      </c>
      <c r="K80" s="2">
        <f t="shared" ref="K80:K115" si="24">INDIRECT("'" &amp; A2 &amp; "'!E43")</f>
        <v>39.81374615</v>
      </c>
      <c r="M80" s="2">
        <v>1990.0</v>
      </c>
      <c r="N80" s="3">
        <f t="shared" ref="N80:Q80" si="16">SUM(H$80:H80 )</f>
        <v>0</v>
      </c>
      <c r="O80" s="3">
        <f t="shared" si="16"/>
        <v>2.61336074</v>
      </c>
      <c r="P80" s="3">
        <f t="shared" si="16"/>
        <v>10.87646454</v>
      </c>
      <c r="Q80" s="3">
        <f t="shared" si="16"/>
        <v>39.81374615</v>
      </c>
    </row>
    <row r="81">
      <c r="A81" s="2">
        <v>1991.0</v>
      </c>
      <c r="B81" s="2">
        <f t="shared" si="17"/>
        <v>6.621428571</v>
      </c>
      <c r="C81" s="2">
        <f t="shared" si="18"/>
        <v>0.4333333333</v>
      </c>
      <c r="D81" s="2">
        <f t="shared" si="19"/>
        <v>47.994</v>
      </c>
      <c r="E81" s="2">
        <f t="shared" si="20"/>
        <v>0.90125</v>
      </c>
      <c r="G81" s="2">
        <v>1991.0</v>
      </c>
      <c r="H81" s="2">
        <f t="shared" si="21"/>
        <v>0</v>
      </c>
      <c r="I81" s="2">
        <f t="shared" si="22"/>
        <v>2.799342421</v>
      </c>
      <c r="J81" s="2">
        <f t="shared" si="23"/>
        <v>12.55461403</v>
      </c>
      <c r="K81" s="2">
        <f t="shared" si="24"/>
        <v>40.59605546</v>
      </c>
      <c r="M81" s="2">
        <v>1991.0</v>
      </c>
      <c r="N81" s="3">
        <f t="shared" ref="N81:Q81" si="25">SUM(H$80:H81 )</f>
        <v>0</v>
      </c>
      <c r="O81" s="3">
        <f t="shared" si="25"/>
        <v>5.412703161</v>
      </c>
      <c r="P81" s="3">
        <f t="shared" si="25"/>
        <v>23.43107857</v>
      </c>
      <c r="Q81" s="3">
        <f t="shared" si="25"/>
        <v>80.4098016</v>
      </c>
    </row>
    <row r="82">
      <c r="A82" s="2">
        <v>1992.0</v>
      </c>
      <c r="B82" s="2">
        <f t="shared" si="17"/>
        <v>6.814285714</v>
      </c>
      <c r="C82" s="2">
        <f t="shared" si="18"/>
        <v>0.4626666667</v>
      </c>
      <c r="D82" s="2">
        <f t="shared" si="19"/>
        <v>50.578</v>
      </c>
      <c r="E82" s="2">
        <f t="shared" si="20"/>
        <v>0.9275</v>
      </c>
      <c r="G82" s="2">
        <v>1992.0</v>
      </c>
      <c r="H82" s="2">
        <f t="shared" si="21"/>
        <v>0</v>
      </c>
      <c r="I82" s="2">
        <f t="shared" si="22"/>
        <v>2.954270011</v>
      </c>
      <c r="J82" s="2">
        <f t="shared" si="23"/>
        <v>14.46434535</v>
      </c>
      <c r="K82" s="2">
        <f t="shared" si="24"/>
        <v>41.36383702</v>
      </c>
      <c r="M82" s="2">
        <v>1992.0</v>
      </c>
      <c r="N82" s="3">
        <f t="shared" ref="N82:Q82" si="26">SUM(H$80:H82 )</f>
        <v>0</v>
      </c>
      <c r="O82" s="3">
        <f t="shared" si="26"/>
        <v>8.366973172</v>
      </c>
      <c r="P82" s="3">
        <f t="shared" si="26"/>
        <v>37.89542392</v>
      </c>
      <c r="Q82" s="3">
        <f t="shared" si="26"/>
        <v>121.7736386</v>
      </c>
    </row>
    <row r="83">
      <c r="A83" s="2">
        <v>1993.0</v>
      </c>
      <c r="B83" s="2">
        <f t="shared" si="17"/>
        <v>7.007142857</v>
      </c>
      <c r="C83" s="2">
        <f t="shared" si="18"/>
        <v>0.4866666667</v>
      </c>
      <c r="D83" s="2">
        <f t="shared" si="19"/>
        <v>53.01</v>
      </c>
      <c r="E83" s="2">
        <f t="shared" si="20"/>
        <v>0.95375</v>
      </c>
      <c r="G83" s="2">
        <v>1993.0</v>
      </c>
      <c r="H83" s="2">
        <f t="shared" si="21"/>
        <v>0</v>
      </c>
      <c r="I83" s="2">
        <f t="shared" si="22"/>
        <v>3.080942382</v>
      </c>
      <c r="J83" s="2">
        <f t="shared" si="23"/>
        <v>16.16087626</v>
      </c>
      <c r="K83" s="2">
        <f t="shared" si="24"/>
        <v>42.21574088</v>
      </c>
      <c r="M83" s="2">
        <v>1993.0</v>
      </c>
      <c r="N83" s="3">
        <f t="shared" ref="N83:Q83" si="27">SUM(H$80:H83 )</f>
        <v>0</v>
      </c>
      <c r="O83" s="3">
        <f t="shared" si="27"/>
        <v>11.44791555</v>
      </c>
      <c r="P83" s="3">
        <f t="shared" si="27"/>
        <v>54.05630017</v>
      </c>
      <c r="Q83" s="3">
        <f t="shared" si="27"/>
        <v>163.9893795</v>
      </c>
    </row>
    <row r="84">
      <c r="A84" s="2">
        <v>1994.0</v>
      </c>
      <c r="B84" s="2">
        <f t="shared" si="17"/>
        <v>7.328571429</v>
      </c>
      <c r="C84" s="2">
        <f t="shared" si="18"/>
        <v>0.532</v>
      </c>
      <c r="D84" s="2">
        <f t="shared" si="19"/>
        <v>55.974</v>
      </c>
      <c r="E84" s="2">
        <f t="shared" si="20"/>
        <v>0.9975</v>
      </c>
      <c r="G84" s="2">
        <v>1994.0</v>
      </c>
      <c r="H84" s="2">
        <f t="shared" si="21"/>
        <v>0</v>
      </c>
      <c r="I84" s="2">
        <f t="shared" si="22"/>
        <v>3.320113041</v>
      </c>
      <c r="J84" s="2">
        <f t="shared" si="23"/>
        <v>17.57286935</v>
      </c>
      <c r="K84" s="2">
        <f t="shared" si="24"/>
        <v>43.93908904</v>
      </c>
      <c r="M84" s="2">
        <v>1994.0</v>
      </c>
      <c r="N84" s="3">
        <f t="shared" ref="N84:Q84" si="28">SUM(H$80:H84 )</f>
        <v>0</v>
      </c>
      <c r="O84" s="3">
        <f t="shared" si="28"/>
        <v>14.7680286</v>
      </c>
      <c r="P84" s="3">
        <f t="shared" si="28"/>
        <v>71.62916952</v>
      </c>
      <c r="Q84" s="3">
        <f t="shared" si="28"/>
        <v>207.9284685</v>
      </c>
    </row>
    <row r="85">
      <c r="A85" s="2">
        <v>1995.0</v>
      </c>
      <c r="B85" s="2">
        <f t="shared" si="17"/>
        <v>7.714285714</v>
      </c>
      <c r="C85" s="2">
        <f t="shared" si="18"/>
        <v>0.572</v>
      </c>
      <c r="D85" s="2">
        <f t="shared" si="19"/>
        <v>59.622</v>
      </c>
      <c r="E85" s="2">
        <f t="shared" si="20"/>
        <v>1.05</v>
      </c>
      <c r="G85" s="2">
        <v>1995.0</v>
      </c>
      <c r="H85" s="2">
        <f t="shared" si="21"/>
        <v>0</v>
      </c>
      <c r="I85" s="2">
        <f t="shared" si="22"/>
        <v>3.539224976</v>
      </c>
      <c r="J85" s="2">
        <f t="shared" si="23"/>
        <v>19.38584853</v>
      </c>
      <c r="K85" s="2">
        <f t="shared" si="24"/>
        <v>46.0332122</v>
      </c>
      <c r="M85" s="2">
        <v>1995.0</v>
      </c>
      <c r="N85" s="3">
        <f t="shared" ref="N85:Q85" si="29">SUM(H$80:H85 )</f>
        <v>0</v>
      </c>
      <c r="O85" s="3">
        <f t="shared" si="29"/>
        <v>18.30725357</v>
      </c>
      <c r="P85" s="3">
        <f t="shared" si="29"/>
        <v>91.01501806</v>
      </c>
      <c r="Q85" s="3">
        <f t="shared" si="29"/>
        <v>253.9616808</v>
      </c>
    </row>
    <row r="86">
      <c r="A86" s="2">
        <v>1996.0</v>
      </c>
      <c r="B86" s="2">
        <f t="shared" si="17"/>
        <v>8.164285714</v>
      </c>
      <c r="C86" s="2">
        <f t="shared" si="18"/>
        <v>0.6026666667</v>
      </c>
      <c r="D86" s="2">
        <f t="shared" si="19"/>
        <v>63.536</v>
      </c>
      <c r="E86" s="2">
        <f t="shared" si="20"/>
        <v>1.11125</v>
      </c>
      <c r="G86" s="2">
        <v>1996.0</v>
      </c>
      <c r="H86" s="2">
        <f t="shared" si="21"/>
        <v>0</v>
      </c>
      <c r="I86" s="2">
        <f t="shared" si="22"/>
        <v>3.730961579</v>
      </c>
      <c r="J86" s="2">
        <f t="shared" si="23"/>
        <v>21.07028104</v>
      </c>
      <c r="K86" s="2">
        <f t="shared" si="24"/>
        <v>48.61295976</v>
      </c>
      <c r="M86" s="2">
        <v>1996.0</v>
      </c>
      <c r="N86" s="3">
        <f t="shared" ref="N86:Q86" si="30">SUM(H$80:H86 )</f>
        <v>0</v>
      </c>
      <c r="O86" s="3">
        <f t="shared" si="30"/>
        <v>22.03821515</v>
      </c>
      <c r="P86" s="3">
        <f t="shared" si="30"/>
        <v>112.0852991</v>
      </c>
      <c r="Q86" s="3">
        <f t="shared" si="30"/>
        <v>302.5746405</v>
      </c>
    </row>
    <row r="87">
      <c r="A87" s="2">
        <v>1997.0</v>
      </c>
      <c r="B87" s="2">
        <f t="shared" si="17"/>
        <v>8.678571429</v>
      </c>
      <c r="C87" s="2">
        <f t="shared" si="18"/>
        <v>0.662</v>
      </c>
      <c r="D87" s="2">
        <f t="shared" si="19"/>
        <v>68.172</v>
      </c>
      <c r="E87" s="2">
        <f t="shared" si="20"/>
        <v>1.18125</v>
      </c>
      <c r="G87" s="2">
        <v>1997.0</v>
      </c>
      <c r="H87" s="2">
        <f t="shared" si="21"/>
        <v>0</v>
      </c>
      <c r="I87" s="2">
        <f t="shared" si="22"/>
        <v>4.046688201</v>
      </c>
      <c r="J87" s="2">
        <f t="shared" si="23"/>
        <v>23.18670822</v>
      </c>
      <c r="K87" s="2">
        <f t="shared" si="24"/>
        <v>51.46042501</v>
      </c>
      <c r="M87" s="2">
        <v>1997.0</v>
      </c>
      <c r="N87" s="3">
        <f t="shared" ref="N87:Q87" si="31">SUM(H$80:H87 )</f>
        <v>0</v>
      </c>
      <c r="O87" s="3">
        <f t="shared" si="31"/>
        <v>26.08490335</v>
      </c>
      <c r="P87" s="3">
        <f t="shared" si="31"/>
        <v>135.2720073</v>
      </c>
      <c r="Q87" s="3">
        <f t="shared" si="31"/>
        <v>354.0350655</v>
      </c>
    </row>
    <row r="88">
      <c r="A88" s="2">
        <v>1998.0</v>
      </c>
      <c r="B88" s="2">
        <f t="shared" si="17"/>
        <v>9.192857143</v>
      </c>
      <c r="C88" s="2">
        <f t="shared" si="18"/>
        <v>0.69</v>
      </c>
      <c r="D88" s="2">
        <f t="shared" si="19"/>
        <v>73.074</v>
      </c>
      <c r="E88" s="2">
        <f t="shared" si="20"/>
        <v>1.25125</v>
      </c>
      <c r="G88" s="2">
        <v>1998.0</v>
      </c>
      <c r="H88" s="2">
        <f t="shared" si="21"/>
        <v>0</v>
      </c>
      <c r="I88" s="2">
        <f t="shared" si="22"/>
        <v>4.23523623</v>
      </c>
      <c r="J88" s="2">
        <f t="shared" si="23"/>
        <v>25.64729115</v>
      </c>
      <c r="K88" s="2">
        <f t="shared" si="24"/>
        <v>54.32557977</v>
      </c>
      <c r="M88" s="2">
        <v>1998.0</v>
      </c>
      <c r="N88" s="3">
        <f t="shared" ref="N88:Q88" si="32">SUM(H$80:H88 )</f>
        <v>0</v>
      </c>
      <c r="O88" s="3">
        <f t="shared" si="32"/>
        <v>30.32013958</v>
      </c>
      <c r="P88" s="3">
        <f t="shared" si="32"/>
        <v>160.9192985</v>
      </c>
      <c r="Q88" s="3">
        <f t="shared" si="32"/>
        <v>408.3606453</v>
      </c>
    </row>
    <row r="89">
      <c r="A89" s="2">
        <v>1999.0</v>
      </c>
      <c r="B89" s="2">
        <f t="shared" si="17"/>
        <v>9.707142857</v>
      </c>
      <c r="C89" s="2">
        <f t="shared" si="18"/>
        <v>0.7653333333</v>
      </c>
      <c r="D89" s="2">
        <f t="shared" si="19"/>
        <v>76.95</v>
      </c>
      <c r="E89" s="2">
        <f t="shared" si="20"/>
        <v>1.32125</v>
      </c>
      <c r="G89" s="2">
        <v>1999.0</v>
      </c>
      <c r="H89" s="2">
        <f t="shared" si="21"/>
        <v>0</v>
      </c>
      <c r="I89" s="2">
        <f t="shared" si="22"/>
        <v>4.614973226</v>
      </c>
      <c r="J89" s="2">
        <f t="shared" si="23"/>
        <v>26.79992687</v>
      </c>
      <c r="K89" s="2">
        <f t="shared" si="24"/>
        <v>57.32882609</v>
      </c>
      <c r="M89" s="2">
        <v>1999.0</v>
      </c>
      <c r="N89" s="3">
        <f t="shared" ref="N89:Q89" si="33">SUM(H$80:H89 )</f>
        <v>0</v>
      </c>
      <c r="O89" s="3">
        <f t="shared" si="33"/>
        <v>34.93511281</v>
      </c>
      <c r="P89" s="3">
        <f t="shared" si="33"/>
        <v>187.7192253</v>
      </c>
      <c r="Q89" s="3">
        <f t="shared" si="33"/>
        <v>465.6894714</v>
      </c>
    </row>
    <row r="90">
      <c r="A90" s="2">
        <v>2000.0</v>
      </c>
      <c r="B90" s="2">
        <f t="shared" si="17"/>
        <v>10.15714286</v>
      </c>
      <c r="C90" s="2">
        <f t="shared" si="18"/>
        <v>0.8413333333</v>
      </c>
      <c r="D90" s="2">
        <f t="shared" si="19"/>
        <v>81.51</v>
      </c>
      <c r="E90" s="2">
        <f t="shared" si="20"/>
        <v>1.3825</v>
      </c>
      <c r="G90" s="2">
        <v>2000.0</v>
      </c>
      <c r="H90" s="2">
        <f t="shared" si="21"/>
        <v>0</v>
      </c>
      <c r="I90" s="2">
        <f t="shared" si="22"/>
        <v>4.964186905</v>
      </c>
      <c r="J90" s="2">
        <f t="shared" si="23"/>
        <v>29.26400155</v>
      </c>
      <c r="K90" s="2">
        <f t="shared" si="24"/>
        <v>59.66278774</v>
      </c>
      <c r="M90" s="2">
        <v>2000.0</v>
      </c>
      <c r="N90" s="3">
        <f t="shared" ref="N90:Q90" si="34">SUM(H$80:H90 )</f>
        <v>0</v>
      </c>
      <c r="O90" s="3">
        <f t="shared" si="34"/>
        <v>39.89929971</v>
      </c>
      <c r="P90" s="3">
        <f t="shared" si="34"/>
        <v>216.9832269</v>
      </c>
      <c r="Q90" s="3">
        <f t="shared" si="34"/>
        <v>525.3522591</v>
      </c>
    </row>
    <row r="91">
      <c r="A91" s="2">
        <v>2001.0</v>
      </c>
      <c r="B91" s="2">
        <f t="shared" si="17"/>
        <v>10.41428571</v>
      </c>
      <c r="C91" s="2">
        <f t="shared" si="18"/>
        <v>0.908</v>
      </c>
      <c r="D91" s="2">
        <f t="shared" si="19"/>
        <v>84.474</v>
      </c>
      <c r="E91" s="2">
        <f t="shared" si="20"/>
        <v>1.4175</v>
      </c>
      <c r="G91" s="2">
        <v>2001.0</v>
      </c>
      <c r="H91" s="2">
        <f t="shared" si="21"/>
        <v>0</v>
      </c>
      <c r="I91" s="2">
        <f t="shared" si="22"/>
        <v>5.230361889</v>
      </c>
      <c r="J91" s="2">
        <f t="shared" si="23"/>
        <v>31.10419981</v>
      </c>
      <c r="K91" s="2">
        <f t="shared" si="24"/>
        <v>60.87922402</v>
      </c>
      <c r="M91" s="2">
        <v>2001.0</v>
      </c>
      <c r="N91" s="3">
        <f t="shared" ref="N91:Q91" si="35">SUM(H$80:H91 )</f>
        <v>0</v>
      </c>
      <c r="O91" s="3">
        <f t="shared" si="35"/>
        <v>45.1296616</v>
      </c>
      <c r="P91" s="3">
        <f t="shared" si="35"/>
        <v>248.0874267</v>
      </c>
      <c r="Q91" s="3">
        <f t="shared" si="35"/>
        <v>586.2314831</v>
      </c>
    </row>
    <row r="92">
      <c r="A92" s="2">
        <v>2002.0</v>
      </c>
      <c r="B92" s="2">
        <f t="shared" si="17"/>
        <v>10.73571429</v>
      </c>
      <c r="C92" s="2">
        <f t="shared" si="18"/>
        <v>0.964</v>
      </c>
      <c r="D92" s="2">
        <f t="shared" si="19"/>
        <v>88.312</v>
      </c>
      <c r="E92" s="2">
        <f t="shared" si="20"/>
        <v>1.46125</v>
      </c>
      <c r="G92" s="2">
        <v>2002.0</v>
      </c>
      <c r="H92" s="2">
        <f t="shared" si="21"/>
        <v>0</v>
      </c>
      <c r="I92" s="2">
        <f t="shared" si="22"/>
        <v>5.467584199</v>
      </c>
      <c r="J92" s="2">
        <f t="shared" si="23"/>
        <v>33.57100779</v>
      </c>
      <c r="K92" s="2">
        <f t="shared" si="24"/>
        <v>62.4343723</v>
      </c>
      <c r="M92" s="2">
        <v>2002.0</v>
      </c>
      <c r="N92" s="3">
        <f t="shared" ref="N92:Q92" si="36">SUM(H$80:H92 )</f>
        <v>0</v>
      </c>
      <c r="O92" s="3">
        <f t="shared" si="36"/>
        <v>50.5972458</v>
      </c>
      <c r="P92" s="3">
        <f t="shared" si="36"/>
        <v>281.6584345</v>
      </c>
      <c r="Q92" s="3">
        <f t="shared" si="36"/>
        <v>648.6658554</v>
      </c>
    </row>
    <row r="93">
      <c r="A93" s="2">
        <v>2003.0</v>
      </c>
      <c r="B93" s="2">
        <f t="shared" si="17"/>
        <v>11.12142857</v>
      </c>
      <c r="C93" s="2">
        <f t="shared" si="18"/>
        <v>1.054666667</v>
      </c>
      <c r="D93" s="2">
        <f t="shared" si="19"/>
        <v>92.302</v>
      </c>
      <c r="E93" s="2">
        <f t="shared" si="20"/>
        <v>1.51375</v>
      </c>
      <c r="G93" s="2">
        <v>2003.0</v>
      </c>
      <c r="H93" s="2">
        <f t="shared" si="21"/>
        <v>0</v>
      </c>
      <c r="I93" s="2">
        <f t="shared" si="22"/>
        <v>5.818177361</v>
      </c>
      <c r="J93" s="2">
        <f t="shared" si="23"/>
        <v>35.75989847</v>
      </c>
      <c r="K93" s="2">
        <f t="shared" si="24"/>
        <v>64.4137694</v>
      </c>
      <c r="M93" s="2">
        <v>2003.0</v>
      </c>
      <c r="N93" s="3">
        <f t="shared" ref="N93:Q93" si="37">SUM(H$80:H93 )</f>
        <v>0</v>
      </c>
      <c r="O93" s="3">
        <f t="shared" si="37"/>
        <v>56.41542316</v>
      </c>
      <c r="P93" s="3">
        <f t="shared" si="37"/>
        <v>317.418333</v>
      </c>
      <c r="Q93" s="3">
        <f t="shared" si="37"/>
        <v>713.0796248</v>
      </c>
    </row>
    <row r="94">
      <c r="A94" s="2">
        <v>2004.0</v>
      </c>
      <c r="B94" s="2">
        <f t="shared" si="17"/>
        <v>11.50714286</v>
      </c>
      <c r="C94" s="2">
        <f t="shared" si="18"/>
        <v>1.160666667</v>
      </c>
      <c r="D94" s="2">
        <f t="shared" si="19"/>
        <v>97.128</v>
      </c>
      <c r="E94" s="2">
        <f t="shared" si="20"/>
        <v>1.56625</v>
      </c>
      <c r="G94" s="2">
        <v>2004.0</v>
      </c>
      <c r="H94" s="2">
        <f t="shared" si="21"/>
        <v>0</v>
      </c>
      <c r="I94" s="2">
        <f t="shared" si="22"/>
        <v>6.190342277</v>
      </c>
      <c r="J94" s="2">
        <f t="shared" si="23"/>
        <v>38.95830559</v>
      </c>
      <c r="K94" s="2">
        <f t="shared" si="24"/>
        <v>66.21341166</v>
      </c>
      <c r="M94" s="2">
        <v>2004.0</v>
      </c>
      <c r="N94" s="3">
        <f t="shared" ref="N94:Q94" si="38">SUM(H$80:H94 )</f>
        <v>0</v>
      </c>
      <c r="O94" s="3">
        <f t="shared" si="38"/>
        <v>62.60576544</v>
      </c>
      <c r="P94" s="3">
        <f t="shared" si="38"/>
        <v>356.3766385</v>
      </c>
      <c r="Q94" s="3">
        <f t="shared" si="38"/>
        <v>779.2930365</v>
      </c>
    </row>
    <row r="95">
      <c r="A95" s="2">
        <v>2005.0</v>
      </c>
      <c r="B95" s="2">
        <f t="shared" si="17"/>
        <v>11.89285714</v>
      </c>
      <c r="C95" s="2">
        <f t="shared" si="18"/>
        <v>1.253333333</v>
      </c>
      <c r="D95" s="2">
        <f t="shared" si="19"/>
        <v>98.154</v>
      </c>
      <c r="E95" s="2">
        <f t="shared" si="20"/>
        <v>1.61875</v>
      </c>
      <c r="G95" s="2">
        <v>2005.0</v>
      </c>
      <c r="H95" s="2">
        <f t="shared" si="21"/>
        <v>0</v>
      </c>
      <c r="I95" s="2">
        <f t="shared" si="22"/>
        <v>6.546924026</v>
      </c>
      <c r="J95" s="2">
        <f t="shared" si="23"/>
        <v>37.53161236</v>
      </c>
      <c r="K95" s="2">
        <f t="shared" si="24"/>
        <v>68.84040409</v>
      </c>
      <c r="M95" s="2">
        <v>2005.0</v>
      </c>
      <c r="N95" s="3">
        <f t="shared" ref="N95:Q95" si="39">SUM(H$80:H95 )</f>
        <v>0</v>
      </c>
      <c r="O95" s="3">
        <f t="shared" si="39"/>
        <v>69.15268947</v>
      </c>
      <c r="P95" s="3">
        <f t="shared" si="39"/>
        <v>393.9082509</v>
      </c>
      <c r="Q95" s="3">
        <f t="shared" si="39"/>
        <v>848.1334406</v>
      </c>
    </row>
    <row r="96">
      <c r="A96" s="2">
        <v>2006.0</v>
      </c>
      <c r="B96" s="2">
        <f t="shared" si="17"/>
        <v>12.34285714</v>
      </c>
      <c r="C96" s="2">
        <f t="shared" si="18"/>
        <v>1.339333333</v>
      </c>
      <c r="D96" s="2">
        <f t="shared" si="19"/>
        <v>98.724</v>
      </c>
      <c r="E96" s="2">
        <f t="shared" si="20"/>
        <v>1.68</v>
      </c>
      <c r="G96" s="2">
        <v>2006.0</v>
      </c>
      <c r="H96" s="2">
        <f t="shared" si="21"/>
        <v>0</v>
      </c>
      <c r="I96" s="2">
        <f t="shared" si="22"/>
        <v>6.911376184</v>
      </c>
      <c r="J96" s="2">
        <f t="shared" si="23"/>
        <v>35.06312744</v>
      </c>
      <c r="K96" s="2">
        <f t="shared" si="24"/>
        <v>72.11168685</v>
      </c>
      <c r="M96" s="2">
        <v>2006.0</v>
      </c>
      <c r="N96" s="3">
        <f t="shared" ref="N96:Q96" si="40">SUM(H$80:H96 )</f>
        <v>0</v>
      </c>
      <c r="O96" s="3">
        <f t="shared" si="40"/>
        <v>76.06406565</v>
      </c>
      <c r="P96" s="3">
        <f t="shared" si="40"/>
        <v>428.9713783</v>
      </c>
      <c r="Q96" s="3">
        <f t="shared" si="40"/>
        <v>920.2451274</v>
      </c>
    </row>
    <row r="97">
      <c r="A97" s="2">
        <v>2007.0</v>
      </c>
      <c r="B97" s="2">
        <f t="shared" si="17"/>
        <v>12.72857143</v>
      </c>
      <c r="C97" s="2">
        <f t="shared" si="18"/>
        <v>1.427333333</v>
      </c>
      <c r="D97" s="2">
        <f t="shared" si="19"/>
        <v>98.876</v>
      </c>
      <c r="E97" s="2">
        <f t="shared" si="20"/>
        <v>1.7325</v>
      </c>
      <c r="G97" s="2">
        <v>2007.0</v>
      </c>
      <c r="H97" s="2">
        <f t="shared" si="21"/>
        <v>0</v>
      </c>
      <c r="I97" s="2">
        <f t="shared" si="22"/>
        <v>7.258302969</v>
      </c>
      <c r="J97" s="2">
        <f t="shared" si="23"/>
        <v>32.47676791</v>
      </c>
      <c r="K97" s="2">
        <f t="shared" si="24"/>
        <v>75.02933389</v>
      </c>
      <c r="L97" s="2" t="s">
        <v>22</v>
      </c>
      <c r="M97" s="2">
        <v>2007.0</v>
      </c>
      <c r="N97" s="3">
        <f t="shared" ref="N97:Q97" si="41">SUM(H$80:H97 )</f>
        <v>0</v>
      </c>
      <c r="O97" s="3">
        <f t="shared" si="41"/>
        <v>83.32236862</v>
      </c>
      <c r="P97" s="3">
        <f t="shared" si="41"/>
        <v>461.4481462</v>
      </c>
      <c r="Q97" s="3">
        <f t="shared" si="41"/>
        <v>995.2744613</v>
      </c>
    </row>
    <row r="98">
      <c r="A98" s="2">
        <v>2008.0</v>
      </c>
      <c r="B98" s="2">
        <f t="shared" si="17"/>
        <v>13.11428571</v>
      </c>
      <c r="C98" s="2">
        <f t="shared" si="18"/>
        <v>1.51</v>
      </c>
      <c r="D98" s="2">
        <f t="shared" si="19"/>
        <v>98.686</v>
      </c>
      <c r="E98" s="2">
        <f t="shared" si="20"/>
        <v>1.785</v>
      </c>
      <c r="G98" s="2">
        <v>2008.0</v>
      </c>
      <c r="H98" s="2">
        <f t="shared" si="21"/>
        <v>0</v>
      </c>
      <c r="I98" s="2">
        <f t="shared" si="22"/>
        <v>7.595911802</v>
      </c>
      <c r="J98" s="2">
        <f t="shared" si="23"/>
        <v>29.4008865</v>
      </c>
      <c r="K98" s="2">
        <f t="shared" si="24"/>
        <v>78.09848741</v>
      </c>
      <c r="M98" s="2">
        <v>2008.0</v>
      </c>
      <c r="N98" s="3">
        <f t="shared" ref="N98:Q98" si="42">SUM(H$80:H98 )</f>
        <v>0</v>
      </c>
      <c r="O98" s="3">
        <f t="shared" si="42"/>
        <v>90.91828042</v>
      </c>
      <c r="P98" s="3">
        <f t="shared" si="42"/>
        <v>490.8490328</v>
      </c>
      <c r="Q98" s="3">
        <f t="shared" si="42"/>
        <v>1073.372949</v>
      </c>
    </row>
    <row r="99">
      <c r="A99" s="2">
        <v>2009.0</v>
      </c>
      <c r="B99" s="2">
        <f t="shared" si="17"/>
        <v>12.24</v>
      </c>
      <c r="C99" s="2">
        <f t="shared" si="18"/>
        <v>1.416</v>
      </c>
      <c r="D99" s="2">
        <f t="shared" si="19"/>
        <v>92.036</v>
      </c>
      <c r="E99" s="2">
        <f t="shared" si="20"/>
        <v>1.7025</v>
      </c>
      <c r="G99" s="2">
        <v>2009.0</v>
      </c>
      <c r="H99" s="2">
        <f t="shared" si="21"/>
        <v>0</v>
      </c>
      <c r="I99" s="2">
        <f t="shared" si="22"/>
        <v>8.661929169</v>
      </c>
      <c r="J99" s="2">
        <f t="shared" si="23"/>
        <v>16.37168849</v>
      </c>
      <c r="K99" s="2">
        <f t="shared" si="24"/>
        <v>82.36088234</v>
      </c>
      <c r="M99" s="2">
        <v>2009.0</v>
      </c>
      <c r="N99" s="3">
        <f t="shared" ref="N99:Q99" si="43">SUM(H$80:H99 )</f>
        <v>0</v>
      </c>
      <c r="O99" s="3">
        <f t="shared" si="43"/>
        <v>99.58020959</v>
      </c>
      <c r="P99" s="3">
        <f t="shared" si="43"/>
        <v>507.2207212</v>
      </c>
      <c r="Q99" s="3">
        <f t="shared" si="43"/>
        <v>1155.733831</v>
      </c>
    </row>
    <row r="100">
      <c r="A100" s="2">
        <v>2010.0</v>
      </c>
      <c r="B100" s="2">
        <f t="shared" si="17"/>
        <v>13.56428571</v>
      </c>
      <c r="C100" s="2">
        <f t="shared" si="18"/>
        <v>1.681333333</v>
      </c>
      <c r="D100" s="2">
        <f t="shared" si="19"/>
        <v>95.38</v>
      </c>
      <c r="E100" s="2">
        <f t="shared" si="20"/>
        <v>1.770625</v>
      </c>
      <c r="G100" s="2">
        <v>2010.0</v>
      </c>
      <c r="H100" s="2">
        <f t="shared" si="21"/>
        <v>0</v>
      </c>
      <c r="I100" s="2">
        <f t="shared" si="22"/>
        <v>8.179903637</v>
      </c>
      <c r="J100" s="2">
        <f t="shared" si="23"/>
        <v>21.63708595</v>
      </c>
      <c r="K100" s="2">
        <f t="shared" si="24"/>
        <v>82.57925446</v>
      </c>
      <c r="M100" s="2">
        <v>2010.0</v>
      </c>
      <c r="N100" s="3">
        <f t="shared" ref="N100:Q100" si="44">SUM(H$80:H100 )</f>
        <v>0</v>
      </c>
      <c r="O100" s="3">
        <f t="shared" si="44"/>
        <v>107.7601132</v>
      </c>
      <c r="P100" s="3">
        <f t="shared" si="44"/>
        <v>528.8578072</v>
      </c>
      <c r="Q100" s="3">
        <f t="shared" si="44"/>
        <v>1238.313086</v>
      </c>
    </row>
    <row r="101">
      <c r="A101" s="2">
        <v>2011.0</v>
      </c>
      <c r="B101" s="2">
        <f t="shared" si="17"/>
        <v>13.75714286</v>
      </c>
      <c r="C101" s="2">
        <f t="shared" si="18"/>
        <v>1.762666667</v>
      </c>
      <c r="D101" s="2">
        <f t="shared" si="19"/>
        <v>98.534</v>
      </c>
      <c r="E101" s="2">
        <f t="shared" si="20"/>
        <v>1.8725</v>
      </c>
      <c r="G101" s="2">
        <v>2011.0</v>
      </c>
      <c r="H101" s="2">
        <f t="shared" si="21"/>
        <v>0</v>
      </c>
      <c r="I101" s="2">
        <f t="shared" si="22"/>
        <v>8.386214171</v>
      </c>
      <c r="J101" s="2">
        <f t="shared" si="23"/>
        <v>24.32667278</v>
      </c>
      <c r="K101" s="2">
        <f t="shared" si="24"/>
        <v>83.21342257</v>
      </c>
      <c r="M101" s="2">
        <v>2011.0</v>
      </c>
      <c r="N101" s="3">
        <f t="shared" ref="N101:Q101" si="45">SUM(H$80:H101 )</f>
        <v>0</v>
      </c>
      <c r="O101" s="3">
        <f t="shared" si="45"/>
        <v>116.1463274</v>
      </c>
      <c r="P101" s="3">
        <f t="shared" si="45"/>
        <v>553.18448</v>
      </c>
      <c r="Q101" s="3">
        <f t="shared" si="45"/>
        <v>1321.526508</v>
      </c>
    </row>
    <row r="102">
      <c r="A102" s="2">
        <v>2012.0</v>
      </c>
      <c r="B102" s="2">
        <f t="shared" si="17"/>
        <v>14.14285714</v>
      </c>
      <c r="C102" s="2">
        <f t="shared" si="18"/>
        <v>1.862</v>
      </c>
      <c r="D102" s="2">
        <f t="shared" si="19"/>
        <v>99.636</v>
      </c>
      <c r="E102" s="2">
        <f t="shared" si="20"/>
        <v>1.925</v>
      </c>
      <c r="G102" s="2">
        <v>2012.0</v>
      </c>
      <c r="H102" s="2">
        <f t="shared" si="21"/>
        <v>0</v>
      </c>
      <c r="I102" s="2">
        <f t="shared" si="22"/>
        <v>8.736232765</v>
      </c>
      <c r="J102" s="2">
        <f t="shared" si="23"/>
        <v>22.79995012</v>
      </c>
      <c r="K102" s="2">
        <f t="shared" si="24"/>
        <v>86.02967425</v>
      </c>
      <c r="M102" s="2">
        <v>2012.0</v>
      </c>
      <c r="N102" s="3">
        <f t="shared" ref="N102:Q102" si="46">SUM(H$80:H102 )</f>
        <v>0</v>
      </c>
      <c r="O102" s="3">
        <f t="shared" si="46"/>
        <v>124.8825602</v>
      </c>
      <c r="P102" s="3">
        <f t="shared" si="46"/>
        <v>575.9844301</v>
      </c>
      <c r="Q102" s="3">
        <f t="shared" si="46"/>
        <v>1407.556182</v>
      </c>
    </row>
    <row r="103">
      <c r="A103" s="2">
        <v>2013.0</v>
      </c>
      <c r="B103" s="2">
        <f t="shared" si="17"/>
        <v>14.65714286</v>
      </c>
      <c r="C103" s="2">
        <f t="shared" si="18"/>
        <v>1.979333333</v>
      </c>
      <c r="D103" s="2">
        <f t="shared" si="19"/>
        <v>102.258</v>
      </c>
      <c r="E103" s="2">
        <f t="shared" si="20"/>
        <v>1.995</v>
      </c>
      <c r="G103" s="2">
        <v>2013.0</v>
      </c>
      <c r="H103" s="2">
        <f t="shared" si="21"/>
        <v>0</v>
      </c>
      <c r="I103" s="2">
        <f t="shared" si="22"/>
        <v>9.158237192</v>
      </c>
      <c r="J103" s="2">
        <f t="shared" si="23"/>
        <v>22.28500963</v>
      </c>
      <c r="K103" s="2">
        <f t="shared" si="24"/>
        <v>89.44622937</v>
      </c>
      <c r="M103" s="2">
        <v>2013.0</v>
      </c>
      <c r="N103" s="3">
        <f t="shared" ref="N103:Q103" si="47">SUM(H$80:H103 )</f>
        <v>0</v>
      </c>
      <c r="O103" s="3">
        <f t="shared" si="47"/>
        <v>134.0407974</v>
      </c>
      <c r="P103" s="3">
        <f t="shared" si="47"/>
        <v>598.2694397</v>
      </c>
      <c r="Q103" s="3">
        <f t="shared" si="47"/>
        <v>1497.002412</v>
      </c>
    </row>
    <row r="104">
      <c r="A104" s="2">
        <v>2014.0</v>
      </c>
      <c r="B104" s="2">
        <f t="shared" si="17"/>
        <v>15.10714286</v>
      </c>
      <c r="C104" s="2">
        <f t="shared" si="18"/>
        <v>2.072</v>
      </c>
      <c r="D104" s="2">
        <f t="shared" si="19"/>
        <v>104.462</v>
      </c>
      <c r="E104" s="2">
        <f t="shared" si="20"/>
        <v>2.05625</v>
      </c>
      <c r="G104" s="2">
        <v>2014.0</v>
      </c>
      <c r="H104" s="2">
        <f t="shared" si="21"/>
        <v>0</v>
      </c>
      <c r="I104" s="2">
        <f t="shared" si="22"/>
        <v>9.509422938</v>
      </c>
      <c r="J104" s="2">
        <f t="shared" si="23"/>
        <v>21.70719119</v>
      </c>
      <c r="K104" s="2">
        <f t="shared" si="24"/>
        <v>92.48077872</v>
      </c>
      <c r="M104" s="2">
        <v>2014.0</v>
      </c>
      <c r="N104" s="3">
        <f t="shared" ref="N104:Q104" si="48">SUM(H$80:H104 )</f>
        <v>0</v>
      </c>
      <c r="O104" s="3">
        <f t="shared" si="48"/>
        <v>143.5502203</v>
      </c>
      <c r="P104" s="3">
        <f t="shared" si="48"/>
        <v>619.9766309</v>
      </c>
      <c r="Q104" s="3">
        <f t="shared" si="48"/>
        <v>1589.48319</v>
      </c>
    </row>
    <row r="105">
      <c r="A105" s="2">
        <v>2015.0</v>
      </c>
      <c r="B105" s="2">
        <f t="shared" si="17"/>
        <v>15.75</v>
      </c>
      <c r="C105" s="2">
        <f t="shared" si="18"/>
        <v>2.222666667</v>
      </c>
      <c r="D105" s="2">
        <f t="shared" si="19"/>
        <v>107.464</v>
      </c>
      <c r="E105" s="2">
        <f t="shared" si="20"/>
        <v>2.14375</v>
      </c>
      <c r="G105" s="2">
        <v>2015.0</v>
      </c>
      <c r="H105" s="2">
        <f t="shared" si="21"/>
        <v>0</v>
      </c>
      <c r="I105" s="2">
        <f t="shared" si="22"/>
        <v>10.04447736</v>
      </c>
      <c r="J105" s="2">
        <f t="shared" si="23"/>
        <v>20.66905559</v>
      </c>
      <c r="K105" s="2">
        <f t="shared" si="24"/>
        <v>96.86688372</v>
      </c>
      <c r="M105" s="2">
        <v>2015.0</v>
      </c>
      <c r="N105" s="3">
        <f t="shared" ref="N105:Q105" si="49">SUM(H$80:H105 )</f>
        <v>0</v>
      </c>
      <c r="O105" s="3">
        <f t="shared" si="49"/>
        <v>153.5946976</v>
      </c>
      <c r="P105" s="3">
        <f t="shared" si="49"/>
        <v>640.6456865</v>
      </c>
      <c r="Q105" s="3">
        <f t="shared" si="49"/>
        <v>1686.350074</v>
      </c>
    </row>
    <row r="106">
      <c r="A106" s="2">
        <v>2016.0</v>
      </c>
      <c r="B106" s="2">
        <f t="shared" si="17"/>
        <v>16.39285714</v>
      </c>
      <c r="C106" s="2">
        <f t="shared" si="18"/>
        <v>2.326</v>
      </c>
      <c r="D106" s="2">
        <f t="shared" si="19"/>
        <v>110.808</v>
      </c>
      <c r="E106" s="2">
        <f t="shared" si="20"/>
        <v>2.23125</v>
      </c>
      <c r="G106" s="2">
        <v>2016.0</v>
      </c>
      <c r="H106" s="2">
        <f t="shared" si="21"/>
        <v>0</v>
      </c>
      <c r="I106" s="2">
        <f t="shared" si="22"/>
        <v>10.49114952</v>
      </c>
      <c r="J106" s="2">
        <f t="shared" si="23"/>
        <v>20.08722456</v>
      </c>
      <c r="K106" s="2">
        <f t="shared" si="24"/>
        <v>101.1797331</v>
      </c>
      <c r="M106" s="2">
        <v>2016.0</v>
      </c>
      <c r="N106" s="3">
        <f t="shared" ref="N106:Q106" si="50">SUM(H$80:H106 )</f>
        <v>0</v>
      </c>
      <c r="O106" s="3">
        <f t="shared" si="50"/>
        <v>164.0858472</v>
      </c>
      <c r="P106" s="3">
        <f t="shared" si="50"/>
        <v>660.7329111</v>
      </c>
      <c r="Q106" s="3">
        <f t="shared" si="50"/>
        <v>1787.529807</v>
      </c>
    </row>
    <row r="107">
      <c r="A107" s="2">
        <v>2017.0</v>
      </c>
      <c r="B107" s="2">
        <f t="shared" si="17"/>
        <v>17.03571429</v>
      </c>
      <c r="C107" s="2">
        <f t="shared" si="18"/>
        <v>2.433333333</v>
      </c>
      <c r="D107" s="2">
        <f t="shared" si="19"/>
        <v>114.152</v>
      </c>
      <c r="E107" s="2">
        <f t="shared" si="20"/>
        <v>2.31875</v>
      </c>
      <c r="G107" s="2">
        <v>2017.0</v>
      </c>
      <c r="H107" s="2">
        <f t="shared" si="21"/>
        <v>0</v>
      </c>
      <c r="I107" s="2">
        <f t="shared" si="22"/>
        <v>10.94501644</v>
      </c>
      <c r="J107" s="2">
        <f t="shared" si="23"/>
        <v>19.49646089</v>
      </c>
      <c r="K107" s="2">
        <f t="shared" si="24"/>
        <v>105.4983203</v>
      </c>
      <c r="M107" s="2">
        <v>2017.0</v>
      </c>
      <c r="N107" s="3">
        <f t="shared" ref="N107:Q107" si="51">SUM(H$80:H107 )</f>
        <v>0</v>
      </c>
      <c r="O107" s="3">
        <f t="shared" si="51"/>
        <v>175.0308636</v>
      </c>
      <c r="P107" s="3">
        <f t="shared" si="51"/>
        <v>680.229372</v>
      </c>
      <c r="Q107" s="3">
        <f t="shared" si="51"/>
        <v>1893.028128</v>
      </c>
    </row>
    <row r="108">
      <c r="A108" s="2">
        <v>2018.0</v>
      </c>
      <c r="B108" s="2">
        <f t="shared" si="17"/>
        <v>17.67857143</v>
      </c>
      <c r="C108" s="2">
        <f t="shared" si="18"/>
        <v>2.524</v>
      </c>
      <c r="D108" s="2">
        <f t="shared" si="19"/>
        <v>119.206</v>
      </c>
      <c r="E108" s="2">
        <f t="shared" si="20"/>
        <v>2.40625</v>
      </c>
      <c r="G108" s="2">
        <v>2018.0</v>
      </c>
      <c r="H108" s="2">
        <f t="shared" si="21"/>
        <v>0</v>
      </c>
      <c r="I108" s="2">
        <f t="shared" si="22"/>
        <v>11.34521277</v>
      </c>
      <c r="J108" s="2">
        <f t="shared" si="23"/>
        <v>21.25983881</v>
      </c>
      <c r="K108" s="2">
        <f t="shared" si="24"/>
        <v>109.2097698</v>
      </c>
      <c r="M108" s="2">
        <v>2018.0</v>
      </c>
      <c r="N108" s="3">
        <f t="shared" ref="N108:Q108" si="52">SUM(H$80:H108 )</f>
        <v>0</v>
      </c>
      <c r="O108" s="3">
        <f t="shared" si="52"/>
        <v>186.3760764</v>
      </c>
      <c r="P108" s="3">
        <f t="shared" si="52"/>
        <v>701.4892108</v>
      </c>
      <c r="Q108" s="3">
        <f t="shared" si="52"/>
        <v>2002.237897</v>
      </c>
    </row>
    <row r="109">
      <c r="A109" s="2">
        <v>2019.0</v>
      </c>
      <c r="B109" s="2">
        <f t="shared" si="17"/>
        <v>17.42142857</v>
      </c>
      <c r="C109" s="2">
        <f t="shared" si="18"/>
        <v>2.641333333</v>
      </c>
      <c r="D109" s="2">
        <f t="shared" si="19"/>
        <v>127.414</v>
      </c>
      <c r="E109" s="2">
        <f t="shared" si="20"/>
        <v>2.3125</v>
      </c>
      <c r="G109" s="2">
        <v>2019.0</v>
      </c>
      <c r="H109" s="2">
        <f t="shared" si="21"/>
        <v>0</v>
      </c>
      <c r="I109" s="2">
        <f t="shared" si="22"/>
        <v>12.61501932</v>
      </c>
      <c r="J109" s="2">
        <f t="shared" si="23"/>
        <v>21.82410051</v>
      </c>
      <c r="K109" s="2">
        <f t="shared" si="24"/>
        <v>115.3501421</v>
      </c>
      <c r="M109" s="2">
        <v>2019.0</v>
      </c>
      <c r="N109" s="3">
        <f t="shared" ref="N109:Q109" si="53">SUM(H$80:H109 )</f>
        <v>0</v>
      </c>
      <c r="O109" s="3">
        <f t="shared" si="53"/>
        <v>198.9910957</v>
      </c>
      <c r="P109" s="3">
        <f t="shared" si="53"/>
        <v>723.3133113</v>
      </c>
      <c r="Q109" s="3">
        <f t="shared" si="53"/>
        <v>2117.588039</v>
      </c>
    </row>
    <row r="110">
      <c r="A110" s="2">
        <v>2020.0</v>
      </c>
      <c r="B110" s="2">
        <f t="shared" si="17"/>
        <v>17.42142857</v>
      </c>
      <c r="C110" s="2">
        <f t="shared" si="18"/>
        <v>2.781333333</v>
      </c>
      <c r="D110" s="2">
        <f t="shared" si="19"/>
        <v>127.072</v>
      </c>
      <c r="E110" s="2">
        <f t="shared" si="20"/>
        <v>2.2125</v>
      </c>
      <c r="G110" s="2">
        <v>2020.0</v>
      </c>
      <c r="H110" s="2">
        <f t="shared" si="21"/>
        <v>0</v>
      </c>
      <c r="I110" s="2">
        <f t="shared" si="22"/>
        <v>12.86801546</v>
      </c>
      <c r="J110" s="2">
        <f t="shared" si="23"/>
        <v>21.35064599</v>
      </c>
      <c r="K110" s="2">
        <f t="shared" si="24"/>
        <v>115.2686005</v>
      </c>
      <c r="M110" s="2">
        <v>2020.0</v>
      </c>
      <c r="N110" s="3">
        <f t="shared" ref="N110:Q110" si="54">SUM(H$80:H110 )</f>
        <v>0</v>
      </c>
      <c r="O110" s="3">
        <f t="shared" si="54"/>
        <v>211.8591112</v>
      </c>
      <c r="P110" s="3">
        <f t="shared" si="54"/>
        <v>744.6639573</v>
      </c>
      <c r="Q110" s="3">
        <f t="shared" si="54"/>
        <v>2232.85664</v>
      </c>
    </row>
    <row r="111">
      <c r="A111" s="2">
        <v>2021.0</v>
      </c>
      <c r="B111" s="2">
        <f t="shared" si="17"/>
        <v>17.87142857</v>
      </c>
      <c r="C111" s="2">
        <f t="shared" si="18"/>
        <v>2.882</v>
      </c>
      <c r="D111" s="2">
        <f t="shared" si="19"/>
        <v>121.866</v>
      </c>
      <c r="E111" s="2">
        <f t="shared" si="20"/>
        <v>1.95625</v>
      </c>
      <c r="G111" s="2">
        <v>2021.0</v>
      </c>
      <c r="H111" s="2">
        <f t="shared" si="21"/>
        <v>0</v>
      </c>
      <c r="I111" s="2">
        <f t="shared" si="22"/>
        <v>14.28603586</v>
      </c>
      <c r="J111" s="2">
        <f t="shared" si="23"/>
        <v>21.11295151</v>
      </c>
      <c r="K111" s="2">
        <f t="shared" si="24"/>
        <v>109.1766912</v>
      </c>
      <c r="M111" s="2">
        <v>2021.0</v>
      </c>
      <c r="N111" s="3">
        <f t="shared" ref="N111:Q111" si="55">SUM(H$80:H111 )</f>
        <v>0</v>
      </c>
      <c r="O111" s="3">
        <f t="shared" si="55"/>
        <v>226.145147</v>
      </c>
      <c r="P111" s="3">
        <f t="shared" si="55"/>
        <v>765.7769088</v>
      </c>
      <c r="Q111" s="3">
        <f t="shared" si="55"/>
        <v>2342.033331</v>
      </c>
    </row>
    <row r="112">
      <c r="A112" s="2">
        <v>2022.0</v>
      </c>
      <c r="B112" s="2">
        <f t="shared" si="17"/>
        <v>17.03571429</v>
      </c>
      <c r="C112" s="2">
        <f t="shared" si="18"/>
        <v>3.22</v>
      </c>
      <c r="D112" s="2">
        <f t="shared" si="19"/>
        <v>111.454</v>
      </c>
      <c r="E112" s="2">
        <f t="shared" si="20"/>
        <v>1.921875</v>
      </c>
      <c r="G112" s="2">
        <v>2022.0</v>
      </c>
      <c r="H112" s="2">
        <f t="shared" si="21"/>
        <v>0</v>
      </c>
      <c r="I112" s="2">
        <f t="shared" si="22"/>
        <v>16.00470875</v>
      </c>
      <c r="J112" s="2">
        <f t="shared" si="23"/>
        <v>22.31892147</v>
      </c>
      <c r="K112" s="2">
        <f t="shared" si="24"/>
        <v>95.30795907</v>
      </c>
      <c r="M112" s="2">
        <v>2022.0</v>
      </c>
      <c r="N112" s="3">
        <f t="shared" ref="N112:Q112" si="56">SUM(H$80:H112 )</f>
        <v>0</v>
      </c>
      <c r="O112" s="3">
        <f t="shared" si="56"/>
        <v>242.1498558</v>
      </c>
      <c r="P112" s="3">
        <f t="shared" si="56"/>
        <v>788.0958303</v>
      </c>
      <c r="Q112" s="3">
        <f t="shared" si="56"/>
        <v>2437.34129</v>
      </c>
    </row>
    <row r="113">
      <c r="A113" s="2">
        <v>2023.0</v>
      </c>
      <c r="B113" s="2">
        <f t="shared" si="17"/>
        <v>16.2</v>
      </c>
      <c r="C113" s="2">
        <f t="shared" si="18"/>
        <v>3.481333333</v>
      </c>
      <c r="D113" s="2">
        <f t="shared" si="19"/>
        <v>96.938</v>
      </c>
      <c r="E113" s="2">
        <f t="shared" si="20"/>
        <v>1.7625</v>
      </c>
      <c r="G113" s="2">
        <v>2023.0</v>
      </c>
      <c r="H113" s="2">
        <f t="shared" si="21"/>
        <v>0</v>
      </c>
      <c r="I113" s="2">
        <f t="shared" si="22"/>
        <v>18.51443692</v>
      </c>
      <c r="J113" s="2">
        <f t="shared" si="23"/>
        <v>24.64643318</v>
      </c>
      <c r="K113" s="2">
        <f t="shared" si="24"/>
        <v>75.22096323</v>
      </c>
      <c r="M113" s="2">
        <v>2023.0</v>
      </c>
      <c r="N113" s="3">
        <f t="shared" ref="N113:Q113" si="57">SUM(H$80:H113 )</f>
        <v>0</v>
      </c>
      <c r="O113" s="3">
        <f t="shared" si="57"/>
        <v>260.6642927</v>
      </c>
      <c r="P113" s="3">
        <f t="shared" si="57"/>
        <v>812.7422634</v>
      </c>
      <c r="Q113" s="3">
        <f t="shared" si="57"/>
        <v>2512.562253</v>
      </c>
    </row>
    <row r="114">
      <c r="A114" s="2">
        <v>2024.0</v>
      </c>
      <c r="B114" s="2">
        <f t="shared" si="17"/>
        <v>16.22142857</v>
      </c>
      <c r="C114" s="2">
        <f t="shared" si="18"/>
        <v>3.680666667</v>
      </c>
      <c r="D114" s="2">
        <f t="shared" si="19"/>
        <v>97.052</v>
      </c>
      <c r="E114" s="2">
        <f t="shared" si="20"/>
        <v>1.5</v>
      </c>
      <c r="G114" s="2">
        <v>2024.0</v>
      </c>
      <c r="H114" s="2">
        <f t="shared" si="21"/>
        <v>0</v>
      </c>
      <c r="I114" s="2">
        <f t="shared" si="22"/>
        <v>20.18090628</v>
      </c>
      <c r="J114" s="2">
        <f t="shared" si="23"/>
        <v>22.52103751</v>
      </c>
      <c r="K114" s="2">
        <f t="shared" si="24"/>
        <v>75.75215145</v>
      </c>
      <c r="M114" s="2">
        <v>2024.0</v>
      </c>
      <c r="N114" s="3">
        <f t="shared" ref="N114:Q114" si="58">SUM(H$80:H114 )</f>
        <v>0</v>
      </c>
      <c r="O114" s="3">
        <f t="shared" si="58"/>
        <v>280.845199</v>
      </c>
      <c r="P114" s="3">
        <f t="shared" si="58"/>
        <v>835.2633009</v>
      </c>
      <c r="Q114" s="3">
        <f t="shared" si="58"/>
        <v>2588.314405</v>
      </c>
    </row>
    <row r="115">
      <c r="A115" s="2">
        <v>2025.0</v>
      </c>
      <c r="B115" s="2">
        <f t="shared" si="17"/>
        <v>15.81428571</v>
      </c>
      <c r="C115" s="2">
        <f t="shared" si="18"/>
        <v>3.942666667</v>
      </c>
      <c r="D115" s="2">
        <f t="shared" si="19"/>
        <v>71.25</v>
      </c>
      <c r="E115" s="2">
        <f t="shared" si="20"/>
        <v>1.1875</v>
      </c>
      <c r="G115" s="2">
        <v>2025.0</v>
      </c>
      <c r="H115" s="2">
        <f t="shared" si="21"/>
        <v>0</v>
      </c>
      <c r="I115" s="2">
        <f t="shared" si="22"/>
        <v>21.95194633</v>
      </c>
      <c r="J115" s="2">
        <f t="shared" si="23"/>
        <v>20.93407857</v>
      </c>
      <c r="K115" s="2">
        <f t="shared" si="24"/>
        <v>49.30842748</v>
      </c>
      <c r="M115" s="2">
        <v>2025.0</v>
      </c>
      <c r="N115" s="3">
        <f t="shared" ref="N115:Q115" si="59">SUM(H$80:H115 )</f>
        <v>0</v>
      </c>
      <c r="O115" s="3">
        <f t="shared" si="59"/>
        <v>302.7971453</v>
      </c>
      <c r="P115" s="3">
        <f t="shared" si="59"/>
        <v>856.1973795</v>
      </c>
      <c r="Q115" s="3">
        <f t="shared" si="59"/>
        <v>2637.622832</v>
      </c>
    </row>
    <row r="117">
      <c r="B117" s="6" t="s">
        <v>26</v>
      </c>
      <c r="H117" s="6" t="s">
        <v>27</v>
      </c>
    </row>
    <row r="118">
      <c r="A118" s="1" t="s">
        <v>0</v>
      </c>
      <c r="B118" s="7" t="s">
        <v>18</v>
      </c>
      <c r="C118" s="7" t="s">
        <v>19</v>
      </c>
      <c r="D118" s="7" t="s">
        <v>20</v>
      </c>
      <c r="E118" s="7" t="s">
        <v>21</v>
      </c>
      <c r="G118" s="1" t="s">
        <v>0</v>
      </c>
      <c r="H118" s="7" t="s">
        <v>18</v>
      </c>
      <c r="I118" s="7" t="s">
        <v>19</v>
      </c>
      <c r="J118" s="7" t="s">
        <v>20</v>
      </c>
      <c r="K118" s="7" t="s">
        <v>21</v>
      </c>
    </row>
    <row r="119">
      <c r="A119" s="2">
        <v>1990.0</v>
      </c>
      <c r="B119" s="2">
        <f t="shared" ref="B119:B154" si="60">INDIRECT("'" &amp; A2 &amp; "'!B17")</f>
        <v>19.28571429</v>
      </c>
      <c r="C119" s="2">
        <f t="shared" ref="C119:C154" si="61">INDIRECT("'" &amp; A2 &amp; "'!C17")</f>
        <v>5.2</v>
      </c>
      <c r="D119" s="2">
        <f t="shared" ref="D119:D154" si="62">INDIRECT("'" &amp; A2 &amp; "'!D17")</f>
        <v>84</v>
      </c>
      <c r="E119" s="2">
        <f t="shared" ref="E119:E154" si="63">INDIRECT("'" &amp; A2 &amp; "'!E17")</f>
        <v>49.875</v>
      </c>
      <c r="G119" s="2">
        <v>1990.0</v>
      </c>
      <c r="H119" s="2">
        <f t="shared" ref="H119:H154" si="64">INDIRECT("'" &amp; A80 &amp; "'!B43")</f>
        <v>0</v>
      </c>
      <c r="I119" s="2">
        <f t="shared" ref="I119:I154" si="65">INDIRECT("'" &amp; A80 &amp; "'!C43")</f>
        <v>2.61336074</v>
      </c>
      <c r="J119" s="2">
        <f t="shared" ref="J119:J154" si="66">INDIRECT("'" &amp; A80 &amp; "'!D43")</f>
        <v>10.87646454</v>
      </c>
      <c r="K119" s="2">
        <f t="shared" ref="K119:K154" si="67">INDIRECT("'" &amp; A80 &amp; "'!E43")</f>
        <v>39.81374615</v>
      </c>
    </row>
    <row r="120">
      <c r="A120" s="2">
        <v>1991.0</v>
      </c>
      <c r="B120" s="2">
        <f t="shared" si="60"/>
        <v>19.86428571</v>
      </c>
      <c r="C120" s="2">
        <f t="shared" si="61"/>
        <v>5.633333333</v>
      </c>
      <c r="D120" s="2">
        <f t="shared" si="62"/>
        <v>88.41</v>
      </c>
      <c r="E120" s="2">
        <f t="shared" si="63"/>
        <v>51.37125</v>
      </c>
      <c r="G120" s="2">
        <v>1991.0</v>
      </c>
      <c r="H120" s="2">
        <f t="shared" si="64"/>
        <v>0</v>
      </c>
      <c r="I120" s="2">
        <f t="shared" si="65"/>
        <v>2.799342421</v>
      </c>
      <c r="J120" s="2">
        <f t="shared" si="66"/>
        <v>12.55461403</v>
      </c>
      <c r="K120" s="2">
        <f t="shared" si="67"/>
        <v>40.59605546</v>
      </c>
    </row>
    <row r="121">
      <c r="A121" s="2">
        <v>1992.0</v>
      </c>
      <c r="B121" s="2">
        <f t="shared" si="60"/>
        <v>20.44285714</v>
      </c>
      <c r="C121" s="2">
        <f t="shared" si="61"/>
        <v>6.014666667</v>
      </c>
      <c r="D121" s="2">
        <f t="shared" si="62"/>
        <v>93.17</v>
      </c>
      <c r="E121" s="2">
        <f t="shared" si="63"/>
        <v>52.8675</v>
      </c>
      <c r="G121" s="2">
        <v>1992.0</v>
      </c>
      <c r="H121" s="2">
        <f t="shared" si="64"/>
        <v>0</v>
      </c>
      <c r="I121" s="2">
        <f t="shared" si="65"/>
        <v>2.954270011</v>
      </c>
      <c r="J121" s="2">
        <f t="shared" si="66"/>
        <v>14.46434535</v>
      </c>
      <c r="K121" s="2">
        <f t="shared" si="67"/>
        <v>41.36383702</v>
      </c>
    </row>
    <row r="122">
      <c r="A122" s="2">
        <v>1993.0</v>
      </c>
      <c r="B122" s="2">
        <f t="shared" si="60"/>
        <v>21.02142857</v>
      </c>
      <c r="C122" s="2">
        <f t="shared" si="61"/>
        <v>6.326666667</v>
      </c>
      <c r="D122" s="2">
        <f t="shared" si="62"/>
        <v>97.65</v>
      </c>
      <c r="E122" s="2">
        <f t="shared" si="63"/>
        <v>54.36375</v>
      </c>
      <c r="G122" s="2">
        <v>1993.0</v>
      </c>
      <c r="H122" s="2">
        <f t="shared" si="64"/>
        <v>0</v>
      </c>
      <c r="I122" s="2">
        <f t="shared" si="65"/>
        <v>3.080942382</v>
      </c>
      <c r="J122" s="2">
        <f t="shared" si="66"/>
        <v>16.16087626</v>
      </c>
      <c r="K122" s="2">
        <f t="shared" si="67"/>
        <v>42.21574088</v>
      </c>
    </row>
    <row r="123">
      <c r="A123" s="2">
        <v>1994.0</v>
      </c>
      <c r="B123" s="2">
        <f t="shared" si="60"/>
        <v>21.98571429</v>
      </c>
      <c r="C123" s="2">
        <f t="shared" si="61"/>
        <v>6.916</v>
      </c>
      <c r="D123" s="2">
        <f t="shared" si="62"/>
        <v>103.11</v>
      </c>
      <c r="E123" s="2">
        <f t="shared" si="63"/>
        <v>56.8575</v>
      </c>
      <c r="G123" s="2">
        <v>1994.0</v>
      </c>
      <c r="H123" s="2">
        <f t="shared" si="64"/>
        <v>0</v>
      </c>
      <c r="I123" s="2">
        <f t="shared" si="65"/>
        <v>3.320113041</v>
      </c>
      <c r="J123" s="2">
        <f t="shared" si="66"/>
        <v>17.57286935</v>
      </c>
      <c r="K123" s="2">
        <f t="shared" si="67"/>
        <v>43.93908904</v>
      </c>
    </row>
    <row r="124">
      <c r="A124" s="2">
        <v>1995.0</v>
      </c>
      <c r="B124" s="2">
        <f t="shared" si="60"/>
        <v>23.14285714</v>
      </c>
      <c r="C124" s="2">
        <f t="shared" si="61"/>
        <v>7.436</v>
      </c>
      <c r="D124" s="2">
        <f t="shared" si="62"/>
        <v>109.83</v>
      </c>
      <c r="E124" s="2">
        <f t="shared" si="63"/>
        <v>59.85</v>
      </c>
      <c r="G124" s="2">
        <v>1995.0</v>
      </c>
      <c r="H124" s="2">
        <f t="shared" si="64"/>
        <v>0</v>
      </c>
      <c r="I124" s="2">
        <f t="shared" si="65"/>
        <v>3.539224976</v>
      </c>
      <c r="J124" s="2">
        <f t="shared" si="66"/>
        <v>19.38584853</v>
      </c>
      <c r="K124" s="2">
        <f t="shared" si="67"/>
        <v>46.0332122</v>
      </c>
    </row>
    <row r="125">
      <c r="A125" s="2">
        <v>1996.0</v>
      </c>
      <c r="B125" s="2">
        <f t="shared" si="60"/>
        <v>24.49285714</v>
      </c>
      <c r="C125" s="2">
        <f t="shared" si="61"/>
        <v>7.834666667</v>
      </c>
      <c r="D125" s="2">
        <f t="shared" si="62"/>
        <v>117.04</v>
      </c>
      <c r="E125" s="2">
        <f t="shared" si="63"/>
        <v>63.34125</v>
      </c>
      <c r="G125" s="2">
        <v>1996.0</v>
      </c>
      <c r="H125" s="2">
        <f t="shared" si="64"/>
        <v>0</v>
      </c>
      <c r="I125" s="2">
        <f t="shared" si="65"/>
        <v>3.730961579</v>
      </c>
      <c r="J125" s="2">
        <f t="shared" si="66"/>
        <v>21.07028104</v>
      </c>
      <c r="K125" s="2">
        <f t="shared" si="67"/>
        <v>48.61295976</v>
      </c>
    </row>
    <row r="126">
      <c r="A126" s="2">
        <v>1997.0</v>
      </c>
      <c r="B126" s="2">
        <f t="shared" si="60"/>
        <v>26.03571429</v>
      </c>
      <c r="C126" s="2">
        <f t="shared" si="61"/>
        <v>8.606</v>
      </c>
      <c r="D126" s="2">
        <f t="shared" si="62"/>
        <v>125.58</v>
      </c>
      <c r="E126" s="2">
        <f t="shared" si="63"/>
        <v>67.33125</v>
      </c>
      <c r="G126" s="2">
        <v>1997.0</v>
      </c>
      <c r="H126" s="2">
        <f t="shared" si="64"/>
        <v>0</v>
      </c>
      <c r="I126" s="2">
        <f t="shared" si="65"/>
        <v>4.046688201</v>
      </c>
      <c r="J126" s="2">
        <f t="shared" si="66"/>
        <v>23.18670822</v>
      </c>
      <c r="K126" s="2">
        <f t="shared" si="67"/>
        <v>51.46042501</v>
      </c>
    </row>
    <row r="127">
      <c r="A127" s="2">
        <v>1998.0</v>
      </c>
      <c r="B127" s="2">
        <f t="shared" si="60"/>
        <v>27.57857143</v>
      </c>
      <c r="C127" s="2">
        <f t="shared" si="61"/>
        <v>8.97</v>
      </c>
      <c r="D127" s="2">
        <f t="shared" si="62"/>
        <v>134.61</v>
      </c>
      <c r="E127" s="2">
        <f t="shared" si="63"/>
        <v>71.32125</v>
      </c>
      <c r="G127" s="2">
        <v>1998.0</v>
      </c>
      <c r="H127" s="2">
        <f t="shared" si="64"/>
        <v>0</v>
      </c>
      <c r="I127" s="2">
        <f t="shared" si="65"/>
        <v>4.23523623</v>
      </c>
      <c r="J127" s="2">
        <f t="shared" si="66"/>
        <v>25.64729115</v>
      </c>
      <c r="K127" s="2">
        <f t="shared" si="67"/>
        <v>54.32557977</v>
      </c>
    </row>
    <row r="128">
      <c r="A128" s="2">
        <v>1999.0</v>
      </c>
      <c r="B128" s="2">
        <f t="shared" si="60"/>
        <v>29.12142857</v>
      </c>
      <c r="C128" s="2">
        <f t="shared" si="61"/>
        <v>9.949333333</v>
      </c>
      <c r="D128" s="2">
        <f t="shared" si="62"/>
        <v>141.75</v>
      </c>
      <c r="E128" s="2">
        <f t="shared" si="63"/>
        <v>75.31125</v>
      </c>
      <c r="G128" s="2">
        <v>1999.0</v>
      </c>
      <c r="H128" s="2">
        <f t="shared" si="64"/>
        <v>0</v>
      </c>
      <c r="I128" s="2">
        <f t="shared" si="65"/>
        <v>4.614973226</v>
      </c>
      <c r="J128" s="2">
        <f t="shared" si="66"/>
        <v>26.79992687</v>
      </c>
      <c r="K128" s="2">
        <f t="shared" si="67"/>
        <v>57.32882609</v>
      </c>
    </row>
    <row r="129">
      <c r="A129" s="2">
        <v>2000.0</v>
      </c>
      <c r="B129" s="2">
        <f t="shared" si="60"/>
        <v>30.47142857</v>
      </c>
      <c r="C129" s="2">
        <f t="shared" si="61"/>
        <v>10.93733333</v>
      </c>
      <c r="D129" s="2">
        <f t="shared" si="62"/>
        <v>150.15</v>
      </c>
      <c r="E129" s="2">
        <f t="shared" si="63"/>
        <v>78.8025</v>
      </c>
      <c r="G129" s="2">
        <v>2000.0</v>
      </c>
      <c r="H129" s="2">
        <f t="shared" si="64"/>
        <v>0</v>
      </c>
      <c r="I129" s="2">
        <f t="shared" si="65"/>
        <v>4.964186905</v>
      </c>
      <c r="J129" s="2">
        <f t="shared" si="66"/>
        <v>29.26400155</v>
      </c>
      <c r="K129" s="2">
        <f t="shared" si="67"/>
        <v>59.66278774</v>
      </c>
    </row>
    <row r="130">
      <c r="A130" s="2">
        <v>2001.0</v>
      </c>
      <c r="B130" s="2">
        <f t="shared" si="60"/>
        <v>31.24285714</v>
      </c>
      <c r="C130" s="2">
        <f t="shared" si="61"/>
        <v>11.804</v>
      </c>
      <c r="D130" s="2">
        <f t="shared" si="62"/>
        <v>155.61</v>
      </c>
      <c r="E130" s="2">
        <f t="shared" si="63"/>
        <v>80.7975</v>
      </c>
      <c r="G130" s="2">
        <v>2001.0</v>
      </c>
      <c r="H130" s="2">
        <f t="shared" si="64"/>
        <v>0</v>
      </c>
      <c r="I130" s="2">
        <f t="shared" si="65"/>
        <v>5.230361889</v>
      </c>
      <c r="J130" s="2">
        <f t="shared" si="66"/>
        <v>31.10419981</v>
      </c>
      <c r="K130" s="2">
        <f t="shared" si="67"/>
        <v>60.87922402</v>
      </c>
    </row>
    <row r="131">
      <c r="A131" s="2">
        <v>2002.0</v>
      </c>
      <c r="B131" s="2">
        <f t="shared" si="60"/>
        <v>32.20714286</v>
      </c>
      <c r="C131" s="2">
        <f t="shared" si="61"/>
        <v>12.532</v>
      </c>
      <c r="D131" s="2">
        <f t="shared" si="62"/>
        <v>162.68</v>
      </c>
      <c r="E131" s="2">
        <f t="shared" si="63"/>
        <v>83.29125</v>
      </c>
      <c r="G131" s="2">
        <v>2002.0</v>
      </c>
      <c r="H131" s="2">
        <f t="shared" si="64"/>
        <v>0</v>
      </c>
      <c r="I131" s="2">
        <f t="shared" si="65"/>
        <v>5.467584199</v>
      </c>
      <c r="J131" s="2">
        <f t="shared" si="66"/>
        <v>33.57100779</v>
      </c>
      <c r="K131" s="2">
        <f t="shared" si="67"/>
        <v>62.4343723</v>
      </c>
    </row>
    <row r="132">
      <c r="A132" s="2">
        <v>2003.0</v>
      </c>
      <c r="B132" s="2">
        <f t="shared" si="60"/>
        <v>33.36428571</v>
      </c>
      <c r="C132" s="2">
        <f t="shared" si="61"/>
        <v>13.71066667</v>
      </c>
      <c r="D132" s="2">
        <f t="shared" si="62"/>
        <v>170.03</v>
      </c>
      <c r="E132" s="2">
        <f t="shared" si="63"/>
        <v>86.28375</v>
      </c>
      <c r="G132" s="2">
        <v>2003.0</v>
      </c>
      <c r="H132" s="2">
        <f t="shared" si="64"/>
        <v>0</v>
      </c>
      <c r="I132" s="2">
        <f t="shared" si="65"/>
        <v>5.818177361</v>
      </c>
      <c r="J132" s="2">
        <f t="shared" si="66"/>
        <v>35.75989847</v>
      </c>
      <c r="K132" s="2">
        <f t="shared" si="67"/>
        <v>64.4137694</v>
      </c>
    </row>
    <row r="133">
      <c r="A133" s="2">
        <v>2004.0</v>
      </c>
      <c r="B133" s="2">
        <f t="shared" si="60"/>
        <v>34.52142857</v>
      </c>
      <c r="C133" s="2">
        <f t="shared" si="61"/>
        <v>15.08866667</v>
      </c>
      <c r="D133" s="2">
        <f t="shared" si="62"/>
        <v>178.92</v>
      </c>
      <c r="E133" s="2">
        <f t="shared" si="63"/>
        <v>89.27625</v>
      </c>
      <c r="G133" s="2">
        <v>2004.0</v>
      </c>
      <c r="H133" s="2">
        <f t="shared" si="64"/>
        <v>0</v>
      </c>
      <c r="I133" s="2">
        <f t="shared" si="65"/>
        <v>6.190342277</v>
      </c>
      <c r="J133" s="2">
        <f t="shared" si="66"/>
        <v>38.95830559</v>
      </c>
      <c r="K133" s="2">
        <f t="shared" si="67"/>
        <v>66.21341166</v>
      </c>
    </row>
    <row r="134">
      <c r="A134" s="2">
        <v>2005.0</v>
      </c>
      <c r="B134" s="2">
        <f t="shared" si="60"/>
        <v>35.67857143</v>
      </c>
      <c r="C134" s="2">
        <f t="shared" si="61"/>
        <v>16.29333333</v>
      </c>
      <c r="D134" s="2">
        <f t="shared" si="62"/>
        <v>180.81</v>
      </c>
      <c r="E134" s="2">
        <f t="shared" si="63"/>
        <v>92.26875</v>
      </c>
      <c r="G134" s="2">
        <v>2005.0</v>
      </c>
      <c r="H134" s="2">
        <f t="shared" si="64"/>
        <v>0</v>
      </c>
      <c r="I134" s="2">
        <f t="shared" si="65"/>
        <v>6.546924026</v>
      </c>
      <c r="J134" s="2">
        <f t="shared" si="66"/>
        <v>37.53161236</v>
      </c>
      <c r="K134" s="2">
        <f t="shared" si="67"/>
        <v>68.84040409</v>
      </c>
    </row>
    <row r="135">
      <c r="A135" s="2">
        <v>2006.0</v>
      </c>
      <c r="B135" s="2">
        <f t="shared" si="60"/>
        <v>37.02857143</v>
      </c>
      <c r="C135" s="2">
        <f t="shared" si="61"/>
        <v>17.41133333</v>
      </c>
      <c r="D135" s="2">
        <f t="shared" si="62"/>
        <v>181.86</v>
      </c>
      <c r="E135" s="2">
        <f t="shared" si="63"/>
        <v>95.76</v>
      </c>
      <c r="G135" s="2">
        <v>2006.0</v>
      </c>
      <c r="H135" s="2">
        <f t="shared" si="64"/>
        <v>0</v>
      </c>
      <c r="I135" s="2">
        <f t="shared" si="65"/>
        <v>6.911376184</v>
      </c>
      <c r="J135" s="2">
        <f t="shared" si="66"/>
        <v>35.06312744</v>
      </c>
      <c r="K135" s="2">
        <f t="shared" si="67"/>
        <v>72.11168685</v>
      </c>
    </row>
    <row r="136">
      <c r="A136" s="2">
        <v>2007.0</v>
      </c>
      <c r="B136" s="2">
        <f t="shared" si="60"/>
        <v>38.18571429</v>
      </c>
      <c r="C136" s="2">
        <f t="shared" si="61"/>
        <v>18.55533333</v>
      </c>
      <c r="D136" s="2">
        <f t="shared" si="62"/>
        <v>182.14</v>
      </c>
      <c r="E136" s="2">
        <f t="shared" si="63"/>
        <v>98.7525</v>
      </c>
      <c r="G136" s="2">
        <v>2007.0</v>
      </c>
      <c r="H136" s="2">
        <f t="shared" si="64"/>
        <v>0</v>
      </c>
      <c r="I136" s="2">
        <f t="shared" si="65"/>
        <v>7.258302969</v>
      </c>
      <c r="J136" s="2">
        <f t="shared" si="66"/>
        <v>32.47676791</v>
      </c>
      <c r="K136" s="2">
        <f t="shared" si="67"/>
        <v>75.02933389</v>
      </c>
    </row>
    <row r="137">
      <c r="A137" s="2">
        <v>2008.0</v>
      </c>
      <c r="B137" s="2">
        <f t="shared" si="60"/>
        <v>39.34285714</v>
      </c>
      <c r="C137" s="2">
        <f t="shared" si="61"/>
        <v>19.63</v>
      </c>
      <c r="D137" s="2">
        <f t="shared" si="62"/>
        <v>181.79</v>
      </c>
      <c r="E137" s="2">
        <f t="shared" si="63"/>
        <v>101.745</v>
      </c>
      <c r="G137" s="2">
        <v>2008.0</v>
      </c>
      <c r="H137" s="2">
        <f t="shared" si="64"/>
        <v>0</v>
      </c>
      <c r="I137" s="2">
        <f t="shared" si="65"/>
        <v>7.595911802</v>
      </c>
      <c r="J137" s="2">
        <f t="shared" si="66"/>
        <v>29.4008865</v>
      </c>
      <c r="K137" s="2">
        <f t="shared" si="67"/>
        <v>78.09848741</v>
      </c>
    </row>
    <row r="138">
      <c r="A138" s="2">
        <v>2009.0</v>
      </c>
      <c r="B138" s="2">
        <f t="shared" si="60"/>
        <v>36.72</v>
      </c>
      <c r="C138" s="2">
        <f t="shared" si="61"/>
        <v>18.408</v>
      </c>
      <c r="D138" s="2">
        <f t="shared" si="62"/>
        <v>169.54</v>
      </c>
      <c r="E138" s="2">
        <f t="shared" si="63"/>
        <v>97.0425</v>
      </c>
      <c r="G138" s="2">
        <v>2009.0</v>
      </c>
      <c r="H138" s="2">
        <f t="shared" si="64"/>
        <v>0</v>
      </c>
      <c r="I138" s="2">
        <f t="shared" si="65"/>
        <v>8.661929169</v>
      </c>
      <c r="J138" s="2">
        <f t="shared" si="66"/>
        <v>16.37168849</v>
      </c>
      <c r="K138" s="2">
        <f t="shared" si="67"/>
        <v>82.36088234</v>
      </c>
    </row>
    <row r="139">
      <c r="A139" s="2">
        <v>2010.0</v>
      </c>
      <c r="B139" s="2">
        <f t="shared" si="60"/>
        <v>40.69285714</v>
      </c>
      <c r="C139" s="2">
        <f t="shared" si="61"/>
        <v>21.85733333</v>
      </c>
      <c r="D139" s="2">
        <f t="shared" si="62"/>
        <v>175.7</v>
      </c>
      <c r="E139" s="2">
        <f t="shared" si="63"/>
        <v>100.925625</v>
      </c>
      <c r="G139" s="2">
        <v>2010.0</v>
      </c>
      <c r="H139" s="2">
        <f t="shared" si="64"/>
        <v>0</v>
      </c>
      <c r="I139" s="2">
        <f t="shared" si="65"/>
        <v>8.179903637</v>
      </c>
      <c r="J139" s="2">
        <f t="shared" si="66"/>
        <v>21.63708595</v>
      </c>
      <c r="K139" s="2">
        <f t="shared" si="67"/>
        <v>82.57925446</v>
      </c>
    </row>
    <row r="140">
      <c r="A140" s="2">
        <v>2011.0</v>
      </c>
      <c r="B140" s="2">
        <f t="shared" si="60"/>
        <v>41.27142857</v>
      </c>
      <c r="C140" s="2">
        <f t="shared" si="61"/>
        <v>22.91466667</v>
      </c>
      <c r="D140" s="2">
        <f t="shared" si="62"/>
        <v>181.51</v>
      </c>
      <c r="E140" s="2">
        <f t="shared" si="63"/>
        <v>106.7325</v>
      </c>
      <c r="G140" s="2">
        <v>2011.0</v>
      </c>
      <c r="H140" s="2">
        <f t="shared" si="64"/>
        <v>0</v>
      </c>
      <c r="I140" s="2">
        <f t="shared" si="65"/>
        <v>8.386214171</v>
      </c>
      <c r="J140" s="2">
        <f t="shared" si="66"/>
        <v>24.32667278</v>
      </c>
      <c r="K140" s="2">
        <f t="shared" si="67"/>
        <v>83.21342257</v>
      </c>
    </row>
    <row r="141">
      <c r="A141" s="2">
        <v>2012.0</v>
      </c>
      <c r="B141" s="2">
        <f t="shared" si="60"/>
        <v>42.42857143</v>
      </c>
      <c r="C141" s="2">
        <f t="shared" si="61"/>
        <v>24.206</v>
      </c>
      <c r="D141" s="2">
        <f t="shared" si="62"/>
        <v>183.54</v>
      </c>
      <c r="E141" s="2">
        <f t="shared" si="63"/>
        <v>109.725</v>
      </c>
      <c r="G141" s="2">
        <v>2012.0</v>
      </c>
      <c r="H141" s="2">
        <f t="shared" si="64"/>
        <v>0</v>
      </c>
      <c r="I141" s="2">
        <f t="shared" si="65"/>
        <v>8.736232765</v>
      </c>
      <c r="J141" s="2">
        <f t="shared" si="66"/>
        <v>22.79995012</v>
      </c>
      <c r="K141" s="2">
        <f t="shared" si="67"/>
        <v>86.02967425</v>
      </c>
    </row>
    <row r="142">
      <c r="A142" s="2">
        <v>2013.0</v>
      </c>
      <c r="B142" s="2">
        <f t="shared" si="60"/>
        <v>43.97142857</v>
      </c>
      <c r="C142" s="2">
        <f t="shared" si="61"/>
        <v>25.73133333</v>
      </c>
      <c r="D142" s="2">
        <f t="shared" si="62"/>
        <v>188.37</v>
      </c>
      <c r="E142" s="2">
        <f t="shared" si="63"/>
        <v>113.715</v>
      </c>
      <c r="G142" s="2">
        <v>2013.0</v>
      </c>
      <c r="H142" s="2">
        <f t="shared" si="64"/>
        <v>0</v>
      </c>
      <c r="I142" s="2">
        <f t="shared" si="65"/>
        <v>9.158237192</v>
      </c>
      <c r="J142" s="2">
        <f t="shared" si="66"/>
        <v>22.28500963</v>
      </c>
      <c r="K142" s="2">
        <f t="shared" si="67"/>
        <v>89.44622937</v>
      </c>
    </row>
    <row r="143">
      <c r="A143" s="2">
        <v>2014.0</v>
      </c>
      <c r="B143" s="2">
        <f t="shared" si="60"/>
        <v>45.32142857</v>
      </c>
      <c r="C143" s="2">
        <f t="shared" si="61"/>
        <v>26.936</v>
      </c>
      <c r="D143" s="2">
        <f t="shared" si="62"/>
        <v>192.43</v>
      </c>
      <c r="E143" s="2">
        <f t="shared" si="63"/>
        <v>117.20625</v>
      </c>
      <c r="G143" s="2">
        <v>2014.0</v>
      </c>
      <c r="H143" s="2">
        <f t="shared" si="64"/>
        <v>0</v>
      </c>
      <c r="I143" s="2">
        <f t="shared" si="65"/>
        <v>9.509422938</v>
      </c>
      <c r="J143" s="2">
        <f t="shared" si="66"/>
        <v>21.70719119</v>
      </c>
      <c r="K143" s="2">
        <f t="shared" si="67"/>
        <v>92.48077872</v>
      </c>
    </row>
    <row r="144">
      <c r="A144" s="2">
        <v>2015.0</v>
      </c>
      <c r="B144" s="2">
        <f t="shared" si="60"/>
        <v>47.25</v>
      </c>
      <c r="C144" s="2">
        <f t="shared" si="61"/>
        <v>28.89466667</v>
      </c>
      <c r="D144" s="2">
        <f t="shared" si="62"/>
        <v>197.96</v>
      </c>
      <c r="E144" s="2">
        <f t="shared" si="63"/>
        <v>122.19375</v>
      </c>
      <c r="G144" s="2">
        <v>2015.0</v>
      </c>
      <c r="H144" s="2">
        <f t="shared" si="64"/>
        <v>0</v>
      </c>
      <c r="I144" s="2">
        <f t="shared" si="65"/>
        <v>10.04447736</v>
      </c>
      <c r="J144" s="2">
        <f t="shared" si="66"/>
        <v>20.66905559</v>
      </c>
      <c r="K144" s="2">
        <f t="shared" si="67"/>
        <v>96.86688372</v>
      </c>
    </row>
    <row r="145">
      <c r="A145" s="2">
        <v>2016.0</v>
      </c>
      <c r="B145" s="2">
        <f t="shared" si="60"/>
        <v>49.17857143</v>
      </c>
      <c r="C145" s="2">
        <f t="shared" si="61"/>
        <v>30.238</v>
      </c>
      <c r="D145" s="2">
        <f t="shared" si="62"/>
        <v>204.12</v>
      </c>
      <c r="E145" s="2">
        <f t="shared" si="63"/>
        <v>127.18125</v>
      </c>
      <c r="G145" s="2">
        <v>2016.0</v>
      </c>
      <c r="H145" s="2">
        <f t="shared" si="64"/>
        <v>0</v>
      </c>
      <c r="I145" s="2">
        <f t="shared" si="65"/>
        <v>10.49114952</v>
      </c>
      <c r="J145" s="2">
        <f t="shared" si="66"/>
        <v>20.08722456</v>
      </c>
      <c r="K145" s="2">
        <f t="shared" si="67"/>
        <v>101.1797331</v>
      </c>
    </row>
    <row r="146">
      <c r="A146" s="2">
        <v>2017.0</v>
      </c>
      <c r="B146" s="2">
        <f t="shared" si="60"/>
        <v>51.10714286</v>
      </c>
      <c r="C146" s="2">
        <f t="shared" si="61"/>
        <v>31.63333333</v>
      </c>
      <c r="D146" s="2">
        <f t="shared" si="62"/>
        <v>210.28</v>
      </c>
      <c r="E146" s="2">
        <f t="shared" si="63"/>
        <v>132.16875</v>
      </c>
      <c r="G146" s="2">
        <v>2017.0</v>
      </c>
      <c r="H146" s="2">
        <f t="shared" si="64"/>
        <v>0</v>
      </c>
      <c r="I146" s="2">
        <f t="shared" si="65"/>
        <v>10.94501644</v>
      </c>
      <c r="J146" s="2">
        <f t="shared" si="66"/>
        <v>19.49646089</v>
      </c>
      <c r="K146" s="2">
        <f t="shared" si="67"/>
        <v>105.4983203</v>
      </c>
    </row>
    <row r="147">
      <c r="A147" s="2">
        <v>2018.0</v>
      </c>
      <c r="B147" s="2">
        <f t="shared" si="60"/>
        <v>53.03571429</v>
      </c>
      <c r="C147" s="2">
        <f t="shared" si="61"/>
        <v>32.812</v>
      </c>
      <c r="D147" s="2">
        <f t="shared" si="62"/>
        <v>219.59</v>
      </c>
      <c r="E147" s="2">
        <f t="shared" si="63"/>
        <v>137.15625</v>
      </c>
      <c r="G147" s="2">
        <v>2018.0</v>
      </c>
      <c r="H147" s="2">
        <f t="shared" si="64"/>
        <v>0</v>
      </c>
      <c r="I147" s="2">
        <f t="shared" si="65"/>
        <v>11.34521277</v>
      </c>
      <c r="J147" s="2">
        <f t="shared" si="66"/>
        <v>21.25983881</v>
      </c>
      <c r="K147" s="2">
        <f t="shared" si="67"/>
        <v>109.2097698</v>
      </c>
    </row>
    <row r="148">
      <c r="A148" s="2">
        <v>2019.0</v>
      </c>
      <c r="B148" s="2">
        <f t="shared" si="60"/>
        <v>52.26428571</v>
      </c>
      <c r="C148" s="2">
        <f t="shared" si="61"/>
        <v>34.33733333</v>
      </c>
      <c r="D148" s="2">
        <f t="shared" si="62"/>
        <v>234.71</v>
      </c>
      <c r="E148" s="2">
        <f t="shared" si="63"/>
        <v>131.8125</v>
      </c>
      <c r="G148" s="2">
        <v>2019.0</v>
      </c>
      <c r="H148" s="2">
        <f t="shared" si="64"/>
        <v>0</v>
      </c>
      <c r="I148" s="2">
        <f t="shared" si="65"/>
        <v>12.61501932</v>
      </c>
      <c r="J148" s="2">
        <f t="shared" si="66"/>
        <v>21.82410051</v>
      </c>
      <c r="K148" s="2">
        <f t="shared" si="67"/>
        <v>115.3501421</v>
      </c>
    </row>
    <row r="149">
      <c r="A149" s="2">
        <v>2020.0</v>
      </c>
      <c r="B149" s="2">
        <f t="shared" si="60"/>
        <v>52.26428571</v>
      </c>
      <c r="C149" s="2">
        <f t="shared" si="61"/>
        <v>36.15733333</v>
      </c>
      <c r="D149" s="2">
        <f t="shared" si="62"/>
        <v>234.08</v>
      </c>
      <c r="E149" s="2">
        <f t="shared" si="63"/>
        <v>126.1125</v>
      </c>
      <c r="G149" s="2">
        <v>2020.0</v>
      </c>
      <c r="H149" s="2">
        <f t="shared" si="64"/>
        <v>0</v>
      </c>
      <c r="I149" s="2">
        <f t="shared" si="65"/>
        <v>12.86801546</v>
      </c>
      <c r="J149" s="2">
        <f t="shared" si="66"/>
        <v>21.35064599</v>
      </c>
      <c r="K149" s="2">
        <f t="shared" si="67"/>
        <v>115.2686005</v>
      </c>
    </row>
    <row r="150">
      <c r="A150" s="2">
        <v>2021.0</v>
      </c>
      <c r="B150" s="2">
        <f t="shared" si="60"/>
        <v>53.61428571</v>
      </c>
      <c r="C150" s="2">
        <f t="shared" si="61"/>
        <v>37.466</v>
      </c>
      <c r="D150" s="2">
        <f t="shared" si="62"/>
        <v>224.49</v>
      </c>
      <c r="E150" s="2">
        <f t="shared" si="63"/>
        <v>111.50625</v>
      </c>
      <c r="G150" s="2">
        <v>2021.0</v>
      </c>
      <c r="H150" s="2">
        <f t="shared" si="64"/>
        <v>0</v>
      </c>
      <c r="I150" s="2">
        <f t="shared" si="65"/>
        <v>14.28603586</v>
      </c>
      <c r="J150" s="2">
        <f t="shared" si="66"/>
        <v>21.11295151</v>
      </c>
      <c r="K150" s="2">
        <f t="shared" si="67"/>
        <v>109.1766912</v>
      </c>
    </row>
    <row r="151">
      <c r="A151" s="2">
        <v>2022.0</v>
      </c>
      <c r="B151" s="2">
        <f t="shared" si="60"/>
        <v>51.10714286</v>
      </c>
      <c r="C151" s="2">
        <f t="shared" si="61"/>
        <v>41.86</v>
      </c>
      <c r="D151" s="2">
        <f t="shared" si="62"/>
        <v>205.31</v>
      </c>
      <c r="E151" s="2">
        <f t="shared" si="63"/>
        <v>109.546875</v>
      </c>
      <c r="G151" s="2">
        <v>2022.0</v>
      </c>
      <c r="H151" s="2">
        <f t="shared" si="64"/>
        <v>0</v>
      </c>
      <c r="I151" s="2">
        <f t="shared" si="65"/>
        <v>16.00470875</v>
      </c>
      <c r="J151" s="2">
        <f t="shared" si="66"/>
        <v>22.31892147</v>
      </c>
      <c r="K151" s="2">
        <f t="shared" si="67"/>
        <v>95.30795907</v>
      </c>
    </row>
    <row r="152">
      <c r="A152" s="2">
        <v>2023.0</v>
      </c>
      <c r="B152" s="2">
        <f t="shared" si="60"/>
        <v>48.6</v>
      </c>
      <c r="C152" s="2">
        <f t="shared" si="61"/>
        <v>45.25733333</v>
      </c>
      <c r="D152" s="2">
        <f t="shared" si="62"/>
        <v>178.57</v>
      </c>
      <c r="E152" s="2">
        <f t="shared" si="63"/>
        <v>100.4625</v>
      </c>
      <c r="G152" s="2">
        <v>2023.0</v>
      </c>
      <c r="H152" s="2">
        <f t="shared" si="64"/>
        <v>0</v>
      </c>
      <c r="I152" s="2">
        <f t="shared" si="65"/>
        <v>18.51443692</v>
      </c>
      <c r="J152" s="2">
        <f t="shared" si="66"/>
        <v>24.64643318</v>
      </c>
      <c r="K152" s="2">
        <f t="shared" si="67"/>
        <v>75.22096323</v>
      </c>
    </row>
    <row r="153">
      <c r="A153" s="2">
        <v>2024.0</v>
      </c>
      <c r="B153" s="2">
        <f t="shared" si="60"/>
        <v>48.66428571</v>
      </c>
      <c r="C153" s="2">
        <f t="shared" si="61"/>
        <v>47.84866667</v>
      </c>
      <c r="D153" s="2">
        <f t="shared" si="62"/>
        <v>178.78</v>
      </c>
      <c r="E153" s="2">
        <f t="shared" si="63"/>
        <v>85.5</v>
      </c>
      <c r="G153" s="2">
        <v>2024.0</v>
      </c>
      <c r="H153" s="2">
        <f t="shared" si="64"/>
        <v>0</v>
      </c>
      <c r="I153" s="2">
        <f t="shared" si="65"/>
        <v>20.18090628</v>
      </c>
      <c r="J153" s="2">
        <f t="shared" si="66"/>
        <v>22.52103751</v>
      </c>
      <c r="K153" s="2">
        <f t="shared" si="67"/>
        <v>75.75215145</v>
      </c>
    </row>
    <row r="154">
      <c r="A154" s="2">
        <v>2025.0</v>
      </c>
      <c r="B154" s="2">
        <f t="shared" si="60"/>
        <v>47.44285714</v>
      </c>
      <c r="C154" s="2">
        <f t="shared" si="61"/>
        <v>51.25466667</v>
      </c>
      <c r="D154" s="2">
        <f t="shared" si="62"/>
        <v>131.25</v>
      </c>
      <c r="E154" s="2">
        <f t="shared" si="63"/>
        <v>67.6875</v>
      </c>
      <c r="G154" s="2">
        <v>2025.0</v>
      </c>
      <c r="H154" s="2">
        <f t="shared" si="64"/>
        <v>0</v>
      </c>
      <c r="I154" s="2">
        <f t="shared" si="65"/>
        <v>21.95194633</v>
      </c>
      <c r="J154" s="2">
        <f t="shared" si="66"/>
        <v>20.93407857</v>
      </c>
      <c r="K154" s="2">
        <f t="shared" si="67"/>
        <v>49.30842748</v>
      </c>
    </row>
    <row r="156">
      <c r="B156" s="6" t="s">
        <v>28</v>
      </c>
      <c r="H156" s="6" t="s">
        <v>29</v>
      </c>
    </row>
    <row r="157">
      <c r="A157" s="1" t="s">
        <v>0</v>
      </c>
      <c r="B157" s="7" t="s">
        <v>18</v>
      </c>
      <c r="C157" s="7" t="s">
        <v>19</v>
      </c>
      <c r="D157" s="7" t="s">
        <v>20</v>
      </c>
      <c r="E157" s="7" t="s">
        <v>21</v>
      </c>
      <c r="G157" s="1" t="s">
        <v>0</v>
      </c>
      <c r="H157" s="7" t="s">
        <v>18</v>
      </c>
      <c r="I157" s="7" t="s">
        <v>19</v>
      </c>
      <c r="J157" s="7" t="s">
        <v>20</v>
      </c>
      <c r="K157" s="7" t="s">
        <v>21</v>
      </c>
    </row>
    <row r="158">
      <c r="A158" s="2">
        <v>1990.0</v>
      </c>
      <c r="B158" s="2">
        <f t="shared" ref="B158:B193" si="68">INDIRECT("'" &amp; A2 &amp; "'!B7")</f>
        <v>11</v>
      </c>
      <c r="C158" s="2">
        <f t="shared" ref="C158:C193" si="69">INDIRECT("'" &amp; A2 &amp; "'!C7")</f>
        <v>1</v>
      </c>
      <c r="D158" s="2">
        <f t="shared" ref="D158:D193" si="70">INDIRECT("'" &amp; A2 &amp; "'!D7")</f>
        <v>1</v>
      </c>
      <c r="E158" s="2">
        <f t="shared" ref="E158:E193" si="71">INDIRECT("'" &amp; A2 &amp; "'!E7")</f>
        <v>3</v>
      </c>
      <c r="G158" s="2">
        <v>1990.0</v>
      </c>
      <c r="H158" s="2">
        <f t="shared" ref="H158:H193" si="72">INDIRECT("'" &amp; A2 &amp; "'!B60")</f>
        <v>0</v>
      </c>
      <c r="I158" s="2">
        <f t="shared" ref="I158:I193" si="73">INDIRECT("'" &amp; A2 &amp; "'!C60")</f>
        <v>3</v>
      </c>
      <c r="J158" s="2">
        <f t="shared" ref="J158:J193" si="74">INDIRECT("'" &amp; A2 &amp; "'!D60")</f>
        <v>2</v>
      </c>
      <c r="K158" s="2">
        <f t="shared" ref="K158:K193" si="75">INDIRECT("'" &amp; A2 &amp; "'!E60")</f>
        <v>11</v>
      </c>
    </row>
    <row r="159">
      <c r="A159" s="2">
        <v>1991.0</v>
      </c>
      <c r="B159" s="2">
        <f t="shared" si="68"/>
        <v>11.33</v>
      </c>
      <c r="C159" s="2">
        <f t="shared" si="69"/>
        <v>1.35</v>
      </c>
      <c r="D159" s="2">
        <f t="shared" si="70"/>
        <v>1.3</v>
      </c>
      <c r="E159" s="2">
        <f t="shared" si="71"/>
        <v>3.09</v>
      </c>
      <c r="G159" s="2">
        <v>1991.0</v>
      </c>
      <c r="H159" s="2">
        <f t="shared" si="72"/>
        <v>0</v>
      </c>
      <c r="I159" s="2">
        <f t="shared" si="73"/>
        <v>3.41</v>
      </c>
      <c r="J159" s="2">
        <f t="shared" si="74"/>
        <v>2.33</v>
      </c>
      <c r="K159" s="2">
        <f t="shared" si="75"/>
        <v>11.33</v>
      </c>
    </row>
    <row r="160">
      <c r="A160" s="2">
        <v>1992.0</v>
      </c>
      <c r="B160" s="2">
        <f t="shared" si="68"/>
        <v>11.66</v>
      </c>
      <c r="C160" s="2">
        <f t="shared" si="69"/>
        <v>1.64</v>
      </c>
      <c r="D160" s="2">
        <f t="shared" si="70"/>
        <v>1.65</v>
      </c>
      <c r="E160" s="2">
        <f t="shared" si="71"/>
        <v>3.18</v>
      </c>
      <c r="G160" s="2">
        <v>1992.0</v>
      </c>
      <c r="H160" s="2">
        <f t="shared" si="72"/>
        <v>0</v>
      </c>
      <c r="I160" s="2">
        <f t="shared" si="73"/>
        <v>3.76</v>
      </c>
      <c r="J160" s="2">
        <f t="shared" si="74"/>
        <v>2.71</v>
      </c>
      <c r="K160" s="2">
        <f t="shared" si="75"/>
        <v>11.66</v>
      </c>
    </row>
    <row r="161">
      <c r="A161" s="2">
        <v>1993.0</v>
      </c>
      <c r="B161" s="2">
        <f t="shared" si="68"/>
        <v>11.99</v>
      </c>
      <c r="C161" s="2">
        <f t="shared" si="69"/>
        <v>1.85</v>
      </c>
      <c r="D161" s="2">
        <f t="shared" si="70"/>
        <v>1.96</v>
      </c>
      <c r="E161" s="2">
        <f t="shared" si="71"/>
        <v>3.27</v>
      </c>
      <c r="G161" s="2">
        <v>1993.0</v>
      </c>
      <c r="H161" s="2">
        <f t="shared" si="72"/>
        <v>0</v>
      </c>
      <c r="I161" s="2">
        <f t="shared" si="73"/>
        <v>4.03</v>
      </c>
      <c r="J161" s="2">
        <f t="shared" si="74"/>
        <v>3.05</v>
      </c>
      <c r="K161" s="2">
        <f t="shared" si="75"/>
        <v>11.99</v>
      </c>
    </row>
    <row r="162">
      <c r="A162" s="2">
        <v>1994.0</v>
      </c>
      <c r="B162" s="2">
        <f t="shared" si="68"/>
        <v>12.54</v>
      </c>
      <c r="C162" s="2">
        <f t="shared" si="69"/>
        <v>2.28</v>
      </c>
      <c r="D162" s="2">
        <f t="shared" si="70"/>
        <v>2.19</v>
      </c>
      <c r="E162" s="2">
        <f t="shared" si="71"/>
        <v>3.42</v>
      </c>
      <c r="G162" s="2">
        <v>1994.0</v>
      </c>
      <c r="H162" s="2">
        <f t="shared" si="72"/>
        <v>0</v>
      </c>
      <c r="I162" s="2">
        <f t="shared" si="73"/>
        <v>4.56</v>
      </c>
      <c r="J162" s="2">
        <f t="shared" si="74"/>
        <v>3.33</v>
      </c>
      <c r="K162" s="2">
        <f t="shared" si="75"/>
        <v>12.54</v>
      </c>
    </row>
    <row r="163">
      <c r="A163" s="2">
        <v>1995.0</v>
      </c>
      <c r="B163" s="2">
        <f t="shared" si="68"/>
        <v>13.2</v>
      </c>
      <c r="C163" s="2">
        <f t="shared" si="69"/>
        <v>2.58</v>
      </c>
      <c r="D163" s="2">
        <f t="shared" si="70"/>
        <v>2.49</v>
      </c>
      <c r="E163" s="2">
        <f t="shared" si="71"/>
        <v>3.6</v>
      </c>
      <c r="G163" s="2">
        <v>1995.0</v>
      </c>
      <c r="H163" s="2">
        <f t="shared" si="72"/>
        <v>0</v>
      </c>
      <c r="I163" s="2">
        <f t="shared" si="73"/>
        <v>4.98</v>
      </c>
      <c r="J163" s="2">
        <f t="shared" si="74"/>
        <v>3.69</v>
      </c>
      <c r="K163" s="2">
        <f t="shared" si="75"/>
        <v>13.2</v>
      </c>
    </row>
    <row r="164">
      <c r="A164" s="2">
        <v>1996.0</v>
      </c>
      <c r="B164" s="2">
        <f t="shared" si="68"/>
        <v>13.97</v>
      </c>
      <c r="C164" s="2">
        <f t="shared" si="69"/>
        <v>2.69</v>
      </c>
      <c r="D164" s="2">
        <f t="shared" si="70"/>
        <v>2.75</v>
      </c>
      <c r="E164" s="2">
        <f t="shared" si="71"/>
        <v>3.81</v>
      </c>
      <c r="G164" s="2">
        <v>1996.0</v>
      </c>
      <c r="H164" s="2">
        <f t="shared" si="72"/>
        <v>0</v>
      </c>
      <c r="I164" s="2">
        <f t="shared" si="73"/>
        <v>5.23</v>
      </c>
      <c r="J164" s="2">
        <f t="shared" si="74"/>
        <v>4.02</v>
      </c>
      <c r="K164" s="2">
        <f t="shared" si="75"/>
        <v>13.97</v>
      </c>
    </row>
    <row r="165">
      <c r="A165" s="2">
        <v>1997.0</v>
      </c>
      <c r="B165" s="2">
        <f t="shared" si="68"/>
        <v>14.85</v>
      </c>
      <c r="C165" s="2">
        <f t="shared" si="69"/>
        <v>3.18</v>
      </c>
      <c r="D165" s="2">
        <f t="shared" si="70"/>
        <v>3.09</v>
      </c>
      <c r="E165" s="2">
        <f t="shared" si="71"/>
        <v>4.05</v>
      </c>
      <c r="G165" s="2">
        <v>1997.0</v>
      </c>
      <c r="H165" s="2">
        <f t="shared" si="72"/>
        <v>0</v>
      </c>
      <c r="I165" s="2">
        <f t="shared" si="73"/>
        <v>5.88</v>
      </c>
      <c r="J165" s="2">
        <f t="shared" si="74"/>
        <v>4.44</v>
      </c>
      <c r="K165" s="2">
        <f t="shared" si="75"/>
        <v>14.85</v>
      </c>
    </row>
    <row r="166">
      <c r="A166" s="2">
        <v>1998.0</v>
      </c>
      <c r="B166" s="2">
        <f t="shared" si="68"/>
        <v>15.73</v>
      </c>
      <c r="C166" s="2">
        <f t="shared" si="69"/>
        <v>3.2</v>
      </c>
      <c r="D166" s="2">
        <f t="shared" si="70"/>
        <v>3.5</v>
      </c>
      <c r="E166" s="2">
        <f t="shared" si="71"/>
        <v>4.29</v>
      </c>
      <c r="G166" s="2">
        <v>1998.0</v>
      </c>
      <c r="H166" s="2">
        <f t="shared" si="72"/>
        <v>0</v>
      </c>
      <c r="I166" s="2">
        <f t="shared" si="73"/>
        <v>6.06</v>
      </c>
      <c r="J166" s="2">
        <f t="shared" si="74"/>
        <v>4.93</v>
      </c>
      <c r="K166" s="2">
        <f t="shared" si="75"/>
        <v>15.73</v>
      </c>
    </row>
    <row r="167">
      <c r="A167" s="2">
        <v>1999.0</v>
      </c>
      <c r="B167" s="2">
        <f t="shared" si="68"/>
        <v>16.61</v>
      </c>
      <c r="C167" s="2">
        <f t="shared" si="69"/>
        <v>3.93</v>
      </c>
      <c r="D167" s="2">
        <f t="shared" si="70"/>
        <v>3.64</v>
      </c>
      <c r="E167" s="2">
        <f t="shared" si="71"/>
        <v>4.53</v>
      </c>
      <c r="G167" s="2">
        <v>1999.0</v>
      </c>
      <c r="H167" s="2">
        <f t="shared" si="72"/>
        <v>0</v>
      </c>
      <c r="I167" s="2">
        <f t="shared" si="73"/>
        <v>6.95</v>
      </c>
      <c r="J167" s="2">
        <f t="shared" si="74"/>
        <v>5.15</v>
      </c>
      <c r="K167" s="2">
        <f t="shared" si="75"/>
        <v>16.61</v>
      </c>
    </row>
    <row r="168">
      <c r="A168" s="2">
        <v>2000.0</v>
      </c>
      <c r="B168" s="2">
        <f t="shared" si="68"/>
        <v>17.38</v>
      </c>
      <c r="C168" s="2">
        <f t="shared" si="69"/>
        <v>4.72</v>
      </c>
      <c r="D168" s="2">
        <f t="shared" si="70"/>
        <v>4.07</v>
      </c>
      <c r="E168" s="2">
        <f t="shared" si="71"/>
        <v>4.74</v>
      </c>
      <c r="G168" s="2">
        <v>2000.0</v>
      </c>
      <c r="H168" s="2">
        <f t="shared" si="72"/>
        <v>0</v>
      </c>
      <c r="I168" s="2">
        <f t="shared" si="73"/>
        <v>7.88</v>
      </c>
      <c r="J168" s="2">
        <f t="shared" si="74"/>
        <v>5.65</v>
      </c>
      <c r="K168" s="2">
        <f t="shared" si="75"/>
        <v>17.38</v>
      </c>
    </row>
    <row r="169">
      <c r="A169" s="2">
        <v>2001.0</v>
      </c>
      <c r="B169" s="2">
        <f t="shared" si="68"/>
        <v>17.82</v>
      </c>
      <c r="C169" s="2">
        <f t="shared" si="69"/>
        <v>5.52</v>
      </c>
      <c r="D169" s="2">
        <f t="shared" si="70"/>
        <v>4.41</v>
      </c>
      <c r="E169" s="2">
        <f t="shared" si="71"/>
        <v>4.86</v>
      </c>
      <c r="G169" s="2">
        <v>2001.0</v>
      </c>
      <c r="H169" s="2">
        <f t="shared" si="72"/>
        <v>0</v>
      </c>
      <c r="I169" s="2">
        <f t="shared" si="73"/>
        <v>8.76</v>
      </c>
      <c r="J169" s="2">
        <f t="shared" si="74"/>
        <v>6.03</v>
      </c>
      <c r="K169" s="2">
        <f t="shared" si="75"/>
        <v>17.82</v>
      </c>
    </row>
    <row r="170">
      <c r="A170" s="2">
        <v>2002.0</v>
      </c>
      <c r="B170" s="2">
        <f t="shared" si="68"/>
        <v>18.37</v>
      </c>
      <c r="C170" s="2">
        <f t="shared" si="69"/>
        <v>6.11</v>
      </c>
      <c r="D170" s="2">
        <f t="shared" si="70"/>
        <v>4.87</v>
      </c>
      <c r="E170" s="2">
        <f t="shared" si="71"/>
        <v>5.01</v>
      </c>
      <c r="G170" s="2">
        <v>2002.0</v>
      </c>
      <c r="H170" s="2">
        <f t="shared" si="72"/>
        <v>0</v>
      </c>
      <c r="I170" s="2">
        <f t="shared" si="73"/>
        <v>9.45</v>
      </c>
      <c r="J170" s="2">
        <f t="shared" si="74"/>
        <v>6.54</v>
      </c>
      <c r="K170" s="2">
        <f t="shared" si="75"/>
        <v>18.37</v>
      </c>
    </row>
    <row r="171">
      <c r="A171" s="2">
        <v>2003.0</v>
      </c>
      <c r="B171" s="2">
        <f t="shared" si="68"/>
        <v>19.03</v>
      </c>
      <c r="C171" s="2">
        <f t="shared" si="69"/>
        <v>7.17</v>
      </c>
      <c r="D171" s="2">
        <f t="shared" si="70"/>
        <v>5.26</v>
      </c>
      <c r="E171" s="2">
        <f t="shared" si="71"/>
        <v>5.19</v>
      </c>
      <c r="G171" s="2">
        <v>2003.0</v>
      </c>
      <c r="H171" s="2">
        <f t="shared" si="72"/>
        <v>0</v>
      </c>
      <c r="I171" s="2">
        <f t="shared" si="73"/>
        <v>10.63</v>
      </c>
      <c r="J171" s="2">
        <f t="shared" si="74"/>
        <v>6.99</v>
      </c>
      <c r="K171" s="2">
        <f t="shared" si="75"/>
        <v>19.03</v>
      </c>
    </row>
    <row r="172">
      <c r="A172" s="2">
        <v>2004.0</v>
      </c>
      <c r="B172" s="2">
        <f t="shared" si="68"/>
        <v>19.69</v>
      </c>
      <c r="C172" s="2">
        <f t="shared" si="69"/>
        <v>8.46</v>
      </c>
      <c r="D172" s="2">
        <f t="shared" si="70"/>
        <v>5.87</v>
      </c>
      <c r="E172" s="2">
        <f t="shared" si="71"/>
        <v>5.37</v>
      </c>
      <c r="G172" s="2">
        <v>2004.0</v>
      </c>
      <c r="H172" s="2">
        <f t="shared" si="72"/>
        <v>0</v>
      </c>
      <c r="I172" s="2">
        <f t="shared" si="73"/>
        <v>12.04</v>
      </c>
      <c r="J172" s="2">
        <f t="shared" si="74"/>
        <v>7.66</v>
      </c>
      <c r="K172" s="2">
        <f t="shared" si="75"/>
        <v>19.69</v>
      </c>
    </row>
    <row r="173">
      <c r="A173" s="2">
        <v>2005.0</v>
      </c>
      <c r="B173" s="2">
        <f t="shared" si="68"/>
        <v>20.35</v>
      </c>
      <c r="C173" s="2">
        <f t="shared" si="69"/>
        <v>9.55</v>
      </c>
      <c r="D173" s="2">
        <f t="shared" si="70"/>
        <v>5.48</v>
      </c>
      <c r="E173" s="2">
        <f t="shared" si="71"/>
        <v>5.55</v>
      </c>
      <c r="G173" s="2">
        <v>2005.0</v>
      </c>
      <c r="H173" s="2">
        <f t="shared" si="72"/>
        <v>0</v>
      </c>
      <c r="I173" s="2">
        <f t="shared" si="73"/>
        <v>13.25</v>
      </c>
      <c r="J173" s="2">
        <f t="shared" si="74"/>
        <v>7.33</v>
      </c>
      <c r="K173" s="2">
        <f t="shared" si="75"/>
        <v>20.35</v>
      </c>
    </row>
    <row r="174">
      <c r="A174" s="2">
        <v>2006.0</v>
      </c>
      <c r="B174" s="2">
        <f t="shared" si="68"/>
        <v>21.12</v>
      </c>
      <c r="C174" s="2">
        <f t="shared" si="69"/>
        <v>10.49</v>
      </c>
      <c r="D174" s="2">
        <f t="shared" si="70"/>
        <v>4.86</v>
      </c>
      <c r="E174" s="2">
        <f t="shared" si="71"/>
        <v>5.76</v>
      </c>
      <c r="G174" s="2">
        <v>2006.0</v>
      </c>
      <c r="H174" s="2">
        <f t="shared" si="72"/>
        <v>0</v>
      </c>
      <c r="I174" s="2">
        <f t="shared" si="73"/>
        <v>14.33</v>
      </c>
      <c r="J174" s="2">
        <f t="shared" si="74"/>
        <v>6.78</v>
      </c>
      <c r="K174" s="2">
        <f t="shared" si="75"/>
        <v>21.12</v>
      </c>
    </row>
    <row r="175">
      <c r="A175" s="2">
        <v>2007.0</v>
      </c>
      <c r="B175" s="2">
        <f t="shared" si="68"/>
        <v>21.78</v>
      </c>
      <c r="C175" s="2">
        <f t="shared" si="69"/>
        <v>11.51</v>
      </c>
      <c r="D175" s="2">
        <f t="shared" si="70"/>
        <v>4.24</v>
      </c>
      <c r="E175" s="2">
        <f t="shared" si="71"/>
        <v>5.94</v>
      </c>
      <c r="G175" s="2">
        <v>2007.0</v>
      </c>
      <c r="H175" s="2">
        <f t="shared" si="72"/>
        <v>0</v>
      </c>
      <c r="I175" s="2">
        <f t="shared" si="73"/>
        <v>15.47</v>
      </c>
      <c r="J175" s="2">
        <f t="shared" si="74"/>
        <v>6.22</v>
      </c>
      <c r="K175" s="2">
        <f t="shared" si="75"/>
        <v>21.78</v>
      </c>
    </row>
    <row r="176">
      <c r="A176" s="2">
        <v>2008.0</v>
      </c>
      <c r="B176" s="2">
        <f t="shared" si="68"/>
        <v>22.44</v>
      </c>
      <c r="C176" s="2">
        <f t="shared" si="69"/>
        <v>12.45</v>
      </c>
      <c r="D176" s="2">
        <f t="shared" si="70"/>
        <v>3.53</v>
      </c>
      <c r="E176" s="2">
        <f t="shared" si="71"/>
        <v>6.12</v>
      </c>
      <c r="G176" s="2">
        <v>2008.0</v>
      </c>
      <c r="H176" s="2">
        <f t="shared" si="72"/>
        <v>0</v>
      </c>
      <c r="I176" s="2">
        <f t="shared" si="73"/>
        <v>16.53</v>
      </c>
      <c r="J176" s="2">
        <f t="shared" si="74"/>
        <v>5.57</v>
      </c>
      <c r="K176" s="2">
        <f t="shared" si="75"/>
        <v>22.44</v>
      </c>
    </row>
    <row r="177">
      <c r="A177" s="2">
        <v>2009.0</v>
      </c>
      <c r="B177" s="2">
        <f t="shared" si="68"/>
        <v>19.82</v>
      </c>
      <c r="C177" s="2">
        <f t="shared" si="69"/>
        <v>10.84</v>
      </c>
      <c r="D177" s="2">
        <f t="shared" si="70"/>
        <v>3.98</v>
      </c>
      <c r="E177" s="2">
        <f t="shared" si="71"/>
        <v>4.36</v>
      </c>
      <c r="G177" s="2">
        <v>2009.0</v>
      </c>
      <c r="H177" s="2">
        <f t="shared" si="72"/>
        <v>0</v>
      </c>
      <c r="I177" s="2">
        <f t="shared" si="73"/>
        <v>15</v>
      </c>
      <c r="J177" s="2">
        <f t="shared" si="74"/>
        <v>3</v>
      </c>
      <c r="K177" s="2">
        <f t="shared" si="75"/>
        <v>21</v>
      </c>
    </row>
    <row r="178">
      <c r="A178" s="2">
        <v>2010.0</v>
      </c>
      <c r="B178" s="2">
        <f t="shared" si="68"/>
        <v>23.21</v>
      </c>
      <c r="C178" s="2">
        <f t="shared" si="69"/>
        <v>14.67</v>
      </c>
      <c r="D178" s="2">
        <f t="shared" si="70"/>
        <v>1.89</v>
      </c>
      <c r="E178" s="2">
        <f t="shared" si="71"/>
        <v>5.12</v>
      </c>
      <c r="G178" s="2">
        <v>2010.0</v>
      </c>
      <c r="H178" s="2">
        <f t="shared" si="72"/>
        <v>0</v>
      </c>
      <c r="I178" s="2">
        <f t="shared" si="73"/>
        <v>18.89</v>
      </c>
      <c r="J178" s="2">
        <f t="shared" si="74"/>
        <v>4</v>
      </c>
      <c r="K178" s="2">
        <f t="shared" si="75"/>
        <v>22</v>
      </c>
    </row>
    <row r="179">
      <c r="A179" s="2">
        <v>2011.0</v>
      </c>
      <c r="B179" s="2">
        <f t="shared" si="68"/>
        <v>23.54</v>
      </c>
      <c r="C179" s="2">
        <f t="shared" si="69"/>
        <v>15.74</v>
      </c>
      <c r="D179" s="2">
        <f t="shared" si="70"/>
        <v>2.39</v>
      </c>
      <c r="E179" s="2">
        <f t="shared" si="71"/>
        <v>6.42</v>
      </c>
      <c r="G179" s="2">
        <v>2011.0</v>
      </c>
      <c r="H179" s="2">
        <f t="shared" si="72"/>
        <v>0</v>
      </c>
      <c r="I179" s="2">
        <f t="shared" si="73"/>
        <v>20.02</v>
      </c>
      <c r="J179" s="2">
        <f t="shared" si="74"/>
        <v>4.53</v>
      </c>
      <c r="K179" s="2">
        <f t="shared" si="75"/>
        <v>23.54</v>
      </c>
    </row>
    <row r="180">
      <c r="A180" s="2">
        <v>2012.0</v>
      </c>
      <c r="B180" s="2">
        <f t="shared" si="68"/>
        <v>24.2</v>
      </c>
      <c r="C180" s="2">
        <f t="shared" si="69"/>
        <v>16.93</v>
      </c>
      <c r="D180" s="2">
        <f t="shared" si="70"/>
        <v>2.02</v>
      </c>
      <c r="E180" s="2">
        <f t="shared" si="71"/>
        <v>6.6</v>
      </c>
      <c r="G180" s="2">
        <v>2012.0</v>
      </c>
      <c r="H180" s="2">
        <f t="shared" si="72"/>
        <v>0</v>
      </c>
      <c r="I180" s="2">
        <f t="shared" si="73"/>
        <v>21.33</v>
      </c>
      <c r="J180" s="2">
        <f t="shared" si="74"/>
        <v>4.22</v>
      </c>
      <c r="K180" s="2">
        <f t="shared" si="75"/>
        <v>24.2</v>
      </c>
    </row>
    <row r="181">
      <c r="A181" s="2">
        <v>2013.0</v>
      </c>
      <c r="B181" s="2">
        <f t="shared" si="68"/>
        <v>25.08</v>
      </c>
      <c r="C181" s="2">
        <f t="shared" si="69"/>
        <v>18.29</v>
      </c>
      <c r="D181" s="2">
        <f t="shared" si="70"/>
        <v>1.83</v>
      </c>
      <c r="E181" s="2">
        <f t="shared" si="71"/>
        <v>6.84</v>
      </c>
      <c r="G181" s="2">
        <v>2013.0</v>
      </c>
      <c r="H181" s="2">
        <f t="shared" si="72"/>
        <v>0</v>
      </c>
      <c r="I181" s="2">
        <f t="shared" si="73"/>
        <v>22.85</v>
      </c>
      <c r="J181" s="2">
        <f t="shared" si="74"/>
        <v>4.11</v>
      </c>
      <c r="K181" s="2">
        <f t="shared" si="75"/>
        <v>25.08</v>
      </c>
    </row>
    <row r="182">
      <c r="A182" s="2">
        <v>2014.0</v>
      </c>
      <c r="B182" s="2">
        <f t="shared" si="68"/>
        <v>25.85</v>
      </c>
      <c r="C182" s="2">
        <f t="shared" si="69"/>
        <v>19.33</v>
      </c>
      <c r="D182" s="2">
        <f t="shared" si="70"/>
        <v>1.64</v>
      </c>
      <c r="E182" s="2">
        <f t="shared" si="71"/>
        <v>7.05</v>
      </c>
      <c r="G182" s="2">
        <v>2014.0</v>
      </c>
      <c r="H182" s="2">
        <f t="shared" si="72"/>
        <v>0</v>
      </c>
      <c r="I182" s="2">
        <f t="shared" si="73"/>
        <v>24.03</v>
      </c>
      <c r="J182" s="2">
        <f t="shared" si="74"/>
        <v>3.99</v>
      </c>
      <c r="K182" s="2">
        <f t="shared" si="75"/>
        <v>25.85</v>
      </c>
    </row>
    <row r="183">
      <c r="A183" s="2">
        <v>2015.0</v>
      </c>
      <c r="B183" s="2">
        <f t="shared" si="68"/>
        <v>26.95</v>
      </c>
      <c r="C183" s="2">
        <f t="shared" si="69"/>
        <v>21.09</v>
      </c>
      <c r="D183" s="2">
        <f t="shared" si="70"/>
        <v>1.33</v>
      </c>
      <c r="E183" s="2">
        <f t="shared" si="71"/>
        <v>7.35</v>
      </c>
      <c r="G183" s="2">
        <v>2015.0</v>
      </c>
      <c r="H183" s="2">
        <f t="shared" si="72"/>
        <v>0</v>
      </c>
      <c r="I183" s="2">
        <f t="shared" si="73"/>
        <v>25.99</v>
      </c>
      <c r="J183" s="2">
        <f t="shared" si="74"/>
        <v>3.78</v>
      </c>
      <c r="K183" s="2">
        <f t="shared" si="75"/>
        <v>26.95</v>
      </c>
    </row>
    <row r="184">
      <c r="A184" s="2">
        <v>2016.0</v>
      </c>
      <c r="B184" s="2">
        <f t="shared" si="68"/>
        <v>28.05</v>
      </c>
      <c r="C184" s="2">
        <f t="shared" si="69"/>
        <v>22.14</v>
      </c>
      <c r="D184" s="2">
        <f t="shared" si="70"/>
        <v>1.11</v>
      </c>
      <c r="E184" s="2">
        <f t="shared" si="71"/>
        <v>7.65</v>
      </c>
      <c r="G184" s="2">
        <v>2016.0</v>
      </c>
      <c r="H184" s="2">
        <f t="shared" si="72"/>
        <v>0</v>
      </c>
      <c r="I184" s="2">
        <f t="shared" si="73"/>
        <v>27.24</v>
      </c>
      <c r="J184" s="2">
        <f t="shared" si="74"/>
        <v>3.66</v>
      </c>
      <c r="K184" s="2">
        <f t="shared" si="75"/>
        <v>28.05</v>
      </c>
    </row>
    <row r="185">
      <c r="A185" s="2">
        <v>2017.0</v>
      </c>
      <c r="B185" s="2">
        <f t="shared" si="68"/>
        <v>29.15</v>
      </c>
      <c r="C185" s="2">
        <f t="shared" si="69"/>
        <v>23.25</v>
      </c>
      <c r="D185" s="2">
        <f t="shared" si="70"/>
        <v>0.89</v>
      </c>
      <c r="E185" s="2">
        <f t="shared" si="71"/>
        <v>7.95</v>
      </c>
      <c r="G185" s="2">
        <v>2017.0</v>
      </c>
      <c r="H185" s="2">
        <f t="shared" si="72"/>
        <v>0</v>
      </c>
      <c r="I185" s="2">
        <f t="shared" si="73"/>
        <v>28.55</v>
      </c>
      <c r="J185" s="2">
        <f t="shared" si="74"/>
        <v>3.54</v>
      </c>
      <c r="K185" s="2">
        <f t="shared" si="75"/>
        <v>29.15</v>
      </c>
    </row>
    <row r="186">
      <c r="A186" s="2">
        <v>2018.0</v>
      </c>
      <c r="B186" s="2">
        <f t="shared" si="68"/>
        <v>30.25</v>
      </c>
      <c r="C186" s="2">
        <f t="shared" si="69"/>
        <v>24.11</v>
      </c>
      <c r="D186" s="2">
        <f t="shared" si="70"/>
        <v>1.12</v>
      </c>
      <c r="E186" s="2">
        <f t="shared" si="71"/>
        <v>8.25</v>
      </c>
      <c r="G186" s="2">
        <v>2018.0</v>
      </c>
      <c r="H186" s="2">
        <f t="shared" si="72"/>
        <v>0</v>
      </c>
      <c r="I186" s="2">
        <f t="shared" si="73"/>
        <v>29.61</v>
      </c>
      <c r="J186" s="2">
        <f t="shared" si="74"/>
        <v>3.87</v>
      </c>
      <c r="K186" s="2">
        <f t="shared" si="75"/>
        <v>30.25</v>
      </c>
    </row>
    <row r="187">
      <c r="A187" s="2">
        <v>2019.0</v>
      </c>
      <c r="B187" s="2">
        <f t="shared" si="68"/>
        <v>28.85</v>
      </c>
      <c r="C187" s="2">
        <f t="shared" si="69"/>
        <v>24.87</v>
      </c>
      <c r="D187" s="2">
        <f t="shared" si="70"/>
        <v>4.68</v>
      </c>
      <c r="E187" s="2">
        <f t="shared" si="71"/>
        <v>5.4</v>
      </c>
      <c r="G187" s="2">
        <v>2019.0</v>
      </c>
      <c r="H187" s="2">
        <f t="shared" si="72"/>
        <v>0</v>
      </c>
      <c r="I187" s="2">
        <f t="shared" si="73"/>
        <v>30.77</v>
      </c>
      <c r="J187" s="2">
        <f t="shared" si="74"/>
        <v>4.03</v>
      </c>
      <c r="K187" s="2">
        <f t="shared" si="75"/>
        <v>29</v>
      </c>
    </row>
    <row r="188">
      <c r="A188" s="2">
        <v>2020.0</v>
      </c>
      <c r="B188" s="2">
        <f t="shared" si="68"/>
        <v>28.85</v>
      </c>
      <c r="C188" s="2">
        <f t="shared" si="69"/>
        <v>26.97</v>
      </c>
      <c r="D188" s="2">
        <f t="shared" si="70"/>
        <v>4.59</v>
      </c>
      <c r="E188" s="2">
        <f t="shared" si="71"/>
        <v>2.95</v>
      </c>
      <c r="G188" s="2">
        <v>2020.0</v>
      </c>
      <c r="H188" s="2">
        <f t="shared" si="72"/>
        <v>0</v>
      </c>
      <c r="I188" s="2">
        <f t="shared" si="73"/>
        <v>32.87</v>
      </c>
      <c r="J188" s="2">
        <f t="shared" si="74"/>
        <v>3.94</v>
      </c>
      <c r="K188" s="2">
        <f t="shared" si="75"/>
        <v>26.55</v>
      </c>
    </row>
    <row r="189">
      <c r="A189" s="2">
        <v>2021.0</v>
      </c>
      <c r="B189" s="2">
        <f t="shared" si="68"/>
        <v>29.3</v>
      </c>
      <c r="C189" s="2">
        <f t="shared" si="69"/>
        <v>27.73</v>
      </c>
      <c r="D189" s="2">
        <f t="shared" si="70"/>
        <v>2.77</v>
      </c>
      <c r="E189" s="2">
        <f t="shared" si="71"/>
        <v>1</v>
      </c>
      <c r="G189" s="2">
        <v>2021.0</v>
      </c>
      <c r="H189" s="2">
        <f t="shared" si="72"/>
        <v>0</v>
      </c>
      <c r="I189" s="2">
        <f t="shared" si="73"/>
        <v>35.03</v>
      </c>
      <c r="J189" s="2">
        <f t="shared" si="74"/>
        <v>3.77</v>
      </c>
      <c r="K189" s="2">
        <f t="shared" si="75"/>
        <v>22</v>
      </c>
    </row>
    <row r="190">
      <c r="A190" s="2">
        <v>2022.0</v>
      </c>
      <c r="B190" s="2">
        <f t="shared" si="68"/>
        <v>26.75</v>
      </c>
      <c r="C190" s="2">
        <f t="shared" si="69"/>
        <v>32.05</v>
      </c>
      <c r="D190" s="2">
        <f t="shared" si="70"/>
        <v>2.88</v>
      </c>
      <c r="E190" s="2">
        <f t="shared" si="71"/>
        <v>1.75</v>
      </c>
      <c r="G190" s="2">
        <v>2022.0</v>
      </c>
      <c r="H190" s="2">
        <f t="shared" si="72"/>
        <v>0</v>
      </c>
      <c r="I190" s="2">
        <f t="shared" si="73"/>
        <v>38.55</v>
      </c>
      <c r="J190" s="2">
        <f t="shared" si="74"/>
        <v>3.88</v>
      </c>
      <c r="K190" s="2">
        <f t="shared" si="75"/>
        <v>21</v>
      </c>
    </row>
    <row r="191">
      <c r="A191" s="2">
        <v>2023.0</v>
      </c>
      <c r="B191" s="2">
        <f t="shared" si="68"/>
        <v>24.2</v>
      </c>
      <c r="C191" s="2">
        <f t="shared" si="69"/>
        <v>35.22</v>
      </c>
      <c r="D191" s="2">
        <f t="shared" si="70"/>
        <v>2.11</v>
      </c>
      <c r="E191" s="2">
        <f t="shared" si="71"/>
        <v>2.6</v>
      </c>
      <c r="G191" s="2">
        <v>2023.0</v>
      </c>
      <c r="H191" s="2">
        <f t="shared" si="72"/>
        <v>0</v>
      </c>
      <c r="I191" s="2">
        <f t="shared" si="73"/>
        <v>42.02</v>
      </c>
      <c r="J191" s="2">
        <f t="shared" si="74"/>
        <v>4.11</v>
      </c>
      <c r="K191" s="2">
        <f t="shared" si="75"/>
        <v>18</v>
      </c>
    </row>
    <row r="192">
      <c r="A192" s="2">
        <v>2024.0</v>
      </c>
      <c r="B192" s="2">
        <f t="shared" si="68"/>
        <v>23.65</v>
      </c>
      <c r="C192" s="2">
        <f t="shared" si="69"/>
        <v>37.46</v>
      </c>
      <c r="D192" s="2">
        <f t="shared" si="70"/>
        <v>3.99</v>
      </c>
      <c r="E192" s="2">
        <f t="shared" si="71"/>
        <v>1</v>
      </c>
      <c r="G192" s="2">
        <v>2024.0</v>
      </c>
      <c r="H192" s="2">
        <f t="shared" si="72"/>
        <v>0</v>
      </c>
      <c r="I192" s="2">
        <f t="shared" si="73"/>
        <v>46.11</v>
      </c>
      <c r="J192" s="2">
        <f t="shared" si="74"/>
        <v>3.99</v>
      </c>
      <c r="K192" s="2">
        <f t="shared" si="75"/>
        <v>16</v>
      </c>
    </row>
    <row r="193">
      <c r="A193" s="2">
        <v>2025.0</v>
      </c>
      <c r="B193" s="2">
        <f t="shared" si="68"/>
        <v>22.1</v>
      </c>
      <c r="C193" s="2">
        <f t="shared" si="69"/>
        <v>40.64</v>
      </c>
      <c r="D193" s="2">
        <f t="shared" si="70"/>
        <v>4.75</v>
      </c>
      <c r="E193" s="2">
        <f t="shared" si="71"/>
        <v>0.3</v>
      </c>
      <c r="G193" s="2">
        <v>2025.0</v>
      </c>
      <c r="H193" s="2">
        <f t="shared" si="72"/>
        <v>0</v>
      </c>
      <c r="I193" s="2">
        <f t="shared" si="73"/>
        <v>50.74</v>
      </c>
      <c r="J193" s="2">
        <f t="shared" si="74"/>
        <v>4.05</v>
      </c>
      <c r="K193" s="2">
        <f t="shared" si="75"/>
        <v>13</v>
      </c>
    </row>
  </sheetData>
  <mergeCells count="9">
    <mergeCell ref="B156:E156"/>
    <mergeCell ref="H156:K156"/>
    <mergeCell ref="B39:E39"/>
    <mergeCell ref="H39:K39"/>
    <mergeCell ref="B78:E78"/>
    <mergeCell ref="H78:K78"/>
    <mergeCell ref="N78:Q78"/>
    <mergeCell ref="B117:E117"/>
    <mergeCell ref="H117:K1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8">
        <v>1990.0</v>
      </c>
      <c r="E1" s="2"/>
    </row>
    <row r="2">
      <c r="A2" s="1" t="s">
        <v>30</v>
      </c>
      <c r="B2" s="1" t="s">
        <v>31</v>
      </c>
      <c r="C2" s="1" t="s">
        <v>32</v>
      </c>
      <c r="E2" s="2" t="s">
        <v>33</v>
      </c>
    </row>
    <row r="3">
      <c r="A3" s="9" t="s">
        <v>18</v>
      </c>
      <c r="B3" s="10">
        <f>'1990'!B55</f>
        <v>0</v>
      </c>
      <c r="C3" s="9" t="s">
        <v>18</v>
      </c>
      <c r="E3" s="2" t="s">
        <v>34</v>
      </c>
    </row>
    <row r="4">
      <c r="A4" s="9" t="s">
        <v>19</v>
      </c>
      <c r="B4" s="10">
        <f>'1990'!B56</f>
        <v>0</v>
      </c>
      <c r="C4" s="9" t="s">
        <v>18</v>
      </c>
    </row>
    <row r="5">
      <c r="A5" s="9" t="s">
        <v>20</v>
      </c>
      <c r="B5" s="10">
        <f>'1990'!B57</f>
        <v>0</v>
      </c>
      <c r="C5" s="9" t="s">
        <v>18</v>
      </c>
    </row>
    <row r="6">
      <c r="A6" s="9" t="s">
        <v>21</v>
      </c>
      <c r="B6" s="10">
        <f>'1990'!B58</f>
        <v>0</v>
      </c>
      <c r="C6" s="9" t="s">
        <v>18</v>
      </c>
    </row>
    <row r="7">
      <c r="A7" s="9" t="s">
        <v>18</v>
      </c>
      <c r="B7" s="10">
        <f>'1990'!C55</f>
        <v>2.374100719</v>
      </c>
      <c r="C7" s="9" t="s">
        <v>19</v>
      </c>
      <c r="D7" s="2"/>
    </row>
    <row r="8">
      <c r="A8" s="9" t="s">
        <v>19</v>
      </c>
      <c r="B8" s="10">
        <f>'1990'!C56</f>
        <v>0.6043165468</v>
      </c>
      <c r="C8" s="9" t="s">
        <v>19</v>
      </c>
    </row>
    <row r="9">
      <c r="A9" s="9" t="s">
        <v>20</v>
      </c>
      <c r="B9" s="10">
        <f>'1990'!C57</f>
        <v>0.02158273381</v>
      </c>
      <c r="C9" s="9" t="s">
        <v>19</v>
      </c>
    </row>
    <row r="10">
      <c r="A10" s="9" t="s">
        <v>21</v>
      </c>
      <c r="B10" s="10">
        <f>'1990'!C58</f>
        <v>0</v>
      </c>
      <c r="C10" s="9" t="s">
        <v>19</v>
      </c>
    </row>
    <row r="11">
      <c r="A11" s="9" t="s">
        <v>18</v>
      </c>
      <c r="B11" s="10">
        <f>'1990'!D55</f>
        <v>1.741007194</v>
      </c>
      <c r="C11" s="9" t="s">
        <v>20</v>
      </c>
    </row>
    <row r="12">
      <c r="A12" s="9" t="s">
        <v>19</v>
      </c>
      <c r="B12" s="10">
        <f>'1990'!D56</f>
        <v>0.04316546763</v>
      </c>
      <c r="C12" s="9" t="s">
        <v>20</v>
      </c>
    </row>
    <row r="13">
      <c r="A13" s="9" t="s">
        <v>20</v>
      </c>
      <c r="B13" s="10">
        <f>'1990'!D57</f>
        <v>0.2158273381</v>
      </c>
      <c r="C13" s="9" t="s">
        <v>20</v>
      </c>
    </row>
    <row r="14">
      <c r="A14" s="9" t="s">
        <v>21</v>
      </c>
      <c r="B14" s="10">
        <f>'1990'!D58</f>
        <v>0</v>
      </c>
      <c r="C14" s="9" t="s">
        <v>20</v>
      </c>
    </row>
    <row r="15">
      <c r="A15" s="9" t="s">
        <v>18</v>
      </c>
      <c r="B15" s="10">
        <f>'1990'!E55</f>
        <v>6.884892086</v>
      </c>
      <c r="C15" s="9" t="s">
        <v>21</v>
      </c>
    </row>
    <row r="16">
      <c r="A16" s="9" t="s">
        <v>19</v>
      </c>
      <c r="B16" s="10">
        <f>'1990'!E56</f>
        <v>0.3525179856</v>
      </c>
      <c r="C16" s="9" t="s">
        <v>21</v>
      </c>
    </row>
    <row r="17">
      <c r="A17" s="9" t="s">
        <v>20</v>
      </c>
      <c r="B17" s="10">
        <f>'1990'!E57</f>
        <v>0.7625899281</v>
      </c>
      <c r="C17" s="9" t="s">
        <v>21</v>
      </c>
    </row>
    <row r="18">
      <c r="A18" s="9" t="s">
        <v>21</v>
      </c>
      <c r="B18" s="10">
        <f>'1990'!E58</f>
        <v>3</v>
      </c>
      <c r="C18" s="9" t="s">
        <v>21</v>
      </c>
    </row>
    <row r="21">
      <c r="A21" s="1"/>
    </row>
    <row r="23">
      <c r="A23" s="1"/>
    </row>
    <row r="24">
      <c r="A24" s="11"/>
      <c r="B24" s="11"/>
      <c r="C24" s="11"/>
    </row>
    <row r="25">
      <c r="A25" s="11"/>
      <c r="B25" s="11"/>
      <c r="C25" s="11"/>
      <c r="G25" s="1">
        <v>1990.0</v>
      </c>
      <c r="L25" s="1">
        <v>2025.0</v>
      </c>
    </row>
    <row r="26">
      <c r="A26" s="12">
        <v>2025.0</v>
      </c>
    </row>
    <row r="27">
      <c r="A27" s="13" t="s">
        <v>30</v>
      </c>
      <c r="B27" s="13" t="s">
        <v>31</v>
      </c>
      <c r="C27" s="13" t="s">
        <v>32</v>
      </c>
    </row>
    <row r="28">
      <c r="A28" s="9" t="s">
        <v>18</v>
      </c>
      <c r="B28" s="10">
        <f>'2025'!B55</f>
        <v>0</v>
      </c>
      <c r="C28" s="9" t="s">
        <v>18</v>
      </c>
    </row>
    <row r="29">
      <c r="A29" s="9" t="s">
        <v>19</v>
      </c>
      <c r="B29" s="14">
        <f>'2025'!B56</f>
        <v>0</v>
      </c>
      <c r="C29" s="9" t="s">
        <v>18</v>
      </c>
    </row>
    <row r="30">
      <c r="A30" s="9" t="s">
        <v>20</v>
      </c>
      <c r="B30" s="14">
        <f>'2025'!B57</f>
        <v>0</v>
      </c>
      <c r="C30" s="9" t="s">
        <v>18</v>
      </c>
    </row>
    <row r="31">
      <c r="A31" s="9" t="s">
        <v>21</v>
      </c>
      <c r="B31" s="14">
        <f>'2025'!B58</f>
        <v>0</v>
      </c>
      <c r="C31" s="9" t="s">
        <v>18</v>
      </c>
    </row>
    <row r="32">
      <c r="A32" s="9" t="s">
        <v>18</v>
      </c>
      <c r="B32" s="14">
        <f>'2025'!C55</f>
        <v>12.84153595</v>
      </c>
      <c r="C32" s="9" t="s">
        <v>19</v>
      </c>
    </row>
    <row r="33">
      <c r="A33" s="9" t="s">
        <v>19</v>
      </c>
      <c r="B33" s="14">
        <f>'2025'!C56</f>
        <v>37.28877946</v>
      </c>
      <c r="C33" s="9" t="s">
        <v>19</v>
      </c>
    </row>
    <row r="34">
      <c r="A34" s="9" t="s">
        <v>20</v>
      </c>
      <c r="B34" s="14">
        <f>'2025'!C57</f>
        <v>0.6096845933</v>
      </c>
      <c r="C34" s="9" t="s">
        <v>19</v>
      </c>
    </row>
    <row r="35">
      <c r="A35" s="9" t="s">
        <v>21</v>
      </c>
      <c r="B35" s="14">
        <f>'2025'!C58</f>
        <v>0</v>
      </c>
      <c r="C35" s="9" t="s">
        <v>19</v>
      </c>
    </row>
    <row r="36">
      <c r="A36" s="9" t="s">
        <v>18</v>
      </c>
      <c r="B36" s="10">
        <f>'2025'!D55</f>
        <v>2.582704963</v>
      </c>
      <c r="C36" s="9" t="s">
        <v>20</v>
      </c>
    </row>
    <row r="37">
      <c r="A37" s="9" t="s">
        <v>19</v>
      </c>
      <c r="B37" s="10">
        <f>'2025'!D56</f>
        <v>0.1961670843</v>
      </c>
      <c r="C37" s="9" t="s">
        <v>20</v>
      </c>
    </row>
    <row r="38">
      <c r="A38" s="9" t="s">
        <v>20</v>
      </c>
      <c r="B38" s="10">
        <f>'2025'!D57</f>
        <v>1.271127952</v>
      </c>
      <c r="C38" s="9" t="s">
        <v>20</v>
      </c>
    </row>
    <row r="39">
      <c r="A39" s="9" t="s">
        <v>21</v>
      </c>
      <c r="B39" s="10">
        <f>'2025'!D58</f>
        <v>0</v>
      </c>
      <c r="C39" s="9" t="s">
        <v>20</v>
      </c>
    </row>
    <row r="40">
      <c r="A40" s="9" t="s">
        <v>18</v>
      </c>
      <c r="B40" s="10">
        <f>'2025'!E55</f>
        <v>6.675759086</v>
      </c>
      <c r="C40" s="9" t="s">
        <v>21</v>
      </c>
    </row>
    <row r="41">
      <c r="A41" s="9" t="s">
        <v>19</v>
      </c>
      <c r="B41" s="10">
        <f>'2025'!E56</f>
        <v>3.15505346</v>
      </c>
      <c r="C41" s="9" t="s">
        <v>21</v>
      </c>
    </row>
    <row r="42">
      <c r="A42" s="9" t="s">
        <v>20</v>
      </c>
      <c r="B42" s="10">
        <f>'2025'!E57</f>
        <v>2.869187454</v>
      </c>
      <c r="C42" s="9" t="s">
        <v>21</v>
      </c>
    </row>
    <row r="43">
      <c r="A43" s="9" t="s">
        <v>21</v>
      </c>
      <c r="B43" s="10">
        <f>'2025'!E58</f>
        <v>0.3</v>
      </c>
      <c r="C43" s="9" t="s">
        <v>21</v>
      </c>
    </row>
  </sheetData>
  <mergeCells count="2">
    <mergeCell ref="A1:C1"/>
    <mergeCell ref="A26:C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8">
        <v>1990.0</v>
      </c>
      <c r="E1" s="2" t="s">
        <v>33</v>
      </c>
    </row>
    <row r="2">
      <c r="A2" s="1" t="s">
        <v>30</v>
      </c>
      <c r="B2" s="1" t="s">
        <v>31</v>
      </c>
      <c r="C2" s="1" t="s">
        <v>32</v>
      </c>
      <c r="E2" s="2" t="s">
        <v>34</v>
      </c>
    </row>
    <row r="3">
      <c r="A3" s="9" t="s">
        <v>18</v>
      </c>
      <c r="B3" s="10">
        <f>'1990'!M53</f>
        <v>0</v>
      </c>
      <c r="C3" s="9" t="s">
        <v>18</v>
      </c>
    </row>
    <row r="4">
      <c r="A4" s="9" t="s">
        <v>19</v>
      </c>
      <c r="B4" s="10">
        <f>'1990'!M54</f>
        <v>0</v>
      </c>
      <c r="C4" s="9" t="s">
        <v>18</v>
      </c>
    </row>
    <row r="5">
      <c r="A5" s="9" t="s">
        <v>20</v>
      </c>
      <c r="B5" s="10">
        <f>'1990'!M55</f>
        <v>0</v>
      </c>
      <c r="C5" s="9" t="s">
        <v>18</v>
      </c>
    </row>
    <row r="6">
      <c r="A6" s="9" t="s">
        <v>21</v>
      </c>
      <c r="B6" s="10">
        <f>'1990'!M56</f>
        <v>0</v>
      </c>
      <c r="C6" s="9" t="s">
        <v>18</v>
      </c>
    </row>
    <row r="7">
      <c r="A7" s="9" t="s">
        <v>18</v>
      </c>
      <c r="B7" s="10">
        <f>'1990'!N53</f>
        <v>1.387461459</v>
      </c>
      <c r="C7" s="9" t="s">
        <v>19</v>
      </c>
      <c r="D7" s="2"/>
    </row>
    <row r="8">
      <c r="A8" s="9" t="s">
        <v>19</v>
      </c>
      <c r="B8" s="10">
        <f>'1990'!N54</f>
        <v>0.2417266187</v>
      </c>
      <c r="C8" s="9" t="s">
        <v>19</v>
      </c>
    </row>
    <row r="9">
      <c r="A9" s="9" t="s">
        <v>20</v>
      </c>
      <c r="B9" s="10">
        <f>'1990'!N55</f>
        <v>0.9841726619</v>
      </c>
      <c r="C9" s="9" t="s">
        <v>19</v>
      </c>
    </row>
    <row r="10">
      <c r="A10" s="9" t="s">
        <v>21</v>
      </c>
      <c r="B10" s="10">
        <f>'1990'!N56</f>
        <v>0</v>
      </c>
      <c r="C10" s="9" t="s">
        <v>19</v>
      </c>
      <c r="G10" s="1">
        <v>1990.0</v>
      </c>
      <c r="K10" s="1">
        <v>2025.0</v>
      </c>
    </row>
    <row r="11">
      <c r="A11" s="9" t="s">
        <v>18</v>
      </c>
      <c r="B11" s="10">
        <f>'1990'!O53</f>
        <v>1.017471737</v>
      </c>
      <c r="C11" s="9" t="s">
        <v>20</v>
      </c>
    </row>
    <row r="12">
      <c r="A12" s="9" t="s">
        <v>19</v>
      </c>
      <c r="B12" s="10">
        <f>'1990'!O54</f>
        <v>0.01726618705</v>
      </c>
      <c r="C12" s="9" t="s">
        <v>20</v>
      </c>
    </row>
    <row r="13">
      <c r="A13" s="9" t="s">
        <v>20</v>
      </c>
      <c r="B13" s="10">
        <f>'1990'!O55</f>
        <v>9.841726619</v>
      </c>
      <c r="C13" s="9" t="s">
        <v>20</v>
      </c>
    </row>
    <row r="14">
      <c r="A14" s="9" t="s">
        <v>21</v>
      </c>
      <c r="B14" s="10">
        <f>'1990'!O56</f>
        <v>0</v>
      </c>
      <c r="C14" s="9" t="s">
        <v>20</v>
      </c>
    </row>
    <row r="15">
      <c r="A15" s="9" t="s">
        <v>18</v>
      </c>
      <c r="B15" s="10">
        <f>'1990'!P53</f>
        <v>4.023638232</v>
      </c>
      <c r="C15" s="9" t="s">
        <v>21</v>
      </c>
    </row>
    <row r="16">
      <c r="A16" s="9" t="s">
        <v>19</v>
      </c>
      <c r="B16" s="10">
        <f>'1990'!P54</f>
        <v>0.1410071942</v>
      </c>
      <c r="C16" s="9" t="s">
        <v>21</v>
      </c>
    </row>
    <row r="17">
      <c r="A17" s="9" t="s">
        <v>20</v>
      </c>
      <c r="B17" s="10">
        <f>'1990'!P55</f>
        <v>34.77410072</v>
      </c>
      <c r="C17" s="9" t="s">
        <v>21</v>
      </c>
    </row>
    <row r="18">
      <c r="A18" s="9" t="s">
        <v>21</v>
      </c>
      <c r="B18" s="10">
        <f>'1990'!P56</f>
        <v>0.875</v>
      </c>
      <c r="C18" s="9" t="s">
        <v>21</v>
      </c>
    </row>
    <row r="21">
      <c r="A21" s="1"/>
    </row>
    <row r="23">
      <c r="A23" s="1"/>
    </row>
    <row r="24">
      <c r="A24" s="11"/>
      <c r="B24" s="11"/>
      <c r="C24" s="11"/>
    </row>
    <row r="25">
      <c r="A25" s="11"/>
      <c r="B25" s="11"/>
      <c r="C25" s="11"/>
    </row>
    <row r="26">
      <c r="A26" s="12">
        <v>2025.0</v>
      </c>
    </row>
    <row r="27">
      <c r="A27" s="13" t="s">
        <v>30</v>
      </c>
      <c r="B27" s="13" t="s">
        <v>31</v>
      </c>
      <c r="C27" s="13" t="s">
        <v>32</v>
      </c>
    </row>
    <row r="28">
      <c r="A28" s="9" t="s">
        <v>18</v>
      </c>
      <c r="B28" s="10">
        <f>'2025'!M53</f>
        <v>0</v>
      </c>
      <c r="C28" s="9" t="s">
        <v>18</v>
      </c>
    </row>
    <row r="29">
      <c r="A29" s="9" t="s">
        <v>19</v>
      </c>
      <c r="B29" s="10">
        <f>'2025'!M54</f>
        <v>0</v>
      </c>
      <c r="C29" s="9" t="s">
        <v>18</v>
      </c>
    </row>
    <row r="30">
      <c r="A30" s="9" t="s">
        <v>20</v>
      </c>
      <c r="B30" s="10">
        <f>'2025'!M55</f>
        <v>0</v>
      </c>
      <c r="C30" s="9" t="s">
        <v>18</v>
      </c>
    </row>
    <row r="31">
      <c r="A31" s="9" t="s">
        <v>21</v>
      </c>
      <c r="B31" s="10">
        <f>'2025'!M56</f>
        <v>0</v>
      </c>
      <c r="C31" s="9" t="s">
        <v>18</v>
      </c>
    </row>
    <row r="32">
      <c r="A32" s="9" t="s">
        <v>18</v>
      </c>
      <c r="B32" s="14">
        <f>'2025'!N53</f>
        <v>9.189127536</v>
      </c>
      <c r="C32" s="9" t="s">
        <v>19</v>
      </c>
    </row>
    <row r="33">
      <c r="A33" s="9" t="s">
        <v>19</v>
      </c>
      <c r="B33" s="14">
        <f>'2025'!N54</f>
        <v>3.617549897</v>
      </c>
      <c r="C33" s="9" t="s">
        <v>19</v>
      </c>
    </row>
    <row r="34">
      <c r="A34" s="9" t="s">
        <v>20</v>
      </c>
      <c r="B34" s="14">
        <f>'2025'!N55</f>
        <v>9.1452689</v>
      </c>
      <c r="C34" s="9" t="s">
        <v>19</v>
      </c>
    </row>
    <row r="35">
      <c r="A35" s="9" t="s">
        <v>21</v>
      </c>
      <c r="B35" s="14">
        <f>'2025'!N56</f>
        <v>0</v>
      </c>
      <c r="C35" s="9" t="s">
        <v>19</v>
      </c>
    </row>
    <row r="36">
      <c r="A36" s="9" t="s">
        <v>18</v>
      </c>
      <c r="B36" s="10">
        <f>'2025'!O53</f>
        <v>1.848128245</v>
      </c>
      <c r="C36" s="9" t="s">
        <v>20</v>
      </c>
    </row>
    <row r="37">
      <c r="A37" s="9" t="s">
        <v>19</v>
      </c>
      <c r="B37" s="10">
        <f>'2025'!O54</f>
        <v>0.01903103899</v>
      </c>
      <c r="C37" s="9" t="s">
        <v>20</v>
      </c>
    </row>
    <row r="38">
      <c r="A38" s="9" t="s">
        <v>20</v>
      </c>
      <c r="B38" s="10">
        <f>'2025'!O55</f>
        <v>19.06691928</v>
      </c>
      <c r="C38" s="9" t="s">
        <v>20</v>
      </c>
    </row>
    <row r="39">
      <c r="A39" s="9" t="s">
        <v>21</v>
      </c>
      <c r="B39" s="10">
        <f>'2025'!O56</f>
        <v>0</v>
      </c>
      <c r="C39" s="9" t="s">
        <v>20</v>
      </c>
    </row>
    <row r="40">
      <c r="A40" s="9" t="s">
        <v>18</v>
      </c>
      <c r="B40" s="10">
        <f>'2025'!P53</f>
        <v>4.777029934</v>
      </c>
      <c r="C40" s="9" t="s">
        <v>21</v>
      </c>
    </row>
    <row r="41">
      <c r="A41" s="9" t="s">
        <v>19</v>
      </c>
      <c r="B41" s="10">
        <f>'2025'!P54</f>
        <v>0.306085731</v>
      </c>
      <c r="C41" s="9" t="s">
        <v>21</v>
      </c>
    </row>
    <row r="42">
      <c r="A42" s="9" t="s">
        <v>20</v>
      </c>
      <c r="B42" s="10">
        <f>'2025'!P55</f>
        <v>43.03781182</v>
      </c>
      <c r="C42" s="9" t="s">
        <v>21</v>
      </c>
    </row>
    <row r="43">
      <c r="A43" s="9" t="s">
        <v>21</v>
      </c>
      <c r="B43" s="10">
        <f>'2025'!P56</f>
        <v>1.1875</v>
      </c>
      <c r="C43" s="9" t="s">
        <v>21</v>
      </c>
    </row>
  </sheetData>
  <mergeCells count="2">
    <mergeCell ref="A1:C1"/>
    <mergeCell ref="A26:C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36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3.0</v>
      </c>
      <c r="C3" s="20">
        <v>4.0</v>
      </c>
      <c r="D3" s="19">
        <v>8.0</v>
      </c>
      <c r="E3" s="20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15</v>
      </c>
    </row>
    <row r="4">
      <c r="A4" s="7" t="s">
        <v>19</v>
      </c>
      <c r="B4" s="20">
        <v>0.0</v>
      </c>
      <c r="C4" s="20">
        <v>1.0</v>
      </c>
      <c r="D4" s="20">
        <v>1.0</v>
      </c>
      <c r="E4" s="20">
        <v>1.0</v>
      </c>
      <c r="F4" s="21">
        <v>3.0</v>
      </c>
      <c r="G4" s="21">
        <v>0.0</v>
      </c>
      <c r="H4" s="22">
        <f t="shared" si="1"/>
        <v>3</v>
      </c>
      <c r="I4" s="23">
        <f t="shared" si="2"/>
        <v>6</v>
      </c>
    </row>
    <row r="5">
      <c r="A5" s="7" t="s">
        <v>20</v>
      </c>
      <c r="B5" s="20">
        <v>1.0</v>
      </c>
      <c r="C5" s="20">
        <v>0.0</v>
      </c>
      <c r="D5" s="20">
        <v>2.0</v>
      </c>
      <c r="E5" s="20">
        <v>7.0</v>
      </c>
      <c r="F5" s="21">
        <v>0.0</v>
      </c>
      <c r="G5" s="21">
        <v>2.0</v>
      </c>
      <c r="H5" s="22">
        <f t="shared" si="1"/>
        <v>2</v>
      </c>
      <c r="I5" s="23">
        <f t="shared" si="2"/>
        <v>12</v>
      </c>
    </row>
    <row r="6">
      <c r="A6" s="7" t="s">
        <v>21</v>
      </c>
      <c r="B6" s="20">
        <v>0.0</v>
      </c>
      <c r="C6" s="20">
        <v>0.0</v>
      </c>
      <c r="D6" s="20">
        <v>0.0</v>
      </c>
      <c r="E6" s="20">
        <v>3.0</v>
      </c>
      <c r="F6" s="24">
        <v>11.0</v>
      </c>
      <c r="G6" s="21">
        <v>0.0</v>
      </c>
      <c r="H6" s="22">
        <f t="shared" si="1"/>
        <v>11</v>
      </c>
      <c r="I6" s="23">
        <f t="shared" si="2"/>
        <v>14</v>
      </c>
    </row>
    <row r="7">
      <c r="A7" s="25" t="s">
        <v>41</v>
      </c>
      <c r="B7" s="26">
        <f>I3-B8</f>
        <v>11</v>
      </c>
      <c r="C7" s="26">
        <f>I4-C8</f>
        <v>1</v>
      </c>
      <c r="D7" s="26">
        <f>I5-D8</f>
        <v>1</v>
      </c>
      <c r="E7" s="26">
        <f>I6-E8</f>
        <v>3</v>
      </c>
      <c r="F7" s="27">
        <f>SUM(B7:E7)</f>
        <v>16</v>
      </c>
      <c r="G7" s="25" t="s">
        <v>1</v>
      </c>
      <c r="H7" s="28"/>
    </row>
    <row r="8">
      <c r="A8" s="29" t="s">
        <v>42</v>
      </c>
      <c r="B8" s="30">
        <f t="shared" ref="B8:E8" si="3">SUM(B2:B6)</f>
        <v>4</v>
      </c>
      <c r="C8" s="30">
        <f t="shared" si="3"/>
        <v>5</v>
      </c>
      <c r="D8" s="30">
        <f t="shared" si="3"/>
        <v>11</v>
      </c>
      <c r="E8" s="30">
        <f t="shared" si="3"/>
        <v>11</v>
      </c>
      <c r="F8" s="31"/>
      <c r="G8" s="28"/>
      <c r="H8" s="28"/>
    </row>
    <row r="9">
      <c r="A9" s="32" t="s">
        <v>43</v>
      </c>
      <c r="B9" s="33">
        <f t="shared" ref="B9:E9" si="4">SUM(B3:B7)</f>
        <v>15</v>
      </c>
      <c r="C9" s="33">
        <f t="shared" si="4"/>
        <v>6</v>
      </c>
      <c r="D9" s="33">
        <f t="shared" si="4"/>
        <v>12</v>
      </c>
      <c r="E9" s="33">
        <f t="shared" si="4"/>
        <v>14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21.42857143</v>
      </c>
      <c r="C15" s="37">
        <f t="shared" si="5"/>
        <v>2</v>
      </c>
      <c r="D15" s="37">
        <f t="shared" si="5"/>
        <v>2.4</v>
      </c>
      <c r="E15" s="37">
        <f t="shared" si="5"/>
        <v>0.875</v>
      </c>
      <c r="F15" s="34"/>
    </row>
    <row r="16">
      <c r="A16" s="35" t="s">
        <v>50</v>
      </c>
      <c r="B16" s="37">
        <f t="shared" ref="B16:E16" si="6">B15*B12</f>
        <v>6.428571429</v>
      </c>
      <c r="C16" s="37">
        <f t="shared" si="6"/>
        <v>0.4</v>
      </c>
      <c r="D16" s="37">
        <f t="shared" si="6"/>
        <v>45.6</v>
      </c>
      <c r="E16" s="37">
        <f t="shared" si="6"/>
        <v>0.875</v>
      </c>
      <c r="F16" s="34"/>
    </row>
    <row r="17">
      <c r="A17" s="38" t="s">
        <v>51</v>
      </c>
      <c r="B17" s="39">
        <f t="shared" ref="B17:E17" si="7">B15*B13</f>
        <v>19.28571429</v>
      </c>
      <c r="C17" s="39">
        <f t="shared" si="7"/>
        <v>5.2</v>
      </c>
      <c r="D17" s="39">
        <f t="shared" si="7"/>
        <v>84</v>
      </c>
      <c r="E17" s="39">
        <f t="shared" si="7"/>
        <v>49.875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0.06666666667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0.1666666667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0.08333333333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0.07142857143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0.6666666666666666</v>
      </c>
      <c r="D28" s="46">
        <v>0.6666666666666666</v>
      </c>
      <c r="E28" s="46">
        <v>0.0</v>
      </c>
    </row>
    <row r="29">
      <c r="B29" s="46">
        <v>0.0</v>
      </c>
      <c r="C29" s="46">
        <v>0.16666666666666666</v>
      </c>
      <c r="D29" s="46">
        <v>0.08333333333333333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0.16666666666666666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1.348920863</v>
      </c>
      <c r="C33" s="47">
        <v>1.0791366906474817</v>
      </c>
      <c r="D33" s="47">
        <v>1.1870503597122302</v>
      </c>
      <c r="E33" s="47">
        <v>0.8534990189666447</v>
      </c>
    </row>
    <row r="34">
      <c r="B34" s="47">
        <v>0.010791366906474819</v>
      </c>
      <c r="C34" s="47">
        <v>1.2086330935251797</v>
      </c>
      <c r="D34" s="47">
        <v>0.12949640287769784</v>
      </c>
      <c r="E34" s="47">
        <v>0.19228253760627856</v>
      </c>
    </row>
    <row r="35">
      <c r="B35" s="47">
        <v>0.1079136690647482</v>
      </c>
      <c r="C35" s="47">
        <v>0.08633093525179855</v>
      </c>
      <c r="D35" s="47">
        <v>1.2949640287769784</v>
      </c>
      <c r="E35" s="47">
        <v>0.8319162851536951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5.885303186022609</v>
      </c>
      <c r="D42" s="50">
        <v>3.9958890030832475</v>
      </c>
      <c r="E42" s="50">
        <v>16.82237923946557</v>
      </c>
      <c r="G42" s="51">
        <f t="shared" ref="G42:J42" si="8">G37-B28</f>
        <v>0.8</v>
      </c>
      <c r="H42" s="51">
        <f t="shared" si="8"/>
        <v>-0.6666666667</v>
      </c>
      <c r="I42" s="51">
        <f t="shared" si="8"/>
        <v>-0.6666666667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2.613360739979445</v>
      </c>
      <c r="D43" s="50">
        <v>10.876464542651592</v>
      </c>
      <c r="E43" s="50">
        <v>39.813746145940385</v>
      </c>
      <c r="G43" s="51">
        <f t="shared" ref="G43:J43" si="9">G38-B29</f>
        <v>0</v>
      </c>
      <c r="H43" s="51">
        <f t="shared" si="9"/>
        <v>0.8333333333</v>
      </c>
      <c r="I43" s="51">
        <f t="shared" si="9"/>
        <v>-0.08333333333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9.117780061664952</v>
      </c>
      <c r="D44" s="50">
        <v>21.406372045220966</v>
      </c>
      <c r="E44" s="50">
        <v>127.83656217882834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0.8333333333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62</v>
      </c>
      <c r="M46" s="53" t="s">
        <v>63</v>
      </c>
      <c r="N46" s="54"/>
      <c r="O46" s="54"/>
      <c r="P46" s="54"/>
    </row>
    <row r="47">
      <c r="G47" s="43">
        <f>H3</f>
        <v>0</v>
      </c>
      <c r="H47" s="43">
        <v>0.0</v>
      </c>
      <c r="I47" s="43">
        <v>0.0</v>
      </c>
      <c r="J47" s="43">
        <v>0.0</v>
      </c>
      <c r="M47" s="55">
        <f>B39</f>
        <v>0.4285714286</v>
      </c>
      <c r="N47" s="55">
        <v>0.0</v>
      </c>
      <c r="O47" s="55">
        <v>0.0</v>
      </c>
      <c r="P47" s="55">
        <v>0.0</v>
      </c>
    </row>
    <row r="48">
      <c r="G48" s="43">
        <v>0.0</v>
      </c>
      <c r="H48" s="43">
        <f>H4</f>
        <v>3</v>
      </c>
      <c r="I48" s="43">
        <v>0.0</v>
      </c>
      <c r="J48" s="43">
        <v>0.0</v>
      </c>
      <c r="M48" s="55">
        <v>0.0</v>
      </c>
      <c r="N48" s="55">
        <f>C39</f>
        <v>0.06666666667</v>
      </c>
      <c r="O48" s="55">
        <v>0.0</v>
      </c>
      <c r="P48" s="55">
        <v>0.0</v>
      </c>
    </row>
    <row r="49">
      <c r="G49" s="43">
        <v>0.0</v>
      </c>
      <c r="H49" s="43">
        <v>0.0</v>
      </c>
      <c r="I49" s="43">
        <f>H5</f>
        <v>2</v>
      </c>
      <c r="J49" s="43">
        <v>0.0</v>
      </c>
      <c r="M49" s="55">
        <v>0.0</v>
      </c>
      <c r="N49" s="55">
        <v>0.0</v>
      </c>
      <c r="O49" s="55">
        <f>D39</f>
        <v>3.8</v>
      </c>
      <c r="P49" s="55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11</v>
      </c>
      <c r="M50" s="55">
        <v>0.0</v>
      </c>
      <c r="N50" s="55">
        <v>0.0</v>
      </c>
      <c r="O50" s="55">
        <v>0.0</v>
      </c>
      <c r="P50" s="55">
        <f>E39</f>
        <v>0.0625</v>
      </c>
    </row>
    <row r="51">
      <c r="G51" s="56" t="s">
        <v>64</v>
      </c>
      <c r="H51" s="54"/>
      <c r="I51" s="54"/>
      <c r="J51" s="54"/>
    </row>
    <row r="52">
      <c r="G52" s="55">
        <f>B7</f>
        <v>11</v>
      </c>
      <c r="H52" s="55">
        <v>0.0</v>
      </c>
      <c r="I52" s="55">
        <v>0.0</v>
      </c>
      <c r="J52" s="55">
        <v>0.0</v>
      </c>
      <c r="M52" s="57" t="s">
        <v>65</v>
      </c>
      <c r="Q52" s="58" t="s">
        <v>66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</v>
      </c>
      <c r="I53" s="55">
        <v>0.0</v>
      </c>
      <c r="J53" s="55">
        <v>0.0</v>
      </c>
      <c r="L53" s="62" t="s">
        <v>69</v>
      </c>
      <c r="M53" s="22">
        <f t="array" ref="M53:P56">MMULT(MMULT(M47:P50, B33:E36),G47:J50)</f>
        <v>0</v>
      </c>
      <c r="N53" s="22">
        <v>1.3874614594039052</v>
      </c>
      <c r="O53" s="22">
        <v>1.0174717368961974</v>
      </c>
      <c r="P53" s="22">
        <v>4.023638232271325</v>
      </c>
      <c r="Q53" s="63">
        <f t="shared" ref="Q53:Q56" si="12">Sum(M53:P53)</f>
        <v>6.428571429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</v>
      </c>
      <c r="J54" s="55">
        <v>0.0</v>
      </c>
      <c r="L54" s="64" t="s">
        <v>19</v>
      </c>
      <c r="M54" s="22">
        <v>0.0</v>
      </c>
      <c r="N54" s="22">
        <v>0.24172661870503595</v>
      </c>
      <c r="O54" s="22">
        <v>0.017266187050359712</v>
      </c>
      <c r="P54" s="22">
        <v>0.14100719424460428</v>
      </c>
      <c r="Q54" s="63">
        <f t="shared" si="12"/>
        <v>0.4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2.37410071942446</v>
      </c>
      <c r="D55" s="66">
        <v>1.7410071942446042</v>
      </c>
      <c r="E55" s="66">
        <v>6.884892086330933</v>
      </c>
      <c r="F55" s="63">
        <f t="shared" ref="F55:F58" si="13">Sum(B55:E55)</f>
        <v>11</v>
      </c>
      <c r="G55" s="55">
        <v>0.0</v>
      </c>
      <c r="H55" s="55">
        <v>0.0</v>
      </c>
      <c r="I55" s="55">
        <v>0.0</v>
      </c>
      <c r="J55" s="55">
        <f>E7</f>
        <v>3</v>
      </c>
      <c r="L55" s="64" t="s">
        <v>20</v>
      </c>
      <c r="M55" s="22">
        <v>0.0</v>
      </c>
      <c r="N55" s="22">
        <v>0.9841726618705036</v>
      </c>
      <c r="O55" s="22">
        <v>9.841726618705035</v>
      </c>
      <c r="P55" s="22">
        <v>34.77410071942445</v>
      </c>
      <c r="Q55" s="63">
        <f t="shared" si="12"/>
        <v>45.6</v>
      </c>
    </row>
    <row r="56">
      <c r="A56" s="9" t="s">
        <v>19</v>
      </c>
      <c r="B56" s="66">
        <v>0.0</v>
      </c>
      <c r="C56" s="66">
        <v>0.6043165467625898</v>
      </c>
      <c r="D56" s="66">
        <v>0.043165467625899276</v>
      </c>
      <c r="E56" s="66">
        <v>0.35251798561151065</v>
      </c>
      <c r="F56" s="63">
        <f t="shared" si="13"/>
        <v>1</v>
      </c>
      <c r="L56" s="67" t="s">
        <v>21</v>
      </c>
      <c r="M56" s="22">
        <v>0.0</v>
      </c>
      <c r="N56" s="22">
        <v>0.0</v>
      </c>
      <c r="O56" s="22">
        <v>0.0</v>
      </c>
      <c r="P56" s="22">
        <v>0.875</v>
      </c>
      <c r="Q56" s="63">
        <f t="shared" si="12"/>
        <v>0.875</v>
      </c>
    </row>
    <row r="57">
      <c r="A57" s="9" t="s">
        <v>20</v>
      </c>
      <c r="B57" s="66">
        <v>0.0</v>
      </c>
      <c r="C57" s="66">
        <v>0.021582733812949634</v>
      </c>
      <c r="D57" s="66">
        <v>0.2158273381294964</v>
      </c>
      <c r="E57" s="66">
        <v>0.7625899280575538</v>
      </c>
      <c r="F57" s="63">
        <f t="shared" si="13"/>
        <v>1</v>
      </c>
      <c r="L57" s="68"/>
      <c r="M57" s="68" t="s">
        <v>18</v>
      </c>
      <c r="N57" s="68" t="s">
        <v>19</v>
      </c>
      <c r="O57" s="68" t="s">
        <v>20</v>
      </c>
      <c r="P57" s="68" t="s">
        <v>21</v>
      </c>
      <c r="Q57" s="69">
        <f>SUM(Q52:Q56)</f>
        <v>53.30357143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3.0</v>
      </c>
      <c r="F58" s="63">
        <f t="shared" si="13"/>
        <v>3</v>
      </c>
      <c r="L58" s="62" t="s">
        <v>71</v>
      </c>
      <c r="M58" s="72">
        <f t="shared" ref="M58:P58" si="14">SUM(M53:M56)</f>
        <v>0</v>
      </c>
      <c r="N58" s="72">
        <f t="shared" si="14"/>
        <v>2.61336074</v>
      </c>
      <c r="O58" s="72">
        <f t="shared" si="14"/>
        <v>10.87646454</v>
      </c>
      <c r="P58" s="72">
        <f t="shared" si="14"/>
        <v>39.81374615</v>
      </c>
      <c r="Q58" s="72">
        <f>SUM(M58:P58)</f>
        <v>53.30357143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16</v>
      </c>
    </row>
    <row r="60">
      <c r="A60" s="75" t="s">
        <v>72</v>
      </c>
      <c r="B60" s="76">
        <f t="shared" ref="B60:E60" si="15">SUM(B55:B58)</f>
        <v>0</v>
      </c>
      <c r="C60" s="76">
        <f t="shared" si="15"/>
        <v>3</v>
      </c>
      <c r="D60" s="76">
        <f t="shared" si="15"/>
        <v>2</v>
      </c>
      <c r="E60" s="76">
        <f t="shared" si="15"/>
        <v>11</v>
      </c>
      <c r="F60" s="76">
        <f>SUM(B60:E60)</f>
        <v>16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0.1666666667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0.08333333333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6">
      <c r="A66" s="77"/>
      <c r="B66" s="77"/>
      <c r="C66" s="78"/>
      <c r="D66" s="40"/>
    </row>
    <row r="67">
      <c r="A67" s="77"/>
      <c r="B67" s="77"/>
      <c r="C67" s="78"/>
      <c r="D67" s="40"/>
    </row>
    <row r="68">
      <c r="A68" s="77"/>
      <c r="B68" s="77"/>
      <c r="C68" s="79"/>
      <c r="D68" s="45"/>
      <c r="E68" s="6"/>
      <c r="M68" s="2" t="s">
        <v>22</v>
      </c>
    </row>
    <row r="69">
      <c r="A69" s="77"/>
      <c r="B69" s="77"/>
      <c r="C69" s="79"/>
      <c r="D69" s="40"/>
    </row>
    <row r="70">
      <c r="A70" s="77"/>
      <c r="B70" s="77"/>
      <c r="C70" s="79"/>
      <c r="D70" s="40"/>
    </row>
    <row r="71">
      <c r="A71" s="77"/>
      <c r="B71" s="77"/>
      <c r="C71" s="79"/>
      <c r="D71" s="40"/>
    </row>
    <row r="72">
      <c r="A72" s="77"/>
      <c r="B72" s="40"/>
      <c r="C72" s="40"/>
      <c r="D72" s="40"/>
    </row>
    <row r="73">
      <c r="A73" s="77"/>
      <c r="B73" s="40"/>
      <c r="C73" s="40"/>
      <c r="D73" s="40"/>
    </row>
    <row r="74">
      <c r="A74" s="77"/>
      <c r="B74" s="40"/>
      <c r="C74" s="40"/>
      <c r="D74" s="40"/>
    </row>
    <row r="75">
      <c r="A75" s="77"/>
      <c r="B75" s="40"/>
      <c r="C75" s="40"/>
      <c r="D75" s="40"/>
    </row>
    <row r="76">
      <c r="A76" s="77"/>
      <c r="B76" s="40"/>
      <c r="C76" s="40"/>
      <c r="D76" s="40"/>
    </row>
    <row r="77">
      <c r="A77" s="77"/>
      <c r="B77" s="40"/>
      <c r="C77" s="40"/>
      <c r="D77" s="40"/>
    </row>
    <row r="78">
      <c r="A78" s="77"/>
      <c r="B78" s="40"/>
      <c r="C78" s="40"/>
      <c r="D78" s="40"/>
    </row>
    <row r="79">
      <c r="A79" s="77"/>
      <c r="B79" s="40"/>
      <c r="C79" s="40"/>
      <c r="D79" s="40"/>
    </row>
  </sheetData>
  <mergeCells count="16">
    <mergeCell ref="B1:E1"/>
    <mergeCell ref="B10:E10"/>
    <mergeCell ref="B14:E14"/>
    <mergeCell ref="B22:E22"/>
    <mergeCell ref="B27:E27"/>
    <mergeCell ref="B32:E32"/>
    <mergeCell ref="G36:J36"/>
    <mergeCell ref="G51:J51"/>
    <mergeCell ref="G61:J61"/>
    <mergeCell ref="B37:E37"/>
    <mergeCell ref="B41:E41"/>
    <mergeCell ref="G41:J41"/>
    <mergeCell ref="G46:J46"/>
    <mergeCell ref="M46:P46"/>
    <mergeCell ref="M52:P52"/>
    <mergeCell ref="B53:E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74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3.09</v>
      </c>
      <c r="C3" s="19">
        <v>4.12</v>
      </c>
      <c r="D3" s="19">
        <v>8.24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15.45</v>
      </c>
      <c r="O3" s="2" t="s">
        <v>49</v>
      </c>
      <c r="P3" s="3">
        <v>22.071428571428573</v>
      </c>
      <c r="Q3" s="3">
        <v>2.1666666666666665</v>
      </c>
      <c r="R3" s="3">
        <v>2.5260000000000002</v>
      </c>
      <c r="S3" s="3">
        <v>0.90125</v>
      </c>
    </row>
    <row r="4">
      <c r="A4" s="7" t="s">
        <v>19</v>
      </c>
      <c r="B4" s="19">
        <v>0.0</v>
      </c>
      <c r="C4" s="19">
        <v>1.03</v>
      </c>
      <c r="D4" s="19">
        <v>1.03</v>
      </c>
      <c r="E4" s="19">
        <v>1.03</v>
      </c>
      <c r="F4" s="21">
        <v>3.41</v>
      </c>
      <c r="G4" s="21">
        <v>0.0</v>
      </c>
      <c r="H4" s="22">
        <f t="shared" si="1"/>
        <v>3.41</v>
      </c>
      <c r="I4" s="23">
        <f t="shared" si="2"/>
        <v>6.5</v>
      </c>
      <c r="O4" s="2" t="s">
        <v>50</v>
      </c>
      <c r="P4" s="3">
        <v>6.621428571428572</v>
      </c>
      <c r="Q4" s="3">
        <v>0.43333333333333335</v>
      </c>
      <c r="R4" s="3">
        <v>47.99400000000001</v>
      </c>
      <c r="S4" s="3">
        <v>0.90125</v>
      </c>
    </row>
    <row r="5">
      <c r="A5" s="7" t="s">
        <v>20</v>
      </c>
      <c r="B5" s="19">
        <v>1.03</v>
      </c>
      <c r="C5" s="19">
        <v>0.0</v>
      </c>
      <c r="D5" s="19">
        <v>2.06</v>
      </c>
      <c r="E5" s="19">
        <v>7.21</v>
      </c>
      <c r="F5" s="21">
        <v>0.0</v>
      </c>
      <c r="G5" s="21">
        <v>2.33</v>
      </c>
      <c r="H5" s="22">
        <f t="shared" si="1"/>
        <v>2.33</v>
      </c>
      <c r="I5" s="23">
        <f t="shared" si="2"/>
        <v>12.63</v>
      </c>
      <c r="P5" s="2" t="s">
        <v>18</v>
      </c>
      <c r="Q5" s="2" t="s">
        <v>19</v>
      </c>
      <c r="R5" s="2" t="s">
        <v>20</v>
      </c>
      <c r="S5" s="2" t="s">
        <v>21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3.09</v>
      </c>
      <c r="F6" s="21">
        <v>11.33</v>
      </c>
      <c r="G6" s="21">
        <v>0.0</v>
      </c>
      <c r="H6" s="22">
        <f t="shared" si="1"/>
        <v>11.33</v>
      </c>
      <c r="I6" s="23">
        <f t="shared" si="2"/>
        <v>14.42</v>
      </c>
    </row>
    <row r="7">
      <c r="A7" s="25" t="s">
        <v>41</v>
      </c>
      <c r="B7" s="26">
        <f>I3-B8</f>
        <v>11.33</v>
      </c>
      <c r="C7" s="26">
        <f>I4-C8</f>
        <v>1.35</v>
      </c>
      <c r="D7" s="26">
        <f>I5-D8</f>
        <v>1.3</v>
      </c>
      <c r="E7" s="26">
        <f>I6-E8</f>
        <v>3.09</v>
      </c>
      <c r="F7" s="27">
        <f>SUM(B7:E7)</f>
        <v>17.07</v>
      </c>
      <c r="G7" s="25" t="s">
        <v>1</v>
      </c>
      <c r="H7" s="28"/>
    </row>
    <row r="8">
      <c r="A8" s="29" t="s">
        <v>42</v>
      </c>
      <c r="B8" s="30">
        <f t="shared" ref="B8:E8" si="3">SUM(B2:B6)</f>
        <v>4.12</v>
      </c>
      <c r="C8" s="30">
        <f t="shared" si="3"/>
        <v>5.15</v>
      </c>
      <c r="D8" s="30">
        <f t="shared" si="3"/>
        <v>11.33</v>
      </c>
      <c r="E8" s="30">
        <f t="shared" si="3"/>
        <v>11.33</v>
      </c>
      <c r="F8" s="31"/>
      <c r="G8" s="28"/>
      <c r="H8" s="28"/>
    </row>
    <row r="9">
      <c r="A9" s="32" t="s">
        <v>75</v>
      </c>
      <c r="B9" s="33">
        <f t="shared" ref="B9:E9" si="4">SUM(B3:B7)</f>
        <v>15.45</v>
      </c>
      <c r="C9" s="33">
        <f t="shared" si="4"/>
        <v>6.5</v>
      </c>
      <c r="D9" s="33">
        <f t="shared" si="4"/>
        <v>12.63</v>
      </c>
      <c r="E9" s="33">
        <f t="shared" si="4"/>
        <v>14.42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22.07142857</v>
      </c>
      <c r="C15" s="37">
        <f t="shared" si="5"/>
        <v>2.166666667</v>
      </c>
      <c r="D15" s="37">
        <f t="shared" si="5"/>
        <v>2.526</v>
      </c>
      <c r="E15" s="37">
        <f t="shared" si="5"/>
        <v>0.90125</v>
      </c>
      <c r="F15" s="34"/>
    </row>
    <row r="16">
      <c r="A16" s="35" t="s">
        <v>50</v>
      </c>
      <c r="B16" s="37">
        <f t="shared" ref="B16:E16" si="6">B15*B12</f>
        <v>6.621428571</v>
      </c>
      <c r="C16" s="37">
        <f t="shared" si="6"/>
        <v>0.4333333333</v>
      </c>
      <c r="D16" s="37">
        <f t="shared" si="6"/>
        <v>47.994</v>
      </c>
      <c r="E16" s="37">
        <f t="shared" si="6"/>
        <v>0.90125</v>
      </c>
      <c r="F16" s="34"/>
    </row>
    <row r="17">
      <c r="A17" s="38" t="s">
        <v>51</v>
      </c>
      <c r="B17" s="39">
        <f t="shared" ref="B17:E17" si="7">B15*B13</f>
        <v>19.86428571</v>
      </c>
      <c r="C17" s="39">
        <f t="shared" si="7"/>
        <v>5.633333333</v>
      </c>
      <c r="D17" s="39">
        <f t="shared" si="7"/>
        <v>88.41</v>
      </c>
      <c r="E17" s="39">
        <f t="shared" si="7"/>
        <v>51.37125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0.06472491909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0.1538461538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0.07917656374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0.0693481276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0.633846153846154</v>
      </c>
      <c r="D28" s="46">
        <v>0.6524148851939826</v>
      </c>
      <c r="E28" s="46">
        <v>0.0</v>
      </c>
    </row>
    <row r="29">
      <c r="B29" s="46">
        <v>0.0</v>
      </c>
      <c r="C29" s="46">
        <v>0.1584615384615385</v>
      </c>
      <c r="D29" s="46">
        <v>0.08155186064924783</v>
      </c>
      <c r="E29" s="46">
        <v>0.07142857142857142</v>
      </c>
    </row>
    <row r="30">
      <c r="B30" s="46">
        <v>0.06666666666666668</v>
      </c>
      <c r="C30" s="46">
        <v>0.0</v>
      </c>
      <c r="D30" s="46">
        <v>0.16310372129849565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1.345648802</v>
      </c>
      <c r="C33" s="47">
        <v>1.0135416938195656</v>
      </c>
      <c r="D33" s="47">
        <v>1.1477856267757995</v>
      </c>
      <c r="E33" s="47">
        <v>0.8225491892045605</v>
      </c>
    </row>
    <row r="34">
      <c r="B34" s="47">
        <v>0.0103879233835181</v>
      </c>
      <c r="C34" s="47">
        <v>1.1961239934808214</v>
      </c>
      <c r="D34" s="47">
        <v>0.12465508060221718</v>
      </c>
      <c r="E34" s="47">
        <v>0.188064505245122</v>
      </c>
    </row>
    <row r="35">
      <c r="B35" s="47">
        <v>0.10719359427424492</v>
      </c>
      <c r="C35" s="47">
        <v>0.08073813682082068</v>
      </c>
      <c r="D35" s="47">
        <v>1.286323131290939</v>
      </c>
      <c r="E35" s="47">
        <v>0.8259090959870358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0.8666666666666667</v>
      </c>
      <c r="D40" s="48">
        <v>7.000000000000001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6.352053647508408</v>
      </c>
      <c r="D42" s="50">
        <v>4.516728468526843</v>
      </c>
      <c r="E42" s="50">
        <v>16.796563122059993</v>
      </c>
      <c r="G42" s="51">
        <f t="shared" ref="G42:J42" si="8">G37-B28</f>
        <v>0.8</v>
      </c>
      <c r="H42" s="51">
        <f t="shared" si="8"/>
        <v>-0.6338461538</v>
      </c>
      <c r="I42" s="51">
        <f t="shared" si="8"/>
        <v>-0.6524148852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2.7993424211241904</v>
      </c>
      <c r="D43" s="50">
        <v>12.554614026660115</v>
      </c>
      <c r="E43" s="50">
        <v>40.596055456977616</v>
      </c>
      <c r="G43" s="51">
        <f t="shared" ref="G43:J43" si="9">G38-B29</f>
        <v>0</v>
      </c>
      <c r="H43" s="51">
        <f t="shared" si="9"/>
        <v>0.8415384615</v>
      </c>
      <c r="I43" s="51">
        <f t="shared" si="9"/>
        <v>-0.08155186065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9.905820803692713</v>
      </c>
      <c r="D44" s="50">
        <v>24.670088229854414</v>
      </c>
      <c r="E44" s="50">
        <v>130.70296001407195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0.8368962787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3.41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2.33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11.33</v>
      </c>
    </row>
    <row r="51">
      <c r="G51" s="56" t="s">
        <v>64</v>
      </c>
      <c r="H51" s="54"/>
      <c r="I51" s="54"/>
      <c r="J51" s="54"/>
    </row>
    <row r="52">
      <c r="G52" s="55">
        <f>B7</f>
        <v>11.33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1.35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1.3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2.5345299290114607</v>
      </c>
      <c r="D55" s="66">
        <v>1.9611830409509161</v>
      </c>
      <c r="E55" s="66">
        <v>6.834287030037625</v>
      </c>
      <c r="F55" s="63">
        <f t="shared" ref="F55:F58" si="12">Sum(B55:E55)</f>
        <v>11.33</v>
      </c>
      <c r="G55" s="55">
        <v>0.0</v>
      </c>
      <c r="H55" s="55">
        <v>0.0</v>
      </c>
      <c r="I55" s="55">
        <v>0.0</v>
      </c>
      <c r="J55" s="55">
        <f>E7</f>
        <v>3.09</v>
      </c>
    </row>
    <row r="56">
      <c r="A56" s="9" t="s">
        <v>19</v>
      </c>
      <c r="B56" s="66">
        <v>0.0</v>
      </c>
      <c r="C56" s="66">
        <v>0.8471318159983016</v>
      </c>
      <c r="D56" s="66">
        <v>0.06032347015911908</v>
      </c>
      <c r="E56" s="66">
        <v>0.4425447138425789</v>
      </c>
      <c r="F56" s="63">
        <f t="shared" si="12"/>
        <v>1.35</v>
      </c>
    </row>
    <row r="57">
      <c r="A57" s="9" t="s">
        <v>20</v>
      </c>
      <c r="B57" s="66">
        <v>0.0</v>
      </c>
      <c r="C57" s="66">
        <v>0.028338254990237392</v>
      </c>
      <c r="D57" s="66">
        <v>0.3084934888899648</v>
      </c>
      <c r="E57" s="66">
        <v>0.9631682561197986</v>
      </c>
      <c r="F57" s="63">
        <f t="shared" si="12"/>
        <v>1.3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3.09</v>
      </c>
      <c r="F58" s="63">
        <f t="shared" si="12"/>
        <v>3.09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17.07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3.41</v>
      </c>
      <c r="D60" s="76">
        <f t="shared" si="13"/>
        <v>2.33</v>
      </c>
      <c r="E60" s="76">
        <f t="shared" si="13"/>
        <v>11.33</v>
      </c>
      <c r="F60" s="76">
        <f>SUM(B60:E60)</f>
        <v>17.07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0.2076923077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0.1029295329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77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3.18</v>
      </c>
      <c r="C3" s="19">
        <v>4.24</v>
      </c>
      <c r="D3" s="19">
        <v>8.48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15.9</v>
      </c>
    </row>
    <row r="4">
      <c r="A4" s="7" t="s">
        <v>19</v>
      </c>
      <c r="B4" s="19">
        <v>0.0</v>
      </c>
      <c r="C4" s="19">
        <v>1.06</v>
      </c>
      <c r="D4" s="19">
        <v>1.06</v>
      </c>
      <c r="E4" s="19">
        <v>1.06</v>
      </c>
      <c r="F4" s="21">
        <v>3.76</v>
      </c>
      <c r="G4" s="21">
        <v>0.0</v>
      </c>
      <c r="H4" s="22">
        <f t="shared" si="1"/>
        <v>3.76</v>
      </c>
      <c r="I4" s="23">
        <f t="shared" si="2"/>
        <v>6.94</v>
      </c>
    </row>
    <row r="5">
      <c r="A5" s="7" t="s">
        <v>20</v>
      </c>
      <c r="B5" s="19">
        <v>1.06</v>
      </c>
      <c r="C5" s="19">
        <v>0.0</v>
      </c>
      <c r="D5" s="19">
        <v>2.12</v>
      </c>
      <c r="E5" s="19">
        <v>7.42</v>
      </c>
      <c r="F5" s="21">
        <v>0.0</v>
      </c>
      <c r="G5" s="21">
        <v>2.71</v>
      </c>
      <c r="H5" s="22">
        <f t="shared" si="1"/>
        <v>2.71</v>
      </c>
      <c r="I5" s="23">
        <f t="shared" si="2"/>
        <v>13.31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3.18</v>
      </c>
      <c r="F6" s="21">
        <v>11.66</v>
      </c>
      <c r="G6" s="21">
        <v>0.0</v>
      </c>
      <c r="H6" s="22">
        <f t="shared" si="1"/>
        <v>11.66</v>
      </c>
      <c r="I6" s="23">
        <f t="shared" si="2"/>
        <v>14.84</v>
      </c>
    </row>
    <row r="7">
      <c r="A7" s="25" t="s">
        <v>41</v>
      </c>
      <c r="B7" s="26">
        <f>I3-B8</f>
        <v>11.66</v>
      </c>
      <c r="C7" s="26">
        <f>I4-C8</f>
        <v>1.64</v>
      </c>
      <c r="D7" s="26">
        <f>I5-D8</f>
        <v>1.65</v>
      </c>
      <c r="E7" s="26">
        <f>I6-E8</f>
        <v>3.18</v>
      </c>
      <c r="F7" s="27">
        <f>SUM(B7:E7)</f>
        <v>18.13</v>
      </c>
      <c r="G7" s="25" t="s">
        <v>1</v>
      </c>
      <c r="H7" s="28"/>
    </row>
    <row r="8">
      <c r="A8" s="29" t="s">
        <v>42</v>
      </c>
      <c r="B8" s="30">
        <f t="shared" ref="B8:E8" si="3">SUM(B2:B6)</f>
        <v>4.24</v>
      </c>
      <c r="C8" s="30">
        <f t="shared" si="3"/>
        <v>5.3</v>
      </c>
      <c r="D8" s="30">
        <f t="shared" si="3"/>
        <v>11.66</v>
      </c>
      <c r="E8" s="30">
        <f t="shared" si="3"/>
        <v>11.66</v>
      </c>
      <c r="F8" s="31"/>
      <c r="G8" s="28"/>
      <c r="H8" s="28"/>
    </row>
    <row r="9">
      <c r="A9" s="32" t="s">
        <v>75</v>
      </c>
      <c r="B9" s="33">
        <f t="shared" ref="B9:E9" si="4">SUM(B3:B7)</f>
        <v>15.9</v>
      </c>
      <c r="C9" s="33">
        <f t="shared" si="4"/>
        <v>6.94</v>
      </c>
      <c r="D9" s="33">
        <f t="shared" si="4"/>
        <v>13.31</v>
      </c>
      <c r="E9" s="33">
        <f t="shared" si="4"/>
        <v>14.84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22.71428571</v>
      </c>
      <c r="C15" s="37">
        <f t="shared" si="5"/>
        <v>2.313333333</v>
      </c>
      <c r="D15" s="37">
        <f t="shared" si="5"/>
        <v>2.662</v>
      </c>
      <c r="E15" s="37">
        <f t="shared" si="5"/>
        <v>0.9275</v>
      </c>
      <c r="F15" s="34"/>
    </row>
    <row r="16">
      <c r="A16" s="35" t="s">
        <v>50</v>
      </c>
      <c r="B16" s="37">
        <f t="shared" ref="B16:E16" si="6">B15*B12</f>
        <v>6.814285714</v>
      </c>
      <c r="C16" s="37">
        <f t="shared" si="6"/>
        <v>0.4626666667</v>
      </c>
      <c r="D16" s="37">
        <f t="shared" si="6"/>
        <v>50.578</v>
      </c>
      <c r="E16" s="37">
        <f t="shared" si="6"/>
        <v>0.9275</v>
      </c>
      <c r="F16" s="34"/>
    </row>
    <row r="17">
      <c r="A17" s="38" t="s">
        <v>51</v>
      </c>
      <c r="B17" s="39">
        <f t="shared" ref="B17:E17" si="7">B15*B13</f>
        <v>20.44285714</v>
      </c>
      <c r="C17" s="39">
        <f t="shared" si="7"/>
        <v>6.014666667</v>
      </c>
      <c r="D17" s="39">
        <f t="shared" si="7"/>
        <v>93.17</v>
      </c>
      <c r="E17" s="39">
        <f t="shared" si="7"/>
        <v>52.8675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0.06289308176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0.144092219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0.07513148009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0.06738544474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0.6109510086455332</v>
      </c>
      <c r="D28" s="46">
        <v>0.6371149511645381</v>
      </c>
      <c r="E28" s="46">
        <v>0.0</v>
      </c>
    </row>
    <row r="29">
      <c r="B29" s="46">
        <v>0.0</v>
      </c>
      <c r="C29" s="46">
        <v>0.1527377521613833</v>
      </c>
      <c r="D29" s="46">
        <v>0.07963936889556726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0.15927873779113452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1.342417183</v>
      </c>
      <c r="C33" s="47">
        <v>0.9680015059651017</v>
      </c>
      <c r="D33" s="47">
        <v>1.1090061936079183</v>
      </c>
      <c r="E33" s="47">
        <v>0.7937313510200481</v>
      </c>
    </row>
    <row r="34">
      <c r="B34" s="47">
        <v>0.010005854112895157</v>
      </c>
      <c r="C34" s="47">
        <v>1.187487214530387</v>
      </c>
      <c r="D34" s="47">
        <v>0.12007024935474188</v>
      </c>
      <c r="E34" s="47">
        <v>0.18436172363759817</v>
      </c>
    </row>
    <row r="35">
      <c r="B35" s="47">
        <v>0.10644964374785096</v>
      </c>
      <c r="C35" s="47">
        <v>0.0767596070562735</v>
      </c>
      <c r="D35" s="47">
        <v>1.2773957249742116</v>
      </c>
      <c r="E35" s="47">
        <v>0.8198663347159776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7.000000000000001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6.7455914797112335</v>
      </c>
      <c r="D42" s="50">
        <v>5.094250205344747</v>
      </c>
      <c r="E42" s="50">
        <v>16.77727736256307</v>
      </c>
      <c r="G42" s="51">
        <f t="shared" ref="G42:J42" si="8">G37-B28</f>
        <v>0.8</v>
      </c>
      <c r="H42" s="51">
        <f t="shared" si="8"/>
        <v>-0.6109510086</v>
      </c>
      <c r="I42" s="51">
        <f t="shared" si="8"/>
        <v>-0.6371149512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2.954270011293702</v>
      </c>
      <c r="D43" s="50">
        <v>14.46434534664867</v>
      </c>
      <c r="E43" s="50">
        <v>41.363837023010014</v>
      </c>
      <c r="G43" s="51">
        <f t="shared" ref="G43:J43" si="9">G38-B29</f>
        <v>0</v>
      </c>
      <c r="H43" s="51">
        <f t="shared" si="9"/>
        <v>0.8472622478</v>
      </c>
      <c r="I43" s="51">
        <f t="shared" si="9"/>
        <v>-0.0796393689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10.569533712498288</v>
      </c>
      <c r="D44" s="50">
        <v>28.378296332521078</v>
      </c>
      <c r="E44" s="50">
        <v>133.54719376450447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0.8407212622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3.76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2.71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11.66</v>
      </c>
    </row>
    <row r="51">
      <c r="G51" s="56" t="s">
        <v>64</v>
      </c>
      <c r="H51" s="54"/>
      <c r="I51" s="54"/>
      <c r="J51" s="54"/>
    </row>
    <row r="52">
      <c r="G52" s="55">
        <f>B7</f>
        <v>11.66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1.64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1.65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2.6691028191144404</v>
      </c>
      <c r="D55" s="66">
        <v>2.2039649754301363</v>
      </c>
      <c r="E55" s="66">
        <v>6.786932205455424</v>
      </c>
      <c r="F55" s="63">
        <f t="shared" ref="F55:F58" si="12">Sum(B55:E55)</f>
        <v>11.66</v>
      </c>
      <c r="G55" s="55">
        <v>0.0</v>
      </c>
      <c r="H55" s="55">
        <v>0.0</v>
      </c>
      <c r="I55" s="55">
        <v>0.0</v>
      </c>
      <c r="J55" s="55">
        <f>E7</f>
        <v>3.18</v>
      </c>
    </row>
    <row r="56">
      <c r="A56" s="9" t="s">
        <v>19</v>
      </c>
      <c r="B56" s="66">
        <v>0.0</v>
      </c>
      <c r="C56" s="66">
        <v>1.055118322720486</v>
      </c>
      <c r="D56" s="66">
        <v>0.07689340291530466</v>
      </c>
      <c r="E56" s="66">
        <v>0.5079882743642081</v>
      </c>
      <c r="F56" s="63">
        <f t="shared" si="12"/>
        <v>1.64</v>
      </c>
    </row>
    <row r="57">
      <c r="A57" s="9" t="s">
        <v>20</v>
      </c>
      <c r="B57" s="66">
        <v>0.0</v>
      </c>
      <c r="C57" s="66">
        <v>0.0357788581650729</v>
      </c>
      <c r="D57" s="66">
        <v>0.4291416216545592</v>
      </c>
      <c r="E57" s="66">
        <v>1.1850795201803668</v>
      </c>
      <c r="F57" s="63">
        <f t="shared" si="12"/>
        <v>1.65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3.1799999999999993</v>
      </c>
      <c r="F58" s="63">
        <f t="shared" si="12"/>
        <v>3.18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18.13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3.76</v>
      </c>
      <c r="D60" s="76">
        <f t="shared" si="13"/>
        <v>2.71</v>
      </c>
      <c r="E60" s="76">
        <f t="shared" si="13"/>
        <v>11.66</v>
      </c>
      <c r="F60" s="76">
        <f>SUM(B60:E60)</f>
        <v>18.13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0.2363112392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0.1239669421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78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3.27</v>
      </c>
      <c r="C3" s="19">
        <v>4.36</v>
      </c>
      <c r="D3" s="19">
        <v>8.72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16.35</v>
      </c>
    </row>
    <row r="4">
      <c r="A4" s="7" t="s">
        <v>19</v>
      </c>
      <c r="B4" s="19">
        <v>0.0</v>
      </c>
      <c r="C4" s="19">
        <v>1.09</v>
      </c>
      <c r="D4" s="19">
        <v>1.09</v>
      </c>
      <c r="E4" s="19">
        <v>1.09</v>
      </c>
      <c r="F4" s="21">
        <v>4.03</v>
      </c>
      <c r="G4" s="21">
        <v>0.0</v>
      </c>
      <c r="H4" s="22">
        <f t="shared" si="1"/>
        <v>4.03</v>
      </c>
      <c r="I4" s="23">
        <f t="shared" si="2"/>
        <v>7.3</v>
      </c>
    </row>
    <row r="5">
      <c r="A5" s="7" t="s">
        <v>20</v>
      </c>
      <c r="B5" s="19">
        <v>1.09</v>
      </c>
      <c r="C5" s="19">
        <v>0.0</v>
      </c>
      <c r="D5" s="19">
        <v>2.18</v>
      </c>
      <c r="E5" s="19">
        <v>7.63</v>
      </c>
      <c r="F5" s="21">
        <v>0.0</v>
      </c>
      <c r="G5" s="21">
        <v>3.05</v>
      </c>
      <c r="H5" s="22">
        <f t="shared" si="1"/>
        <v>3.05</v>
      </c>
      <c r="I5" s="23">
        <f t="shared" si="2"/>
        <v>13.95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3.27</v>
      </c>
      <c r="F6" s="21">
        <v>11.99</v>
      </c>
      <c r="G6" s="21">
        <v>0.0</v>
      </c>
      <c r="H6" s="22">
        <f t="shared" si="1"/>
        <v>11.99</v>
      </c>
      <c r="I6" s="23">
        <f t="shared" si="2"/>
        <v>15.26</v>
      </c>
    </row>
    <row r="7">
      <c r="A7" s="25" t="s">
        <v>41</v>
      </c>
      <c r="B7" s="26">
        <f>I3-B8</f>
        <v>11.99</v>
      </c>
      <c r="C7" s="26">
        <f>I4-C8</f>
        <v>1.85</v>
      </c>
      <c r="D7" s="26">
        <f>I5-D8</f>
        <v>1.96</v>
      </c>
      <c r="E7" s="26">
        <f>I6-E8</f>
        <v>3.27</v>
      </c>
      <c r="F7" s="27">
        <f>SUM(B7:E7)</f>
        <v>19.07</v>
      </c>
      <c r="G7" s="25" t="s">
        <v>1</v>
      </c>
      <c r="H7" s="28"/>
    </row>
    <row r="8">
      <c r="A8" s="29" t="s">
        <v>42</v>
      </c>
      <c r="B8" s="30">
        <f t="shared" ref="B8:E8" si="3">SUM(B2:B6)</f>
        <v>4.36</v>
      </c>
      <c r="C8" s="30">
        <f t="shared" si="3"/>
        <v>5.45</v>
      </c>
      <c r="D8" s="30">
        <f t="shared" si="3"/>
        <v>11.99</v>
      </c>
      <c r="E8" s="30">
        <f t="shared" si="3"/>
        <v>11.99</v>
      </c>
      <c r="F8" s="31"/>
      <c r="G8" s="28"/>
      <c r="H8" s="28"/>
    </row>
    <row r="9">
      <c r="A9" s="32" t="s">
        <v>75</v>
      </c>
      <c r="B9" s="33">
        <f t="shared" ref="B9:E9" si="4">SUM(B3:B7)</f>
        <v>16.35</v>
      </c>
      <c r="C9" s="33">
        <f t="shared" si="4"/>
        <v>7.3</v>
      </c>
      <c r="D9" s="33">
        <f t="shared" si="4"/>
        <v>13.95</v>
      </c>
      <c r="E9" s="33">
        <f t="shared" si="4"/>
        <v>15.26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23.35714286</v>
      </c>
      <c r="C15" s="37">
        <f t="shared" si="5"/>
        <v>2.433333333</v>
      </c>
      <c r="D15" s="37">
        <f t="shared" si="5"/>
        <v>2.79</v>
      </c>
      <c r="E15" s="37">
        <f t="shared" si="5"/>
        <v>0.95375</v>
      </c>
      <c r="F15" s="34"/>
    </row>
    <row r="16">
      <c r="A16" s="35" t="s">
        <v>50</v>
      </c>
      <c r="B16" s="37">
        <f t="shared" ref="B16:E16" si="6">B15*B12</f>
        <v>7.007142857</v>
      </c>
      <c r="C16" s="37">
        <f t="shared" si="6"/>
        <v>0.4866666667</v>
      </c>
      <c r="D16" s="37">
        <f t="shared" si="6"/>
        <v>53.01</v>
      </c>
      <c r="E16" s="37">
        <f t="shared" si="6"/>
        <v>0.95375</v>
      </c>
      <c r="F16" s="34"/>
    </row>
    <row r="17">
      <c r="A17" s="38" t="s">
        <v>51</v>
      </c>
      <c r="B17" s="39">
        <f t="shared" ref="B17:E17" si="7">B15*B13</f>
        <v>21.02142857</v>
      </c>
      <c r="C17" s="39">
        <f t="shared" si="7"/>
        <v>6.326666667</v>
      </c>
      <c r="D17" s="39">
        <f t="shared" si="7"/>
        <v>97.65</v>
      </c>
      <c r="E17" s="39">
        <f t="shared" si="7"/>
        <v>54.36375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0.06116207951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0.1369863014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0.07168458781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0.06553079948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0.5972602739726027</v>
      </c>
      <c r="D28" s="46">
        <v>0.6250896057347671</v>
      </c>
      <c r="E28" s="46">
        <v>0.0</v>
      </c>
    </row>
    <row r="29">
      <c r="B29" s="46">
        <v>0.0</v>
      </c>
      <c r="C29" s="46">
        <v>0.14931506849315068</v>
      </c>
      <c r="D29" s="46">
        <v>0.07813620071684589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0.15627240143369178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1.339989963</v>
      </c>
      <c r="C33" s="47">
        <v>0.9407981062746762</v>
      </c>
      <c r="D33" s="47">
        <v>1.079879559538732</v>
      </c>
      <c r="E33" s="47">
        <v>0.7727231839132546</v>
      </c>
    </row>
    <row r="34">
      <c r="B34" s="47">
        <v>0.009725044145858308</v>
      </c>
      <c r="C34" s="47">
        <v>1.1823512387239843</v>
      </c>
      <c r="D34" s="47">
        <v>0.1167005297502997</v>
      </c>
      <c r="E34" s="47">
        <v>0.18175044972509838</v>
      </c>
    </row>
    <row r="35">
      <c r="B35" s="47">
        <v>0.10587856124590074</v>
      </c>
      <c r="C35" s="47">
        <v>0.07433663881354706</v>
      </c>
      <c r="D35" s="47">
        <v>1.270542734950809</v>
      </c>
      <c r="E35" s="47">
        <v>0.8152850712244736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0.20000000000000004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0.06666666666666668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7.000000000000002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7.064516259122384</v>
      </c>
      <c r="D42" s="50">
        <v>5.598866116318225</v>
      </c>
      <c r="E42" s="50">
        <v>16.87084381503558</v>
      </c>
      <c r="G42" s="51">
        <f t="shared" ref="G42:J42" si="8">G37-B28</f>
        <v>0.8</v>
      </c>
      <c r="H42" s="51">
        <f t="shared" si="8"/>
        <v>-0.597260274</v>
      </c>
      <c r="I42" s="51">
        <f t="shared" si="8"/>
        <v>-0.6250896057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3.080942382193671</v>
      </c>
      <c r="D43" s="50">
        <v>16.1608762586214</v>
      </c>
      <c r="E43" s="50">
        <v>42.21574088299446</v>
      </c>
      <c r="G43" s="51">
        <f t="shared" ref="G43:J43" si="9">G38-B29</f>
        <v>0</v>
      </c>
      <c r="H43" s="51">
        <f t="shared" si="9"/>
        <v>0.8506849315</v>
      </c>
      <c r="I43" s="51">
        <f t="shared" si="9"/>
        <v>-0.07813620072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11.101273528510967</v>
      </c>
      <c r="D44" s="50">
        <v>31.669236349983287</v>
      </c>
      <c r="E44" s="50">
        <v>136.59133535960103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0.8437275986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4.03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3.05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11.99</v>
      </c>
    </row>
    <row r="51">
      <c r="G51" s="56" t="s">
        <v>64</v>
      </c>
      <c r="H51" s="54"/>
      <c r="I51" s="54"/>
      <c r="J51" s="54"/>
    </row>
    <row r="52">
      <c r="G52" s="55">
        <f>B7</f>
        <v>11.99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1.85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1.96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2.780372003410427</v>
      </c>
      <c r="D55" s="66">
        <v>2.415330614834964</v>
      </c>
      <c r="E55" s="66">
        <v>6.7942973817546095</v>
      </c>
      <c r="F55" s="63">
        <f t="shared" ref="F55:F58" si="12">Sum(B55:E55)</f>
        <v>11.99</v>
      </c>
      <c r="G55" s="55">
        <v>0.0</v>
      </c>
      <c r="H55" s="55">
        <v>0.0</v>
      </c>
      <c r="I55" s="55">
        <v>0.0</v>
      </c>
      <c r="J55" s="55">
        <f>E7</f>
        <v>3.27</v>
      </c>
    </row>
    <row r="56">
      <c r="A56" s="9" t="s">
        <v>19</v>
      </c>
      <c r="B56" s="66">
        <v>0.0</v>
      </c>
      <c r="C56" s="66">
        <v>1.2075369397680367</v>
      </c>
      <c r="D56" s="66">
        <v>0.09020311494740633</v>
      </c>
      <c r="E56" s="66">
        <v>0.5522599452845577</v>
      </c>
      <c r="F56" s="63">
        <f t="shared" si="12"/>
        <v>1.85</v>
      </c>
    </row>
    <row r="57">
      <c r="A57" s="9" t="s">
        <v>20</v>
      </c>
      <c r="B57" s="66">
        <v>0.0</v>
      </c>
      <c r="C57" s="66">
        <v>0.0420910568215373</v>
      </c>
      <c r="D57" s="66">
        <v>0.5444662702176296</v>
      </c>
      <c r="E57" s="66">
        <v>1.3734426729608324</v>
      </c>
      <c r="F57" s="63">
        <f t="shared" si="12"/>
        <v>1.96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3.269999999999999</v>
      </c>
      <c r="F58" s="63">
        <f t="shared" si="12"/>
        <v>3.27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19.07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4.03</v>
      </c>
      <c r="D60" s="76">
        <f t="shared" si="13"/>
        <v>3.05</v>
      </c>
      <c r="E60" s="76">
        <f t="shared" si="13"/>
        <v>11.99</v>
      </c>
      <c r="F60" s="76">
        <f>SUM(B60:E60)</f>
        <v>19.07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0.2534246575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0.1405017921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79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3.42</v>
      </c>
      <c r="C3" s="19">
        <v>4.56</v>
      </c>
      <c r="D3" s="19">
        <v>9.12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17.1</v>
      </c>
    </row>
    <row r="4">
      <c r="A4" s="7" t="s">
        <v>19</v>
      </c>
      <c r="B4" s="19">
        <v>0.0</v>
      </c>
      <c r="C4" s="19">
        <v>1.14</v>
      </c>
      <c r="D4" s="19">
        <v>1.14</v>
      </c>
      <c r="E4" s="19">
        <v>1.14</v>
      </c>
      <c r="F4" s="21">
        <v>4.56</v>
      </c>
      <c r="G4" s="21">
        <v>0.0</v>
      </c>
      <c r="H4" s="22">
        <f t="shared" si="1"/>
        <v>4.56</v>
      </c>
      <c r="I4" s="23">
        <f t="shared" si="2"/>
        <v>7.98</v>
      </c>
    </row>
    <row r="5">
      <c r="A5" s="7" t="s">
        <v>20</v>
      </c>
      <c r="B5" s="19">
        <v>1.14</v>
      </c>
      <c r="C5" s="19">
        <v>0.0</v>
      </c>
      <c r="D5" s="19">
        <v>2.28</v>
      </c>
      <c r="E5" s="19">
        <v>7.98</v>
      </c>
      <c r="F5" s="21">
        <v>0.0</v>
      </c>
      <c r="G5" s="21">
        <v>3.33</v>
      </c>
      <c r="H5" s="22">
        <f t="shared" si="1"/>
        <v>3.33</v>
      </c>
      <c r="I5" s="23">
        <f t="shared" si="2"/>
        <v>14.73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3.42</v>
      </c>
      <c r="F6" s="21">
        <v>12.54</v>
      </c>
      <c r="G6" s="21">
        <v>0.0</v>
      </c>
      <c r="H6" s="22">
        <f t="shared" si="1"/>
        <v>12.54</v>
      </c>
      <c r="I6" s="23">
        <f t="shared" si="2"/>
        <v>15.96</v>
      </c>
    </row>
    <row r="7">
      <c r="A7" s="25" t="s">
        <v>41</v>
      </c>
      <c r="B7" s="26">
        <f>I3-B8</f>
        <v>12.54</v>
      </c>
      <c r="C7" s="26">
        <f>I4-C8</f>
        <v>2.28</v>
      </c>
      <c r="D7" s="26">
        <f>I5-D8</f>
        <v>2.19</v>
      </c>
      <c r="E7" s="26">
        <f>I6-E8</f>
        <v>3.42</v>
      </c>
      <c r="F7" s="27">
        <f>SUM(B7:E7)</f>
        <v>20.43</v>
      </c>
      <c r="G7" s="25" t="s">
        <v>1</v>
      </c>
      <c r="H7" s="28"/>
    </row>
    <row r="8">
      <c r="A8" s="29" t="s">
        <v>42</v>
      </c>
      <c r="B8" s="30">
        <f t="shared" ref="B8:E8" si="3">SUM(B2:B6)</f>
        <v>4.56</v>
      </c>
      <c r="C8" s="30">
        <f t="shared" si="3"/>
        <v>5.7</v>
      </c>
      <c r="D8" s="30">
        <f t="shared" si="3"/>
        <v>12.54</v>
      </c>
      <c r="E8" s="30">
        <f t="shared" si="3"/>
        <v>12.54</v>
      </c>
      <c r="F8" s="31"/>
      <c r="G8" s="28"/>
      <c r="H8" s="28"/>
    </row>
    <row r="9">
      <c r="A9" s="32" t="s">
        <v>75</v>
      </c>
      <c r="B9" s="33">
        <f t="shared" ref="B9:E9" si="4">SUM(B3:B7)</f>
        <v>17.1</v>
      </c>
      <c r="C9" s="33">
        <f t="shared" si="4"/>
        <v>7.98</v>
      </c>
      <c r="D9" s="33">
        <f t="shared" si="4"/>
        <v>14.73</v>
      </c>
      <c r="E9" s="33">
        <f t="shared" si="4"/>
        <v>15.96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24.42857143</v>
      </c>
      <c r="C15" s="37">
        <f t="shared" si="5"/>
        <v>2.66</v>
      </c>
      <c r="D15" s="37">
        <f t="shared" si="5"/>
        <v>2.946</v>
      </c>
      <c r="E15" s="37">
        <f t="shared" si="5"/>
        <v>0.9975</v>
      </c>
      <c r="F15" s="34"/>
    </row>
    <row r="16">
      <c r="A16" s="35" t="s">
        <v>50</v>
      </c>
      <c r="B16" s="37">
        <f t="shared" ref="B16:E16" si="6">B15*B12</f>
        <v>7.328571429</v>
      </c>
      <c r="C16" s="37">
        <f t="shared" si="6"/>
        <v>0.532</v>
      </c>
      <c r="D16" s="37">
        <f t="shared" si="6"/>
        <v>55.974</v>
      </c>
      <c r="E16" s="37">
        <f t="shared" si="6"/>
        <v>0.9975</v>
      </c>
      <c r="F16" s="34"/>
    </row>
    <row r="17">
      <c r="A17" s="38" t="s">
        <v>51</v>
      </c>
      <c r="B17" s="39">
        <f t="shared" ref="B17:E17" si="7">B15*B13</f>
        <v>21.98571429</v>
      </c>
      <c r="C17" s="39">
        <f t="shared" si="7"/>
        <v>6.916</v>
      </c>
      <c r="D17" s="39">
        <f t="shared" si="7"/>
        <v>103.11</v>
      </c>
      <c r="E17" s="39">
        <f t="shared" si="7"/>
        <v>56.8575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0.05847953216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0.1253132832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0.06788866259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0.0626566416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0.5714285714285715</v>
      </c>
      <c r="D28" s="46">
        <v>0.6191446028513238</v>
      </c>
      <c r="E28" s="46">
        <v>0.0</v>
      </c>
    </row>
    <row r="29">
      <c r="B29" s="46">
        <v>0.0</v>
      </c>
      <c r="C29" s="46">
        <v>0.14285714285714288</v>
      </c>
      <c r="D29" s="46">
        <v>0.07739307535641547</v>
      </c>
      <c r="E29" s="46">
        <v>0.07142857142857144</v>
      </c>
    </row>
    <row r="30">
      <c r="B30" s="46">
        <v>0.06666666666666668</v>
      </c>
      <c r="C30" s="46">
        <v>0.0</v>
      </c>
      <c r="D30" s="46">
        <v>0.15478615071283094</v>
      </c>
      <c r="E30" s="46">
        <v>0.5000000000000001</v>
      </c>
    </row>
    <row r="31">
      <c r="B31" s="46">
        <v>0.0</v>
      </c>
      <c r="C31" s="46">
        <v>0.0</v>
      </c>
      <c r="D31" s="46">
        <v>0.0</v>
      </c>
      <c r="E31" s="46">
        <v>0.21428571428571433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1.338517775</v>
      </c>
      <c r="C33" s="47">
        <v>0.8923451834862387</v>
      </c>
      <c r="D33" s="47">
        <v>1.0622133027522935</v>
      </c>
      <c r="E33" s="47">
        <v>0.7570762093411177</v>
      </c>
    </row>
    <row r="34">
      <c r="B34" s="47">
        <v>0.009532683486238534</v>
      </c>
      <c r="C34" s="47">
        <v>1.1730217889908257</v>
      </c>
      <c r="D34" s="47">
        <v>0.11439220183486237</v>
      </c>
      <c r="E34" s="47">
        <v>0.1794333819849875</v>
      </c>
    </row>
    <row r="35">
      <c r="B35" s="47">
        <v>0.10557626146788993</v>
      </c>
      <c r="C35" s="47">
        <v>0.07038417431192663</v>
      </c>
      <c r="D35" s="47">
        <v>1.2669151376146788</v>
      </c>
      <c r="E35" s="47">
        <v>0.8126172852376982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0.20000000000000004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3.8000000000000007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7.660174967234602</v>
      </c>
      <c r="D42" s="50">
        <v>6.023841251638271</v>
      </c>
      <c r="E42" s="50">
        <v>17.348055209698565</v>
      </c>
      <c r="G42" s="51">
        <f t="shared" ref="G42:J42" si="8">G37-B28</f>
        <v>0.8</v>
      </c>
      <c r="H42" s="51">
        <f t="shared" si="8"/>
        <v>-0.5714285714</v>
      </c>
      <c r="I42" s="51">
        <f t="shared" si="8"/>
        <v>-0.6191446029</v>
      </c>
      <c r="J42" s="51">
        <f t="shared" si="8"/>
        <v>0</v>
      </c>
    </row>
    <row r="43">
      <c r="A43" s="49" t="s">
        <v>50</v>
      </c>
      <c r="B43" s="50">
        <v>0.0</v>
      </c>
      <c r="C43" s="50">
        <v>3.320113040629097</v>
      </c>
      <c r="D43" s="50">
        <v>17.57286934796855</v>
      </c>
      <c r="E43" s="50">
        <v>43.939089039973794</v>
      </c>
      <c r="G43" s="51">
        <f t="shared" ref="G43:J43" si="9">G38-B29</f>
        <v>0</v>
      </c>
      <c r="H43" s="51">
        <f t="shared" si="9"/>
        <v>0.8571428571</v>
      </c>
      <c r="I43" s="51">
        <f t="shared" si="9"/>
        <v>-0.07739307536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12.114137287024903</v>
      </c>
      <c r="D44" s="50">
        <v>34.40971813564875</v>
      </c>
      <c r="E44" s="50">
        <v>142.34535886304064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0.8452138493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4.56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3.33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12.54</v>
      </c>
    </row>
    <row r="51">
      <c r="G51" s="56" t="s">
        <v>64</v>
      </c>
      <c r="H51" s="54"/>
      <c r="I51" s="54"/>
      <c r="J51" s="54"/>
    </row>
    <row r="52">
      <c r="G52" s="55">
        <f>B7</f>
        <v>12.54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2.28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2.19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2.9840022935779826</v>
      </c>
      <c r="D55" s="66">
        <v>2.593924885321101</v>
      </c>
      <c r="E55" s="66">
        <v>6.962072821100918</v>
      </c>
      <c r="F55" s="63">
        <f t="shared" ref="F55:F58" si="12">Sum(B55:E55)</f>
        <v>12.54</v>
      </c>
      <c r="G55" s="55">
        <v>0.0</v>
      </c>
      <c r="H55" s="55">
        <v>0.0</v>
      </c>
      <c r="I55" s="55">
        <v>0.0</v>
      </c>
      <c r="J55" s="55">
        <f>E7</f>
        <v>3.42</v>
      </c>
    </row>
    <row r="56">
      <c r="A56" s="9" t="s">
        <v>19</v>
      </c>
      <c r="B56" s="66">
        <v>0.0</v>
      </c>
      <c r="C56" s="66">
        <v>1.5282798165137617</v>
      </c>
      <c r="D56" s="66">
        <v>0.10883600917431195</v>
      </c>
      <c r="E56" s="66">
        <v>0.6428841743119268</v>
      </c>
      <c r="F56" s="63">
        <f t="shared" si="12"/>
        <v>2.28</v>
      </c>
    </row>
    <row r="57">
      <c r="A57" s="9" t="s">
        <v>20</v>
      </c>
      <c r="B57" s="66">
        <v>0.0</v>
      </c>
      <c r="C57" s="66">
        <v>0.04771788990825693</v>
      </c>
      <c r="D57" s="66">
        <v>0.6272391055045875</v>
      </c>
      <c r="E57" s="66">
        <v>1.5150430045871568</v>
      </c>
      <c r="F57" s="63">
        <f t="shared" si="12"/>
        <v>2.19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3.4199999999999986</v>
      </c>
      <c r="F58" s="63">
        <f t="shared" si="12"/>
        <v>3.42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20.43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4.56</v>
      </c>
      <c r="D60" s="76">
        <f t="shared" si="13"/>
        <v>3.33</v>
      </c>
      <c r="E60" s="76">
        <f t="shared" si="13"/>
        <v>12.54</v>
      </c>
      <c r="F60" s="76">
        <f>SUM(B60:E60)</f>
        <v>20.43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0.2857142857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0.1486761711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80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3.6</v>
      </c>
      <c r="C3" s="19">
        <v>4.8</v>
      </c>
      <c r="D3" s="19">
        <v>9.6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18</v>
      </c>
    </row>
    <row r="4">
      <c r="A4" s="7" t="s">
        <v>19</v>
      </c>
      <c r="B4" s="19">
        <v>0.0</v>
      </c>
      <c r="C4" s="19">
        <v>1.2</v>
      </c>
      <c r="D4" s="19">
        <v>1.2</v>
      </c>
      <c r="E4" s="19">
        <v>1.2</v>
      </c>
      <c r="F4" s="21">
        <v>4.98</v>
      </c>
      <c r="G4" s="21">
        <v>0.0</v>
      </c>
      <c r="H4" s="22">
        <f t="shared" si="1"/>
        <v>4.98</v>
      </c>
      <c r="I4" s="23">
        <f t="shared" si="2"/>
        <v>8.58</v>
      </c>
    </row>
    <row r="5">
      <c r="A5" s="7" t="s">
        <v>20</v>
      </c>
      <c r="B5" s="19">
        <v>1.2</v>
      </c>
      <c r="C5" s="19">
        <v>0.0</v>
      </c>
      <c r="D5" s="19">
        <v>2.4</v>
      </c>
      <c r="E5" s="19">
        <v>8.4</v>
      </c>
      <c r="F5" s="21">
        <v>0.0</v>
      </c>
      <c r="G5" s="21">
        <v>3.69</v>
      </c>
      <c r="H5" s="22">
        <f t="shared" si="1"/>
        <v>3.69</v>
      </c>
      <c r="I5" s="23">
        <f t="shared" si="2"/>
        <v>15.69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3.6</v>
      </c>
      <c r="F6" s="21">
        <v>13.2</v>
      </c>
      <c r="G6" s="21">
        <v>0.0</v>
      </c>
      <c r="H6" s="22">
        <f t="shared" si="1"/>
        <v>13.2</v>
      </c>
      <c r="I6" s="23">
        <f t="shared" si="2"/>
        <v>16.8</v>
      </c>
    </row>
    <row r="7">
      <c r="A7" s="25" t="s">
        <v>41</v>
      </c>
      <c r="B7" s="26">
        <f>I3-B8</f>
        <v>13.2</v>
      </c>
      <c r="C7" s="26">
        <f>I4-C8</f>
        <v>2.58</v>
      </c>
      <c r="D7" s="26">
        <f>I5-D8</f>
        <v>2.49</v>
      </c>
      <c r="E7" s="26">
        <f>I6-E8</f>
        <v>3.6</v>
      </c>
      <c r="F7" s="27">
        <f>SUM(B7:E7)</f>
        <v>21.87</v>
      </c>
      <c r="G7" s="25" t="s">
        <v>1</v>
      </c>
      <c r="H7" s="28"/>
    </row>
    <row r="8">
      <c r="A8" s="29" t="s">
        <v>42</v>
      </c>
      <c r="B8" s="30">
        <f t="shared" ref="B8:E8" si="3">SUM(B2:B6)</f>
        <v>4.8</v>
      </c>
      <c r="C8" s="30">
        <f t="shared" si="3"/>
        <v>6</v>
      </c>
      <c r="D8" s="30">
        <f t="shared" si="3"/>
        <v>13.2</v>
      </c>
      <c r="E8" s="30">
        <f t="shared" si="3"/>
        <v>13.2</v>
      </c>
      <c r="F8" s="31"/>
      <c r="G8" s="28"/>
      <c r="H8" s="28"/>
    </row>
    <row r="9">
      <c r="A9" s="32" t="s">
        <v>75</v>
      </c>
      <c r="B9" s="33">
        <f t="shared" ref="B9:E9" si="4">SUM(B3:B7)</f>
        <v>18</v>
      </c>
      <c r="C9" s="33">
        <f t="shared" si="4"/>
        <v>8.58</v>
      </c>
      <c r="D9" s="33">
        <f t="shared" si="4"/>
        <v>15.69</v>
      </c>
      <c r="E9" s="33">
        <f t="shared" si="4"/>
        <v>16.8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25.71428571</v>
      </c>
      <c r="C15" s="37">
        <f t="shared" si="5"/>
        <v>2.86</v>
      </c>
      <c r="D15" s="37">
        <f t="shared" si="5"/>
        <v>3.138</v>
      </c>
      <c r="E15" s="37">
        <f t="shared" si="5"/>
        <v>1.05</v>
      </c>
      <c r="F15" s="34"/>
    </row>
    <row r="16">
      <c r="A16" s="35" t="s">
        <v>50</v>
      </c>
      <c r="B16" s="37">
        <f t="shared" ref="B16:E16" si="6">B15*B12</f>
        <v>7.714285714</v>
      </c>
      <c r="C16" s="37">
        <f t="shared" si="6"/>
        <v>0.572</v>
      </c>
      <c r="D16" s="37">
        <f t="shared" si="6"/>
        <v>59.622</v>
      </c>
      <c r="E16" s="37">
        <f t="shared" si="6"/>
        <v>1.05</v>
      </c>
      <c r="F16" s="34"/>
    </row>
    <row r="17">
      <c r="A17" s="38" t="s">
        <v>51</v>
      </c>
      <c r="B17" s="39">
        <f t="shared" ref="B17:E17" si="7">B15*B13</f>
        <v>23.14285714</v>
      </c>
      <c r="C17" s="39">
        <f t="shared" si="7"/>
        <v>7.436</v>
      </c>
      <c r="D17" s="39">
        <f t="shared" si="7"/>
        <v>109.83</v>
      </c>
      <c r="E17" s="39">
        <f t="shared" si="7"/>
        <v>59.85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0.05555555556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0.1165501166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0.06373486297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0.05952380952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0.5594405594405594</v>
      </c>
      <c r="D28" s="46">
        <v>0.6118546845124283</v>
      </c>
      <c r="E28" s="46">
        <v>0.0</v>
      </c>
    </row>
    <row r="29">
      <c r="B29" s="46">
        <v>0.0</v>
      </c>
      <c r="C29" s="46">
        <v>0.13986013986013984</v>
      </c>
      <c r="D29" s="46">
        <v>0.07648183556405354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0.15296367112810708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1.337026507</v>
      </c>
      <c r="C33" s="47">
        <v>0.8696107363227699</v>
      </c>
      <c r="D33" s="47">
        <v>1.04431808515511</v>
      </c>
      <c r="E33" s="47">
        <v>0.7436215756735037</v>
      </c>
    </row>
    <row r="34">
      <c r="B34" s="47">
        <v>0.009356985349447414</v>
      </c>
      <c r="C34" s="47">
        <v>1.168687470145982</v>
      </c>
      <c r="D34" s="47">
        <v>0.11228382419336898</v>
      </c>
      <c r="E34" s="47">
        <v>0.17769765813632407</v>
      </c>
    </row>
    <row r="35">
      <c r="B35" s="47">
        <v>0.10523173261269278</v>
      </c>
      <c r="C35" s="47">
        <v>0.06844340332532863</v>
      </c>
      <c r="D35" s="47">
        <v>1.2627807913523135</v>
      </c>
      <c r="E35" s="47">
        <v>0.8098099038901384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0.06666666666666665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8.194850068564921</v>
      </c>
      <c r="D42" s="50">
        <v>6.5750895195220735</v>
      </c>
      <c r="E42" s="50">
        <v>17.99234612619872</v>
      </c>
      <c r="G42" s="51">
        <f t="shared" ref="G42:J42" si="8">G37-B28</f>
        <v>0.8</v>
      </c>
      <c r="H42" s="51">
        <f t="shared" si="8"/>
        <v>-0.5594405594</v>
      </c>
      <c r="I42" s="51">
        <f t="shared" si="8"/>
        <v>-0.6118546845</v>
      </c>
      <c r="J42" s="51">
        <f t="shared" si="8"/>
        <v>0</v>
      </c>
    </row>
    <row r="43">
      <c r="A43" s="49" t="s">
        <v>50</v>
      </c>
      <c r="B43" s="50">
        <v>0.0</v>
      </c>
      <c r="C43" s="50">
        <v>3.539224976140154</v>
      </c>
      <c r="D43" s="50">
        <v>19.385848534617576</v>
      </c>
      <c r="E43" s="50">
        <v>46.03321220352799</v>
      </c>
      <c r="G43" s="51">
        <f t="shared" ref="G43:J43" si="9">G38-B29</f>
        <v>0</v>
      </c>
      <c r="H43" s="51">
        <f t="shared" si="9"/>
        <v>0.8601398601</v>
      </c>
      <c r="I43" s="51">
        <f t="shared" si="9"/>
        <v>-0.07648183556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12.99798547564052</v>
      </c>
      <c r="D44" s="50">
        <v>37.93125488297225</v>
      </c>
      <c r="E44" s="50">
        <v>149.32961678424437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0.8470363289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4.98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3.69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13.2</v>
      </c>
    </row>
    <row r="51">
      <c r="G51" s="56" t="s">
        <v>64</v>
      </c>
      <c r="H51" s="54"/>
      <c r="I51" s="54"/>
      <c r="J51" s="54"/>
    </row>
    <row r="52">
      <c r="G52" s="55">
        <f>B7</f>
        <v>13.2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2.58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2.49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3.175818409050756</v>
      </c>
      <c r="D55" s="66">
        <v>2.8259247384297272</v>
      </c>
      <c r="E55" s="66">
        <v>7.198256852519515</v>
      </c>
      <c r="F55" s="63">
        <f t="shared" ref="F55:F58" si="12">Sum(B55:E55)</f>
        <v>13.2</v>
      </c>
      <c r="G55" s="55">
        <v>0.0</v>
      </c>
      <c r="H55" s="55">
        <v>0.0</v>
      </c>
      <c r="I55" s="55">
        <v>0.0</v>
      </c>
      <c r="J55" s="55">
        <f>E7</f>
        <v>3.6</v>
      </c>
    </row>
    <row r="56">
      <c r="A56" s="9" t="s">
        <v>19</v>
      </c>
      <c r="B56" s="66">
        <v>0.0</v>
      </c>
      <c r="C56" s="66">
        <v>1.7500890549444796</v>
      </c>
      <c r="D56" s="66">
        <v>0.1245879327605724</v>
      </c>
      <c r="E56" s="66">
        <v>0.7053230122949478</v>
      </c>
      <c r="F56" s="63">
        <f t="shared" si="12"/>
        <v>2.58</v>
      </c>
    </row>
    <row r="57">
      <c r="A57" s="9" t="s">
        <v>20</v>
      </c>
      <c r="B57" s="66">
        <v>0.0</v>
      </c>
      <c r="C57" s="66">
        <v>0.05409253600476356</v>
      </c>
      <c r="D57" s="66">
        <v>0.7394873288097</v>
      </c>
      <c r="E57" s="66">
        <v>1.6964201351855368</v>
      </c>
      <c r="F57" s="63">
        <f t="shared" si="12"/>
        <v>2.49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3.6000000000000005</v>
      </c>
      <c r="F58" s="63">
        <f t="shared" si="12"/>
        <v>3.6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21.87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4.98</v>
      </c>
      <c r="D60" s="76">
        <f t="shared" si="13"/>
        <v>3.69</v>
      </c>
      <c r="E60" s="76">
        <f t="shared" si="13"/>
        <v>13.2</v>
      </c>
      <c r="F60" s="76">
        <f>SUM(B60:E60)</f>
        <v>21.87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0.3006993007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0.1586998088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81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3.81</v>
      </c>
      <c r="C3" s="19">
        <v>5.08</v>
      </c>
      <c r="D3" s="19">
        <v>10.16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19.05</v>
      </c>
    </row>
    <row r="4">
      <c r="A4" s="7" t="s">
        <v>19</v>
      </c>
      <c r="B4" s="19">
        <v>0.0</v>
      </c>
      <c r="C4" s="19">
        <v>1.27</v>
      </c>
      <c r="D4" s="19">
        <v>1.27</v>
      </c>
      <c r="E4" s="19">
        <v>1.27</v>
      </c>
      <c r="F4" s="21">
        <v>5.23</v>
      </c>
      <c r="G4" s="21">
        <v>0.0</v>
      </c>
      <c r="H4" s="22">
        <f t="shared" si="1"/>
        <v>5.23</v>
      </c>
      <c r="I4" s="23">
        <f t="shared" si="2"/>
        <v>9.04</v>
      </c>
    </row>
    <row r="5">
      <c r="A5" s="7" t="s">
        <v>20</v>
      </c>
      <c r="B5" s="19">
        <v>1.27</v>
      </c>
      <c r="C5" s="19">
        <v>0.0</v>
      </c>
      <c r="D5" s="19">
        <v>2.54</v>
      </c>
      <c r="E5" s="19">
        <v>8.89</v>
      </c>
      <c r="F5" s="21">
        <v>0.0</v>
      </c>
      <c r="G5" s="21">
        <v>4.02</v>
      </c>
      <c r="H5" s="22">
        <f t="shared" si="1"/>
        <v>4.02</v>
      </c>
      <c r="I5" s="23">
        <f t="shared" si="2"/>
        <v>16.72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3.81</v>
      </c>
      <c r="F6" s="21">
        <v>13.97</v>
      </c>
      <c r="G6" s="21">
        <v>0.0</v>
      </c>
      <c r="H6" s="22">
        <f t="shared" si="1"/>
        <v>13.97</v>
      </c>
      <c r="I6" s="23">
        <f t="shared" si="2"/>
        <v>17.78</v>
      </c>
    </row>
    <row r="7">
      <c r="A7" s="25" t="s">
        <v>41</v>
      </c>
      <c r="B7" s="26">
        <f>I3-B8</f>
        <v>13.97</v>
      </c>
      <c r="C7" s="26">
        <f>I4-C8</f>
        <v>2.69</v>
      </c>
      <c r="D7" s="26">
        <f>I5-D8</f>
        <v>2.75</v>
      </c>
      <c r="E7" s="26">
        <f>I6-E8</f>
        <v>3.81</v>
      </c>
      <c r="F7" s="27">
        <f>SUM(B7:E7)</f>
        <v>23.22</v>
      </c>
      <c r="G7" s="25" t="s">
        <v>1</v>
      </c>
      <c r="H7" s="28"/>
    </row>
    <row r="8">
      <c r="A8" s="29" t="s">
        <v>42</v>
      </c>
      <c r="B8" s="30">
        <f t="shared" ref="B8:E8" si="3">SUM(B2:B6)</f>
        <v>5.08</v>
      </c>
      <c r="C8" s="30">
        <f t="shared" si="3"/>
        <v>6.35</v>
      </c>
      <c r="D8" s="30">
        <f t="shared" si="3"/>
        <v>13.97</v>
      </c>
      <c r="E8" s="30">
        <f t="shared" si="3"/>
        <v>13.97</v>
      </c>
      <c r="F8" s="31"/>
      <c r="G8" s="28"/>
      <c r="H8" s="28"/>
    </row>
    <row r="9">
      <c r="A9" s="32" t="s">
        <v>75</v>
      </c>
      <c r="B9" s="33">
        <f t="shared" ref="B9:E9" si="4">SUM(B3:B7)</f>
        <v>19.05</v>
      </c>
      <c r="C9" s="33">
        <f t="shared" si="4"/>
        <v>9.04</v>
      </c>
      <c r="D9" s="33">
        <f t="shared" si="4"/>
        <v>16.72</v>
      </c>
      <c r="E9" s="33">
        <f t="shared" si="4"/>
        <v>17.78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27.21428571</v>
      </c>
      <c r="C15" s="37">
        <f t="shared" si="5"/>
        <v>3.013333333</v>
      </c>
      <c r="D15" s="37">
        <f t="shared" si="5"/>
        <v>3.344</v>
      </c>
      <c r="E15" s="37">
        <f t="shared" si="5"/>
        <v>1.11125</v>
      </c>
      <c r="F15" s="34"/>
    </row>
    <row r="16">
      <c r="A16" s="35" t="s">
        <v>50</v>
      </c>
      <c r="B16" s="37">
        <f t="shared" ref="B16:E16" si="6">B15*B12</f>
        <v>8.164285714</v>
      </c>
      <c r="C16" s="37">
        <f t="shared" si="6"/>
        <v>0.6026666667</v>
      </c>
      <c r="D16" s="37">
        <f t="shared" si="6"/>
        <v>63.536</v>
      </c>
      <c r="E16" s="37">
        <f t="shared" si="6"/>
        <v>1.11125</v>
      </c>
      <c r="F16" s="34"/>
    </row>
    <row r="17">
      <c r="A17" s="38" t="s">
        <v>51</v>
      </c>
      <c r="B17" s="39">
        <f t="shared" ref="B17:E17" si="7">B15*B13</f>
        <v>24.49285714</v>
      </c>
      <c r="C17" s="39">
        <f t="shared" si="7"/>
        <v>7.834666667</v>
      </c>
      <c r="D17" s="39">
        <f t="shared" si="7"/>
        <v>117.04</v>
      </c>
      <c r="E17" s="39">
        <f t="shared" si="7"/>
        <v>63.34125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0.05249343832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0.110619469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0.05980861244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0.05624296963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0.5619469026548672</v>
      </c>
      <c r="D28" s="46">
        <v>0.6076555023923446</v>
      </c>
      <c r="E28" s="46">
        <v>0.0</v>
      </c>
    </row>
    <row r="29">
      <c r="B29" s="46">
        <v>0.0</v>
      </c>
      <c r="C29" s="46">
        <v>0.1404867256637168</v>
      </c>
      <c r="D29" s="46">
        <v>0.07595693779904307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0.15191387559808614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1.336309794</v>
      </c>
      <c r="C33" s="47">
        <v>0.8736748719464684</v>
      </c>
      <c r="D33" s="47">
        <v>1.035717531552901</v>
      </c>
      <c r="E33" s="47">
        <v>0.738517962983343</v>
      </c>
    </row>
    <row r="34">
      <c r="B34" s="47">
        <v>0.009283052236008553</v>
      </c>
      <c r="C34" s="47">
        <v>1.1695183919380852</v>
      </c>
      <c r="D34" s="47">
        <v>0.11139662683210264</v>
      </c>
      <c r="E34" s="47">
        <v>0.17720861634207305</v>
      </c>
    </row>
    <row r="35">
      <c r="B35" s="47">
        <v>0.10504513286615126</v>
      </c>
      <c r="C35" s="47">
        <v>0.0686781563655146</v>
      </c>
      <c r="D35" s="47">
        <v>1.2605415943938152</v>
      </c>
      <c r="E35" s="47">
        <v>0.8084063015565653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0.06666666666666668</v>
      </c>
      <c r="D39" s="48">
        <v>3.8000000000000003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8.638297148570434</v>
      </c>
      <c r="D42" s="50">
        <v>7.110724745908591</v>
      </c>
      <c r="E42" s="50">
        <v>18.933847153140015</v>
      </c>
      <c r="G42" s="51">
        <f t="shared" ref="G42:J42" si="8">G37-B28</f>
        <v>0.8</v>
      </c>
      <c r="H42" s="51">
        <f t="shared" si="8"/>
        <v>-0.5619469027</v>
      </c>
      <c r="I42" s="51">
        <f t="shared" si="8"/>
        <v>-0.6076555024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3.7309615790506623</v>
      </c>
      <c r="D43" s="50">
        <v>21.07028103916921</v>
      </c>
      <c r="E43" s="50">
        <v>48.6129597627325</v>
      </c>
      <c r="G43" s="51">
        <f t="shared" ref="G43:J43" si="9">G38-B29</f>
        <v>0</v>
      </c>
      <c r="H43" s="51">
        <f t="shared" si="9"/>
        <v>0.8595132743</v>
      </c>
      <c r="I43" s="51">
        <f t="shared" si="9"/>
        <v>-0.0759569378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13.69018379609289</v>
      </c>
      <c r="D44" s="50">
        <v>41.21292635577985</v>
      </c>
      <c r="E44" s="50">
        <v>157.80566365765102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0.8480861244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5.23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4.02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13.97</v>
      </c>
    </row>
    <row r="51">
      <c r="G51" s="56" t="s">
        <v>64</v>
      </c>
      <c r="H51" s="54"/>
      <c r="I51" s="54"/>
      <c r="J51" s="54"/>
    </row>
    <row r="52">
      <c r="G52" s="55">
        <f>B7</f>
        <v>13.97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2.69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2.75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3.3508343588720226</v>
      </c>
      <c r="D55" s="66">
        <v>3.053295283017952</v>
      </c>
      <c r="E55" s="66">
        <v>7.565870358110023</v>
      </c>
      <c r="F55" s="63">
        <f t="shared" ref="F55:F58" si="12">Sum(B55:E55)</f>
        <v>13.97</v>
      </c>
      <c r="G55" s="55">
        <v>0.0</v>
      </c>
      <c r="H55" s="55">
        <v>0.0</v>
      </c>
      <c r="I55" s="55">
        <v>0.0</v>
      </c>
      <c r="J55" s="55">
        <f>E7</f>
        <v>3.81</v>
      </c>
    </row>
    <row r="56">
      <c r="A56" s="9" t="s">
        <v>19</v>
      </c>
      <c r="B56" s="66">
        <v>0.0</v>
      </c>
      <c r="C56" s="66">
        <v>1.8200888717543524</v>
      </c>
      <c r="D56" s="66">
        <v>0.13325451805718935</v>
      </c>
      <c r="E56" s="66">
        <v>0.736656610188459</v>
      </c>
      <c r="F56" s="63">
        <f t="shared" si="12"/>
        <v>2.69</v>
      </c>
    </row>
    <row r="57">
      <c r="A57" s="9" t="s">
        <v>20</v>
      </c>
      <c r="B57" s="66">
        <v>0.0</v>
      </c>
      <c r="C57" s="66">
        <v>0.05907676937362523</v>
      </c>
      <c r="D57" s="66">
        <v>0.8334501989248579</v>
      </c>
      <c r="E57" s="66">
        <v>1.8574730317015162</v>
      </c>
      <c r="F57" s="63">
        <f t="shared" si="12"/>
        <v>2.75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3.8100000000000005</v>
      </c>
      <c r="F58" s="63">
        <f t="shared" si="12"/>
        <v>3.81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23.22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5.23</v>
      </c>
      <c r="D60" s="76">
        <f t="shared" si="13"/>
        <v>4.02</v>
      </c>
      <c r="E60" s="76">
        <f t="shared" si="13"/>
        <v>13.97</v>
      </c>
      <c r="F60" s="76">
        <f>SUM(B60:E60)</f>
        <v>23.22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0.2975663717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0.1644736842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82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4.05</v>
      </c>
      <c r="C3" s="19">
        <v>5.4</v>
      </c>
      <c r="D3" s="19">
        <v>10.8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20.25</v>
      </c>
    </row>
    <row r="4">
      <c r="A4" s="7" t="s">
        <v>19</v>
      </c>
      <c r="B4" s="19">
        <v>0.0</v>
      </c>
      <c r="C4" s="19">
        <v>1.35</v>
      </c>
      <c r="D4" s="19">
        <v>1.35</v>
      </c>
      <c r="E4" s="19">
        <v>1.35</v>
      </c>
      <c r="F4" s="21">
        <v>5.88</v>
      </c>
      <c r="G4" s="21">
        <v>0.0</v>
      </c>
      <c r="H4" s="22">
        <f t="shared" si="1"/>
        <v>5.88</v>
      </c>
      <c r="I4" s="23">
        <f t="shared" si="2"/>
        <v>9.93</v>
      </c>
    </row>
    <row r="5">
      <c r="A5" s="7" t="s">
        <v>20</v>
      </c>
      <c r="B5" s="19">
        <v>1.35</v>
      </c>
      <c r="C5" s="19">
        <v>0.0</v>
      </c>
      <c r="D5" s="19">
        <v>2.7</v>
      </c>
      <c r="E5" s="19">
        <v>9.45</v>
      </c>
      <c r="F5" s="21">
        <v>0.0</v>
      </c>
      <c r="G5" s="21">
        <v>4.44</v>
      </c>
      <c r="H5" s="22">
        <f t="shared" si="1"/>
        <v>4.44</v>
      </c>
      <c r="I5" s="23">
        <f t="shared" si="2"/>
        <v>17.94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4.05</v>
      </c>
      <c r="F6" s="21">
        <v>14.85</v>
      </c>
      <c r="G6" s="21">
        <v>0.0</v>
      </c>
      <c r="H6" s="22">
        <f t="shared" si="1"/>
        <v>14.85</v>
      </c>
      <c r="I6" s="23">
        <f t="shared" si="2"/>
        <v>18.9</v>
      </c>
    </row>
    <row r="7">
      <c r="A7" s="25" t="s">
        <v>41</v>
      </c>
      <c r="B7" s="26">
        <f>I3-B8</f>
        <v>14.85</v>
      </c>
      <c r="C7" s="26">
        <f>I4-C8</f>
        <v>3.18</v>
      </c>
      <c r="D7" s="26">
        <f>I5-D8</f>
        <v>3.09</v>
      </c>
      <c r="E7" s="26">
        <f>I6-E8</f>
        <v>4.05</v>
      </c>
      <c r="F7" s="27">
        <f>SUM(B7:E7)</f>
        <v>25.17</v>
      </c>
      <c r="G7" s="25" t="s">
        <v>1</v>
      </c>
      <c r="H7" s="28"/>
    </row>
    <row r="8">
      <c r="A8" s="29" t="s">
        <v>42</v>
      </c>
      <c r="B8" s="30">
        <f t="shared" ref="B8:E8" si="3">SUM(B2:B6)</f>
        <v>5.4</v>
      </c>
      <c r="C8" s="30">
        <f t="shared" si="3"/>
        <v>6.75</v>
      </c>
      <c r="D8" s="30">
        <f t="shared" si="3"/>
        <v>14.85</v>
      </c>
      <c r="E8" s="30">
        <f t="shared" si="3"/>
        <v>14.85</v>
      </c>
      <c r="F8" s="31"/>
      <c r="G8" s="28"/>
      <c r="H8" s="28"/>
    </row>
    <row r="9">
      <c r="A9" s="32" t="s">
        <v>75</v>
      </c>
      <c r="B9" s="33">
        <f t="shared" ref="B9:E9" si="4">SUM(B3:B7)</f>
        <v>20.25</v>
      </c>
      <c r="C9" s="33">
        <f t="shared" si="4"/>
        <v>9.93</v>
      </c>
      <c r="D9" s="33">
        <f t="shared" si="4"/>
        <v>17.94</v>
      </c>
      <c r="E9" s="33">
        <f t="shared" si="4"/>
        <v>18.9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28.92857143</v>
      </c>
      <c r="C15" s="37">
        <f t="shared" si="5"/>
        <v>3.31</v>
      </c>
      <c r="D15" s="37">
        <f t="shared" si="5"/>
        <v>3.588</v>
      </c>
      <c r="E15" s="37">
        <f t="shared" si="5"/>
        <v>1.18125</v>
      </c>
      <c r="F15" s="34"/>
    </row>
    <row r="16">
      <c r="A16" s="35" t="s">
        <v>50</v>
      </c>
      <c r="B16" s="37">
        <f t="shared" ref="B16:E16" si="6">B15*B12</f>
        <v>8.678571429</v>
      </c>
      <c r="C16" s="37">
        <f t="shared" si="6"/>
        <v>0.662</v>
      </c>
      <c r="D16" s="37">
        <f t="shared" si="6"/>
        <v>68.172</v>
      </c>
      <c r="E16" s="37">
        <f t="shared" si="6"/>
        <v>1.18125</v>
      </c>
      <c r="F16" s="34"/>
    </row>
    <row r="17">
      <c r="A17" s="38" t="s">
        <v>51</v>
      </c>
      <c r="B17" s="39">
        <f t="shared" ref="B17:E17" si="7">B15*B13</f>
        <v>26.03571429</v>
      </c>
      <c r="C17" s="39">
        <f t="shared" si="7"/>
        <v>8.606</v>
      </c>
      <c r="D17" s="39">
        <f t="shared" si="7"/>
        <v>125.58</v>
      </c>
      <c r="E17" s="39">
        <f t="shared" si="7"/>
        <v>67.33125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0.04938271605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0.1007049345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0.05574136009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0.05291005291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0.5438066465256798</v>
      </c>
      <c r="D28" s="46">
        <v>0.6020066889632106</v>
      </c>
      <c r="E28" s="46">
        <v>0.0</v>
      </c>
    </row>
    <row r="29">
      <c r="B29" s="46">
        <v>0.0</v>
      </c>
      <c r="C29" s="46">
        <v>0.13595166163141995</v>
      </c>
      <c r="D29" s="46">
        <v>0.07525083612040133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0.15050167224080266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1.335043703</v>
      </c>
      <c r="C33" s="47">
        <v>0.8402372953621547</v>
      </c>
      <c r="D33" s="47">
        <v>1.0205244315717508</v>
      </c>
      <c r="E33" s="47">
        <v>0.725809846942219</v>
      </c>
    </row>
    <row r="34">
      <c r="B34" s="47">
        <v>0.009124624172075891</v>
      </c>
      <c r="C34" s="47">
        <v>1.163085427800607</v>
      </c>
      <c r="D34" s="47">
        <v>0.1094954900649107</v>
      </c>
      <c r="E34" s="47">
        <v>0.1754139871140893</v>
      </c>
    </row>
    <row r="35">
      <c r="B35" s="47">
        <v>0.10477114621697185</v>
      </c>
      <c r="C35" s="47">
        <v>0.0659398822344578</v>
      </c>
      <c r="D35" s="47">
        <v>1.2572537546036624</v>
      </c>
      <c r="E35" s="47">
        <v>0.8060651058600085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3.7999999999999994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6.999999999999999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9.415186021039013</v>
      </c>
      <c r="D42" s="50">
        <v>7.751535339639225</v>
      </c>
      <c r="E42" s="50">
        <v>19.841100067893187</v>
      </c>
      <c r="G42" s="51">
        <f t="shared" ref="G42:J42" si="8">G37-B28</f>
        <v>0.8</v>
      </c>
      <c r="H42" s="51">
        <f t="shared" si="8"/>
        <v>-0.5438066465</v>
      </c>
      <c r="I42" s="51">
        <f t="shared" si="8"/>
        <v>-0.602006689</v>
      </c>
      <c r="J42" s="51">
        <f t="shared" si="8"/>
        <v>0</v>
      </c>
    </row>
    <row r="43">
      <c r="A43" s="49" t="s">
        <v>50</v>
      </c>
      <c r="B43" s="50">
        <v>0.0</v>
      </c>
      <c r="C43" s="50">
        <v>4.046688200657193</v>
      </c>
      <c r="D43" s="50">
        <v>23.18670821680874</v>
      </c>
      <c r="E43" s="50">
        <v>51.460425011105485</v>
      </c>
      <c r="G43" s="51">
        <f t="shared" ref="G43:J43" si="9">G38-B29</f>
        <v>0</v>
      </c>
      <c r="H43" s="51">
        <f t="shared" si="9"/>
        <v>0.8640483384</v>
      </c>
      <c r="I43" s="51">
        <f t="shared" si="9"/>
        <v>-0.07525083612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14.993362845780068</v>
      </c>
      <c r="D44" s="50">
        <v>45.3225219510812</v>
      </c>
      <c r="E44" s="50">
        <v>167.23707948885297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0.8494983278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5.88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4.44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14.85</v>
      </c>
    </row>
    <row r="51">
      <c r="G51" s="56" t="s">
        <v>64</v>
      </c>
      <c r="H51" s="54"/>
      <c r="I51" s="54"/>
      <c r="J51" s="54"/>
    </row>
    <row r="52">
      <c r="G52" s="55">
        <f>B7</f>
        <v>14.85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3.18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3.09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3.623103217601611</v>
      </c>
      <c r="D55" s="66">
        <v>3.3228275491976205</v>
      </c>
      <c r="E55" s="66">
        <v>7.904069233200763</v>
      </c>
      <c r="F55" s="63">
        <f t="shared" ref="F55:F58" si="12">Sum(B55:E55)</f>
        <v>14.85</v>
      </c>
      <c r="G55" s="55">
        <v>0.0</v>
      </c>
      <c r="H55" s="55">
        <v>0.0</v>
      </c>
      <c r="I55" s="55">
        <v>0.0</v>
      </c>
      <c r="J55" s="55">
        <f>E7</f>
        <v>4.05</v>
      </c>
    </row>
    <row r="56">
      <c r="A56" s="9" t="s">
        <v>19</v>
      </c>
      <c r="B56" s="66">
        <v>0.0</v>
      </c>
      <c r="C56" s="66">
        <v>2.1901144575213367</v>
      </c>
      <c r="D56" s="66">
        <v>0.15568869318474193</v>
      </c>
      <c r="E56" s="66">
        <v>0.8341968492939212</v>
      </c>
      <c r="F56" s="63">
        <f t="shared" si="12"/>
        <v>3.18</v>
      </c>
    </row>
    <row r="57">
      <c r="A57" s="9" t="s">
        <v>20</v>
      </c>
      <c r="B57" s="66">
        <v>0.0</v>
      </c>
      <c r="C57" s="66">
        <v>0.06678232487705187</v>
      </c>
      <c r="D57" s="66">
        <v>0.9614837576176369</v>
      </c>
      <c r="E57" s="66">
        <v>2.0617339175053107</v>
      </c>
      <c r="F57" s="63">
        <f t="shared" si="12"/>
        <v>3.09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4.050000000000001</v>
      </c>
      <c r="F58" s="63">
        <f t="shared" si="12"/>
        <v>4.05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25.17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5.88</v>
      </c>
      <c r="D60" s="76">
        <f t="shared" si="13"/>
        <v>4.44</v>
      </c>
      <c r="E60" s="76">
        <f t="shared" si="13"/>
        <v>14.85</v>
      </c>
      <c r="F60" s="76">
        <f>SUM(B60:E60)</f>
        <v>25.17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0.3202416918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0.1722408027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83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4.29</v>
      </c>
      <c r="C3" s="19">
        <v>5.72</v>
      </c>
      <c r="D3" s="19">
        <v>11.44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21.45</v>
      </c>
    </row>
    <row r="4">
      <c r="A4" s="7" t="s">
        <v>19</v>
      </c>
      <c r="B4" s="19">
        <v>0.0</v>
      </c>
      <c r="C4" s="19">
        <v>1.43</v>
      </c>
      <c r="D4" s="19">
        <v>1.43</v>
      </c>
      <c r="E4" s="19">
        <v>1.43</v>
      </c>
      <c r="F4" s="21">
        <v>6.06</v>
      </c>
      <c r="G4" s="21">
        <v>0.0</v>
      </c>
      <c r="H4" s="22">
        <f t="shared" si="1"/>
        <v>6.06</v>
      </c>
      <c r="I4" s="23">
        <f t="shared" si="2"/>
        <v>10.35</v>
      </c>
    </row>
    <row r="5">
      <c r="A5" s="7" t="s">
        <v>20</v>
      </c>
      <c r="B5" s="19">
        <v>1.43</v>
      </c>
      <c r="C5" s="19">
        <v>0.0</v>
      </c>
      <c r="D5" s="19">
        <v>2.86</v>
      </c>
      <c r="E5" s="19">
        <v>10.01</v>
      </c>
      <c r="F5" s="21">
        <v>0.0</v>
      </c>
      <c r="G5" s="21">
        <v>4.93</v>
      </c>
      <c r="H5" s="22">
        <f t="shared" si="1"/>
        <v>4.93</v>
      </c>
      <c r="I5" s="23">
        <f t="shared" si="2"/>
        <v>19.23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4.29</v>
      </c>
      <c r="F6" s="21">
        <v>15.73</v>
      </c>
      <c r="G6" s="21">
        <v>0.0</v>
      </c>
      <c r="H6" s="22">
        <f t="shared" si="1"/>
        <v>15.73</v>
      </c>
      <c r="I6" s="23">
        <f t="shared" si="2"/>
        <v>20.02</v>
      </c>
    </row>
    <row r="7">
      <c r="A7" s="25" t="s">
        <v>41</v>
      </c>
      <c r="B7" s="26">
        <f>I3-B8</f>
        <v>15.73</v>
      </c>
      <c r="C7" s="26">
        <f>I4-C8</f>
        <v>3.2</v>
      </c>
      <c r="D7" s="26">
        <f>I5-D8</f>
        <v>3.5</v>
      </c>
      <c r="E7" s="26">
        <f>I6-E8</f>
        <v>4.29</v>
      </c>
      <c r="F7" s="27">
        <f>SUM(B7:E7)</f>
        <v>26.72</v>
      </c>
      <c r="G7" s="25" t="s">
        <v>1</v>
      </c>
      <c r="H7" s="28"/>
    </row>
    <row r="8">
      <c r="A8" s="29" t="s">
        <v>42</v>
      </c>
      <c r="B8" s="30">
        <f t="shared" ref="B8:E8" si="3">SUM(B2:B6)</f>
        <v>5.72</v>
      </c>
      <c r="C8" s="30">
        <f t="shared" si="3"/>
        <v>7.15</v>
      </c>
      <c r="D8" s="30">
        <f t="shared" si="3"/>
        <v>15.73</v>
      </c>
      <c r="E8" s="30">
        <f t="shared" si="3"/>
        <v>15.73</v>
      </c>
      <c r="F8" s="31"/>
      <c r="G8" s="28"/>
      <c r="H8" s="28"/>
    </row>
    <row r="9">
      <c r="A9" s="32" t="s">
        <v>75</v>
      </c>
      <c r="B9" s="33">
        <f t="shared" ref="B9:E9" si="4">SUM(B3:B7)</f>
        <v>21.45</v>
      </c>
      <c r="C9" s="33">
        <f t="shared" si="4"/>
        <v>10.35</v>
      </c>
      <c r="D9" s="33">
        <f t="shared" si="4"/>
        <v>19.23</v>
      </c>
      <c r="E9" s="33">
        <f t="shared" si="4"/>
        <v>20.02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30.64285714</v>
      </c>
      <c r="C15" s="37">
        <f t="shared" si="5"/>
        <v>3.45</v>
      </c>
      <c r="D15" s="37">
        <f t="shared" si="5"/>
        <v>3.846</v>
      </c>
      <c r="E15" s="37">
        <f t="shared" si="5"/>
        <v>1.25125</v>
      </c>
      <c r="F15" s="34"/>
    </row>
    <row r="16">
      <c r="A16" s="35" t="s">
        <v>50</v>
      </c>
      <c r="B16" s="37">
        <f t="shared" ref="B16:E16" si="6">B15*B12</f>
        <v>9.192857143</v>
      </c>
      <c r="C16" s="37">
        <f t="shared" si="6"/>
        <v>0.69</v>
      </c>
      <c r="D16" s="37">
        <f t="shared" si="6"/>
        <v>73.074</v>
      </c>
      <c r="E16" s="37">
        <f t="shared" si="6"/>
        <v>1.25125</v>
      </c>
      <c r="F16" s="34"/>
    </row>
    <row r="17">
      <c r="A17" s="38" t="s">
        <v>51</v>
      </c>
      <c r="B17" s="39">
        <f t="shared" ref="B17:E17" si="7">B15*B13</f>
        <v>27.57857143</v>
      </c>
      <c r="C17" s="39">
        <f t="shared" si="7"/>
        <v>8.97</v>
      </c>
      <c r="D17" s="39">
        <f t="shared" si="7"/>
        <v>134.61</v>
      </c>
      <c r="E17" s="39">
        <f t="shared" si="7"/>
        <v>71.32125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0.04662004662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0.09661835749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0.05200208008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0.04995004995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0.5526570048309178</v>
      </c>
      <c r="D28" s="46">
        <v>0.594903796151846</v>
      </c>
      <c r="E28" s="46">
        <v>0.0</v>
      </c>
    </row>
    <row r="29">
      <c r="B29" s="46">
        <v>0.0</v>
      </c>
      <c r="C29" s="46">
        <v>0.13816425120772946</v>
      </c>
      <c r="D29" s="46">
        <v>0.07436297451898075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0.1487259490379615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1.333909128</v>
      </c>
      <c r="C33" s="47">
        <v>0.8553767054294817</v>
      </c>
      <c r="D33" s="47">
        <v>1.0069095365684857</v>
      </c>
      <c r="E33" s="47">
        <v>0.7185221328553528</v>
      </c>
    </row>
    <row r="34">
      <c r="B34" s="47">
        <v>0.009013590817751105</v>
      </c>
      <c r="C34" s="47">
        <v>1.1660939169817865</v>
      </c>
      <c r="D34" s="47">
        <v>0.10816308981301326</v>
      </c>
      <c r="E34" s="47">
        <v>0.17483959506117083</v>
      </c>
    </row>
    <row r="35">
      <c r="B35" s="47">
        <v>0.10446374478660557</v>
      </c>
      <c r="C35" s="47">
        <v>0.06698796190351837</v>
      </c>
      <c r="D35" s="47">
        <v>1.2535649374392668</v>
      </c>
      <c r="E35" s="47">
        <v>0.8038129567253077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9.8418174577055</v>
      </c>
      <c r="D42" s="50">
        <v>8.505283061073504</v>
      </c>
      <c r="E42" s="50">
        <v>20.843006624078125</v>
      </c>
      <c r="G42" s="51">
        <f t="shared" ref="G42:J42" si="8">G37-B28</f>
        <v>0.8</v>
      </c>
      <c r="H42" s="51">
        <f t="shared" si="8"/>
        <v>-0.5526570048</v>
      </c>
      <c r="I42" s="51">
        <f t="shared" si="8"/>
        <v>-0.5949037962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4.23523622984743</v>
      </c>
      <c r="D43" s="50">
        <v>25.647291146722132</v>
      </c>
      <c r="E43" s="50">
        <v>54.32557976628756</v>
      </c>
      <c r="G43" s="51">
        <f t="shared" ref="G43:J43" si="9">G38-B29</f>
        <v>0</v>
      </c>
      <c r="H43" s="51">
        <f t="shared" si="9"/>
        <v>0.8618357488</v>
      </c>
      <c r="I43" s="51">
        <f t="shared" si="9"/>
        <v>-0.07436297452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15.630561097953297</v>
      </c>
      <c r="D44" s="50">
        <v>50.105038839085935</v>
      </c>
      <c r="E44" s="50">
        <v>176.7442214915322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0.851274051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6.06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4.93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15.73</v>
      </c>
    </row>
    <row r="51">
      <c r="G51" s="56" t="s">
        <v>64</v>
      </c>
      <c r="H51" s="54"/>
      <c r="I51" s="54"/>
      <c r="J51" s="54"/>
    </row>
    <row r="52">
      <c r="G52" s="55">
        <f>B7</f>
        <v>15.73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3.2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3.5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3.8012940789286174</v>
      </c>
      <c r="D55" s="66">
        <v>3.6403136112072656</v>
      </c>
      <c r="E55" s="66">
        <v>8.288392309864113</v>
      </c>
      <c r="F55" s="63">
        <f t="shared" ref="F55:F58" si="12">Sum(B55:E55)</f>
        <v>15.73</v>
      </c>
      <c r="G55" s="55">
        <v>0.0</v>
      </c>
      <c r="H55" s="55">
        <v>0.0</v>
      </c>
      <c r="I55" s="55">
        <v>0.0</v>
      </c>
      <c r="J55" s="55">
        <f>E7</f>
        <v>4.29</v>
      </c>
    </row>
    <row r="56">
      <c r="A56" s="9" t="s">
        <v>19</v>
      </c>
      <c r="B56" s="66">
        <v>0.0</v>
      </c>
      <c r="C56" s="66">
        <v>2.18482060271602</v>
      </c>
      <c r="D56" s="66">
        <v>0.16486772027923646</v>
      </c>
      <c r="E56" s="66">
        <v>0.8503116770047436</v>
      </c>
      <c r="F56" s="63">
        <f t="shared" si="12"/>
        <v>3.2</v>
      </c>
    </row>
    <row r="57">
      <c r="A57" s="9" t="s">
        <v>20</v>
      </c>
      <c r="B57" s="66">
        <v>0.0</v>
      </c>
      <c r="C57" s="66">
        <v>0.07388531835536273</v>
      </c>
      <c r="D57" s="66">
        <v>1.1248186685134975</v>
      </c>
      <c r="E57" s="66">
        <v>2.301296013131141</v>
      </c>
      <c r="F57" s="63">
        <f t="shared" si="12"/>
        <v>3.5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4.289999999999999</v>
      </c>
      <c r="F58" s="63">
        <f t="shared" si="12"/>
        <v>4.29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26.72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6.06</v>
      </c>
      <c r="D60" s="76">
        <f t="shared" si="13"/>
        <v>4.93</v>
      </c>
      <c r="E60" s="76">
        <f t="shared" si="13"/>
        <v>15.73</v>
      </c>
      <c r="F60" s="76">
        <f>SUM(B60:E60)</f>
        <v>26.72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0.309178744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0.1820072803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84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4.53</v>
      </c>
      <c r="C3" s="19">
        <v>6.04</v>
      </c>
      <c r="D3" s="19">
        <v>12.08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22.65</v>
      </c>
    </row>
    <row r="4">
      <c r="A4" s="7" t="s">
        <v>19</v>
      </c>
      <c r="B4" s="19">
        <v>0.0</v>
      </c>
      <c r="C4" s="19">
        <v>1.51</v>
      </c>
      <c r="D4" s="19">
        <v>1.51</v>
      </c>
      <c r="E4" s="19">
        <v>1.51</v>
      </c>
      <c r="F4" s="21">
        <v>6.95</v>
      </c>
      <c r="G4" s="21">
        <v>0.0</v>
      </c>
      <c r="H4" s="22">
        <f t="shared" si="1"/>
        <v>6.95</v>
      </c>
      <c r="I4" s="23">
        <f t="shared" si="2"/>
        <v>11.48</v>
      </c>
    </row>
    <row r="5">
      <c r="A5" s="7" t="s">
        <v>20</v>
      </c>
      <c r="B5" s="19">
        <v>1.51</v>
      </c>
      <c r="C5" s="19">
        <v>0.0</v>
      </c>
      <c r="D5" s="19">
        <v>3.02</v>
      </c>
      <c r="E5" s="19">
        <v>10.57</v>
      </c>
      <c r="F5" s="21">
        <v>0.0</v>
      </c>
      <c r="G5" s="21">
        <v>5.15</v>
      </c>
      <c r="H5" s="22">
        <f t="shared" si="1"/>
        <v>5.15</v>
      </c>
      <c r="I5" s="23">
        <f t="shared" si="2"/>
        <v>20.25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4.53</v>
      </c>
      <c r="F6" s="21">
        <v>16.61</v>
      </c>
      <c r="G6" s="21">
        <v>0.0</v>
      </c>
      <c r="H6" s="22">
        <f t="shared" si="1"/>
        <v>16.61</v>
      </c>
      <c r="I6" s="23">
        <f t="shared" si="2"/>
        <v>21.14</v>
      </c>
    </row>
    <row r="7">
      <c r="A7" s="25" t="s">
        <v>41</v>
      </c>
      <c r="B7" s="26">
        <f>I3-B8</f>
        <v>16.61</v>
      </c>
      <c r="C7" s="26">
        <f>I4-C8</f>
        <v>3.93</v>
      </c>
      <c r="D7" s="26">
        <f>I5-D8</f>
        <v>3.64</v>
      </c>
      <c r="E7" s="26">
        <f>I6-E8</f>
        <v>4.53</v>
      </c>
      <c r="F7" s="27">
        <f>SUM(B7:E7)</f>
        <v>28.71</v>
      </c>
      <c r="G7" s="25" t="s">
        <v>1</v>
      </c>
      <c r="H7" s="28"/>
    </row>
    <row r="8">
      <c r="A8" s="29" t="s">
        <v>42</v>
      </c>
      <c r="B8" s="30">
        <f t="shared" ref="B8:E8" si="3">SUM(B2:B6)</f>
        <v>6.04</v>
      </c>
      <c r="C8" s="30">
        <f t="shared" si="3"/>
        <v>7.55</v>
      </c>
      <c r="D8" s="30">
        <f t="shared" si="3"/>
        <v>16.61</v>
      </c>
      <c r="E8" s="30">
        <f t="shared" si="3"/>
        <v>16.61</v>
      </c>
      <c r="F8" s="31"/>
      <c r="G8" s="28"/>
      <c r="H8" s="28"/>
    </row>
    <row r="9">
      <c r="A9" s="32" t="s">
        <v>75</v>
      </c>
      <c r="B9" s="33">
        <f t="shared" ref="B9:E9" si="4">SUM(B3:B7)</f>
        <v>22.65</v>
      </c>
      <c r="C9" s="33">
        <f t="shared" si="4"/>
        <v>11.48</v>
      </c>
      <c r="D9" s="33">
        <f t="shared" si="4"/>
        <v>20.25</v>
      </c>
      <c r="E9" s="33">
        <f t="shared" si="4"/>
        <v>21.14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32.35714286</v>
      </c>
      <c r="C15" s="37">
        <f t="shared" si="5"/>
        <v>3.826666667</v>
      </c>
      <c r="D15" s="37">
        <f t="shared" si="5"/>
        <v>4.05</v>
      </c>
      <c r="E15" s="37">
        <f t="shared" si="5"/>
        <v>1.32125</v>
      </c>
      <c r="F15" s="34"/>
    </row>
    <row r="16">
      <c r="A16" s="35" t="s">
        <v>50</v>
      </c>
      <c r="B16" s="37">
        <f t="shared" ref="B16:E16" si="6">B15*B12</f>
        <v>9.707142857</v>
      </c>
      <c r="C16" s="37">
        <f t="shared" si="6"/>
        <v>0.7653333333</v>
      </c>
      <c r="D16" s="37">
        <f t="shared" si="6"/>
        <v>76.95</v>
      </c>
      <c r="E16" s="37">
        <f t="shared" si="6"/>
        <v>1.32125</v>
      </c>
      <c r="F16" s="34"/>
    </row>
    <row r="17">
      <c r="A17" s="38" t="s">
        <v>51</v>
      </c>
      <c r="B17" s="39">
        <f t="shared" ref="B17:E17" si="7">B15*B13</f>
        <v>29.12142857</v>
      </c>
      <c r="C17" s="39">
        <f t="shared" si="7"/>
        <v>9.949333333</v>
      </c>
      <c r="D17" s="39">
        <f t="shared" si="7"/>
        <v>141.75</v>
      </c>
      <c r="E17" s="39">
        <f t="shared" si="7"/>
        <v>75.31125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0.04415011038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0.08710801394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0.04938271605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0.04730368969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0.5261324041811847</v>
      </c>
      <c r="D28" s="46">
        <v>0.5965432098765432</v>
      </c>
      <c r="E28" s="46">
        <v>0.0</v>
      </c>
    </row>
    <row r="29">
      <c r="B29" s="46">
        <v>0.0</v>
      </c>
      <c r="C29" s="46">
        <v>0.13153310104529617</v>
      </c>
      <c r="D29" s="46">
        <v>0.0745679012345679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0.1491358024691358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1.333830735</v>
      </c>
      <c r="C33" s="47">
        <v>0.8080579377414022</v>
      </c>
      <c r="D33" s="47">
        <v>1.0059688197651238</v>
      </c>
      <c r="E33" s="47">
        <v>0.713621788736115</v>
      </c>
    </row>
    <row r="34">
      <c r="B34" s="47">
        <v>0.008973210606762719</v>
      </c>
      <c r="C34" s="47">
        <v>1.1568904906785202</v>
      </c>
      <c r="D34" s="47">
        <v>0.10767852728115261</v>
      </c>
      <c r="E34" s="47">
        <v>0.17369456196787167</v>
      </c>
    </row>
    <row r="35">
      <c r="B35" s="47">
        <v>0.1045079217773405</v>
      </c>
      <c r="C35" s="47">
        <v>0.0633127229222805</v>
      </c>
      <c r="D35" s="47">
        <v>1.254095061328086</v>
      </c>
      <c r="E35" s="47">
        <v>0.803816195656262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10.790995274890179</v>
      </c>
      <c r="D42" s="50">
        <v>8.87762236851065</v>
      </c>
      <c r="E42" s="50">
        <v>21.8864418804087</v>
      </c>
      <c r="G42" s="51">
        <f t="shared" ref="G42:J42" si="8">G37-B28</f>
        <v>0.8</v>
      </c>
      <c r="H42" s="51">
        <f t="shared" si="8"/>
        <v>-0.5261324042</v>
      </c>
      <c r="I42" s="51">
        <f t="shared" si="8"/>
        <v>-0.5965432099</v>
      </c>
      <c r="J42" s="51">
        <f t="shared" si="8"/>
        <v>0</v>
      </c>
    </row>
    <row r="43">
      <c r="A43" s="49" t="s">
        <v>50</v>
      </c>
      <c r="B43" s="50">
        <v>0.0</v>
      </c>
      <c r="C43" s="50">
        <v>4.614973225712034</v>
      </c>
      <c r="D43" s="50">
        <v>26.799926872943523</v>
      </c>
      <c r="E43" s="50">
        <v>57.32882609182064</v>
      </c>
      <c r="G43" s="51">
        <f t="shared" ref="G43:J43" si="9">G38-B29</f>
        <v>0</v>
      </c>
      <c r="H43" s="51">
        <f t="shared" si="9"/>
        <v>0.868466899</v>
      </c>
      <c r="I43" s="51">
        <f t="shared" si="9"/>
        <v>-0.07456790123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17.269075883649908</v>
      </c>
      <c r="D44" s="50">
        <v>52.35168280613478</v>
      </c>
      <c r="E44" s="50">
        <v>186.51125321497724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0.8508641975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6.95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5.15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16.61</v>
      </c>
    </row>
    <row r="51">
      <c r="G51" s="56" t="s">
        <v>64</v>
      </c>
      <c r="H51" s="54"/>
      <c r="I51" s="54"/>
      <c r="J51" s="54"/>
    </row>
    <row r="52">
      <c r="G52" s="55">
        <f>B7</f>
        <v>16.61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3.93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3.64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4.118401956022014</v>
      </c>
      <c r="D55" s="66">
        <v>3.7992089093129513</v>
      </c>
      <c r="E55" s="66">
        <v>8.692389134665039</v>
      </c>
      <c r="F55" s="63">
        <f t="shared" ref="F55:F58" si="12">Sum(B55:E55)</f>
        <v>16.61</v>
      </c>
      <c r="G55" s="55">
        <v>0.0</v>
      </c>
      <c r="H55" s="55">
        <v>0.0</v>
      </c>
      <c r="I55" s="55">
        <v>0.0</v>
      </c>
      <c r="J55" s="55">
        <f>E7</f>
        <v>4.53</v>
      </c>
    </row>
    <row r="56">
      <c r="A56" s="9" t="s">
        <v>19</v>
      </c>
      <c r="B56" s="66">
        <v>0.0</v>
      </c>
      <c r="C56" s="66">
        <v>2.752502475361304</v>
      </c>
      <c r="D56" s="66">
        <v>0.18983968230896242</v>
      </c>
      <c r="E56" s="66">
        <v>0.9876578423297342</v>
      </c>
      <c r="F56" s="63">
        <f t="shared" si="12"/>
        <v>3.93</v>
      </c>
    </row>
    <row r="57">
      <c r="A57" s="9" t="s">
        <v>20</v>
      </c>
      <c r="B57" s="66">
        <v>0.0</v>
      </c>
      <c r="C57" s="66">
        <v>0.07909556861668407</v>
      </c>
      <c r="D57" s="66">
        <v>1.160951408378089</v>
      </c>
      <c r="E57" s="66">
        <v>2.399953023005228</v>
      </c>
      <c r="F57" s="63">
        <f t="shared" si="12"/>
        <v>3.64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4.530000000000002</v>
      </c>
      <c r="F58" s="63">
        <f t="shared" si="12"/>
        <v>4.53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28.71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6.95</v>
      </c>
      <c r="D60" s="76">
        <f t="shared" si="13"/>
        <v>5.15</v>
      </c>
      <c r="E60" s="76">
        <f t="shared" si="13"/>
        <v>16.61</v>
      </c>
      <c r="F60" s="76">
        <f>SUM(B60:E60)</f>
        <v>28.71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0.3423344948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0.1797530864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85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4.74</v>
      </c>
      <c r="C3" s="19">
        <v>6.32</v>
      </c>
      <c r="D3" s="19">
        <v>12.64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23.7</v>
      </c>
    </row>
    <row r="4">
      <c r="A4" s="7" t="s">
        <v>19</v>
      </c>
      <c r="B4" s="19">
        <v>0.0</v>
      </c>
      <c r="C4" s="19">
        <v>1.58</v>
      </c>
      <c r="D4" s="19">
        <v>1.58</v>
      </c>
      <c r="E4" s="19">
        <v>1.58</v>
      </c>
      <c r="F4" s="21">
        <v>7.88</v>
      </c>
      <c r="G4" s="21">
        <v>0.0</v>
      </c>
      <c r="H4" s="22">
        <f t="shared" si="1"/>
        <v>7.88</v>
      </c>
      <c r="I4" s="23">
        <f t="shared" si="2"/>
        <v>12.62</v>
      </c>
    </row>
    <row r="5">
      <c r="A5" s="7" t="s">
        <v>20</v>
      </c>
      <c r="B5" s="19">
        <v>1.58</v>
      </c>
      <c r="C5" s="19">
        <v>0.0</v>
      </c>
      <c r="D5" s="19">
        <v>3.16</v>
      </c>
      <c r="E5" s="19">
        <v>11.06</v>
      </c>
      <c r="F5" s="21">
        <v>0.0</v>
      </c>
      <c r="G5" s="21">
        <v>5.65</v>
      </c>
      <c r="H5" s="22">
        <f t="shared" si="1"/>
        <v>5.65</v>
      </c>
      <c r="I5" s="23">
        <f t="shared" si="2"/>
        <v>21.45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4.74</v>
      </c>
      <c r="F6" s="21">
        <v>17.38</v>
      </c>
      <c r="G6" s="21">
        <v>0.0</v>
      </c>
      <c r="H6" s="22">
        <f t="shared" si="1"/>
        <v>17.38</v>
      </c>
      <c r="I6" s="23">
        <f t="shared" si="2"/>
        <v>22.12</v>
      </c>
    </row>
    <row r="7">
      <c r="A7" s="25" t="s">
        <v>41</v>
      </c>
      <c r="B7" s="26">
        <f>I3-B8</f>
        <v>17.38</v>
      </c>
      <c r="C7" s="26">
        <f>I4-C8</f>
        <v>4.72</v>
      </c>
      <c r="D7" s="26">
        <f>I5-D8</f>
        <v>4.07</v>
      </c>
      <c r="E7" s="26">
        <f>I6-E8</f>
        <v>4.74</v>
      </c>
      <c r="F7" s="27">
        <f>SUM(B7:E7)</f>
        <v>30.91</v>
      </c>
      <c r="G7" s="25" t="s">
        <v>1</v>
      </c>
      <c r="H7" s="28"/>
    </row>
    <row r="8">
      <c r="A8" s="29" t="s">
        <v>42</v>
      </c>
      <c r="B8" s="30">
        <f t="shared" ref="B8:E8" si="3">SUM(B2:B6)</f>
        <v>6.32</v>
      </c>
      <c r="C8" s="30">
        <f t="shared" si="3"/>
        <v>7.9</v>
      </c>
      <c r="D8" s="30">
        <f t="shared" si="3"/>
        <v>17.38</v>
      </c>
      <c r="E8" s="30">
        <f t="shared" si="3"/>
        <v>17.38</v>
      </c>
      <c r="F8" s="31"/>
      <c r="G8" s="28"/>
      <c r="H8" s="28"/>
    </row>
    <row r="9">
      <c r="A9" s="32" t="s">
        <v>75</v>
      </c>
      <c r="B9" s="33">
        <f t="shared" ref="B9:E9" si="4">SUM(B3:B7)</f>
        <v>23.7</v>
      </c>
      <c r="C9" s="33">
        <f t="shared" si="4"/>
        <v>12.62</v>
      </c>
      <c r="D9" s="33">
        <f t="shared" si="4"/>
        <v>21.45</v>
      </c>
      <c r="E9" s="33">
        <f t="shared" si="4"/>
        <v>22.12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33.85714286</v>
      </c>
      <c r="C15" s="37">
        <f t="shared" si="5"/>
        <v>4.206666667</v>
      </c>
      <c r="D15" s="37">
        <f t="shared" si="5"/>
        <v>4.29</v>
      </c>
      <c r="E15" s="37">
        <f t="shared" si="5"/>
        <v>1.3825</v>
      </c>
      <c r="F15" s="34"/>
    </row>
    <row r="16">
      <c r="A16" s="35" t="s">
        <v>50</v>
      </c>
      <c r="B16" s="37">
        <f t="shared" ref="B16:E16" si="6">B15*B12</f>
        <v>10.15714286</v>
      </c>
      <c r="C16" s="37">
        <f t="shared" si="6"/>
        <v>0.8413333333</v>
      </c>
      <c r="D16" s="37">
        <f t="shared" si="6"/>
        <v>81.51</v>
      </c>
      <c r="E16" s="37">
        <f t="shared" si="6"/>
        <v>1.3825</v>
      </c>
      <c r="F16" s="34"/>
    </row>
    <row r="17">
      <c r="A17" s="38" t="s">
        <v>51</v>
      </c>
      <c r="B17" s="39">
        <f t="shared" ref="B17:E17" si="7">B15*B13</f>
        <v>30.47142857</v>
      </c>
      <c r="C17" s="39">
        <f t="shared" si="7"/>
        <v>10.93733333</v>
      </c>
      <c r="D17" s="39">
        <f t="shared" si="7"/>
        <v>150.15</v>
      </c>
      <c r="E17" s="39">
        <f t="shared" si="7"/>
        <v>78.8025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0.04219409283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0.07923930269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0.04662004662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0.0452079566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0.5007923930269413</v>
      </c>
      <c r="D28" s="46">
        <v>0.5892773892773893</v>
      </c>
      <c r="E28" s="46">
        <v>0.0</v>
      </c>
    </row>
    <row r="29">
      <c r="B29" s="46">
        <v>0.0</v>
      </c>
      <c r="C29" s="46">
        <v>0.12519809825673534</v>
      </c>
      <c r="D29" s="46">
        <v>0.07365967365967366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0.14731934731934732</v>
      </c>
      <c r="E30" s="46">
        <v>0.5000000000000001</v>
      </c>
    </row>
    <row r="31">
      <c r="B31" s="46">
        <v>0.0</v>
      </c>
      <c r="C31" s="46">
        <v>0.0</v>
      </c>
      <c r="D31" s="46">
        <v>0.0</v>
      </c>
      <c r="E31" s="46">
        <v>0.21428571428571433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1.332213195</v>
      </c>
      <c r="C33" s="47">
        <v>0.7626437853415483</v>
      </c>
      <c r="D33" s="47">
        <v>0.9865583357671424</v>
      </c>
      <c r="E33" s="47">
        <v>0.6971411032465042</v>
      </c>
    </row>
    <row r="34">
      <c r="B34" s="47">
        <v>0.008770334035912467</v>
      </c>
      <c r="C34" s="47">
        <v>1.1481366404988194</v>
      </c>
      <c r="D34" s="47">
        <v>0.10524400843094961</v>
      </c>
      <c r="E34" s="47">
        <v>0.17134951813776975</v>
      </c>
    </row>
    <row r="35">
      <c r="B35" s="47">
        <v>0.10415882276356393</v>
      </c>
      <c r="C35" s="47">
        <v>0.059627152161750366</v>
      </c>
      <c r="D35" s="47">
        <v>1.2499058731627672</v>
      </c>
      <c r="E35" s="47">
        <v>0.8008152967546476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0.20000000000000004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0.06666666666666668</v>
      </c>
      <c r="D39" s="48">
        <v>3.8000000000000007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7.000000000000001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11.69493467488582</v>
      </c>
      <c r="D42" s="50">
        <v>9.573538324577484</v>
      </c>
      <c r="E42" s="50">
        <v>22.46783652434622</v>
      </c>
      <c r="G42" s="51">
        <f t="shared" ref="G42:J42" si="8">G37-B28</f>
        <v>0.8</v>
      </c>
      <c r="H42" s="51">
        <f t="shared" si="8"/>
        <v>-0.500792393</v>
      </c>
      <c r="I42" s="51">
        <f t="shared" si="8"/>
        <v>-0.5892773893</v>
      </c>
      <c r="J42" s="51">
        <f t="shared" si="8"/>
        <v>0</v>
      </c>
    </row>
    <row r="43">
      <c r="A43" s="49" t="s">
        <v>50</v>
      </c>
      <c r="B43" s="50">
        <v>0.0</v>
      </c>
      <c r="C43" s="50">
        <v>4.964186905017434</v>
      </c>
      <c r="D43" s="50">
        <v>29.26400154825452</v>
      </c>
      <c r="E43" s="50">
        <v>59.662787737204255</v>
      </c>
      <c r="G43" s="51">
        <f t="shared" ref="G43:J43" si="9">G38-B29</f>
        <v>0</v>
      </c>
      <c r="H43" s="51">
        <f t="shared" si="9"/>
        <v>0.8748019017</v>
      </c>
      <c r="I43" s="51">
        <f t="shared" si="9"/>
        <v>-0.07365967366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18.856712580053888</v>
      </c>
      <c r="D44" s="50">
        <v>57.11576373636041</v>
      </c>
      <c r="E44" s="50">
        <v>194.38878558834762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0.8526806527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7.88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5.65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17.38</v>
      </c>
    </row>
    <row r="51">
      <c r="G51" s="56" t="s">
        <v>64</v>
      </c>
      <c r="H51" s="54"/>
      <c r="I51" s="54"/>
      <c r="J51" s="54"/>
    </row>
    <row r="52">
      <c r="G52" s="55">
        <f>B7</f>
        <v>17.38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4.72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4.07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4.407064220893694</v>
      </c>
      <c r="D55" s="66">
        <v>4.087640037861861</v>
      </c>
      <c r="E55" s="66">
        <v>8.885295741244446</v>
      </c>
      <c r="F55" s="63">
        <f t="shared" ref="F55:F58" si="12">Sum(B55:E55)</f>
        <v>17.38</v>
      </c>
      <c r="G55" s="55">
        <v>0.0</v>
      </c>
      <c r="H55" s="55">
        <v>0.0</v>
      </c>
      <c r="I55" s="55">
        <v>0.0</v>
      </c>
      <c r="J55" s="55">
        <f>E7</f>
        <v>4.74</v>
      </c>
    </row>
    <row r="56">
      <c r="A56" s="9" t="s">
        <v>19</v>
      </c>
      <c r="B56" s="66">
        <v>0.0</v>
      </c>
      <c r="C56" s="66">
        <v>3.383782484315126</v>
      </c>
      <c r="D56" s="66">
        <v>0.2223967683705677</v>
      </c>
      <c r="E56" s="66">
        <v>1.1138207473143067</v>
      </c>
      <c r="F56" s="63">
        <f t="shared" si="12"/>
        <v>4.72</v>
      </c>
    </row>
    <row r="57">
      <c r="A57" s="9" t="s">
        <v>20</v>
      </c>
      <c r="B57" s="66">
        <v>0.0</v>
      </c>
      <c r="C57" s="66">
        <v>0.08915329479117916</v>
      </c>
      <c r="D57" s="66">
        <v>1.3399631937675718</v>
      </c>
      <c r="E57" s="66">
        <v>2.6408835114412494</v>
      </c>
      <c r="F57" s="63">
        <f t="shared" si="12"/>
        <v>4.07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4.739999999999995</v>
      </c>
      <c r="F58" s="63">
        <f t="shared" si="12"/>
        <v>4.74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30.91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7.88</v>
      </c>
      <c r="D60" s="76">
        <f t="shared" si="13"/>
        <v>5.65</v>
      </c>
      <c r="E60" s="76">
        <f t="shared" si="13"/>
        <v>17.38</v>
      </c>
      <c r="F60" s="76">
        <f>SUM(B60:E60)</f>
        <v>30.91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0.3740095087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0.1897435897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86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4.86</v>
      </c>
      <c r="C3" s="19">
        <v>6.48</v>
      </c>
      <c r="D3" s="19">
        <v>12.96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24.3</v>
      </c>
    </row>
    <row r="4">
      <c r="A4" s="7" t="s">
        <v>19</v>
      </c>
      <c r="B4" s="19">
        <v>0.0</v>
      </c>
      <c r="C4" s="19">
        <v>1.62</v>
      </c>
      <c r="D4" s="19">
        <v>1.62</v>
      </c>
      <c r="E4" s="19">
        <v>1.62</v>
      </c>
      <c r="F4" s="21">
        <v>8.76</v>
      </c>
      <c r="G4" s="21">
        <v>0.0</v>
      </c>
      <c r="H4" s="22">
        <f t="shared" si="1"/>
        <v>8.76</v>
      </c>
      <c r="I4" s="23">
        <f t="shared" si="2"/>
        <v>13.62</v>
      </c>
    </row>
    <row r="5">
      <c r="A5" s="7" t="s">
        <v>20</v>
      </c>
      <c r="B5" s="19">
        <v>1.62</v>
      </c>
      <c r="C5" s="19">
        <v>0.0</v>
      </c>
      <c r="D5" s="19">
        <v>3.24</v>
      </c>
      <c r="E5" s="19">
        <v>11.34</v>
      </c>
      <c r="F5" s="21">
        <v>0.0</v>
      </c>
      <c r="G5" s="21">
        <v>6.03</v>
      </c>
      <c r="H5" s="22">
        <f t="shared" si="1"/>
        <v>6.03</v>
      </c>
      <c r="I5" s="23">
        <f t="shared" si="2"/>
        <v>22.23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4.86</v>
      </c>
      <c r="F6" s="21">
        <v>17.82</v>
      </c>
      <c r="G6" s="21">
        <v>0.0</v>
      </c>
      <c r="H6" s="22">
        <f t="shared" si="1"/>
        <v>17.82</v>
      </c>
      <c r="I6" s="23">
        <f t="shared" si="2"/>
        <v>22.68</v>
      </c>
    </row>
    <row r="7">
      <c r="A7" s="25" t="s">
        <v>41</v>
      </c>
      <c r="B7" s="26">
        <f>I3-B8</f>
        <v>17.82</v>
      </c>
      <c r="C7" s="26">
        <f>I4-C8</f>
        <v>5.52</v>
      </c>
      <c r="D7" s="26">
        <f>I5-D8</f>
        <v>4.41</v>
      </c>
      <c r="E7" s="26">
        <f>I6-E8</f>
        <v>4.86</v>
      </c>
      <c r="F7" s="27">
        <f>SUM(B7:E7)</f>
        <v>32.61</v>
      </c>
      <c r="G7" s="25" t="s">
        <v>1</v>
      </c>
      <c r="H7" s="28"/>
    </row>
    <row r="8">
      <c r="A8" s="29" t="s">
        <v>42</v>
      </c>
      <c r="B8" s="30">
        <f t="shared" ref="B8:E8" si="3">SUM(B2:B6)</f>
        <v>6.48</v>
      </c>
      <c r="C8" s="30">
        <f t="shared" si="3"/>
        <v>8.1</v>
      </c>
      <c r="D8" s="30">
        <f t="shared" si="3"/>
        <v>17.82</v>
      </c>
      <c r="E8" s="30">
        <f t="shared" si="3"/>
        <v>17.82</v>
      </c>
      <c r="F8" s="31"/>
      <c r="G8" s="28"/>
      <c r="H8" s="28"/>
    </row>
    <row r="9">
      <c r="A9" s="32" t="s">
        <v>75</v>
      </c>
      <c r="B9" s="33">
        <f t="shared" ref="B9:E9" si="4">SUM(B3:B7)</f>
        <v>24.3</v>
      </c>
      <c r="C9" s="33">
        <f t="shared" si="4"/>
        <v>13.62</v>
      </c>
      <c r="D9" s="33">
        <f t="shared" si="4"/>
        <v>22.23</v>
      </c>
      <c r="E9" s="33">
        <f t="shared" si="4"/>
        <v>22.68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34.71428571</v>
      </c>
      <c r="C15" s="37">
        <f t="shared" si="5"/>
        <v>4.54</v>
      </c>
      <c r="D15" s="37">
        <f t="shared" si="5"/>
        <v>4.446</v>
      </c>
      <c r="E15" s="37">
        <f t="shared" si="5"/>
        <v>1.4175</v>
      </c>
      <c r="F15" s="34"/>
    </row>
    <row r="16">
      <c r="A16" s="35" t="s">
        <v>50</v>
      </c>
      <c r="B16" s="37">
        <f t="shared" ref="B16:E16" si="6">B15*B12</f>
        <v>10.41428571</v>
      </c>
      <c r="C16" s="37">
        <f t="shared" si="6"/>
        <v>0.908</v>
      </c>
      <c r="D16" s="37">
        <f t="shared" si="6"/>
        <v>84.474</v>
      </c>
      <c r="E16" s="37">
        <f t="shared" si="6"/>
        <v>1.4175</v>
      </c>
      <c r="F16" s="34"/>
    </row>
    <row r="17">
      <c r="A17" s="38" t="s">
        <v>51</v>
      </c>
      <c r="B17" s="39">
        <f t="shared" ref="B17:E17" si="7">B15*B13</f>
        <v>31.24285714</v>
      </c>
      <c r="C17" s="39">
        <f t="shared" si="7"/>
        <v>11.804</v>
      </c>
      <c r="D17" s="39">
        <f t="shared" si="7"/>
        <v>155.61</v>
      </c>
      <c r="E17" s="39">
        <f t="shared" si="7"/>
        <v>80.7975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0.04115226337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0.07342143906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0.04498425551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0.04409171076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0.47577092511013214</v>
      </c>
      <c r="D28" s="46">
        <v>0.5829959514170041</v>
      </c>
      <c r="E28" s="46">
        <v>0.0</v>
      </c>
    </row>
    <row r="29">
      <c r="B29" s="46">
        <v>0.0</v>
      </c>
      <c r="C29" s="46">
        <v>0.11894273127753303</v>
      </c>
      <c r="D29" s="46">
        <v>0.07287449392712551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0.14574898785425103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1.330793683</v>
      </c>
      <c r="C33" s="47">
        <v>0.7186285887279883</v>
      </c>
      <c r="D33" s="47">
        <v>0.9695241939552954</v>
      </c>
      <c r="E33" s="47">
        <v>0.6822998133104596</v>
      </c>
    </row>
    <row r="34">
      <c r="B34" s="47">
        <v>0.008590241687269792</v>
      </c>
      <c r="C34" s="47">
        <v>1.1396387305111257</v>
      </c>
      <c r="D34" s="47">
        <v>0.10308290024723751</v>
      </c>
      <c r="E34" s="47">
        <v>0.16920173020379892</v>
      </c>
    </row>
    <row r="35">
      <c r="B35" s="47">
        <v>0.10385656861261079</v>
      </c>
      <c r="C35" s="47">
        <v>0.056082547050809825</v>
      </c>
      <c r="D35" s="47">
        <v>1.2462788233513296</v>
      </c>
      <c r="E35" s="47">
        <v>0.7981849373191013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0.33333333333333326</v>
      </c>
      <c r="D38" s="48">
        <v>0.19999999999999998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0.06666666666666665</v>
      </c>
      <c r="D39" s="48">
        <v>3.8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6.999999999999999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12.419125197321472</v>
      </c>
      <c r="D42" s="50">
        <v>10.061967304102124</v>
      </c>
      <c r="E42" s="50">
        <v>22.636693212862117</v>
      </c>
      <c r="G42" s="51">
        <f t="shared" ref="G42:J42" si="8">G37-B28</f>
        <v>0.8</v>
      </c>
      <c r="H42" s="51">
        <f t="shared" si="8"/>
        <v>-0.4757709251</v>
      </c>
      <c r="I42" s="51">
        <f t="shared" si="8"/>
        <v>-0.5829959514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5.230361889384645</v>
      </c>
      <c r="D43" s="50">
        <v>31.10419980826479</v>
      </c>
      <c r="E43" s="50">
        <v>60.87922401663626</v>
      </c>
      <c r="G43" s="51">
        <f t="shared" ref="G43:J43" si="9">G38-B29</f>
        <v>0</v>
      </c>
      <c r="H43" s="51">
        <f t="shared" si="9"/>
        <v>0.8810572687</v>
      </c>
      <c r="I43" s="51">
        <f t="shared" si="9"/>
        <v>-0.07287449393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20.184930160812495</v>
      </c>
      <c r="D44" s="50">
        <v>60.660722942630805</v>
      </c>
      <c r="E44" s="50">
        <v>198.60870403941377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0.8542510121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8.76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6.03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17.82</v>
      </c>
    </row>
    <row r="51">
      <c r="G51" s="56" t="s">
        <v>64</v>
      </c>
      <c r="H51" s="54"/>
      <c r="I51" s="54"/>
      <c r="J51" s="54"/>
    </row>
    <row r="52">
      <c r="G52" s="55">
        <f>B7</f>
        <v>17.82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5.52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4.41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4.616470053988597</v>
      </c>
      <c r="D55" s="66">
        <v>4.287235985670317</v>
      </c>
      <c r="E55" s="66">
        <v>8.916293960341088</v>
      </c>
      <c r="F55" s="63">
        <f t="shared" ref="F55:F58" si="12">Sum(B55:E55)</f>
        <v>17.82</v>
      </c>
      <c r="G55" s="55">
        <v>0.0</v>
      </c>
      <c r="H55" s="55">
        <v>0.0</v>
      </c>
      <c r="I55" s="55">
        <v>0.0</v>
      </c>
      <c r="J55" s="55">
        <f>E7</f>
        <v>4.86</v>
      </c>
    </row>
    <row r="56">
      <c r="A56" s="9" t="s">
        <v>19</v>
      </c>
      <c r="B56" s="66">
        <v>0.0</v>
      </c>
      <c r="C56" s="66">
        <v>4.046068923760028</v>
      </c>
      <c r="D56" s="66">
        <v>0.25192189313285224</v>
      </c>
      <c r="E56" s="66">
        <v>1.2220091831071191</v>
      </c>
      <c r="F56" s="63">
        <f t="shared" si="12"/>
        <v>5.52</v>
      </c>
    </row>
    <row r="57">
      <c r="A57" s="9" t="s">
        <v>20</v>
      </c>
      <c r="B57" s="66">
        <v>0.0</v>
      </c>
      <c r="C57" s="66">
        <v>0.09746102225137494</v>
      </c>
      <c r="D57" s="66">
        <v>1.4908421211968315</v>
      </c>
      <c r="E57" s="66">
        <v>2.8216968565517933</v>
      </c>
      <c r="F57" s="63">
        <f t="shared" si="12"/>
        <v>4.41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4.859999999999999</v>
      </c>
      <c r="F58" s="63">
        <f t="shared" si="12"/>
        <v>4.86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32.61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8.76</v>
      </c>
      <c r="D60" s="76">
        <f t="shared" si="13"/>
        <v>6.03</v>
      </c>
      <c r="E60" s="76">
        <f t="shared" si="13"/>
        <v>17.82</v>
      </c>
      <c r="F60" s="76">
        <f>SUM(B60:E60)</f>
        <v>32.61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0.4052863436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0.1983805668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87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5.01</v>
      </c>
      <c r="C3" s="19">
        <v>6.68</v>
      </c>
      <c r="D3" s="19">
        <v>13.36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25.05</v>
      </c>
    </row>
    <row r="4">
      <c r="A4" s="7" t="s">
        <v>19</v>
      </c>
      <c r="B4" s="19">
        <v>0.0</v>
      </c>
      <c r="C4" s="19">
        <v>1.67</v>
      </c>
      <c r="D4" s="19">
        <v>1.67</v>
      </c>
      <c r="E4" s="19">
        <v>1.67</v>
      </c>
      <c r="F4" s="21">
        <v>9.45</v>
      </c>
      <c r="G4" s="21">
        <v>0.0</v>
      </c>
      <c r="H4" s="22">
        <f t="shared" si="1"/>
        <v>9.45</v>
      </c>
      <c r="I4" s="23">
        <f t="shared" si="2"/>
        <v>14.46</v>
      </c>
    </row>
    <row r="5">
      <c r="A5" s="7" t="s">
        <v>20</v>
      </c>
      <c r="B5" s="19">
        <v>1.67</v>
      </c>
      <c r="C5" s="19">
        <v>0.0</v>
      </c>
      <c r="D5" s="19">
        <v>3.34</v>
      </c>
      <c r="E5" s="19">
        <v>11.69</v>
      </c>
      <c r="F5" s="21">
        <v>0.0</v>
      </c>
      <c r="G5" s="21">
        <v>6.54</v>
      </c>
      <c r="H5" s="22">
        <f t="shared" si="1"/>
        <v>6.54</v>
      </c>
      <c r="I5" s="23">
        <f t="shared" si="2"/>
        <v>23.24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5.01</v>
      </c>
      <c r="F6" s="21">
        <v>18.37</v>
      </c>
      <c r="G6" s="21">
        <v>0.0</v>
      </c>
      <c r="H6" s="22">
        <f t="shared" si="1"/>
        <v>18.37</v>
      </c>
      <c r="I6" s="23">
        <f t="shared" si="2"/>
        <v>23.38</v>
      </c>
    </row>
    <row r="7">
      <c r="A7" s="25" t="s">
        <v>41</v>
      </c>
      <c r="B7" s="26">
        <f>I3-B8</f>
        <v>18.37</v>
      </c>
      <c r="C7" s="26">
        <f>I4-C8</f>
        <v>6.11</v>
      </c>
      <c r="D7" s="26">
        <f>I5-D8</f>
        <v>4.87</v>
      </c>
      <c r="E7" s="26">
        <f>I6-E8</f>
        <v>5.01</v>
      </c>
      <c r="F7" s="27">
        <f>SUM(B7:E7)</f>
        <v>34.36</v>
      </c>
      <c r="G7" s="25" t="s">
        <v>1</v>
      </c>
      <c r="H7" s="28"/>
    </row>
    <row r="8">
      <c r="A8" s="29" t="s">
        <v>42</v>
      </c>
      <c r="B8" s="30">
        <f t="shared" ref="B8:E8" si="3">SUM(B2:B6)</f>
        <v>6.68</v>
      </c>
      <c r="C8" s="30">
        <f t="shared" si="3"/>
        <v>8.35</v>
      </c>
      <c r="D8" s="30">
        <f t="shared" si="3"/>
        <v>18.37</v>
      </c>
      <c r="E8" s="30">
        <f t="shared" si="3"/>
        <v>18.37</v>
      </c>
      <c r="F8" s="31"/>
      <c r="G8" s="28"/>
      <c r="H8" s="28"/>
    </row>
    <row r="9">
      <c r="A9" s="32" t="s">
        <v>75</v>
      </c>
      <c r="B9" s="33">
        <f t="shared" ref="B9:E9" si="4">SUM(B3:B7)</f>
        <v>25.05</v>
      </c>
      <c r="C9" s="33">
        <f t="shared" si="4"/>
        <v>14.46</v>
      </c>
      <c r="D9" s="33">
        <f t="shared" si="4"/>
        <v>23.24</v>
      </c>
      <c r="E9" s="33">
        <f t="shared" si="4"/>
        <v>23.38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35.78571429</v>
      </c>
      <c r="C15" s="37">
        <f t="shared" si="5"/>
        <v>4.82</v>
      </c>
      <c r="D15" s="37">
        <f t="shared" si="5"/>
        <v>4.648</v>
      </c>
      <c r="E15" s="37">
        <f t="shared" si="5"/>
        <v>1.46125</v>
      </c>
      <c r="F15" s="34"/>
    </row>
    <row r="16">
      <c r="A16" s="35" t="s">
        <v>50</v>
      </c>
      <c r="B16" s="37">
        <f t="shared" ref="B16:E16" si="6">B15*B12</f>
        <v>10.73571429</v>
      </c>
      <c r="C16" s="37">
        <f t="shared" si="6"/>
        <v>0.964</v>
      </c>
      <c r="D16" s="37">
        <f t="shared" si="6"/>
        <v>88.312</v>
      </c>
      <c r="E16" s="37">
        <f t="shared" si="6"/>
        <v>1.46125</v>
      </c>
      <c r="F16" s="34"/>
    </row>
    <row r="17">
      <c r="A17" s="38" t="s">
        <v>51</v>
      </c>
      <c r="B17" s="39">
        <f t="shared" ref="B17:E17" si="7">B15*B13</f>
        <v>32.20714286</v>
      </c>
      <c r="C17" s="39">
        <f t="shared" si="7"/>
        <v>12.532</v>
      </c>
      <c r="D17" s="39">
        <f t="shared" si="7"/>
        <v>162.68</v>
      </c>
      <c r="E17" s="39">
        <f t="shared" si="7"/>
        <v>83.29125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0.03992015968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0.06915629322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0.0430292599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0.04277159966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0.46196403872752423</v>
      </c>
      <c r="D28" s="46">
        <v>0.5748709122203098</v>
      </c>
      <c r="E28" s="46">
        <v>0.0</v>
      </c>
    </row>
    <row r="29">
      <c r="B29" s="46">
        <v>0.0</v>
      </c>
      <c r="C29" s="46">
        <v>0.11549100968188106</v>
      </c>
      <c r="D29" s="46">
        <v>0.07185886402753873</v>
      </c>
      <c r="E29" s="46">
        <v>0.07142857142857141</v>
      </c>
    </row>
    <row r="30">
      <c r="B30" s="46">
        <v>0.06666666666666668</v>
      </c>
      <c r="C30" s="46">
        <v>0.0</v>
      </c>
      <c r="D30" s="46">
        <v>0.14371772805507746</v>
      </c>
      <c r="E30" s="46">
        <v>0.4999999999999999</v>
      </c>
    </row>
    <row r="31">
      <c r="B31" s="46">
        <v>0.0</v>
      </c>
      <c r="C31" s="46">
        <v>0.0</v>
      </c>
      <c r="D31" s="46">
        <v>0.0</v>
      </c>
      <c r="E31" s="46">
        <v>0.21428571428571425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1.329220025</v>
      </c>
      <c r="C33" s="47">
        <v>0.6942290672517656</v>
      </c>
      <c r="D33" s="47">
        <v>0.9506403056588246</v>
      </c>
      <c r="E33" s="47">
        <v>0.6680646551694123</v>
      </c>
    </row>
    <row r="34">
      <c r="B34" s="47">
        <v>0.008407497749129423</v>
      </c>
      <c r="C34" s="47">
        <v>1.1349618518345728</v>
      </c>
      <c r="D34" s="47">
        <v>0.10088997298955306</v>
      </c>
      <c r="E34" s="47">
        <v>0.1673810602510403</v>
      </c>
    </row>
    <row r="35">
      <c r="B35" s="47">
        <v>0.10348768305513992</v>
      </c>
      <c r="C35" s="47">
        <v>0.05404986104834518</v>
      </c>
      <c r="D35" s="47">
        <v>1.2418521966616787</v>
      </c>
      <c r="E35" s="47">
        <v>0.795183203425463</v>
      </c>
    </row>
    <row r="36">
      <c r="B36" s="47">
        <v>0.0</v>
      </c>
      <c r="C36" s="47">
        <v>0.0</v>
      </c>
      <c r="D36" s="47">
        <v>0.0</v>
      </c>
      <c r="E36" s="47">
        <v>1.2727272727272725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13.049376478559115</v>
      </c>
      <c r="D42" s="50">
        <v>10.72597938436315</v>
      </c>
      <c r="E42" s="50">
        <v>22.939608422792027</v>
      </c>
      <c r="G42" s="51">
        <f t="shared" ref="G42:J42" si="8">G37-B28</f>
        <v>0.8</v>
      </c>
      <c r="H42" s="51">
        <f t="shared" si="8"/>
        <v>-0.4619640387</v>
      </c>
      <c r="I42" s="51">
        <f t="shared" si="8"/>
        <v>-0.5748709122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5.467584199271506</v>
      </c>
      <c r="D43" s="50">
        <v>33.571007790663224</v>
      </c>
      <c r="E43" s="50">
        <v>62.43437229577955</v>
      </c>
      <c r="G43" s="51">
        <f t="shared" ref="G43:J43" si="9">G38-B29</f>
        <v>0</v>
      </c>
      <c r="H43" s="51">
        <f t="shared" si="9"/>
        <v>0.8845089903</v>
      </c>
      <c r="I43" s="51">
        <f t="shared" si="9"/>
        <v>-0.07185886403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21.305619041982133</v>
      </c>
      <c r="D44" s="50">
        <v>65.41736484308764</v>
      </c>
      <c r="E44" s="50">
        <v>203.98740897207307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0.8562822719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9.45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6.54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18.37</v>
      </c>
    </row>
    <row r="51">
      <c r="G51" s="56" t="s">
        <v>64</v>
      </c>
      <c r="H51" s="54"/>
      <c r="I51" s="54"/>
      <c r="J51" s="54"/>
    </row>
    <row r="52">
      <c r="G52" s="55">
        <f>B7</f>
        <v>18.37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6.11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4.87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4.8110074360547355</v>
      </c>
      <c r="D55" s="66">
        <v>4.559270905939723</v>
      </c>
      <c r="E55" s="66">
        <v>8.999721658005543</v>
      </c>
      <c r="F55" s="63">
        <f t="shared" ref="F55:F58" si="12">Sum(B55:E55)</f>
        <v>18.37</v>
      </c>
      <c r="G55" s="55">
        <v>0.0</v>
      </c>
      <c r="H55" s="55">
        <v>0.0</v>
      </c>
      <c r="I55" s="55">
        <v>0.0</v>
      </c>
      <c r="J55" s="55">
        <f>E7</f>
        <v>5.01</v>
      </c>
    </row>
    <row r="56">
      <c r="A56" s="9" t="s">
        <v>19</v>
      </c>
      <c r="B56" s="66">
        <v>0.0</v>
      </c>
      <c r="C56" s="66">
        <v>4.531959186998777</v>
      </c>
      <c r="D56" s="66">
        <v>0.2788037888436201</v>
      </c>
      <c r="E56" s="66">
        <v>1.299237024157603</v>
      </c>
      <c r="F56" s="63">
        <f t="shared" si="12"/>
        <v>6.11</v>
      </c>
    </row>
    <row r="57">
      <c r="A57" s="9" t="s">
        <v>20</v>
      </c>
      <c r="B57" s="66">
        <v>0.0</v>
      </c>
      <c r="C57" s="66">
        <v>0.10703337694648961</v>
      </c>
      <c r="D57" s="66">
        <v>1.7019253052166585</v>
      </c>
      <c r="E57" s="66">
        <v>3.0610413178368527</v>
      </c>
      <c r="F57" s="63">
        <f t="shared" si="12"/>
        <v>4.87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5.010000000000003</v>
      </c>
      <c r="F58" s="63">
        <f t="shared" si="12"/>
        <v>5.01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34.36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9.45</v>
      </c>
      <c r="D60" s="76">
        <f t="shared" si="13"/>
        <v>6.54</v>
      </c>
      <c r="E60" s="76">
        <f t="shared" si="13"/>
        <v>18.37</v>
      </c>
      <c r="F60" s="76">
        <f>SUM(B60:E60)</f>
        <v>34.36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0.4225449516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0.2095524957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88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5.19</v>
      </c>
      <c r="C3" s="19">
        <v>6.92</v>
      </c>
      <c r="D3" s="19">
        <v>13.84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25.95</v>
      </c>
    </row>
    <row r="4">
      <c r="A4" s="7" t="s">
        <v>19</v>
      </c>
      <c r="B4" s="19">
        <v>0.0</v>
      </c>
      <c r="C4" s="19">
        <v>1.73</v>
      </c>
      <c r="D4" s="19">
        <v>1.73</v>
      </c>
      <c r="E4" s="19">
        <v>1.73</v>
      </c>
      <c r="F4" s="21">
        <v>10.63</v>
      </c>
      <c r="G4" s="21">
        <v>0.0</v>
      </c>
      <c r="H4" s="22">
        <f t="shared" si="1"/>
        <v>10.63</v>
      </c>
      <c r="I4" s="23">
        <f t="shared" si="2"/>
        <v>15.82</v>
      </c>
    </row>
    <row r="5">
      <c r="A5" s="7" t="s">
        <v>20</v>
      </c>
      <c r="B5" s="19">
        <v>1.73</v>
      </c>
      <c r="C5" s="19">
        <v>0.0</v>
      </c>
      <c r="D5" s="19">
        <v>3.46</v>
      </c>
      <c r="E5" s="19">
        <v>12.11</v>
      </c>
      <c r="F5" s="21">
        <v>0.0</v>
      </c>
      <c r="G5" s="21">
        <v>6.99</v>
      </c>
      <c r="H5" s="22">
        <f t="shared" si="1"/>
        <v>6.99</v>
      </c>
      <c r="I5" s="23">
        <f t="shared" si="2"/>
        <v>24.29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5.19</v>
      </c>
      <c r="F6" s="21">
        <v>19.03</v>
      </c>
      <c r="G6" s="21">
        <v>0.0</v>
      </c>
      <c r="H6" s="22">
        <f t="shared" si="1"/>
        <v>19.03</v>
      </c>
      <c r="I6" s="23">
        <f t="shared" si="2"/>
        <v>24.22</v>
      </c>
    </row>
    <row r="7">
      <c r="A7" s="25" t="s">
        <v>41</v>
      </c>
      <c r="B7" s="26">
        <f>I3-B8</f>
        <v>19.03</v>
      </c>
      <c r="C7" s="26">
        <f>I4-C8</f>
        <v>7.17</v>
      </c>
      <c r="D7" s="26">
        <f>I5-D8</f>
        <v>5.26</v>
      </c>
      <c r="E7" s="26">
        <f>I6-E8</f>
        <v>5.19</v>
      </c>
      <c r="F7" s="27">
        <f>SUM(B7:E7)</f>
        <v>36.65</v>
      </c>
      <c r="G7" s="25" t="s">
        <v>1</v>
      </c>
      <c r="H7" s="28"/>
    </row>
    <row r="8">
      <c r="A8" s="29" t="s">
        <v>42</v>
      </c>
      <c r="B8" s="30">
        <f t="shared" ref="B8:E8" si="3">SUM(B2:B6)</f>
        <v>6.92</v>
      </c>
      <c r="C8" s="30">
        <f t="shared" si="3"/>
        <v>8.65</v>
      </c>
      <c r="D8" s="30">
        <f t="shared" si="3"/>
        <v>19.03</v>
      </c>
      <c r="E8" s="30">
        <f t="shared" si="3"/>
        <v>19.03</v>
      </c>
      <c r="F8" s="31"/>
      <c r="G8" s="28"/>
      <c r="H8" s="28"/>
    </row>
    <row r="9">
      <c r="A9" s="32" t="s">
        <v>75</v>
      </c>
      <c r="B9" s="33">
        <f t="shared" ref="B9:E9" si="4">SUM(B3:B7)</f>
        <v>25.95</v>
      </c>
      <c r="C9" s="33">
        <f t="shared" si="4"/>
        <v>15.82</v>
      </c>
      <c r="D9" s="33">
        <f t="shared" si="4"/>
        <v>24.29</v>
      </c>
      <c r="E9" s="33">
        <f t="shared" si="4"/>
        <v>24.22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37.07142857</v>
      </c>
      <c r="C15" s="37">
        <f t="shared" si="5"/>
        <v>5.273333333</v>
      </c>
      <c r="D15" s="37">
        <f t="shared" si="5"/>
        <v>4.858</v>
      </c>
      <c r="E15" s="37">
        <f t="shared" si="5"/>
        <v>1.51375</v>
      </c>
      <c r="F15" s="34"/>
    </row>
    <row r="16">
      <c r="A16" s="35" t="s">
        <v>50</v>
      </c>
      <c r="B16" s="37">
        <f t="shared" ref="B16:E16" si="6">B15*B12</f>
        <v>11.12142857</v>
      </c>
      <c r="C16" s="37">
        <f t="shared" si="6"/>
        <v>1.054666667</v>
      </c>
      <c r="D16" s="37">
        <f t="shared" si="6"/>
        <v>92.302</v>
      </c>
      <c r="E16" s="37">
        <f t="shared" si="6"/>
        <v>1.51375</v>
      </c>
      <c r="F16" s="34"/>
    </row>
    <row r="17">
      <c r="A17" s="38" t="s">
        <v>51</v>
      </c>
      <c r="B17" s="39">
        <f t="shared" ref="B17:E17" si="7">B15*B13</f>
        <v>33.36428571</v>
      </c>
      <c r="C17" s="39">
        <f t="shared" si="7"/>
        <v>13.71066667</v>
      </c>
      <c r="D17" s="39">
        <f t="shared" si="7"/>
        <v>170.03</v>
      </c>
      <c r="E17" s="39">
        <f t="shared" si="7"/>
        <v>86.28375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0.03853564547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0.06321112516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0.04116920543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0.04128819158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0.4374209860935524</v>
      </c>
      <c r="D28" s="46">
        <v>0.569781803211198</v>
      </c>
      <c r="E28" s="46">
        <v>0.0</v>
      </c>
    </row>
    <row r="29">
      <c r="B29" s="46">
        <v>0.0</v>
      </c>
      <c r="C29" s="46">
        <v>0.1093552465233881</v>
      </c>
      <c r="D29" s="46">
        <v>0.07122272540139975</v>
      </c>
      <c r="E29" s="46">
        <v>0.07142857142857142</v>
      </c>
    </row>
    <row r="30">
      <c r="B30" s="46">
        <v>0.06666666666666668</v>
      </c>
      <c r="C30" s="46">
        <v>0.0</v>
      </c>
      <c r="D30" s="46">
        <v>0.1424454508027995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1.328046662</v>
      </c>
      <c r="C33" s="47">
        <v>0.6522415117507329</v>
      </c>
      <c r="D33" s="47">
        <v>0.9365599431812013</v>
      </c>
      <c r="E33" s="47">
        <v>0.65528737400174</v>
      </c>
    </row>
    <row r="34">
      <c r="B34" s="47">
        <v>0.008256089547044805</v>
      </c>
      <c r="C34" s="47">
        <v>1.1268369155192017</v>
      </c>
      <c r="D34" s="47">
        <v>0.09907307456453764</v>
      </c>
      <c r="E34" s="47">
        <v>0.1654862215882695</v>
      </c>
    </row>
    <row r="35">
      <c r="B35" s="47">
        <v>0.10324292980740159</v>
      </c>
      <c r="C35" s="47">
        <v>0.050705541111938875</v>
      </c>
      <c r="D35" s="47">
        <v>1.2389151576888187</v>
      </c>
      <c r="E35" s="47">
        <v>0.7930101495394243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0.06666666666666665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0.8666666666666666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14.005312027122676</v>
      </c>
      <c r="D42" s="50">
        <v>11.315063658236623</v>
      </c>
      <c r="E42" s="50">
        <v>23.39613621940261</v>
      </c>
      <c r="G42" s="51">
        <f t="shared" ref="G42:J42" si="8">G37-B28</f>
        <v>0.8</v>
      </c>
      <c r="H42" s="51">
        <f t="shared" si="8"/>
        <v>-0.4374209861</v>
      </c>
      <c r="I42" s="51">
        <f t="shared" si="8"/>
        <v>-0.5697818032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5.818177361292297</v>
      </c>
      <c r="D43" s="50">
        <v>35.75989847249316</v>
      </c>
      <c r="E43" s="50">
        <v>64.41376940430978</v>
      </c>
      <c r="G43" s="51">
        <f t="shared" ref="G43:J43" si="9">G38-B29</f>
        <v>0</v>
      </c>
      <c r="H43" s="51">
        <f t="shared" si="9"/>
        <v>0.8906447535</v>
      </c>
      <c r="I43" s="51">
        <f t="shared" si="9"/>
        <v>-0.0712227254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23.068450122968695</v>
      </c>
      <c r="D44" s="50">
        <v>69.63730135507292</v>
      </c>
      <c r="E44" s="50">
        <v>210.68295090291076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0.8575545492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10.63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6.99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19.03</v>
      </c>
    </row>
    <row r="51">
      <c r="G51" s="56" t="s">
        <v>64</v>
      </c>
      <c r="H51" s="54"/>
      <c r="I51" s="54"/>
      <c r="J51" s="54"/>
    </row>
    <row r="52">
      <c r="G52" s="55">
        <f>B7</f>
        <v>19.03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7.17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5.26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5.084439997934214</v>
      </c>
      <c r="D55" s="66">
        <v>4.800806268746839</v>
      </c>
      <c r="E55" s="66">
        <v>9.144753733318952</v>
      </c>
      <c r="F55" s="63">
        <f t="shared" ref="F55:F58" si="12">Sum(B55:E55)</f>
        <v>19.03</v>
      </c>
      <c r="G55" s="55">
        <v>0.0</v>
      </c>
      <c r="H55" s="55">
        <v>0.0</v>
      </c>
      <c r="I55" s="55">
        <v>0.0</v>
      </c>
      <c r="J55" s="55">
        <f>E7</f>
        <v>5.19</v>
      </c>
    </row>
    <row r="56">
      <c r="A56" s="9" t="s">
        <v>19</v>
      </c>
      <c r="B56" s="66">
        <v>0.0</v>
      </c>
      <c r="C56" s="66">
        <v>5.428839562188277</v>
      </c>
      <c r="D56" s="66">
        <v>0.3138668819815339</v>
      </c>
      <c r="E56" s="66">
        <v>1.427293555830189</v>
      </c>
      <c r="F56" s="63">
        <f t="shared" si="12"/>
        <v>7.17</v>
      </c>
    </row>
    <row r="57">
      <c r="A57" s="9" t="s">
        <v>20</v>
      </c>
      <c r="B57" s="66">
        <v>0.0</v>
      </c>
      <c r="C57" s="66">
        <v>0.11672043987751038</v>
      </c>
      <c r="D57" s="66">
        <v>1.8753268492716282</v>
      </c>
      <c r="E57" s="66">
        <v>3.267952710850859</v>
      </c>
      <c r="F57" s="63">
        <f t="shared" si="12"/>
        <v>5.26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5.190000000000001</v>
      </c>
      <c r="F58" s="63">
        <f t="shared" si="12"/>
        <v>5.19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36.65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10.63</v>
      </c>
      <c r="D60" s="76">
        <f t="shared" si="13"/>
        <v>6.99</v>
      </c>
      <c r="E60" s="76">
        <f t="shared" si="13"/>
        <v>19.03</v>
      </c>
      <c r="F60" s="76">
        <f>SUM(B60:E60)</f>
        <v>36.65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0.4532237674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0.2165500206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89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5.37</v>
      </c>
      <c r="C3" s="19">
        <v>7.16</v>
      </c>
      <c r="D3" s="19">
        <v>14.32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26.85</v>
      </c>
    </row>
    <row r="4">
      <c r="A4" s="7" t="s">
        <v>19</v>
      </c>
      <c r="B4" s="19">
        <v>0.0</v>
      </c>
      <c r="C4" s="19">
        <v>1.79</v>
      </c>
      <c r="D4" s="19">
        <v>1.79</v>
      </c>
      <c r="E4" s="19">
        <v>1.79</v>
      </c>
      <c r="F4" s="21">
        <v>12.04</v>
      </c>
      <c r="G4" s="21">
        <v>0.0</v>
      </c>
      <c r="H4" s="22">
        <f t="shared" si="1"/>
        <v>12.04</v>
      </c>
      <c r="I4" s="23">
        <f t="shared" si="2"/>
        <v>17.41</v>
      </c>
    </row>
    <row r="5">
      <c r="A5" s="7" t="s">
        <v>20</v>
      </c>
      <c r="B5" s="19">
        <v>1.79</v>
      </c>
      <c r="C5" s="19">
        <v>0.0</v>
      </c>
      <c r="D5" s="19">
        <v>3.58</v>
      </c>
      <c r="E5" s="19">
        <v>12.53</v>
      </c>
      <c r="F5" s="21">
        <v>0.0</v>
      </c>
      <c r="G5" s="21">
        <v>7.66</v>
      </c>
      <c r="H5" s="22">
        <f t="shared" si="1"/>
        <v>7.66</v>
      </c>
      <c r="I5" s="23">
        <f t="shared" si="2"/>
        <v>25.56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5.37</v>
      </c>
      <c r="F6" s="21">
        <v>19.69</v>
      </c>
      <c r="G6" s="21">
        <v>0.0</v>
      </c>
      <c r="H6" s="22">
        <f t="shared" si="1"/>
        <v>19.69</v>
      </c>
      <c r="I6" s="23">
        <f t="shared" si="2"/>
        <v>25.06</v>
      </c>
    </row>
    <row r="7">
      <c r="A7" s="25" t="s">
        <v>41</v>
      </c>
      <c r="B7" s="26">
        <f>I3-B8</f>
        <v>19.69</v>
      </c>
      <c r="C7" s="26">
        <f>I4-C8</f>
        <v>8.46</v>
      </c>
      <c r="D7" s="26">
        <f>I5-D8</f>
        <v>5.87</v>
      </c>
      <c r="E7" s="26">
        <f>I6-E8</f>
        <v>5.37</v>
      </c>
      <c r="F7" s="27">
        <f>SUM(B7:E7)</f>
        <v>39.39</v>
      </c>
      <c r="G7" s="25" t="s">
        <v>1</v>
      </c>
      <c r="H7" s="28"/>
    </row>
    <row r="8">
      <c r="A8" s="29" t="s">
        <v>42</v>
      </c>
      <c r="B8" s="30">
        <f t="shared" ref="B8:E8" si="3">SUM(B2:B6)</f>
        <v>7.16</v>
      </c>
      <c r="C8" s="30">
        <f t="shared" si="3"/>
        <v>8.95</v>
      </c>
      <c r="D8" s="30">
        <f t="shared" si="3"/>
        <v>19.69</v>
      </c>
      <c r="E8" s="30">
        <f t="shared" si="3"/>
        <v>19.69</v>
      </c>
      <c r="F8" s="31"/>
      <c r="G8" s="28"/>
      <c r="H8" s="28"/>
    </row>
    <row r="9">
      <c r="A9" s="32" t="s">
        <v>75</v>
      </c>
      <c r="B9" s="33">
        <f t="shared" ref="B9:E9" si="4">SUM(B3:B7)</f>
        <v>26.85</v>
      </c>
      <c r="C9" s="33">
        <f t="shared" si="4"/>
        <v>17.41</v>
      </c>
      <c r="D9" s="33">
        <f t="shared" si="4"/>
        <v>25.56</v>
      </c>
      <c r="E9" s="33">
        <f t="shared" si="4"/>
        <v>25.06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38.35714286</v>
      </c>
      <c r="C15" s="37">
        <f t="shared" si="5"/>
        <v>5.803333333</v>
      </c>
      <c r="D15" s="37">
        <f t="shared" si="5"/>
        <v>5.112</v>
      </c>
      <c r="E15" s="37">
        <f t="shared" si="5"/>
        <v>1.56625</v>
      </c>
      <c r="F15" s="34"/>
    </row>
    <row r="16">
      <c r="A16" s="35" t="s">
        <v>50</v>
      </c>
      <c r="B16" s="37">
        <f t="shared" ref="B16:E16" si="6">B15*B12</f>
        <v>11.50714286</v>
      </c>
      <c r="C16" s="37">
        <f t="shared" si="6"/>
        <v>1.160666667</v>
      </c>
      <c r="D16" s="37">
        <f t="shared" si="6"/>
        <v>97.128</v>
      </c>
      <c r="E16" s="37">
        <f t="shared" si="6"/>
        <v>1.56625</v>
      </c>
      <c r="F16" s="34"/>
    </row>
    <row r="17">
      <c r="A17" s="38" t="s">
        <v>51</v>
      </c>
      <c r="B17" s="39">
        <f t="shared" ref="B17:E17" si="7">B15*B13</f>
        <v>34.52142857</v>
      </c>
      <c r="C17" s="39">
        <f t="shared" si="7"/>
        <v>15.08866667</v>
      </c>
      <c r="D17" s="39">
        <f t="shared" si="7"/>
        <v>178.92</v>
      </c>
      <c r="E17" s="39">
        <f t="shared" si="7"/>
        <v>89.27625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0.03724394786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0.05743825388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0.03912363067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0.03990422985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0.4112578977599081</v>
      </c>
      <c r="D28" s="46">
        <v>0.5602503912363068</v>
      </c>
      <c r="E28" s="46">
        <v>0.0</v>
      </c>
    </row>
    <row r="29">
      <c r="B29" s="46">
        <v>0.0</v>
      </c>
      <c r="C29" s="46">
        <v>0.10281447443997703</v>
      </c>
      <c r="D29" s="46">
        <v>0.07003129890453835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0.1400625978090767</v>
      </c>
      <c r="E30" s="46">
        <v>0.4999999999999999</v>
      </c>
    </row>
    <row r="31">
      <c r="B31" s="46">
        <v>0.0</v>
      </c>
      <c r="C31" s="46">
        <v>0.0</v>
      </c>
      <c r="D31" s="46">
        <v>0.0</v>
      </c>
      <c r="E31" s="46">
        <v>0.21428571428571425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1.326122915</v>
      </c>
      <c r="C33" s="47">
        <v>0.6078770853566702</v>
      </c>
      <c r="D33" s="47">
        <v>0.9134749831360701</v>
      </c>
      <c r="E33" s="47">
        <v>0.6365638152099234</v>
      </c>
    </row>
    <row r="34">
      <c r="B34" s="47">
        <v>0.008024825641537482</v>
      </c>
      <c r="C34" s="47">
        <v>1.1182751441481056</v>
      </c>
      <c r="D34" s="47">
        <v>0.09629790769844977</v>
      </c>
      <c r="E34" s="47">
        <v>0.16294186345793213</v>
      </c>
    </row>
    <row r="35">
      <c r="B35" s="47">
        <v>0.10280770917221665</v>
      </c>
      <c r="C35" s="47">
        <v>0.04712568487023503</v>
      </c>
      <c r="D35" s="47">
        <v>1.2336925100665999</v>
      </c>
      <c r="E35" s="47">
        <v>0.7893612050305845</v>
      </c>
    </row>
    <row r="36">
      <c r="B36" s="47">
        <v>0.0</v>
      </c>
      <c r="C36" s="47">
        <v>0.0</v>
      </c>
      <c r="D36" s="47">
        <v>0.0</v>
      </c>
      <c r="E36" s="47">
        <v>1.2727272727272725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7.000000000000001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15.056975429149983</v>
      </c>
      <c r="D42" s="50">
        <v>12.131923827110594</v>
      </c>
      <c r="E42" s="50">
        <v>23.649826934215614</v>
      </c>
      <c r="G42" s="51">
        <f t="shared" ref="G42:J42" si="8">G37-B28</f>
        <v>0.8</v>
      </c>
      <c r="H42" s="51">
        <f t="shared" si="8"/>
        <v>-0.4112578978</v>
      </c>
      <c r="I42" s="51">
        <f t="shared" si="8"/>
        <v>-0.5602503912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6.190342276992957</v>
      </c>
      <c r="D43" s="50">
        <v>38.95830558775949</v>
      </c>
      <c r="E43" s="50">
        <v>66.21341165905706</v>
      </c>
      <c r="G43" s="51">
        <f t="shared" ref="G43:J43" si="9">G38-B29</f>
        <v>0</v>
      </c>
      <c r="H43" s="51">
        <f t="shared" si="9"/>
        <v>0.8971855256</v>
      </c>
      <c r="I43" s="51">
        <f t="shared" si="9"/>
        <v>-0.0700312989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25.050518372988765</v>
      </c>
      <c r="D44" s="50">
        <v>75.78630571930721</v>
      </c>
      <c r="E44" s="50">
        <v>216.9695211457992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0.8599374022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12.04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7.66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19.69</v>
      </c>
    </row>
    <row r="51">
      <c r="G51" s="56" t="s">
        <v>64</v>
      </c>
      <c r="H51" s="54"/>
      <c r="I51" s="54"/>
      <c r="J51" s="54"/>
    </row>
    <row r="52">
      <c r="G52" s="55">
        <f>B7</f>
        <v>19.69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8.46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5.87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5.367149412309159</v>
      </c>
      <c r="D55" s="66">
        <v>5.131293471936351</v>
      </c>
      <c r="E55" s="66">
        <v>9.191557115754488</v>
      </c>
      <c r="F55" s="63">
        <f t="shared" ref="F55:F58" si="12">Sum(B55:E55)</f>
        <v>19.69</v>
      </c>
      <c r="G55" s="55">
        <v>0.0</v>
      </c>
      <c r="H55" s="55">
        <v>0.0</v>
      </c>
      <c r="I55" s="55">
        <v>0.0</v>
      </c>
      <c r="J55" s="55">
        <f>E7</f>
        <v>5.37</v>
      </c>
    </row>
    <row r="56">
      <c r="A56" s="9" t="s">
        <v>19</v>
      </c>
      <c r="B56" s="66">
        <v>0.0</v>
      </c>
      <c r="C56" s="66">
        <v>6.542545487805595</v>
      </c>
      <c r="D56" s="66">
        <v>0.35844061409116945</v>
      </c>
      <c r="E56" s="66">
        <v>1.5590138981032367</v>
      </c>
      <c r="F56" s="63">
        <f t="shared" si="12"/>
        <v>8.46</v>
      </c>
    </row>
    <row r="57">
      <c r="A57" s="9" t="s">
        <v>20</v>
      </c>
      <c r="B57" s="66">
        <v>0.0</v>
      </c>
      <c r="C57" s="66">
        <v>0.130305099885246</v>
      </c>
      <c r="D57" s="66">
        <v>2.1702659139724814</v>
      </c>
      <c r="E57" s="66">
        <v>3.569428986142273</v>
      </c>
      <c r="F57" s="63">
        <f t="shared" si="12"/>
        <v>5.87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5.369999999999999</v>
      </c>
      <c r="F58" s="63">
        <f t="shared" si="12"/>
        <v>5.37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39.39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12.04</v>
      </c>
      <c r="D60" s="76">
        <f t="shared" si="13"/>
        <v>7.66</v>
      </c>
      <c r="E60" s="76">
        <f t="shared" si="13"/>
        <v>19.69</v>
      </c>
      <c r="F60" s="76">
        <f>SUM(B60:E60)</f>
        <v>39.39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0.4859276278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0.2296557121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90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5.55</v>
      </c>
      <c r="C3" s="19">
        <v>7.4</v>
      </c>
      <c r="D3" s="19">
        <v>14.8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27.75</v>
      </c>
    </row>
    <row r="4">
      <c r="A4" s="7" t="s">
        <v>19</v>
      </c>
      <c r="B4" s="19">
        <v>0.0</v>
      </c>
      <c r="C4" s="19">
        <v>1.85</v>
      </c>
      <c r="D4" s="19">
        <v>1.85</v>
      </c>
      <c r="E4" s="19">
        <v>1.85</v>
      </c>
      <c r="F4" s="21">
        <v>13.25</v>
      </c>
      <c r="G4" s="21">
        <v>0.0</v>
      </c>
      <c r="H4" s="22">
        <f t="shared" si="1"/>
        <v>13.25</v>
      </c>
      <c r="I4" s="23">
        <f t="shared" si="2"/>
        <v>18.8</v>
      </c>
    </row>
    <row r="5">
      <c r="A5" s="7" t="s">
        <v>20</v>
      </c>
      <c r="B5" s="19">
        <v>1.85</v>
      </c>
      <c r="C5" s="19">
        <v>0.0</v>
      </c>
      <c r="D5" s="19">
        <v>3.7</v>
      </c>
      <c r="E5" s="19">
        <v>12.95</v>
      </c>
      <c r="F5" s="21">
        <v>0.0</v>
      </c>
      <c r="G5" s="21">
        <v>7.33</v>
      </c>
      <c r="H5" s="22">
        <f t="shared" si="1"/>
        <v>7.33</v>
      </c>
      <c r="I5" s="23">
        <f t="shared" si="2"/>
        <v>25.83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5.55</v>
      </c>
      <c r="F6" s="21">
        <v>20.35</v>
      </c>
      <c r="G6" s="21">
        <v>0.0</v>
      </c>
      <c r="H6" s="22">
        <f t="shared" si="1"/>
        <v>20.35</v>
      </c>
      <c r="I6" s="23">
        <f t="shared" si="2"/>
        <v>25.9</v>
      </c>
    </row>
    <row r="7">
      <c r="A7" s="25" t="s">
        <v>41</v>
      </c>
      <c r="B7" s="26">
        <f>I3-B8</f>
        <v>20.35</v>
      </c>
      <c r="C7" s="26">
        <f>I4-C8</f>
        <v>9.55</v>
      </c>
      <c r="D7" s="26">
        <f>I5-D8</f>
        <v>5.48</v>
      </c>
      <c r="E7" s="26">
        <f>I6-E8</f>
        <v>5.55</v>
      </c>
      <c r="F7" s="27">
        <f>SUM(B7:E7)</f>
        <v>40.93</v>
      </c>
      <c r="G7" s="25" t="s">
        <v>1</v>
      </c>
      <c r="H7" s="28"/>
    </row>
    <row r="8">
      <c r="A8" s="29" t="s">
        <v>42</v>
      </c>
      <c r="B8" s="30">
        <f t="shared" ref="B8:E8" si="3">SUM(B2:B6)</f>
        <v>7.4</v>
      </c>
      <c r="C8" s="30">
        <f t="shared" si="3"/>
        <v>9.25</v>
      </c>
      <c r="D8" s="30">
        <f t="shared" si="3"/>
        <v>20.35</v>
      </c>
      <c r="E8" s="30">
        <f t="shared" si="3"/>
        <v>20.35</v>
      </c>
      <c r="F8" s="31"/>
      <c r="G8" s="28"/>
      <c r="H8" s="28"/>
    </row>
    <row r="9">
      <c r="A9" s="32" t="s">
        <v>75</v>
      </c>
      <c r="B9" s="33">
        <f t="shared" ref="B9:E9" si="4">SUM(B3:B7)</f>
        <v>27.75</v>
      </c>
      <c r="C9" s="33">
        <f t="shared" si="4"/>
        <v>18.8</v>
      </c>
      <c r="D9" s="33">
        <f t="shared" si="4"/>
        <v>25.83</v>
      </c>
      <c r="E9" s="33">
        <f t="shared" si="4"/>
        <v>25.9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39.64285714</v>
      </c>
      <c r="C15" s="37">
        <f t="shared" si="5"/>
        <v>6.266666667</v>
      </c>
      <c r="D15" s="37">
        <f t="shared" si="5"/>
        <v>5.166</v>
      </c>
      <c r="E15" s="37">
        <f t="shared" si="5"/>
        <v>1.61875</v>
      </c>
      <c r="F15" s="34"/>
    </row>
    <row r="16">
      <c r="A16" s="35" t="s">
        <v>50</v>
      </c>
      <c r="B16" s="37">
        <f t="shared" ref="B16:E16" si="6">B15*B12</f>
        <v>11.89285714</v>
      </c>
      <c r="C16" s="37">
        <f t="shared" si="6"/>
        <v>1.253333333</v>
      </c>
      <c r="D16" s="37">
        <f t="shared" si="6"/>
        <v>98.154</v>
      </c>
      <c r="E16" s="37">
        <f t="shared" si="6"/>
        <v>1.61875</v>
      </c>
      <c r="F16" s="34"/>
    </row>
    <row r="17">
      <c r="A17" s="38" t="s">
        <v>51</v>
      </c>
      <c r="B17" s="39">
        <f t="shared" ref="B17:E17" si="7">B15*B13</f>
        <v>35.67857143</v>
      </c>
      <c r="C17" s="39">
        <f t="shared" si="7"/>
        <v>16.29333333</v>
      </c>
      <c r="D17" s="39">
        <f t="shared" si="7"/>
        <v>180.81</v>
      </c>
      <c r="E17" s="39">
        <f t="shared" si="7"/>
        <v>92.26875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0.03603603604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0.05319148936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0.03871467286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0.03861003861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0.39361702127659576</v>
      </c>
      <c r="D28" s="46">
        <v>0.5729771583430121</v>
      </c>
      <c r="E28" s="46">
        <v>0.0</v>
      </c>
    </row>
    <row r="29">
      <c r="B29" s="46">
        <v>0.0</v>
      </c>
      <c r="C29" s="46">
        <v>0.09840425531914894</v>
      </c>
      <c r="D29" s="46">
        <v>0.07162214479287651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0.14324428958575303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1.328053231</v>
      </c>
      <c r="C33" s="47">
        <v>0.5797990507688546</v>
      </c>
      <c r="D33" s="47">
        <v>0.9366387738358137</v>
      </c>
      <c r="E33" s="47">
        <v>0.6487518606926863</v>
      </c>
    </row>
    <row r="34">
      <c r="B34" s="47">
        <v>0.008209234940845361</v>
      </c>
      <c r="C34" s="47">
        <v>1.1127285155493958</v>
      </c>
      <c r="D34" s="47">
        <v>0.09851081929014434</v>
      </c>
      <c r="E34" s="47">
        <v>0.16384584096185506</v>
      </c>
    </row>
    <row r="35">
      <c r="B35" s="47">
        <v>0.10333970465636871</v>
      </c>
      <c r="C35" s="47">
        <v>0.04511585926000758</v>
      </c>
      <c r="D35" s="47">
        <v>1.2400764558764246</v>
      </c>
      <c r="E35" s="47">
        <v>0.7932410045813616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16.008875717411694</v>
      </c>
      <c r="D42" s="50">
        <v>11.866592870232587</v>
      </c>
      <c r="E42" s="50">
        <v>24.818805221879536</v>
      </c>
      <c r="G42" s="51">
        <f t="shared" ref="G42:J42" si="8">G37-B28</f>
        <v>0.8</v>
      </c>
      <c r="H42" s="51">
        <f t="shared" si="8"/>
        <v>-0.3936170213</v>
      </c>
      <c r="I42" s="51">
        <f t="shared" si="8"/>
        <v>-0.5729771583</v>
      </c>
      <c r="J42" s="51">
        <f t="shared" si="8"/>
        <v>0</v>
      </c>
    </row>
    <row r="43">
      <c r="A43" s="49" t="s">
        <v>50</v>
      </c>
      <c r="B43" s="50">
        <v>0.0</v>
      </c>
      <c r="C43" s="50">
        <v>6.546924026485534</v>
      </c>
      <c r="D43" s="50">
        <v>37.5316123609107</v>
      </c>
      <c r="E43" s="50">
        <v>68.84040408879427</v>
      </c>
      <c r="G43" s="51">
        <f t="shared" ref="G43:J43" si="9">G38-B29</f>
        <v>0</v>
      </c>
      <c r="H43" s="51">
        <f t="shared" si="9"/>
        <v>0.9015957447</v>
      </c>
      <c r="I43" s="51">
        <f t="shared" si="9"/>
        <v>-0.07162214479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26.83961937195116</v>
      </c>
      <c r="D44" s="50">
        <v>73.08128076473682</v>
      </c>
      <c r="E44" s="50">
        <v>225.1297546252168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0.8567557104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13.25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7.33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20.35</v>
      </c>
    </row>
    <row r="51">
      <c r="G51" s="56" t="s">
        <v>64</v>
      </c>
      <c r="H51" s="54"/>
      <c r="I51" s="54"/>
      <c r="J51" s="54"/>
    </row>
    <row r="52">
      <c r="G52" s="55">
        <f>B7</f>
        <v>20.35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9.55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5.48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5.633714109970705</v>
      </c>
      <c r="D55" s="66">
        <v>5.034745622292111</v>
      </c>
      <c r="E55" s="66">
        <v>9.68154026773719</v>
      </c>
      <c r="F55" s="63">
        <f t="shared" ref="F55:F58" si="12">Sum(B55:E55)</f>
        <v>20.35</v>
      </c>
      <c r="G55" s="55">
        <v>0.0</v>
      </c>
      <c r="H55" s="55">
        <v>0.0</v>
      </c>
      <c r="I55" s="55">
        <v>0.0</v>
      </c>
      <c r="J55" s="55">
        <f>E7</f>
        <v>5.55</v>
      </c>
    </row>
    <row r="56">
      <c r="A56" s="9" t="s">
        <v>19</v>
      </c>
      <c r="B56" s="66">
        <v>0.0</v>
      </c>
      <c r="C56" s="66">
        <v>7.4894619434218965</v>
      </c>
      <c r="D56" s="66">
        <v>0.3668034636456936</v>
      </c>
      <c r="E56" s="66">
        <v>1.6937345929324106</v>
      </c>
      <c r="F56" s="63">
        <f t="shared" si="12"/>
        <v>9.55</v>
      </c>
    </row>
    <row r="57">
      <c r="A57" s="9" t="s">
        <v>20</v>
      </c>
      <c r="B57" s="66">
        <v>0.0</v>
      </c>
      <c r="C57" s="66">
        <v>0.12682394660740026</v>
      </c>
      <c r="D57" s="66">
        <v>1.928450914062197</v>
      </c>
      <c r="E57" s="66">
        <v>3.4247251393304</v>
      </c>
      <c r="F57" s="63">
        <f t="shared" si="12"/>
        <v>5.48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5.550000000000004</v>
      </c>
      <c r="F58" s="63">
        <f t="shared" si="12"/>
        <v>5.55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40.93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13.25</v>
      </c>
      <c r="D60" s="76">
        <f t="shared" si="13"/>
        <v>7.33</v>
      </c>
      <c r="E60" s="76">
        <f t="shared" si="13"/>
        <v>20.35</v>
      </c>
      <c r="F60" s="76">
        <f>SUM(B60:E60)</f>
        <v>40.93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0.5079787234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0.2121564073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91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5.76</v>
      </c>
      <c r="C3" s="19">
        <v>7.68</v>
      </c>
      <c r="D3" s="19">
        <v>15.36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28.8</v>
      </c>
    </row>
    <row r="4">
      <c r="A4" s="7" t="s">
        <v>19</v>
      </c>
      <c r="B4" s="19">
        <v>0.0</v>
      </c>
      <c r="C4" s="19">
        <v>1.92</v>
      </c>
      <c r="D4" s="19">
        <v>1.92</v>
      </c>
      <c r="E4" s="19">
        <v>1.92</v>
      </c>
      <c r="F4" s="21">
        <v>14.33</v>
      </c>
      <c r="G4" s="21">
        <v>0.0</v>
      </c>
      <c r="H4" s="22">
        <f t="shared" si="1"/>
        <v>14.33</v>
      </c>
      <c r="I4" s="23">
        <f t="shared" si="2"/>
        <v>20.09</v>
      </c>
    </row>
    <row r="5">
      <c r="A5" s="7" t="s">
        <v>20</v>
      </c>
      <c r="B5" s="19">
        <v>1.92</v>
      </c>
      <c r="C5" s="19">
        <v>0.0</v>
      </c>
      <c r="D5" s="19">
        <v>3.84</v>
      </c>
      <c r="E5" s="19">
        <v>13.44</v>
      </c>
      <c r="F5" s="21">
        <v>0.0</v>
      </c>
      <c r="G5" s="21">
        <v>6.78</v>
      </c>
      <c r="H5" s="22">
        <f t="shared" si="1"/>
        <v>6.78</v>
      </c>
      <c r="I5" s="23">
        <f t="shared" si="2"/>
        <v>25.98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5.76</v>
      </c>
      <c r="F6" s="21">
        <v>21.12</v>
      </c>
      <c r="G6" s="21">
        <v>0.0</v>
      </c>
      <c r="H6" s="22">
        <f t="shared" si="1"/>
        <v>21.12</v>
      </c>
      <c r="I6" s="23">
        <f t="shared" si="2"/>
        <v>26.88</v>
      </c>
    </row>
    <row r="7">
      <c r="A7" s="25" t="s">
        <v>41</v>
      </c>
      <c r="B7" s="26">
        <f>I3-B8</f>
        <v>21.12</v>
      </c>
      <c r="C7" s="26">
        <f>I4-C8</f>
        <v>10.49</v>
      </c>
      <c r="D7" s="26">
        <f>I5-D8</f>
        <v>4.86</v>
      </c>
      <c r="E7" s="26">
        <f>I6-E8</f>
        <v>5.76</v>
      </c>
      <c r="F7" s="27">
        <f>SUM(B7:E7)</f>
        <v>42.23</v>
      </c>
      <c r="G7" s="25" t="s">
        <v>1</v>
      </c>
      <c r="H7" s="28"/>
    </row>
    <row r="8">
      <c r="A8" s="29" t="s">
        <v>42</v>
      </c>
      <c r="B8" s="30">
        <f t="shared" ref="B8:E8" si="3">SUM(B2:B6)</f>
        <v>7.68</v>
      </c>
      <c r="C8" s="30">
        <f t="shared" si="3"/>
        <v>9.6</v>
      </c>
      <c r="D8" s="30">
        <f t="shared" si="3"/>
        <v>21.12</v>
      </c>
      <c r="E8" s="30">
        <f t="shared" si="3"/>
        <v>21.12</v>
      </c>
      <c r="F8" s="31"/>
      <c r="G8" s="28"/>
      <c r="H8" s="28"/>
    </row>
    <row r="9">
      <c r="A9" s="32" t="s">
        <v>75</v>
      </c>
      <c r="B9" s="33">
        <f t="shared" ref="B9:E9" si="4">SUM(B3:B7)</f>
        <v>28.8</v>
      </c>
      <c r="C9" s="33">
        <f t="shared" si="4"/>
        <v>20.09</v>
      </c>
      <c r="D9" s="33">
        <f t="shared" si="4"/>
        <v>25.98</v>
      </c>
      <c r="E9" s="33">
        <f t="shared" si="4"/>
        <v>26.88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41.14285714</v>
      </c>
      <c r="C15" s="37">
        <f t="shared" si="5"/>
        <v>6.696666667</v>
      </c>
      <c r="D15" s="37">
        <f t="shared" si="5"/>
        <v>5.196</v>
      </c>
      <c r="E15" s="37">
        <f t="shared" si="5"/>
        <v>1.68</v>
      </c>
      <c r="F15" s="34"/>
    </row>
    <row r="16">
      <c r="A16" s="35" t="s">
        <v>50</v>
      </c>
      <c r="B16" s="37">
        <f t="shared" ref="B16:E16" si="6">B15*B12</f>
        <v>12.34285714</v>
      </c>
      <c r="C16" s="37">
        <f t="shared" si="6"/>
        <v>1.339333333</v>
      </c>
      <c r="D16" s="37">
        <f t="shared" si="6"/>
        <v>98.724</v>
      </c>
      <c r="E16" s="37">
        <f t="shared" si="6"/>
        <v>1.68</v>
      </c>
      <c r="F16" s="34"/>
    </row>
    <row r="17">
      <c r="A17" s="38" t="s">
        <v>51</v>
      </c>
      <c r="B17" s="39">
        <f t="shared" ref="B17:E17" si="7">B15*B13</f>
        <v>37.02857143</v>
      </c>
      <c r="C17" s="39">
        <f t="shared" si="7"/>
        <v>17.41133333</v>
      </c>
      <c r="D17" s="39">
        <f t="shared" si="7"/>
        <v>181.86</v>
      </c>
      <c r="E17" s="39">
        <f t="shared" si="7"/>
        <v>95.76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0.03472222222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0.04977600796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0.03849114704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0.03720238095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0.3822797411647586</v>
      </c>
      <c r="D28" s="46">
        <v>0.5912240184757506</v>
      </c>
      <c r="E28" s="46">
        <v>0.0</v>
      </c>
    </row>
    <row r="29">
      <c r="B29" s="46">
        <v>0.0</v>
      </c>
      <c r="C29" s="46">
        <v>0.09556993529118965</v>
      </c>
      <c r="D29" s="46">
        <v>0.07390300230946882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0.14780600461893764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1.331016968</v>
      </c>
      <c r="C33" s="47">
        <v>0.5625872491446474</v>
      </c>
      <c r="D33" s="47">
        <v>0.9722036202472542</v>
      </c>
      <c r="E33" s="47">
        <v>0.6698193264432206</v>
      </c>
    </row>
    <row r="34">
      <c r="B34" s="47">
        <v>0.008508263953113495</v>
      </c>
      <c r="C34" s="47">
        <v>1.1092649128871719</v>
      </c>
      <c r="D34" s="47">
        <v>0.10209916743736193</v>
      </c>
      <c r="E34" s="47">
        <v>0.16581446226806412</v>
      </c>
    </row>
    <row r="35">
      <c r="B35" s="47">
        <v>0.10412472399227735</v>
      </c>
      <c r="C35" s="47">
        <v>0.044010890493158504</v>
      </c>
      <c r="D35" s="47">
        <v>1.2494966879073282</v>
      </c>
      <c r="E35" s="47">
        <v>0.7991352459858596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1.2857142857142856</v>
      </c>
      <c r="C40" s="48">
        <v>0.8666666666666666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16.94168863210559</v>
      </c>
      <c r="D42" s="50">
        <v>11.34154812046275</v>
      </c>
      <c r="E42" s="50">
        <v>26.432287056955467</v>
      </c>
      <c r="G42" s="51">
        <f t="shared" ref="G42:J42" si="8">G37-B28</f>
        <v>0.8</v>
      </c>
      <c r="H42" s="51">
        <f t="shared" si="8"/>
        <v>-0.3822797412</v>
      </c>
      <c r="I42" s="51">
        <f t="shared" si="8"/>
        <v>-0.5912240185</v>
      </c>
      <c r="J42" s="51">
        <f t="shared" si="8"/>
        <v>0</v>
      </c>
    </row>
    <row r="43">
      <c r="A43" s="49" t="s">
        <v>50</v>
      </c>
      <c r="B43" s="50">
        <v>0.0</v>
      </c>
      <c r="C43" s="50">
        <v>6.911376183511006</v>
      </c>
      <c r="D43" s="50">
        <v>35.06312743890168</v>
      </c>
      <c r="E43" s="50">
        <v>72.1116868537778</v>
      </c>
      <c r="G43" s="51">
        <f t="shared" ref="G43:J43" si="9">G38-B29</f>
        <v>0</v>
      </c>
      <c r="H43" s="51">
        <f t="shared" si="9"/>
        <v>0.9044300647</v>
      </c>
      <c r="I43" s="51">
        <f t="shared" si="9"/>
        <v>-0.07390300231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28.5563313509405</v>
      </c>
      <c r="D44" s="50">
        <v>68.37588535987051</v>
      </c>
      <c r="E44" s="50">
        <v>235.12768805109377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0.8521939954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14.33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6.78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21.12</v>
      </c>
    </row>
    <row r="51">
      <c r="G51" s="56" t="s">
        <v>64</v>
      </c>
      <c r="H51" s="54"/>
      <c r="I51" s="54"/>
      <c r="J51" s="54"/>
    </row>
    <row r="52">
      <c r="G52" s="55">
        <f>B7</f>
        <v>21.12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10.49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4.86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5.91204187217805</v>
      </c>
      <c r="D55" s="66">
        <v>4.833796399869348</v>
      </c>
      <c r="E55" s="66">
        <v>10.3741617279526</v>
      </c>
      <c r="F55" s="63">
        <f t="shared" ref="F55:F58" si="12">Sum(B55:E55)</f>
        <v>21.12</v>
      </c>
      <c r="G55" s="55">
        <v>0.0</v>
      </c>
      <c r="H55" s="55">
        <v>0.0</v>
      </c>
      <c r="I55" s="55">
        <v>0.0</v>
      </c>
      <c r="J55" s="55">
        <f>E7</f>
        <v>5.76</v>
      </c>
    </row>
    <row r="56">
      <c r="A56" s="9" t="s">
        <v>19</v>
      </c>
      <c r="B56" s="66">
        <v>0.0</v>
      </c>
      <c r="C56" s="66">
        <v>8.29997946518425</v>
      </c>
      <c r="D56" s="66">
        <v>0.3614493482485586</v>
      </c>
      <c r="E56" s="66">
        <v>1.828571186567192</v>
      </c>
      <c r="F56" s="63">
        <f t="shared" si="12"/>
        <v>10.49</v>
      </c>
    </row>
    <row r="57">
      <c r="A57" s="9" t="s">
        <v>20</v>
      </c>
      <c r="B57" s="66">
        <v>0.0</v>
      </c>
      <c r="C57" s="66">
        <v>0.11797866263769945</v>
      </c>
      <c r="D57" s="66">
        <v>1.5847542518820932</v>
      </c>
      <c r="E57" s="66">
        <v>3.157267085480207</v>
      </c>
      <c r="F57" s="63">
        <f t="shared" si="12"/>
        <v>4.86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5.760000000000005</v>
      </c>
      <c r="F58" s="63">
        <f t="shared" si="12"/>
        <v>5.76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42.23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14.33</v>
      </c>
      <c r="D60" s="76">
        <f t="shared" si="13"/>
        <v>6.78</v>
      </c>
      <c r="E60" s="76">
        <f t="shared" si="13"/>
        <v>21.12</v>
      </c>
      <c r="F60" s="76">
        <f>SUM(B60:E60)</f>
        <v>42.23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0.5221503235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0.1870669746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92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5.94</v>
      </c>
      <c r="C3" s="19">
        <v>7.92</v>
      </c>
      <c r="D3" s="19">
        <v>15.84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29.7</v>
      </c>
    </row>
    <row r="4">
      <c r="A4" s="7" t="s">
        <v>19</v>
      </c>
      <c r="B4" s="19">
        <v>0.0</v>
      </c>
      <c r="C4" s="19">
        <v>1.98</v>
      </c>
      <c r="D4" s="19">
        <v>1.98</v>
      </c>
      <c r="E4" s="19">
        <v>1.98</v>
      </c>
      <c r="F4" s="21">
        <v>15.47</v>
      </c>
      <c r="G4" s="21">
        <v>0.0</v>
      </c>
      <c r="H4" s="22">
        <f t="shared" si="1"/>
        <v>15.47</v>
      </c>
      <c r="I4" s="23">
        <f t="shared" si="2"/>
        <v>21.41</v>
      </c>
    </row>
    <row r="5">
      <c r="A5" s="7" t="s">
        <v>20</v>
      </c>
      <c r="B5" s="19">
        <v>1.98</v>
      </c>
      <c r="C5" s="19">
        <v>0.0</v>
      </c>
      <c r="D5" s="19">
        <v>3.96</v>
      </c>
      <c r="E5" s="19">
        <v>13.86</v>
      </c>
      <c r="F5" s="21">
        <v>0.0</v>
      </c>
      <c r="G5" s="21">
        <v>6.22</v>
      </c>
      <c r="H5" s="22">
        <f t="shared" si="1"/>
        <v>6.22</v>
      </c>
      <c r="I5" s="23">
        <f t="shared" si="2"/>
        <v>26.02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5.94</v>
      </c>
      <c r="F6" s="21">
        <v>21.78</v>
      </c>
      <c r="G6" s="21">
        <v>0.0</v>
      </c>
      <c r="H6" s="22">
        <f t="shared" si="1"/>
        <v>21.78</v>
      </c>
      <c r="I6" s="23">
        <f t="shared" si="2"/>
        <v>27.72</v>
      </c>
    </row>
    <row r="7">
      <c r="A7" s="25" t="s">
        <v>41</v>
      </c>
      <c r="B7" s="26">
        <f>I3-B8</f>
        <v>21.78</v>
      </c>
      <c r="C7" s="26">
        <f>I4-C8</f>
        <v>11.51</v>
      </c>
      <c r="D7" s="26">
        <f>I5-D8</f>
        <v>4.24</v>
      </c>
      <c r="E7" s="26">
        <f>I6-E8</f>
        <v>5.94</v>
      </c>
      <c r="F7" s="27">
        <f>SUM(B7:E7)</f>
        <v>43.47</v>
      </c>
      <c r="G7" s="25" t="s">
        <v>1</v>
      </c>
      <c r="H7" s="28"/>
    </row>
    <row r="8">
      <c r="A8" s="29" t="s">
        <v>42</v>
      </c>
      <c r="B8" s="30">
        <f t="shared" ref="B8:E8" si="3">SUM(B2:B6)</f>
        <v>7.92</v>
      </c>
      <c r="C8" s="30">
        <f t="shared" si="3"/>
        <v>9.9</v>
      </c>
      <c r="D8" s="30">
        <f t="shared" si="3"/>
        <v>21.78</v>
      </c>
      <c r="E8" s="30">
        <f t="shared" si="3"/>
        <v>21.78</v>
      </c>
      <c r="F8" s="31"/>
      <c r="G8" s="28"/>
      <c r="H8" s="28"/>
    </row>
    <row r="9">
      <c r="A9" s="32" t="s">
        <v>75</v>
      </c>
      <c r="B9" s="33">
        <f t="shared" ref="B9:E9" si="4">SUM(B3:B7)</f>
        <v>29.7</v>
      </c>
      <c r="C9" s="33">
        <f t="shared" si="4"/>
        <v>21.41</v>
      </c>
      <c r="D9" s="33">
        <f t="shared" si="4"/>
        <v>26.02</v>
      </c>
      <c r="E9" s="33">
        <f t="shared" si="4"/>
        <v>27.72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42.42857143</v>
      </c>
      <c r="C15" s="37">
        <f t="shared" si="5"/>
        <v>7.136666667</v>
      </c>
      <c r="D15" s="37">
        <f t="shared" si="5"/>
        <v>5.204</v>
      </c>
      <c r="E15" s="37">
        <f t="shared" si="5"/>
        <v>1.7325</v>
      </c>
      <c r="F15" s="34"/>
    </row>
    <row r="16">
      <c r="A16" s="35" t="s">
        <v>50</v>
      </c>
      <c r="B16" s="37">
        <f t="shared" ref="B16:E16" si="6">B15*B12</f>
        <v>12.72857143</v>
      </c>
      <c r="C16" s="37">
        <f t="shared" si="6"/>
        <v>1.427333333</v>
      </c>
      <c r="D16" s="37">
        <f t="shared" si="6"/>
        <v>98.876</v>
      </c>
      <c r="E16" s="37">
        <f t="shared" si="6"/>
        <v>1.7325</v>
      </c>
      <c r="F16" s="34"/>
    </row>
    <row r="17">
      <c r="A17" s="38" t="s">
        <v>51</v>
      </c>
      <c r="B17" s="39">
        <f t="shared" ref="B17:E17" si="7">B15*B13</f>
        <v>38.18571429</v>
      </c>
      <c r="C17" s="39">
        <f t="shared" si="7"/>
        <v>18.55533333</v>
      </c>
      <c r="D17" s="39">
        <f t="shared" si="7"/>
        <v>182.14</v>
      </c>
      <c r="E17" s="39">
        <f t="shared" si="7"/>
        <v>98.7525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0.03367003367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0.04670714619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0.0384319754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0.03607503608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0.36992059785147124</v>
      </c>
      <c r="D28" s="46">
        <v>0.6087624903920063</v>
      </c>
      <c r="E28" s="46">
        <v>0.0</v>
      </c>
    </row>
    <row r="29">
      <c r="B29" s="46">
        <v>0.0</v>
      </c>
      <c r="C29" s="46">
        <v>0.09248014946286781</v>
      </c>
      <c r="D29" s="46">
        <v>0.07609531129900078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0.15219062259800156</v>
      </c>
      <c r="E30" s="46">
        <v>0.49999999999999994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1.333881999</v>
      </c>
      <c r="C33" s="47">
        <v>0.5437130948332392</v>
      </c>
      <c r="D33" s="47">
        <v>1.0065839888027877</v>
      </c>
      <c r="E33" s="47">
        <v>0.689981910586614</v>
      </c>
    </row>
    <row r="34">
      <c r="B34" s="47">
        <v>0.008794875612254196</v>
      </c>
      <c r="C34" s="47">
        <v>1.1054892133221335</v>
      </c>
      <c r="D34" s="47">
        <v>0.10553850734705036</v>
      </c>
      <c r="E34" s="47">
        <v>0.16765988770468052</v>
      </c>
    </row>
    <row r="35">
      <c r="B35" s="47">
        <v>0.10488851500671112</v>
      </c>
      <c r="C35" s="47">
        <v>0.04275435094457807</v>
      </c>
      <c r="D35" s="47">
        <v>1.2586621800805335</v>
      </c>
      <c r="E35" s="47">
        <v>0.8048536010462102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3.7999999999999994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0.8666666666666667</v>
      </c>
      <c r="D40" s="48">
        <v>6.999999999999999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17.848980734334916</v>
      </c>
      <c r="D42" s="50">
        <v>10.728809986329267</v>
      </c>
      <c r="E42" s="50">
        <v>27.923947374573924</v>
      </c>
      <c r="G42" s="51">
        <f t="shared" ref="G42:J42" si="8">G37-B28</f>
        <v>0.8</v>
      </c>
      <c r="H42" s="51">
        <f t="shared" si="8"/>
        <v>-0.3699205979</v>
      </c>
      <c r="I42" s="51">
        <f t="shared" si="8"/>
        <v>-0.6087624904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7.258302968711902</v>
      </c>
      <c r="D43" s="50">
        <v>32.47676790815292</v>
      </c>
      <c r="E43" s="50">
        <v>75.02933388503992</v>
      </c>
      <c r="G43" s="51">
        <f t="shared" ref="G43:J43" si="9">G38-B29</f>
        <v>0</v>
      </c>
      <c r="H43" s="51">
        <f t="shared" si="9"/>
        <v>0.9075198505</v>
      </c>
      <c r="I43" s="51">
        <f t="shared" si="9"/>
        <v>-0.0760953113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30.26598449943577</v>
      </c>
      <c r="D44" s="50">
        <v>63.42087019048051</v>
      </c>
      <c r="E44" s="50">
        <v>243.94669292913133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0.8478093774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15.47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6.22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21.78</v>
      </c>
    </row>
    <row r="51">
      <c r="G51" s="56" t="s">
        <v>64</v>
      </c>
      <c r="H51" s="54"/>
      <c r="I51" s="54"/>
      <c r="J51" s="54"/>
    </row>
    <row r="52">
      <c r="G52" s="55">
        <f>B7</f>
        <v>21.78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11.51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4.24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6.168243823184822</v>
      </c>
      <c r="D55" s="66">
        <v>4.591365100925783</v>
      </c>
      <c r="E55" s="66">
        <v>11.0203910758894</v>
      </c>
      <c r="F55" s="63">
        <f t="shared" ref="F55:F58" si="12">Sum(B55:E55)</f>
        <v>21.78</v>
      </c>
      <c r="G55" s="55">
        <v>0.0</v>
      </c>
      <c r="H55" s="55">
        <v>0.0</v>
      </c>
      <c r="I55" s="55">
        <v>0.0</v>
      </c>
      <c r="J55" s="55">
        <f>E7</f>
        <v>5.94</v>
      </c>
    </row>
    <row r="56">
      <c r="A56" s="9" t="s">
        <v>19</v>
      </c>
      <c r="B56" s="66">
        <v>0.0</v>
      </c>
      <c r="C56" s="66">
        <v>9.19397840622957</v>
      </c>
      <c r="D56" s="66">
        <v>0.35290676906546004</v>
      </c>
      <c r="E56" s="66">
        <v>1.9631148247049701</v>
      </c>
      <c r="F56" s="63">
        <f t="shared" si="12"/>
        <v>11.51</v>
      </c>
    </row>
    <row r="57">
      <c r="A57" s="9" t="s">
        <v>20</v>
      </c>
      <c r="B57" s="66">
        <v>0.0</v>
      </c>
      <c r="C57" s="66">
        <v>0.1077777705856079</v>
      </c>
      <c r="D57" s="66">
        <v>1.275728130008757</v>
      </c>
      <c r="E57" s="66">
        <v>2.8564940994056305</v>
      </c>
      <c r="F57" s="63">
        <f t="shared" si="12"/>
        <v>4.24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5.940000000000002</v>
      </c>
      <c r="F58" s="63">
        <f t="shared" si="12"/>
        <v>5.94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43.47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15.47</v>
      </c>
      <c r="D60" s="76">
        <f t="shared" si="13"/>
        <v>6.22</v>
      </c>
      <c r="E60" s="76">
        <f t="shared" si="13"/>
        <v>21.78</v>
      </c>
      <c r="F60" s="76">
        <f>SUM(B60:E60)</f>
        <v>43.47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0.5375992527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0.1629515757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93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6.12</v>
      </c>
      <c r="C3" s="19">
        <v>8.16</v>
      </c>
      <c r="D3" s="19">
        <v>16.32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30.6</v>
      </c>
    </row>
    <row r="4">
      <c r="A4" s="7" t="s">
        <v>19</v>
      </c>
      <c r="B4" s="19">
        <v>0.0</v>
      </c>
      <c r="C4" s="19">
        <v>2.04</v>
      </c>
      <c r="D4" s="19">
        <v>2.04</v>
      </c>
      <c r="E4" s="19">
        <v>2.04</v>
      </c>
      <c r="F4" s="21">
        <v>16.53</v>
      </c>
      <c r="G4" s="21">
        <v>0.0</v>
      </c>
      <c r="H4" s="22">
        <f t="shared" si="1"/>
        <v>16.53</v>
      </c>
      <c r="I4" s="23">
        <f t="shared" si="2"/>
        <v>22.65</v>
      </c>
    </row>
    <row r="5">
      <c r="A5" s="7" t="s">
        <v>20</v>
      </c>
      <c r="B5" s="19">
        <v>2.04</v>
      </c>
      <c r="C5" s="19">
        <v>0.0</v>
      </c>
      <c r="D5" s="19">
        <v>4.08</v>
      </c>
      <c r="E5" s="19">
        <v>14.28</v>
      </c>
      <c r="F5" s="21">
        <v>0.0</v>
      </c>
      <c r="G5" s="21">
        <v>5.57</v>
      </c>
      <c r="H5" s="22">
        <f t="shared" si="1"/>
        <v>5.57</v>
      </c>
      <c r="I5" s="23">
        <f t="shared" si="2"/>
        <v>25.97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6.12</v>
      </c>
      <c r="F6" s="21">
        <v>22.44</v>
      </c>
      <c r="G6" s="21">
        <v>0.0</v>
      </c>
      <c r="H6" s="22">
        <f t="shared" si="1"/>
        <v>22.44</v>
      </c>
      <c r="I6" s="23">
        <f t="shared" si="2"/>
        <v>28.56</v>
      </c>
    </row>
    <row r="7">
      <c r="A7" s="25" t="s">
        <v>41</v>
      </c>
      <c r="B7" s="26">
        <f>I3-B8</f>
        <v>22.44</v>
      </c>
      <c r="C7" s="26">
        <f>I4-C8</f>
        <v>12.45</v>
      </c>
      <c r="D7" s="26">
        <f>I5-D8</f>
        <v>3.53</v>
      </c>
      <c r="E7" s="26">
        <f>I6-E8</f>
        <v>6.12</v>
      </c>
      <c r="F7" s="27">
        <f>SUM(B7:E7)</f>
        <v>44.54</v>
      </c>
      <c r="G7" s="25" t="s">
        <v>1</v>
      </c>
      <c r="H7" s="28"/>
    </row>
    <row r="8">
      <c r="A8" s="29" t="s">
        <v>42</v>
      </c>
      <c r="B8" s="30">
        <f t="shared" ref="B8:E8" si="3">SUM(B2:B6)</f>
        <v>8.16</v>
      </c>
      <c r="C8" s="30">
        <f t="shared" si="3"/>
        <v>10.2</v>
      </c>
      <c r="D8" s="30">
        <f t="shared" si="3"/>
        <v>22.44</v>
      </c>
      <c r="E8" s="30">
        <f t="shared" si="3"/>
        <v>22.44</v>
      </c>
      <c r="F8" s="31"/>
      <c r="G8" s="28"/>
      <c r="H8" s="28"/>
    </row>
    <row r="9">
      <c r="A9" s="32" t="s">
        <v>75</v>
      </c>
      <c r="B9" s="33">
        <f t="shared" ref="B9:E9" si="4">SUM(B3:B7)</f>
        <v>30.6</v>
      </c>
      <c r="C9" s="33">
        <f t="shared" si="4"/>
        <v>22.65</v>
      </c>
      <c r="D9" s="33">
        <f t="shared" si="4"/>
        <v>25.97</v>
      </c>
      <c r="E9" s="33">
        <f t="shared" si="4"/>
        <v>28.56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43.71428571</v>
      </c>
      <c r="C15" s="37">
        <f t="shared" si="5"/>
        <v>7.55</v>
      </c>
      <c r="D15" s="37">
        <f t="shared" si="5"/>
        <v>5.194</v>
      </c>
      <c r="E15" s="37">
        <f t="shared" si="5"/>
        <v>1.785</v>
      </c>
      <c r="F15" s="34"/>
    </row>
    <row r="16">
      <c r="A16" s="35" t="s">
        <v>50</v>
      </c>
      <c r="B16" s="37">
        <f t="shared" ref="B16:E16" si="6">B15*B12</f>
        <v>13.11428571</v>
      </c>
      <c r="C16" s="37">
        <f t="shared" si="6"/>
        <v>1.51</v>
      </c>
      <c r="D16" s="37">
        <f t="shared" si="6"/>
        <v>98.686</v>
      </c>
      <c r="E16" s="37">
        <f t="shared" si="6"/>
        <v>1.785</v>
      </c>
      <c r="F16" s="34"/>
    </row>
    <row r="17">
      <c r="A17" s="38" t="s">
        <v>51</v>
      </c>
      <c r="B17" s="39">
        <f t="shared" ref="B17:E17" si="7">B15*B13</f>
        <v>39.34285714</v>
      </c>
      <c r="C17" s="39">
        <f t="shared" si="7"/>
        <v>19.63</v>
      </c>
      <c r="D17" s="39">
        <f t="shared" si="7"/>
        <v>181.79</v>
      </c>
      <c r="E17" s="39">
        <f t="shared" si="7"/>
        <v>101.745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0.03267973856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0.04415011038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0.03850596843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0.0350140056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0.36026490066225164</v>
      </c>
      <c r="D28" s="46">
        <v>0.6284174046977282</v>
      </c>
      <c r="E28" s="46">
        <v>0.0</v>
      </c>
    </row>
    <row r="29">
      <c r="B29" s="46">
        <v>0.0</v>
      </c>
      <c r="C29" s="46">
        <v>0.09006622516556291</v>
      </c>
      <c r="D29" s="46">
        <v>0.07855217558721603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0.15710435117443206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1.337189596</v>
      </c>
      <c r="C33" s="47">
        <v>0.5294258660807079</v>
      </c>
      <c r="D33" s="47">
        <v>1.046275146946159</v>
      </c>
      <c r="E33" s="47">
        <v>0.7139410813367111</v>
      </c>
    </row>
    <row r="34">
      <c r="B34" s="47">
        <v>0.009130117151460358</v>
      </c>
      <c r="C34" s="47">
        <v>1.1025959124675362</v>
      </c>
      <c r="D34" s="47">
        <v>0.10956140581752431</v>
      </c>
      <c r="E34" s="47">
        <v>0.1699568866536551</v>
      </c>
    </row>
    <row r="35">
      <c r="B35" s="47">
        <v>0.1057615769672077</v>
      </c>
      <c r="C35" s="47">
        <v>0.041873579235925024</v>
      </c>
      <c r="D35" s="47">
        <v>1.2691389236064925</v>
      </c>
      <c r="E35" s="47">
        <v>0.8114405494983066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0.8666666666666667</v>
      </c>
      <c r="D40" s="48">
        <v>7.000000000000001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18.715751196813095</v>
      </c>
      <c r="D42" s="50">
        <v>9.942600583160893</v>
      </c>
      <c r="E42" s="50">
        <v>29.584933934311742</v>
      </c>
      <c r="G42" s="51">
        <f t="shared" ref="G42:J42" si="8">G37-B28</f>
        <v>0.8</v>
      </c>
      <c r="H42" s="51">
        <f t="shared" si="8"/>
        <v>-0.3602649007</v>
      </c>
      <c r="I42" s="51">
        <f t="shared" si="8"/>
        <v>-0.6284174047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7.595911801513521</v>
      </c>
      <c r="D43" s="50">
        <v>29.40088650272055</v>
      </c>
      <c r="E43" s="50">
        <v>78.09848741005167</v>
      </c>
      <c r="G43" s="51">
        <f t="shared" ref="G43:J43" si="9">G38-B29</f>
        <v>0</v>
      </c>
      <c r="H43" s="51">
        <f t="shared" si="9"/>
        <v>0.9099337748</v>
      </c>
      <c r="I43" s="51">
        <f t="shared" si="9"/>
        <v>-0.07855217559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31.892793194945515</v>
      </c>
      <c r="D44" s="50">
        <v>57.505440788682805</v>
      </c>
      <c r="E44" s="50">
        <v>253.10962315922893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0.8428956488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16.53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5.57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22.44</v>
      </c>
    </row>
    <row r="51">
      <c r="G51" s="56" t="s">
        <v>64</v>
      </c>
      <c r="H51" s="54"/>
      <c r="I51" s="54"/>
      <c r="J51" s="54"/>
    </row>
    <row r="52">
      <c r="G52" s="55">
        <f>B7</f>
        <v>22.44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12.45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3.53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6.417700348630342</v>
      </c>
      <c r="D55" s="66">
        <v>4.273685216892745</v>
      </c>
      <c r="E55" s="66">
        <v>11.74861443447692</v>
      </c>
      <c r="F55" s="63">
        <f t="shared" ref="F55:F58" si="12">Sum(B55:E55)</f>
        <v>22.44</v>
      </c>
      <c r="G55" s="55">
        <v>0.0</v>
      </c>
      <c r="H55" s="55">
        <v>0.0</v>
      </c>
      <c r="I55" s="55">
        <v>0.0</v>
      </c>
      <c r="J55" s="55">
        <f>E7</f>
        <v>6.12</v>
      </c>
    </row>
    <row r="56">
      <c r="A56" s="9" t="s">
        <v>19</v>
      </c>
      <c r="B56" s="66">
        <v>0.0</v>
      </c>
      <c r="C56" s="66">
        <v>10.018215668518776</v>
      </c>
      <c r="D56" s="66">
        <v>0.3354392948576137</v>
      </c>
      <c r="E56" s="66">
        <v>2.0963450366236143</v>
      </c>
      <c r="F56" s="63">
        <f t="shared" si="12"/>
        <v>12.45</v>
      </c>
    </row>
    <row r="57">
      <c r="A57" s="9" t="s">
        <v>20</v>
      </c>
      <c r="B57" s="66">
        <v>0.0</v>
      </c>
      <c r="C57" s="66">
        <v>0.09408398285088714</v>
      </c>
      <c r="D57" s="66">
        <v>0.960875488249643</v>
      </c>
      <c r="E57" s="66">
        <v>2.4750405288994726</v>
      </c>
      <c r="F57" s="63">
        <f t="shared" si="12"/>
        <v>3.53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6.120000000000002</v>
      </c>
      <c r="F58" s="63">
        <f t="shared" si="12"/>
        <v>6.12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44.54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16.53</v>
      </c>
      <c r="D60" s="76">
        <f t="shared" si="13"/>
        <v>5.57</v>
      </c>
      <c r="E60" s="76">
        <f t="shared" si="13"/>
        <v>22.44</v>
      </c>
      <c r="F60" s="76">
        <f>SUM(B60:E60)</f>
        <v>44.54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0.5496688742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0.1359260685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94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6.24</v>
      </c>
      <c r="C3" s="19">
        <v>8.32</v>
      </c>
      <c r="D3" s="19">
        <v>14.0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28.56</v>
      </c>
    </row>
    <row r="4">
      <c r="A4" s="7" t="s">
        <v>19</v>
      </c>
      <c r="B4" s="19">
        <v>0.0</v>
      </c>
      <c r="C4" s="19">
        <v>2.08</v>
      </c>
      <c r="D4" s="19">
        <v>2.08</v>
      </c>
      <c r="E4" s="19">
        <v>2.08</v>
      </c>
      <c r="F4" s="21">
        <v>15.0</v>
      </c>
      <c r="G4" s="21">
        <v>0.0</v>
      </c>
      <c r="H4" s="22">
        <f t="shared" si="1"/>
        <v>15</v>
      </c>
      <c r="I4" s="23">
        <f t="shared" si="2"/>
        <v>21.24</v>
      </c>
    </row>
    <row r="5">
      <c r="A5" s="7" t="s">
        <v>20</v>
      </c>
      <c r="B5" s="19">
        <v>2.5</v>
      </c>
      <c r="C5" s="19">
        <v>0.0</v>
      </c>
      <c r="D5" s="19">
        <v>4.16</v>
      </c>
      <c r="E5" s="19">
        <v>14.56</v>
      </c>
      <c r="F5" s="21">
        <v>0.0</v>
      </c>
      <c r="G5" s="21">
        <v>3.0</v>
      </c>
      <c r="H5" s="22">
        <f t="shared" si="1"/>
        <v>3</v>
      </c>
      <c r="I5" s="23">
        <f t="shared" si="2"/>
        <v>24.22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6.24</v>
      </c>
      <c r="F6" s="21">
        <v>21.0</v>
      </c>
      <c r="G6" s="21">
        <v>0.0</v>
      </c>
      <c r="H6" s="22">
        <f t="shared" si="1"/>
        <v>21</v>
      </c>
      <c r="I6" s="23">
        <f t="shared" si="2"/>
        <v>27.24</v>
      </c>
    </row>
    <row r="7">
      <c r="A7" s="25" t="s">
        <v>41</v>
      </c>
      <c r="B7" s="26">
        <f>I3-B8</f>
        <v>19.82</v>
      </c>
      <c r="C7" s="26">
        <f>I4-C8</f>
        <v>10.84</v>
      </c>
      <c r="D7" s="26">
        <f>I5-D8</f>
        <v>3.98</v>
      </c>
      <c r="E7" s="26">
        <f>I6-E8</f>
        <v>4.36</v>
      </c>
      <c r="F7" s="27">
        <f>SUM(B7:E7)</f>
        <v>39</v>
      </c>
      <c r="G7" s="25" t="s">
        <v>1</v>
      </c>
      <c r="H7" s="28"/>
    </row>
    <row r="8">
      <c r="A8" s="29" t="s">
        <v>42</v>
      </c>
      <c r="B8" s="30">
        <f t="shared" ref="B8:E8" si="3">SUM(B2:B6)</f>
        <v>8.74</v>
      </c>
      <c r="C8" s="30">
        <f t="shared" si="3"/>
        <v>10.4</v>
      </c>
      <c r="D8" s="30">
        <f t="shared" si="3"/>
        <v>20.24</v>
      </c>
      <c r="E8" s="30">
        <f t="shared" si="3"/>
        <v>22.88</v>
      </c>
      <c r="F8" s="31"/>
      <c r="G8" s="28"/>
      <c r="H8" s="28"/>
    </row>
    <row r="9">
      <c r="A9" s="32" t="s">
        <v>75</v>
      </c>
      <c r="B9" s="33">
        <f t="shared" ref="B9:E9" si="4">SUM(B3:B7)</f>
        <v>28.56</v>
      </c>
      <c r="C9" s="33">
        <f t="shared" si="4"/>
        <v>21.24</v>
      </c>
      <c r="D9" s="33">
        <f t="shared" si="4"/>
        <v>24.22</v>
      </c>
      <c r="E9" s="33">
        <f t="shared" si="4"/>
        <v>27.24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40.8</v>
      </c>
      <c r="C15" s="37">
        <f t="shared" si="5"/>
        <v>7.08</v>
      </c>
      <c r="D15" s="37">
        <f t="shared" si="5"/>
        <v>4.844</v>
      </c>
      <c r="E15" s="37">
        <f t="shared" si="5"/>
        <v>1.7025</v>
      </c>
      <c r="F15" s="34"/>
    </row>
    <row r="16">
      <c r="A16" s="35" t="s">
        <v>50</v>
      </c>
      <c r="B16" s="37">
        <f t="shared" ref="B16:E16" si="6">B15*B12</f>
        <v>12.24</v>
      </c>
      <c r="C16" s="37">
        <f t="shared" si="6"/>
        <v>1.416</v>
      </c>
      <c r="D16" s="37">
        <f t="shared" si="6"/>
        <v>92.036</v>
      </c>
      <c r="E16" s="37">
        <f t="shared" si="6"/>
        <v>1.7025</v>
      </c>
      <c r="F16" s="34"/>
    </row>
    <row r="17">
      <c r="A17" s="38" t="s">
        <v>51</v>
      </c>
      <c r="B17" s="39">
        <f t="shared" ref="B17:E17" si="7">B15*B13</f>
        <v>36.72</v>
      </c>
      <c r="C17" s="39">
        <f t="shared" si="7"/>
        <v>18.408</v>
      </c>
      <c r="D17" s="39">
        <f t="shared" si="7"/>
        <v>169.54</v>
      </c>
      <c r="E17" s="39">
        <f t="shared" si="7"/>
        <v>97.0425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0.0350140056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0.04708097928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0.04128819158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0.03671071953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0.218487395</v>
      </c>
      <c r="C28" s="46">
        <v>0.391713747645951</v>
      </c>
      <c r="D28" s="46">
        <v>0.5780346820809249</v>
      </c>
      <c r="E28" s="46">
        <v>0.0</v>
      </c>
    </row>
    <row r="29">
      <c r="B29" s="46">
        <v>0.0</v>
      </c>
      <c r="C29" s="46">
        <v>0.09792843691148775</v>
      </c>
      <c r="D29" s="46">
        <v>0.08587943848059455</v>
      </c>
      <c r="E29" s="46">
        <v>0.0763582966226138</v>
      </c>
    </row>
    <row r="30">
      <c r="B30" s="46">
        <v>0.08753501400560224</v>
      </c>
      <c r="C30" s="46">
        <v>0.0</v>
      </c>
      <c r="D30" s="46">
        <v>0.1717588769611891</v>
      </c>
      <c r="E30" s="46">
        <v>0.5345080763582966</v>
      </c>
    </row>
    <row r="31">
      <c r="B31" s="46">
        <v>0.0</v>
      </c>
      <c r="C31" s="46">
        <v>0.0</v>
      </c>
      <c r="D31" s="46">
        <v>0.0</v>
      </c>
      <c r="E31" s="46">
        <v>0.22907488986784139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1.395712282</v>
      </c>
      <c r="C33" s="47">
        <v>0.6060713041664233</v>
      </c>
      <c r="D33" s="47">
        <v>1.0369192554007682</v>
      </c>
      <c r="E33" s="47">
        <v>0.7789606033953022</v>
      </c>
    </row>
    <row r="34">
      <c r="B34" s="47">
        <v>0.014043298261394511</v>
      </c>
      <c r="C34" s="47">
        <v>1.114657632647954</v>
      </c>
      <c r="D34" s="47">
        <v>0.12537856687773022</v>
      </c>
      <c r="E34" s="47">
        <v>0.1973333242689284</v>
      </c>
    </row>
    <row r="35">
      <c r="B35" s="47">
        <v>0.1475098141965242</v>
      </c>
      <c r="C35" s="47">
        <v>0.06405436608116291</v>
      </c>
      <c r="D35" s="47">
        <v>1.3169676211465682</v>
      </c>
      <c r="E35" s="47">
        <v>0.9194419831115642</v>
      </c>
    </row>
    <row r="36">
      <c r="B36" s="47">
        <v>0.0</v>
      </c>
      <c r="C36" s="47">
        <v>0.0</v>
      </c>
      <c r="D36" s="47">
        <v>0.0</v>
      </c>
      <c r="E36" s="47">
        <v>1.2971428571428572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0.19999999999999998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0.06666666666666668</v>
      </c>
      <c r="D39" s="48">
        <v>3.8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0.8666666666666669</v>
      </c>
      <c r="D40" s="48">
        <v>7.0</v>
      </c>
      <c r="E40" s="48">
        <v>3.5624999999999996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18.752693493620907</v>
      </c>
      <c r="D42" s="50">
        <v>5.359498805568965</v>
      </c>
      <c r="E42" s="50">
        <v>30.314307700810136</v>
      </c>
      <c r="G42" s="51">
        <f t="shared" ref="G42:J42" si="8">G37-B28</f>
        <v>0.781512605</v>
      </c>
      <c r="H42" s="51">
        <f t="shared" si="8"/>
        <v>-0.3917137476</v>
      </c>
      <c r="I42" s="51">
        <f t="shared" si="8"/>
        <v>-0.5780346821</v>
      </c>
      <c r="J42" s="51">
        <f t="shared" si="8"/>
        <v>0</v>
      </c>
    </row>
    <row r="43">
      <c r="A43" s="49" t="s">
        <v>50</v>
      </c>
      <c r="B43" s="50">
        <v>0.0</v>
      </c>
      <c r="C43" s="50">
        <v>8.661929168915535</v>
      </c>
      <c r="D43" s="50">
        <v>16.37168849424741</v>
      </c>
      <c r="E43" s="50">
        <v>82.36088233683705</v>
      </c>
      <c r="G43" s="51">
        <f t="shared" ref="G43:J43" si="9">G38-B29</f>
        <v>0</v>
      </c>
      <c r="H43" s="51">
        <f t="shared" si="9"/>
        <v>0.9020715631</v>
      </c>
      <c r="I43" s="51">
        <f t="shared" si="9"/>
        <v>-0.08587943848</v>
      </c>
      <c r="J43" s="51">
        <f t="shared" si="9"/>
        <v>-0.07635829662</v>
      </c>
    </row>
    <row r="44">
      <c r="A44" s="52" t="s">
        <v>51</v>
      </c>
      <c r="B44" s="50">
        <v>0.0</v>
      </c>
      <c r="C44" s="50">
        <v>32.904775671869395</v>
      </c>
      <c r="D44" s="50">
        <v>31.981850017362994</v>
      </c>
      <c r="E44" s="50">
        <v>256.82387431076756</v>
      </c>
      <c r="G44" s="51">
        <f t="shared" ref="G44:J44" si="10">G39-B30</f>
        <v>-0.08753501401</v>
      </c>
      <c r="H44" s="51">
        <f t="shared" si="10"/>
        <v>0</v>
      </c>
      <c r="I44" s="51">
        <f t="shared" si="10"/>
        <v>0.828241123</v>
      </c>
      <c r="J44" s="51">
        <f t="shared" si="10"/>
        <v>-0.5345080764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0.7709251101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21</v>
      </c>
    </row>
    <row r="51">
      <c r="G51" s="56" t="s">
        <v>64</v>
      </c>
      <c r="H51" s="54"/>
      <c r="I51" s="54"/>
      <c r="J51" s="54"/>
    </row>
    <row r="52">
      <c r="G52" s="55">
        <f>B7</f>
        <v>19.82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10.84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3.98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6.3089985549256875</v>
      </c>
      <c r="D55" s="66">
        <v>2.1587961808868936</v>
      </c>
      <c r="E55" s="66">
        <v>11.352205264187418</v>
      </c>
      <c r="F55" s="63">
        <f t="shared" ref="F55:F58" si="12">Sum(B55:E55)</f>
        <v>19.82</v>
      </c>
      <c r="G55" s="55">
        <v>0.0</v>
      </c>
      <c r="H55" s="55">
        <v>0.0</v>
      </c>
      <c r="I55" s="55">
        <v>0.0</v>
      </c>
      <c r="J55" s="55">
        <f>E7</f>
        <v>4.36</v>
      </c>
    </row>
    <row r="56">
      <c r="A56" s="9" t="s">
        <v>19</v>
      </c>
      <c r="B56" s="66">
        <v>0.0</v>
      </c>
      <c r="C56" s="66">
        <v>8.533113515468802</v>
      </c>
      <c r="D56" s="66">
        <v>0.19196379448511242</v>
      </c>
      <c r="E56" s="66">
        <v>2.1149226900460865</v>
      </c>
      <c r="F56" s="63">
        <f t="shared" si="12"/>
        <v>10.84</v>
      </c>
    </row>
    <row r="57">
      <c r="A57" s="9" t="s">
        <v>20</v>
      </c>
      <c r="B57" s="66">
        <v>0.0</v>
      </c>
      <c r="C57" s="66">
        <v>0.15788792960550893</v>
      </c>
      <c r="D57" s="66">
        <v>0.6492400246279945</v>
      </c>
      <c r="E57" s="66">
        <v>3.1728720457664963</v>
      </c>
      <c r="F57" s="63">
        <f t="shared" si="12"/>
        <v>3.98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4.3599999999999985</v>
      </c>
      <c r="F58" s="63">
        <f t="shared" si="12"/>
        <v>4.36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39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15</v>
      </c>
      <c r="D60" s="76">
        <f t="shared" si="13"/>
        <v>3</v>
      </c>
      <c r="E60" s="76">
        <f t="shared" si="13"/>
        <v>21</v>
      </c>
      <c r="F60" s="76">
        <f>SUM(B60:E60)</f>
        <v>39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0.693977591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0.5103578154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0.1643270025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0.1600587372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95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6.33</v>
      </c>
      <c r="C3" s="19">
        <v>8.44</v>
      </c>
      <c r="D3" s="19">
        <v>16.88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31.65</v>
      </c>
    </row>
    <row r="4">
      <c r="A4" s="7" t="s">
        <v>19</v>
      </c>
      <c r="B4" s="19">
        <v>0.0</v>
      </c>
      <c r="C4" s="19">
        <v>2.11</v>
      </c>
      <c r="D4" s="19">
        <v>2.11</v>
      </c>
      <c r="E4" s="19">
        <v>2.11</v>
      </c>
      <c r="F4" s="21">
        <v>18.89</v>
      </c>
      <c r="G4" s="21">
        <v>0.0</v>
      </c>
      <c r="H4" s="22">
        <f t="shared" si="1"/>
        <v>18.89</v>
      </c>
      <c r="I4" s="23">
        <f t="shared" si="2"/>
        <v>25.22</v>
      </c>
    </row>
    <row r="5">
      <c r="A5" s="7" t="s">
        <v>20</v>
      </c>
      <c r="B5" s="19">
        <v>2.11</v>
      </c>
      <c r="C5" s="19">
        <v>0.0</v>
      </c>
      <c r="D5" s="19">
        <v>4.22</v>
      </c>
      <c r="E5" s="19">
        <v>14.77</v>
      </c>
      <c r="F5" s="21">
        <v>0.0</v>
      </c>
      <c r="G5" s="21">
        <v>4.0</v>
      </c>
      <c r="H5" s="22">
        <f t="shared" si="1"/>
        <v>4</v>
      </c>
      <c r="I5" s="23">
        <f t="shared" si="2"/>
        <v>25.1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6.33</v>
      </c>
      <c r="F6" s="21">
        <v>22.0</v>
      </c>
      <c r="G6" s="21">
        <v>0.0</v>
      </c>
      <c r="H6" s="22">
        <f t="shared" si="1"/>
        <v>22</v>
      </c>
      <c r="I6" s="23">
        <f t="shared" si="2"/>
        <v>28.33</v>
      </c>
    </row>
    <row r="7">
      <c r="A7" s="25" t="s">
        <v>41</v>
      </c>
      <c r="B7" s="26">
        <f>I3-B8</f>
        <v>23.21</v>
      </c>
      <c r="C7" s="26">
        <f>I4-C8</f>
        <v>14.67</v>
      </c>
      <c r="D7" s="26">
        <f>I5-D8</f>
        <v>1.89</v>
      </c>
      <c r="E7" s="26">
        <f>I6-E8</f>
        <v>5.12</v>
      </c>
      <c r="F7" s="27">
        <f>SUM(B7:E7)</f>
        <v>44.89</v>
      </c>
      <c r="G7" s="25" t="s">
        <v>1</v>
      </c>
      <c r="H7" s="28"/>
    </row>
    <row r="8">
      <c r="A8" s="29" t="s">
        <v>42</v>
      </c>
      <c r="B8" s="30">
        <f t="shared" ref="B8:E8" si="3">SUM(B2:B6)</f>
        <v>8.44</v>
      </c>
      <c r="C8" s="30">
        <f t="shared" si="3"/>
        <v>10.55</v>
      </c>
      <c r="D8" s="30">
        <f t="shared" si="3"/>
        <v>23.21</v>
      </c>
      <c r="E8" s="30">
        <f t="shared" si="3"/>
        <v>23.21</v>
      </c>
      <c r="F8" s="31"/>
      <c r="G8" s="28"/>
      <c r="H8" s="28"/>
    </row>
    <row r="9">
      <c r="A9" s="32" t="s">
        <v>75</v>
      </c>
      <c r="B9" s="33">
        <f t="shared" ref="B9:E9" si="4">SUM(B3:B7)</f>
        <v>31.65</v>
      </c>
      <c r="C9" s="33">
        <f t="shared" si="4"/>
        <v>25.22</v>
      </c>
      <c r="D9" s="33">
        <f t="shared" si="4"/>
        <v>25.1</v>
      </c>
      <c r="E9" s="33">
        <f t="shared" si="4"/>
        <v>28.33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45.21428571</v>
      </c>
      <c r="C15" s="37">
        <f t="shared" si="5"/>
        <v>8.406666667</v>
      </c>
      <c r="D15" s="37">
        <f t="shared" si="5"/>
        <v>5.02</v>
      </c>
      <c r="E15" s="37">
        <f t="shared" si="5"/>
        <v>1.770625</v>
      </c>
      <c r="F15" s="34"/>
    </row>
    <row r="16">
      <c r="A16" s="35" t="s">
        <v>50</v>
      </c>
      <c r="B16" s="37">
        <f t="shared" ref="B16:E16" si="6">B15*B12</f>
        <v>13.56428571</v>
      </c>
      <c r="C16" s="37">
        <f t="shared" si="6"/>
        <v>1.681333333</v>
      </c>
      <c r="D16" s="37">
        <f t="shared" si="6"/>
        <v>95.38</v>
      </c>
      <c r="E16" s="37">
        <f t="shared" si="6"/>
        <v>1.770625</v>
      </c>
      <c r="F16" s="34"/>
    </row>
    <row r="17">
      <c r="A17" s="38" t="s">
        <v>51</v>
      </c>
      <c r="B17" s="39">
        <f t="shared" ref="B17:E17" si="7">B15*B13</f>
        <v>40.69285714</v>
      </c>
      <c r="C17" s="39">
        <f t="shared" si="7"/>
        <v>21.85733333</v>
      </c>
      <c r="D17" s="39">
        <f t="shared" si="7"/>
        <v>175.7</v>
      </c>
      <c r="E17" s="39">
        <f t="shared" si="7"/>
        <v>100.925625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0.03159557662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0.03965107058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0.03984063745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0.03529827038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0.33465503568596355</v>
      </c>
      <c r="D28" s="46">
        <v>0.6725099601593625</v>
      </c>
      <c r="E28" s="46">
        <v>0.0</v>
      </c>
    </row>
    <row r="29">
      <c r="B29" s="46">
        <v>0.0</v>
      </c>
      <c r="C29" s="46">
        <v>0.08366375892149089</v>
      </c>
      <c r="D29" s="46">
        <v>0.08406374501992031</v>
      </c>
      <c r="E29" s="46">
        <v>0.07447935051182492</v>
      </c>
    </row>
    <row r="30">
      <c r="B30" s="46">
        <v>0.06666666666666668</v>
      </c>
      <c r="C30" s="46">
        <v>0.0</v>
      </c>
      <c r="D30" s="46">
        <v>0.16812749003984062</v>
      </c>
      <c r="E30" s="46">
        <v>0.5213554535827745</v>
      </c>
    </row>
    <row r="31">
      <c r="B31" s="46">
        <v>0.0</v>
      </c>
      <c r="C31" s="46">
        <v>0.0</v>
      </c>
      <c r="D31" s="46">
        <v>0.0</v>
      </c>
      <c r="E31" s="46">
        <v>0.22343805153547477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1.344728853</v>
      </c>
      <c r="C33" s="47">
        <v>0.4911082440612944</v>
      </c>
      <c r="D33" s="47">
        <v>1.1367462373315302</v>
      </c>
      <c r="E33" s="47">
        <v>0.8102718327434562</v>
      </c>
    </row>
    <row r="34">
      <c r="B34" s="47">
        <v>0.009886454274605558</v>
      </c>
      <c r="C34" s="47">
        <v>1.0949130971041832</v>
      </c>
      <c r="D34" s="47">
        <v>0.11863745129526668</v>
      </c>
      <c r="E34" s="47">
        <v>0.18466099047822343</v>
      </c>
    </row>
    <row r="35">
      <c r="B35" s="47">
        <v>0.10776722290257065</v>
      </c>
      <c r="C35" s="47">
        <v>0.03935765302023784</v>
      </c>
      <c r="D35" s="47">
        <v>1.2932066748308475</v>
      </c>
      <c r="E35" s="47">
        <v>0.8719866925056509</v>
      </c>
    </row>
    <row r="36">
      <c r="B36" s="47">
        <v>0.0</v>
      </c>
      <c r="C36" s="47">
        <v>0.0</v>
      </c>
      <c r="D36" s="47">
        <v>0.0</v>
      </c>
      <c r="E36" s="47">
        <v>1.2877272727272728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</v>
      </c>
      <c r="E38" s="48">
        <v>0.06249999999999999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0.06666666666666668</v>
      </c>
      <c r="D39" s="48">
        <v>3.8000000000000003</v>
      </c>
      <c r="E39" s="48">
        <v>0.06249999999999999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7.000000000000001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20.295902772140067</v>
      </c>
      <c r="D42" s="50">
        <v>7.6884413930099695</v>
      </c>
      <c r="E42" s="50">
        <v>32.42723321580237</v>
      </c>
      <c r="G42" s="51">
        <f t="shared" ref="G42:J42" si="8">G37-B28</f>
        <v>0.8</v>
      </c>
      <c r="H42" s="51">
        <f t="shared" si="8"/>
        <v>-0.3346550357</v>
      </c>
      <c r="I42" s="51">
        <f t="shared" si="8"/>
        <v>-0.6725099602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8.179903636664328</v>
      </c>
      <c r="D43" s="50">
        <v>21.6370859465331</v>
      </c>
      <c r="E43" s="50">
        <v>82.57925446442162</v>
      </c>
      <c r="G43" s="51">
        <f t="shared" ref="G43:J43" si="9">G38-B29</f>
        <v>0</v>
      </c>
      <c r="H43" s="51">
        <f t="shared" si="9"/>
        <v>0.9163362411</v>
      </c>
      <c r="I43" s="51">
        <f t="shared" si="9"/>
        <v>-0.08406374502</v>
      </c>
      <c r="J43" s="51">
        <f t="shared" si="9"/>
        <v>-0.07447935051</v>
      </c>
    </row>
    <row r="44">
      <c r="A44" s="52" t="s">
        <v>51</v>
      </c>
      <c r="B44" s="50">
        <v>0.0</v>
      </c>
      <c r="C44" s="50">
        <v>35.05706582442824</v>
      </c>
      <c r="D44" s="50">
        <v>42.46718689936377</v>
      </c>
      <c r="E44" s="50">
        <v>261.65156275239855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0.83187251</v>
      </c>
      <c r="J44" s="51">
        <f t="shared" si="10"/>
        <v>-0.5213554536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0.7765619485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18.89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22</v>
      </c>
    </row>
    <row r="51">
      <c r="G51" s="56" t="s">
        <v>64</v>
      </c>
      <c r="H51" s="54"/>
      <c r="I51" s="54"/>
      <c r="J51" s="54"/>
    </row>
    <row r="52">
      <c r="G52" s="55">
        <f>B7</f>
        <v>23.21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14.67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1.89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6.803158802233092</v>
      </c>
      <c r="D55" s="66">
        <v>3.3344556295058227</v>
      </c>
      <c r="E55" s="66">
        <v>13.072385568261096</v>
      </c>
      <c r="F55" s="63">
        <f t="shared" ref="F55:F58" si="12">Sum(B55:E55)</f>
        <v>23.21</v>
      </c>
      <c r="G55" s="55">
        <v>0.0</v>
      </c>
      <c r="H55" s="55">
        <v>0.0</v>
      </c>
      <c r="I55" s="55">
        <v>0.0</v>
      </c>
      <c r="J55" s="55">
        <f>E7</f>
        <v>5.12</v>
      </c>
    </row>
    <row r="56">
      <c r="A56" s="9" t="s">
        <v>19</v>
      </c>
      <c r="B56" s="66">
        <v>0.0</v>
      </c>
      <c r="C56" s="66">
        <v>12.030859091635687</v>
      </c>
      <c r="D56" s="66">
        <v>0.2760367026965206</v>
      </c>
      <c r="E56" s="66">
        <v>2.363104205667797</v>
      </c>
      <c r="F56" s="63">
        <f t="shared" si="12"/>
        <v>14.67</v>
      </c>
    </row>
    <row r="57">
      <c r="A57" s="9" t="s">
        <v>20</v>
      </c>
      <c r="B57" s="66">
        <v>0.0</v>
      </c>
      <c r="C57" s="66">
        <v>0.05598210613122854</v>
      </c>
      <c r="D57" s="66">
        <v>0.3895076677976585</v>
      </c>
      <c r="E57" s="66">
        <v>1.4445102260711171</v>
      </c>
      <c r="F57" s="63">
        <f t="shared" si="12"/>
        <v>1.89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5.119999999999998</v>
      </c>
      <c r="F58" s="63">
        <f t="shared" si="12"/>
        <v>5.12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44.89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18.89</v>
      </c>
      <c r="D60" s="76">
        <f t="shared" si="13"/>
        <v>4</v>
      </c>
      <c r="E60" s="76">
        <f t="shared" si="13"/>
        <v>22</v>
      </c>
      <c r="F60" s="76">
        <f>SUM(B60:E60)</f>
        <v>44.89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0.5816812054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0.07529880478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0.1807271444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96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6.42</v>
      </c>
      <c r="C3" s="19">
        <v>8.56</v>
      </c>
      <c r="D3" s="19">
        <v>17.12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32.1</v>
      </c>
    </row>
    <row r="4">
      <c r="A4" s="7" t="s">
        <v>19</v>
      </c>
      <c r="B4" s="19">
        <v>0.0</v>
      </c>
      <c r="C4" s="19">
        <v>2.14</v>
      </c>
      <c r="D4" s="19">
        <v>2.14</v>
      </c>
      <c r="E4" s="19">
        <v>2.14</v>
      </c>
      <c r="F4" s="21">
        <v>20.02</v>
      </c>
      <c r="G4" s="21">
        <v>0.0</v>
      </c>
      <c r="H4" s="22">
        <f t="shared" si="1"/>
        <v>20.02</v>
      </c>
      <c r="I4" s="23">
        <f t="shared" si="2"/>
        <v>26.44</v>
      </c>
    </row>
    <row r="5">
      <c r="A5" s="7" t="s">
        <v>20</v>
      </c>
      <c r="B5" s="19">
        <v>2.14</v>
      </c>
      <c r="C5" s="19">
        <v>0.0</v>
      </c>
      <c r="D5" s="19">
        <v>4.28</v>
      </c>
      <c r="E5" s="19">
        <v>14.98</v>
      </c>
      <c r="F5" s="21">
        <v>0.0</v>
      </c>
      <c r="G5" s="21">
        <v>4.53</v>
      </c>
      <c r="H5" s="22">
        <f t="shared" si="1"/>
        <v>4.53</v>
      </c>
      <c r="I5" s="23">
        <f t="shared" si="2"/>
        <v>25.93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6.42</v>
      </c>
      <c r="F6" s="21">
        <v>23.54</v>
      </c>
      <c r="G6" s="21">
        <v>0.0</v>
      </c>
      <c r="H6" s="22">
        <f t="shared" si="1"/>
        <v>23.54</v>
      </c>
      <c r="I6" s="23">
        <f t="shared" si="2"/>
        <v>29.96</v>
      </c>
    </row>
    <row r="7">
      <c r="A7" s="25" t="s">
        <v>41</v>
      </c>
      <c r="B7" s="26">
        <f>I3-B8</f>
        <v>23.54</v>
      </c>
      <c r="C7" s="26">
        <f>I4-C8</f>
        <v>15.74</v>
      </c>
      <c r="D7" s="26">
        <f>I5-D8</f>
        <v>2.39</v>
      </c>
      <c r="E7" s="26">
        <f>I6-E8</f>
        <v>6.42</v>
      </c>
      <c r="F7" s="27">
        <f>SUM(B7:E7)</f>
        <v>48.09</v>
      </c>
      <c r="G7" s="25" t="s">
        <v>1</v>
      </c>
      <c r="H7" s="28"/>
    </row>
    <row r="8">
      <c r="A8" s="29" t="s">
        <v>42</v>
      </c>
      <c r="B8" s="30">
        <f t="shared" ref="B8:E8" si="3">SUM(B2:B6)</f>
        <v>8.56</v>
      </c>
      <c r="C8" s="30">
        <f t="shared" si="3"/>
        <v>10.7</v>
      </c>
      <c r="D8" s="30">
        <f t="shared" si="3"/>
        <v>23.54</v>
      </c>
      <c r="E8" s="30">
        <f t="shared" si="3"/>
        <v>23.54</v>
      </c>
      <c r="F8" s="31"/>
      <c r="G8" s="28"/>
      <c r="H8" s="28"/>
    </row>
    <row r="9">
      <c r="A9" s="32" t="s">
        <v>75</v>
      </c>
      <c r="B9" s="33">
        <f t="shared" ref="B9:E9" si="4">SUM(B3:B7)</f>
        <v>32.1</v>
      </c>
      <c r="C9" s="33">
        <f t="shared" si="4"/>
        <v>26.44</v>
      </c>
      <c r="D9" s="33">
        <f t="shared" si="4"/>
        <v>25.93</v>
      </c>
      <c r="E9" s="33">
        <f t="shared" si="4"/>
        <v>29.96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45.85714286</v>
      </c>
      <c r="C15" s="37">
        <f t="shared" si="5"/>
        <v>8.813333333</v>
      </c>
      <c r="D15" s="37">
        <f t="shared" si="5"/>
        <v>5.186</v>
      </c>
      <c r="E15" s="37">
        <f t="shared" si="5"/>
        <v>1.8725</v>
      </c>
      <c r="F15" s="34"/>
    </row>
    <row r="16">
      <c r="A16" s="35" t="s">
        <v>50</v>
      </c>
      <c r="B16" s="37">
        <f t="shared" ref="B16:E16" si="6">B15*B12</f>
        <v>13.75714286</v>
      </c>
      <c r="C16" s="37">
        <f t="shared" si="6"/>
        <v>1.762666667</v>
      </c>
      <c r="D16" s="37">
        <f t="shared" si="6"/>
        <v>98.534</v>
      </c>
      <c r="E16" s="37">
        <f t="shared" si="6"/>
        <v>1.8725</v>
      </c>
      <c r="F16" s="34"/>
    </row>
    <row r="17">
      <c r="A17" s="38" t="s">
        <v>51</v>
      </c>
      <c r="B17" s="39">
        <f t="shared" ref="B17:E17" si="7">B15*B13</f>
        <v>41.27142857</v>
      </c>
      <c r="C17" s="39">
        <f t="shared" si="7"/>
        <v>22.91466667</v>
      </c>
      <c r="D17" s="39">
        <f t="shared" si="7"/>
        <v>181.51</v>
      </c>
      <c r="E17" s="39">
        <f t="shared" si="7"/>
        <v>106.7325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0.03115264798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0.0378214826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0.0385653683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0.03337783712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0.32375189107413016</v>
      </c>
      <c r="D28" s="46">
        <v>0.6602391052834555</v>
      </c>
      <c r="E28" s="46">
        <v>0.0</v>
      </c>
    </row>
    <row r="29">
      <c r="B29" s="46">
        <v>0.0</v>
      </c>
      <c r="C29" s="46">
        <v>0.08093797276853254</v>
      </c>
      <c r="D29" s="46">
        <v>0.08252988816043194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0.16505977632086388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1.342351753</v>
      </c>
      <c r="C33" s="47">
        <v>0.47286135809627733</v>
      </c>
      <c r="D33" s="47">
        <v>1.1082210304759865</v>
      </c>
      <c r="E33" s="47">
        <v>0.7482189610389258</v>
      </c>
    </row>
    <row r="34">
      <c r="B34" s="47">
        <v>0.0096246761416979</v>
      </c>
      <c r="C34" s="47">
        <v>1.0914562645174046</v>
      </c>
      <c r="D34" s="47">
        <v>0.11549611370037481</v>
      </c>
      <c r="E34" s="47">
        <v>0.17272082367454802</v>
      </c>
    </row>
    <row r="35">
      <c r="B35" s="47">
        <v>0.10718146556844813</v>
      </c>
      <c r="C35" s="47">
        <v>0.03775610474345334</v>
      </c>
      <c r="D35" s="47">
        <v>1.2861775868213776</v>
      </c>
      <c r="E35" s="47">
        <v>0.8219090193175543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1.285714285714286</v>
      </c>
      <c r="C40" s="48">
        <v>0.8666666666666667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20.9586617568258</v>
      </c>
      <c r="D42" s="50">
        <v>8.511449265428046</v>
      </c>
      <c r="E42" s="50">
        <v>32.25886516822236</v>
      </c>
      <c r="G42" s="51">
        <f t="shared" ref="G42:J42" si="8">G37-B28</f>
        <v>0.8</v>
      </c>
      <c r="H42" s="51">
        <f t="shared" si="8"/>
        <v>-0.3237518911</v>
      </c>
      <c r="I42" s="51">
        <f t="shared" si="8"/>
        <v>-0.6602391053</v>
      </c>
      <c r="J42" s="51">
        <f t="shared" si="8"/>
        <v>0</v>
      </c>
    </row>
    <row r="43">
      <c r="A43" s="49" t="s">
        <v>50</v>
      </c>
      <c r="B43" s="50">
        <v>0.0</v>
      </c>
      <c r="C43" s="50">
        <v>8.38621417130491</v>
      </c>
      <c r="D43" s="50">
        <v>24.326672777904804</v>
      </c>
      <c r="E43" s="50">
        <v>83.21342257459983</v>
      </c>
      <c r="G43" s="51">
        <f t="shared" ref="G43:J43" si="9">G38-B29</f>
        <v>0</v>
      </c>
      <c r="H43" s="51">
        <f t="shared" si="9"/>
        <v>0.9190620272</v>
      </c>
      <c r="I43" s="51">
        <f t="shared" si="9"/>
        <v>-0.08252988816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36.40008570303238</v>
      </c>
      <c r="D44" s="50">
        <v>47.69272493656584</v>
      </c>
      <c r="E44" s="50">
        <v>268.33578459849707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0.8349402237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20.02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4.53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23.54</v>
      </c>
    </row>
    <row r="51">
      <c r="G51" s="56" t="s">
        <v>64</v>
      </c>
      <c r="H51" s="54"/>
      <c r="I51" s="54"/>
      <c r="J51" s="54"/>
    </row>
    <row r="52">
      <c r="G52" s="55">
        <f>B7</f>
        <v>23.54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15.74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2.39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6.942235218664146</v>
      </c>
      <c r="D55" s="66">
        <v>3.6815102632412273</v>
      </c>
      <c r="E55" s="66">
        <v>12.916254518094627</v>
      </c>
      <c r="F55" s="63">
        <f t="shared" ref="F55:F58" si="12">Sum(B55:E55)</f>
        <v>23.54</v>
      </c>
      <c r="G55" s="55">
        <v>0.0</v>
      </c>
      <c r="H55" s="55">
        <v>0.0</v>
      </c>
      <c r="I55" s="55">
        <v>0.0</v>
      </c>
      <c r="J55" s="55">
        <f>E7</f>
        <v>6.42</v>
      </c>
    </row>
    <row r="56">
      <c r="A56" s="9" t="s">
        <v>19</v>
      </c>
      <c r="B56" s="66">
        <v>0.0</v>
      </c>
      <c r="C56" s="66">
        <v>13.00809464834149</v>
      </c>
      <c r="D56" s="66">
        <v>0.3114647124919389</v>
      </c>
      <c r="E56" s="66">
        <v>2.420440639166568</v>
      </c>
      <c r="F56" s="63">
        <f t="shared" si="12"/>
        <v>15.74</v>
      </c>
    </row>
    <row r="57">
      <c r="A57" s="9" t="s">
        <v>20</v>
      </c>
      <c r="B57" s="66">
        <v>0.0</v>
      </c>
      <c r="C57" s="66">
        <v>0.06967013299436191</v>
      </c>
      <c r="D57" s="66">
        <v>0.5370250242668335</v>
      </c>
      <c r="E57" s="66">
        <v>1.783304842738802</v>
      </c>
      <c r="F57" s="63">
        <f t="shared" si="12"/>
        <v>2.39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6.420000000000001</v>
      </c>
      <c r="F58" s="63">
        <f t="shared" si="12"/>
        <v>6.42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48.09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20.02</v>
      </c>
      <c r="D60" s="76">
        <f t="shared" si="13"/>
        <v>4.53</v>
      </c>
      <c r="E60" s="76">
        <f t="shared" si="13"/>
        <v>23.54</v>
      </c>
      <c r="F60" s="76">
        <f>SUM(B60:E60)</f>
        <v>48.09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0.5953101362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0.09217123024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97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6.6</v>
      </c>
      <c r="C3" s="19">
        <v>8.8</v>
      </c>
      <c r="D3" s="19">
        <v>17.6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33</v>
      </c>
    </row>
    <row r="4">
      <c r="A4" s="7" t="s">
        <v>19</v>
      </c>
      <c r="B4" s="19">
        <v>0.0</v>
      </c>
      <c r="C4" s="19">
        <v>2.2</v>
      </c>
      <c r="D4" s="19">
        <v>2.2</v>
      </c>
      <c r="E4" s="19">
        <v>2.2</v>
      </c>
      <c r="F4" s="21">
        <v>21.33</v>
      </c>
      <c r="G4" s="21">
        <v>0.0</v>
      </c>
      <c r="H4" s="22">
        <f t="shared" si="1"/>
        <v>21.33</v>
      </c>
      <c r="I4" s="23">
        <f t="shared" si="2"/>
        <v>27.93</v>
      </c>
    </row>
    <row r="5">
      <c r="A5" s="7" t="s">
        <v>20</v>
      </c>
      <c r="B5" s="19">
        <v>2.2</v>
      </c>
      <c r="C5" s="19">
        <v>0.0</v>
      </c>
      <c r="D5" s="19">
        <v>4.4</v>
      </c>
      <c r="E5" s="19">
        <v>15.4</v>
      </c>
      <c r="F5" s="21">
        <v>0.0</v>
      </c>
      <c r="G5" s="21">
        <v>4.22</v>
      </c>
      <c r="H5" s="22">
        <f t="shared" si="1"/>
        <v>4.22</v>
      </c>
      <c r="I5" s="23">
        <f t="shared" si="2"/>
        <v>26.22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6.6</v>
      </c>
      <c r="F6" s="21">
        <v>24.2</v>
      </c>
      <c r="G6" s="21">
        <v>0.0</v>
      </c>
      <c r="H6" s="22">
        <f t="shared" si="1"/>
        <v>24.2</v>
      </c>
      <c r="I6" s="23">
        <f t="shared" si="2"/>
        <v>30.8</v>
      </c>
    </row>
    <row r="7">
      <c r="A7" s="25" t="s">
        <v>41</v>
      </c>
      <c r="B7" s="26">
        <f>I3-B8</f>
        <v>24.2</v>
      </c>
      <c r="C7" s="26">
        <f>I4-C8</f>
        <v>16.93</v>
      </c>
      <c r="D7" s="26">
        <f>I5-D8</f>
        <v>2.02</v>
      </c>
      <c r="E7" s="26">
        <f>I6-E8</f>
        <v>6.6</v>
      </c>
      <c r="F7" s="27">
        <f>SUM(B7:E7)</f>
        <v>49.75</v>
      </c>
      <c r="G7" s="25" t="s">
        <v>1</v>
      </c>
      <c r="H7" s="28"/>
    </row>
    <row r="8">
      <c r="A8" s="29" t="s">
        <v>42</v>
      </c>
      <c r="B8" s="30">
        <f t="shared" ref="B8:E8" si="3">SUM(B2:B6)</f>
        <v>8.8</v>
      </c>
      <c r="C8" s="30">
        <f t="shared" si="3"/>
        <v>11</v>
      </c>
      <c r="D8" s="30">
        <f t="shared" si="3"/>
        <v>24.2</v>
      </c>
      <c r="E8" s="30">
        <f t="shared" si="3"/>
        <v>24.2</v>
      </c>
      <c r="F8" s="31"/>
      <c r="G8" s="28"/>
      <c r="H8" s="28"/>
    </row>
    <row r="9">
      <c r="A9" s="32" t="s">
        <v>75</v>
      </c>
      <c r="B9" s="33">
        <f t="shared" ref="B9:E9" si="4">SUM(B3:B7)</f>
        <v>33</v>
      </c>
      <c r="C9" s="33">
        <f t="shared" si="4"/>
        <v>27.93</v>
      </c>
      <c r="D9" s="33">
        <f t="shared" si="4"/>
        <v>26.22</v>
      </c>
      <c r="E9" s="33">
        <f t="shared" si="4"/>
        <v>30.8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47.14285714</v>
      </c>
      <c r="C15" s="37">
        <f t="shared" si="5"/>
        <v>9.31</v>
      </c>
      <c r="D15" s="37">
        <f t="shared" si="5"/>
        <v>5.244</v>
      </c>
      <c r="E15" s="37">
        <f t="shared" si="5"/>
        <v>1.925</v>
      </c>
      <c r="F15" s="34"/>
    </row>
    <row r="16">
      <c r="A16" s="35" t="s">
        <v>50</v>
      </c>
      <c r="B16" s="37">
        <f t="shared" ref="B16:E16" si="6">B15*B12</f>
        <v>14.14285714</v>
      </c>
      <c r="C16" s="37">
        <f t="shared" si="6"/>
        <v>1.862</v>
      </c>
      <c r="D16" s="37">
        <f t="shared" si="6"/>
        <v>99.636</v>
      </c>
      <c r="E16" s="37">
        <f t="shared" si="6"/>
        <v>1.925</v>
      </c>
      <c r="F16" s="34"/>
    </row>
    <row r="17">
      <c r="A17" s="38" t="s">
        <v>51</v>
      </c>
      <c r="B17" s="39">
        <f t="shared" ref="B17:E17" si="7">B15*B13</f>
        <v>42.42857143</v>
      </c>
      <c r="C17" s="39">
        <f t="shared" si="7"/>
        <v>24.206</v>
      </c>
      <c r="D17" s="39">
        <f t="shared" si="7"/>
        <v>183.54</v>
      </c>
      <c r="E17" s="39">
        <f t="shared" si="7"/>
        <v>109.725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0.0303030303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0.0358037952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0.03813882532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0.03246753247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0.3150733977801647</v>
      </c>
      <c r="D28" s="46">
        <v>0.6712433257055683</v>
      </c>
      <c r="E28" s="46">
        <v>0.0</v>
      </c>
    </row>
    <row r="29">
      <c r="B29" s="46">
        <v>0.0</v>
      </c>
      <c r="C29" s="46">
        <v>0.07876834944504117</v>
      </c>
      <c r="D29" s="46">
        <v>0.08390541571319604</v>
      </c>
      <c r="E29" s="46">
        <v>0.07142857142857144</v>
      </c>
    </row>
    <row r="30">
      <c r="B30" s="46">
        <v>0.06666666666666668</v>
      </c>
      <c r="C30" s="46">
        <v>0.0</v>
      </c>
      <c r="D30" s="46">
        <v>0.16781083142639208</v>
      </c>
      <c r="E30" s="46">
        <v>0.5000000000000001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1.344216457</v>
      </c>
      <c r="C33" s="47">
        <v>0.4597397910835534</v>
      </c>
      <c r="D33" s="47">
        <v>1.1305974880634042</v>
      </c>
      <c r="E33" s="47">
        <v>0.7612656552297623</v>
      </c>
    </row>
    <row r="34">
      <c r="B34" s="47">
        <v>0.009807922674124388</v>
      </c>
      <c r="C34" s="47">
        <v>1.0888577426946093</v>
      </c>
      <c r="D34" s="47">
        <v>0.11769507208949266</v>
      </c>
      <c r="E34" s="47">
        <v>0.1738839315746417</v>
      </c>
    </row>
    <row r="35">
      <c r="B35" s="47">
        <v>0.10768516807643917</v>
      </c>
      <c r="C35" s="47">
        <v>0.03682975044977321</v>
      </c>
      <c r="D35" s="47">
        <v>1.29222201691727</v>
      </c>
      <c r="E35" s="47">
        <v>0.8256712608064242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21.907822471423394</v>
      </c>
      <c r="D42" s="50">
        <v>8.07208083077106</v>
      </c>
      <c r="E42" s="50">
        <v>33.6419538406627</v>
      </c>
      <c r="G42" s="51">
        <f t="shared" ref="G42:J42" si="8">G37-B28</f>
        <v>0.8</v>
      </c>
      <c r="H42" s="51">
        <f t="shared" si="8"/>
        <v>-0.3150733978</v>
      </c>
      <c r="I42" s="51">
        <f t="shared" si="8"/>
        <v>-0.6712433257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8.736232764701448</v>
      </c>
      <c r="D43" s="50">
        <v>22.799950124359285</v>
      </c>
      <c r="E43" s="50">
        <v>86.02967425379644</v>
      </c>
      <c r="G43" s="51">
        <f t="shared" ref="G43:J43" si="9">G38-B29</f>
        <v>0</v>
      </c>
      <c r="H43" s="51">
        <f t="shared" si="9"/>
        <v>0.9212316506</v>
      </c>
      <c r="I43" s="51">
        <f t="shared" si="9"/>
        <v>-0.08390541571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38.235709656009575</v>
      </c>
      <c r="D44" s="50">
        <v>44.73698743243642</v>
      </c>
      <c r="E44" s="50">
        <v>276.9268743401255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0.8321891686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21.33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4.22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24.2</v>
      </c>
    </row>
    <row r="51">
      <c r="G51" s="56" t="s">
        <v>64</v>
      </c>
      <c r="H51" s="54"/>
      <c r="I51" s="54"/>
      <c r="J51" s="54"/>
    </row>
    <row r="52">
      <c r="G52" s="55">
        <f>B7</f>
        <v>24.2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16.93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2.02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7.191249812128941</v>
      </c>
      <c r="D55" s="66">
        <v>3.4988223597268813</v>
      </c>
      <c r="E55" s="66">
        <v>13.50992782814418</v>
      </c>
      <c r="F55" s="63">
        <f t="shared" ref="F55:F58" si="12">Sum(B55:E55)</f>
        <v>24.2</v>
      </c>
      <c r="G55" s="55">
        <v>0.0</v>
      </c>
      <c r="H55" s="55">
        <v>0.0</v>
      </c>
      <c r="I55" s="55">
        <v>0.0</v>
      </c>
      <c r="J55" s="55">
        <f>E7</f>
        <v>6.6</v>
      </c>
    </row>
    <row r="56">
      <c r="A56" s="9" t="s">
        <v>19</v>
      </c>
      <c r="B56" s="66">
        <v>0.0</v>
      </c>
      <c r="C56" s="66">
        <v>14.078228878728067</v>
      </c>
      <c r="D56" s="66">
        <v>0.30106256166863465</v>
      </c>
      <c r="E56" s="66">
        <v>2.5507085596032986</v>
      </c>
      <c r="F56" s="63">
        <f t="shared" si="12"/>
        <v>16.93</v>
      </c>
    </row>
    <row r="57">
      <c r="A57" s="9" t="s">
        <v>20</v>
      </c>
      <c r="B57" s="66">
        <v>0.0</v>
      </c>
      <c r="C57" s="66">
        <v>0.0605213091429899</v>
      </c>
      <c r="D57" s="66">
        <v>0.4201150786044834</v>
      </c>
      <c r="E57" s="66">
        <v>1.5393636122525232</v>
      </c>
      <c r="F57" s="63">
        <f t="shared" si="12"/>
        <v>2.02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6.599999999999994</v>
      </c>
      <c r="F58" s="63">
        <f t="shared" si="12"/>
        <v>6.6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49.75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21.33</v>
      </c>
      <c r="D60" s="76">
        <f t="shared" si="13"/>
        <v>4.22</v>
      </c>
      <c r="E60" s="76">
        <f t="shared" si="13"/>
        <v>24.2</v>
      </c>
      <c r="F60" s="76">
        <f>SUM(B60:E60)</f>
        <v>49.75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0.6061582528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0.07704042715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98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6.84</v>
      </c>
      <c r="C3" s="19">
        <v>9.12</v>
      </c>
      <c r="D3" s="19">
        <v>18.24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34.2</v>
      </c>
    </row>
    <row r="4">
      <c r="A4" s="7" t="s">
        <v>19</v>
      </c>
      <c r="B4" s="19">
        <v>0.0</v>
      </c>
      <c r="C4" s="19">
        <v>2.28</v>
      </c>
      <c r="D4" s="19">
        <v>2.28</v>
      </c>
      <c r="E4" s="19">
        <v>2.28</v>
      </c>
      <c r="F4" s="21">
        <v>22.85</v>
      </c>
      <c r="G4" s="21">
        <v>0.0</v>
      </c>
      <c r="H4" s="22">
        <f t="shared" si="1"/>
        <v>22.85</v>
      </c>
      <c r="I4" s="23">
        <f t="shared" si="2"/>
        <v>29.69</v>
      </c>
    </row>
    <row r="5">
      <c r="A5" s="7" t="s">
        <v>20</v>
      </c>
      <c r="B5" s="19">
        <v>2.28</v>
      </c>
      <c r="C5" s="19">
        <v>0.0</v>
      </c>
      <c r="D5" s="19">
        <v>4.56</v>
      </c>
      <c r="E5" s="19">
        <v>15.96</v>
      </c>
      <c r="F5" s="21">
        <v>0.0</v>
      </c>
      <c r="G5" s="21">
        <v>4.11</v>
      </c>
      <c r="H5" s="22">
        <f t="shared" si="1"/>
        <v>4.11</v>
      </c>
      <c r="I5" s="23">
        <f t="shared" si="2"/>
        <v>26.91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6.84</v>
      </c>
      <c r="F6" s="21">
        <v>25.08</v>
      </c>
      <c r="G6" s="21">
        <v>0.0</v>
      </c>
      <c r="H6" s="22">
        <f t="shared" si="1"/>
        <v>25.08</v>
      </c>
      <c r="I6" s="23">
        <f t="shared" si="2"/>
        <v>31.92</v>
      </c>
    </row>
    <row r="7">
      <c r="A7" s="25" t="s">
        <v>41</v>
      </c>
      <c r="B7" s="26">
        <f>I3-B8</f>
        <v>25.08</v>
      </c>
      <c r="C7" s="26">
        <f>I4-C8</f>
        <v>18.29</v>
      </c>
      <c r="D7" s="26">
        <f>I5-D8</f>
        <v>1.83</v>
      </c>
      <c r="E7" s="26">
        <f>I6-E8</f>
        <v>6.84</v>
      </c>
      <c r="F7" s="27">
        <f>SUM(B7:E7)</f>
        <v>52.04</v>
      </c>
      <c r="G7" s="25" t="s">
        <v>1</v>
      </c>
      <c r="H7" s="28"/>
    </row>
    <row r="8">
      <c r="A8" s="29" t="s">
        <v>42</v>
      </c>
      <c r="B8" s="30">
        <f t="shared" ref="B8:E8" si="3">SUM(B2:B6)</f>
        <v>9.12</v>
      </c>
      <c r="C8" s="30">
        <f t="shared" si="3"/>
        <v>11.4</v>
      </c>
      <c r="D8" s="30">
        <f t="shared" si="3"/>
        <v>25.08</v>
      </c>
      <c r="E8" s="30">
        <f t="shared" si="3"/>
        <v>25.08</v>
      </c>
      <c r="F8" s="31"/>
      <c r="G8" s="28"/>
      <c r="H8" s="28"/>
    </row>
    <row r="9">
      <c r="A9" s="32" t="s">
        <v>75</v>
      </c>
      <c r="B9" s="33">
        <f t="shared" ref="B9:E9" si="4">SUM(B3:B7)</f>
        <v>34.2</v>
      </c>
      <c r="C9" s="33">
        <f t="shared" si="4"/>
        <v>29.69</v>
      </c>
      <c r="D9" s="33">
        <f t="shared" si="4"/>
        <v>26.91</v>
      </c>
      <c r="E9" s="33">
        <f t="shared" si="4"/>
        <v>31.92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48.85714286</v>
      </c>
      <c r="C15" s="37">
        <f t="shared" si="5"/>
        <v>9.896666667</v>
      </c>
      <c r="D15" s="37">
        <f t="shared" si="5"/>
        <v>5.382</v>
      </c>
      <c r="E15" s="37">
        <f t="shared" si="5"/>
        <v>1.995</v>
      </c>
      <c r="F15" s="34"/>
    </row>
    <row r="16">
      <c r="A16" s="35" t="s">
        <v>50</v>
      </c>
      <c r="B16" s="37">
        <f t="shared" ref="B16:E16" si="6">B15*B12</f>
        <v>14.65714286</v>
      </c>
      <c r="C16" s="37">
        <f t="shared" si="6"/>
        <v>1.979333333</v>
      </c>
      <c r="D16" s="37">
        <f t="shared" si="6"/>
        <v>102.258</v>
      </c>
      <c r="E16" s="37">
        <f t="shared" si="6"/>
        <v>1.995</v>
      </c>
      <c r="F16" s="34"/>
    </row>
    <row r="17">
      <c r="A17" s="38" t="s">
        <v>51</v>
      </c>
      <c r="B17" s="39">
        <f t="shared" ref="B17:E17" si="7">B15*B13</f>
        <v>43.97142857</v>
      </c>
      <c r="C17" s="39">
        <f t="shared" si="7"/>
        <v>25.73133333</v>
      </c>
      <c r="D17" s="39">
        <f t="shared" si="7"/>
        <v>188.37</v>
      </c>
      <c r="E17" s="39">
        <f t="shared" si="7"/>
        <v>113.715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0.02923976608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0.0336813742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0.03716090673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0.0313283208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0.3071741327046143</v>
      </c>
      <c r="D28" s="46">
        <v>0.6778149386845039</v>
      </c>
      <c r="E28" s="46">
        <v>0.0</v>
      </c>
    </row>
    <row r="29">
      <c r="B29" s="46">
        <v>0.0</v>
      </c>
      <c r="C29" s="46">
        <v>0.07679353317615357</v>
      </c>
      <c r="D29" s="46">
        <v>0.08472686733556299</v>
      </c>
      <c r="E29" s="46">
        <v>0.07142857142857144</v>
      </c>
    </row>
    <row r="30">
      <c r="B30" s="46">
        <v>0.06666666666666668</v>
      </c>
      <c r="C30" s="46">
        <v>0.0</v>
      </c>
      <c r="D30" s="46">
        <v>0.16945373467112598</v>
      </c>
      <c r="E30" s="46">
        <v>0.5000000000000001</v>
      </c>
    </row>
    <row r="31">
      <c r="B31" s="46">
        <v>0.0</v>
      </c>
      <c r="C31" s="46">
        <v>0.0</v>
      </c>
      <c r="D31" s="46">
        <v>0.0</v>
      </c>
      <c r="E31" s="46">
        <v>0.21428571428571433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1.345297492</v>
      </c>
      <c r="C33" s="47">
        <v>0.44761448831070727</v>
      </c>
      <c r="D33" s="47">
        <v>1.1435699007848494</v>
      </c>
      <c r="E33" s="47">
        <v>0.7684185267095143</v>
      </c>
    </row>
    <row r="34">
      <c r="B34" s="47">
        <v>0.009910271557005893</v>
      </c>
      <c r="C34" s="47">
        <v>1.086478718591751</v>
      </c>
      <c r="D34" s="47">
        <v>0.11892325868407068</v>
      </c>
      <c r="E34" s="47">
        <v>0.17444922994365875</v>
      </c>
    </row>
    <row r="35">
      <c r="B35" s="47">
        <v>0.10798495302762129</v>
      </c>
      <c r="C35" s="47">
        <v>0.03592932402816147</v>
      </c>
      <c r="D35" s="47">
        <v>1.295819436331455</v>
      </c>
      <c r="E35" s="47">
        <v>0.827878670758941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0.33333333333333326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6.999999999999999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23.050959047748716</v>
      </c>
      <c r="D42" s="50">
        <v>7.942477429955536</v>
      </c>
      <c r="E42" s="50">
        <v>35.13737304610529</v>
      </c>
      <c r="G42" s="51">
        <f t="shared" ref="G42:J42" si="8">G37-B28</f>
        <v>0.8</v>
      </c>
      <c r="H42" s="51">
        <f t="shared" si="8"/>
        <v>-0.3071741327</v>
      </c>
      <c r="I42" s="51">
        <f t="shared" si="8"/>
        <v>-0.6778149387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9.158237192453218</v>
      </c>
      <c r="D43" s="50">
        <v>22.285009626172275</v>
      </c>
      <c r="E43" s="50">
        <v>89.44622937185075</v>
      </c>
      <c r="G43" s="51">
        <f t="shared" ref="G43:J43" si="9">G38-B29</f>
        <v>0</v>
      </c>
      <c r="H43" s="51">
        <f t="shared" si="9"/>
        <v>0.9232064668</v>
      </c>
      <c r="I43" s="51">
        <f t="shared" si="9"/>
        <v>-0.08472686734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40.413069819449305</v>
      </c>
      <c r="D44" s="50">
        <v>43.74727992069313</v>
      </c>
      <c r="E44" s="50">
        <v>287.6274121646195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0.8305462653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22.85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4.11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25.08</v>
      </c>
    </row>
    <row r="51">
      <c r="G51" s="56" t="s">
        <v>64</v>
      </c>
      <c r="H51" s="54"/>
      <c r="I51" s="54"/>
      <c r="J51" s="54"/>
    </row>
    <row r="52">
      <c r="G52" s="55">
        <f>B7</f>
        <v>25.08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18.29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1.83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7.500526775793086</v>
      </c>
      <c r="D55" s="66">
        <v>3.4467196809655363</v>
      </c>
      <c r="E55" s="66">
        <v>14.132753543241387</v>
      </c>
      <c r="F55" s="63">
        <f t="shared" ref="F55:F58" si="12">Sum(B55:E55)</f>
        <v>25.08</v>
      </c>
      <c r="G55" s="55">
        <v>0.0</v>
      </c>
      <c r="H55" s="55">
        <v>0.0</v>
      </c>
      <c r="I55" s="55">
        <v>0.0</v>
      </c>
      <c r="J55" s="55">
        <f>E7</f>
        <v>6.84</v>
      </c>
    </row>
    <row r="56">
      <c r="A56" s="9" t="s">
        <v>19</v>
      </c>
      <c r="B56" s="66">
        <v>0.0</v>
      </c>
      <c r="C56" s="66">
        <v>15.293642579506079</v>
      </c>
      <c r="D56" s="66">
        <v>0.3011009535019567</v>
      </c>
      <c r="E56" s="66">
        <v>2.6952564669919674</v>
      </c>
      <c r="F56" s="63">
        <f t="shared" si="12"/>
        <v>18.29</v>
      </c>
    </row>
    <row r="57">
      <c r="A57" s="9" t="s">
        <v>20</v>
      </c>
      <c r="B57" s="66">
        <v>0.0</v>
      </c>
      <c r="C57" s="66">
        <v>0.05583064470083938</v>
      </c>
      <c r="D57" s="66">
        <v>0.3621793655325078</v>
      </c>
      <c r="E57" s="66">
        <v>1.4119899897666552</v>
      </c>
      <c r="F57" s="63">
        <f t="shared" si="12"/>
        <v>1.83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6.839999999999997</v>
      </c>
      <c r="F58" s="63">
        <f t="shared" si="12"/>
        <v>6.84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52.04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22.85</v>
      </c>
      <c r="D60" s="76">
        <f t="shared" si="13"/>
        <v>4.11</v>
      </c>
      <c r="E60" s="76">
        <f t="shared" si="13"/>
        <v>25.08</v>
      </c>
      <c r="F60" s="76">
        <f>SUM(B60:E60)</f>
        <v>52.04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0.6160323341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0.06800445931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99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7.05</v>
      </c>
      <c r="C3" s="19">
        <v>9.4</v>
      </c>
      <c r="D3" s="19">
        <v>18.8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35.25</v>
      </c>
    </row>
    <row r="4">
      <c r="A4" s="7" t="s">
        <v>19</v>
      </c>
      <c r="B4" s="19">
        <v>0.0</v>
      </c>
      <c r="C4" s="19">
        <v>2.35</v>
      </c>
      <c r="D4" s="19">
        <v>2.35</v>
      </c>
      <c r="E4" s="19">
        <v>2.35</v>
      </c>
      <c r="F4" s="21">
        <v>24.03</v>
      </c>
      <c r="G4" s="21">
        <v>0.0</v>
      </c>
      <c r="H4" s="22">
        <f t="shared" si="1"/>
        <v>24.03</v>
      </c>
      <c r="I4" s="23">
        <f t="shared" si="2"/>
        <v>31.08</v>
      </c>
    </row>
    <row r="5">
      <c r="A5" s="7" t="s">
        <v>20</v>
      </c>
      <c r="B5" s="19">
        <v>2.35</v>
      </c>
      <c r="C5" s="19">
        <v>0.0</v>
      </c>
      <c r="D5" s="19">
        <v>4.7</v>
      </c>
      <c r="E5" s="19">
        <v>16.45</v>
      </c>
      <c r="F5" s="21">
        <v>0.0</v>
      </c>
      <c r="G5" s="21">
        <v>3.99</v>
      </c>
      <c r="H5" s="22">
        <f t="shared" si="1"/>
        <v>3.99</v>
      </c>
      <c r="I5" s="23">
        <f t="shared" si="2"/>
        <v>27.49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7.05</v>
      </c>
      <c r="F6" s="21">
        <v>25.85</v>
      </c>
      <c r="G6" s="21">
        <v>0.0</v>
      </c>
      <c r="H6" s="22">
        <f t="shared" si="1"/>
        <v>25.85</v>
      </c>
      <c r="I6" s="23">
        <f t="shared" si="2"/>
        <v>32.9</v>
      </c>
    </row>
    <row r="7">
      <c r="A7" s="25" t="s">
        <v>41</v>
      </c>
      <c r="B7" s="26">
        <f>I3-B8</f>
        <v>25.85</v>
      </c>
      <c r="C7" s="26">
        <f>I4-C8</f>
        <v>19.33</v>
      </c>
      <c r="D7" s="26">
        <f>I5-D8</f>
        <v>1.64</v>
      </c>
      <c r="E7" s="26">
        <f>I6-E8</f>
        <v>7.05</v>
      </c>
      <c r="F7" s="27">
        <f>SUM(B7:E7)</f>
        <v>53.87</v>
      </c>
      <c r="G7" s="25" t="s">
        <v>1</v>
      </c>
      <c r="H7" s="28"/>
    </row>
    <row r="8">
      <c r="A8" s="29" t="s">
        <v>42</v>
      </c>
      <c r="B8" s="30">
        <f t="shared" ref="B8:E8" si="3">SUM(B2:B6)</f>
        <v>9.4</v>
      </c>
      <c r="C8" s="30">
        <f t="shared" si="3"/>
        <v>11.75</v>
      </c>
      <c r="D8" s="30">
        <f t="shared" si="3"/>
        <v>25.85</v>
      </c>
      <c r="E8" s="30">
        <f t="shared" si="3"/>
        <v>25.85</v>
      </c>
      <c r="F8" s="31"/>
      <c r="G8" s="28"/>
      <c r="H8" s="28"/>
    </row>
    <row r="9">
      <c r="A9" s="32" t="s">
        <v>75</v>
      </c>
      <c r="B9" s="33">
        <f t="shared" ref="B9:E9" si="4">SUM(B3:B7)</f>
        <v>35.25</v>
      </c>
      <c r="C9" s="33">
        <f t="shared" si="4"/>
        <v>31.08</v>
      </c>
      <c r="D9" s="33">
        <f t="shared" si="4"/>
        <v>27.49</v>
      </c>
      <c r="E9" s="33">
        <f t="shared" si="4"/>
        <v>32.9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50.35714286</v>
      </c>
      <c r="C15" s="37">
        <f t="shared" si="5"/>
        <v>10.36</v>
      </c>
      <c r="D15" s="37">
        <f t="shared" si="5"/>
        <v>5.498</v>
      </c>
      <c r="E15" s="37">
        <f t="shared" si="5"/>
        <v>2.05625</v>
      </c>
      <c r="F15" s="34"/>
    </row>
    <row r="16">
      <c r="A16" s="35" t="s">
        <v>50</v>
      </c>
      <c r="B16" s="37">
        <f t="shared" ref="B16:E16" si="6">B15*B12</f>
        <v>15.10714286</v>
      </c>
      <c r="C16" s="37">
        <f t="shared" si="6"/>
        <v>2.072</v>
      </c>
      <c r="D16" s="37">
        <f t="shared" si="6"/>
        <v>104.462</v>
      </c>
      <c r="E16" s="37">
        <f t="shared" si="6"/>
        <v>2.05625</v>
      </c>
      <c r="F16" s="34"/>
    </row>
    <row r="17">
      <c r="A17" s="38" t="s">
        <v>51</v>
      </c>
      <c r="B17" s="39">
        <f t="shared" ref="B17:E17" si="7">B15*B13</f>
        <v>45.32142857</v>
      </c>
      <c r="C17" s="39">
        <f t="shared" si="7"/>
        <v>26.936</v>
      </c>
      <c r="D17" s="39">
        <f t="shared" si="7"/>
        <v>192.43</v>
      </c>
      <c r="E17" s="39">
        <f t="shared" si="7"/>
        <v>117.20625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0.02836879433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0.03217503218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0.03637686431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0.03039513678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0.3024453024453025</v>
      </c>
      <c r="D28" s="46">
        <v>0.6838850491087668</v>
      </c>
      <c r="E28" s="46">
        <v>0.0</v>
      </c>
    </row>
    <row r="29">
      <c r="B29" s="46">
        <v>0.0</v>
      </c>
      <c r="C29" s="46">
        <v>0.07561132561132562</v>
      </c>
      <c r="D29" s="46">
        <v>0.08548563113859585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0.1709712622771917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1.346337268</v>
      </c>
      <c r="C33" s="47">
        <v>0.4405001851713145</v>
      </c>
      <c r="D33" s="47">
        <v>1.1560472169853582</v>
      </c>
      <c r="E33" s="47">
        <v>0.7757118821880749</v>
      </c>
    </row>
    <row r="34">
      <c r="B34" s="47">
        <v>0.010012246420304557</v>
      </c>
      <c r="C34" s="47">
        <v>1.085071880137517</v>
      </c>
      <c r="D34" s="47">
        <v>0.1201469570436547</v>
      </c>
      <c r="E34" s="47">
        <v>0.17510005267664547</v>
      </c>
    </row>
    <row r="35">
      <c r="B35" s="47">
        <v>0.10826623226437704</v>
      </c>
      <c r="C35" s="47">
        <v>0.03542299280491279</v>
      </c>
      <c r="D35" s="47">
        <v>1.2991947871725245</v>
      </c>
      <c r="E35" s="47">
        <v>0.8299805911829623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0.06666666666666668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23.983410734274333</v>
      </c>
      <c r="D42" s="50">
        <v>7.786022029848277</v>
      </c>
      <c r="E42" s="50">
        <v>36.50196009302025</v>
      </c>
      <c r="G42" s="51">
        <f t="shared" ref="G42:J42" si="8">G37-B28</f>
        <v>0.8</v>
      </c>
      <c r="H42" s="51">
        <f t="shared" si="8"/>
        <v>-0.3024453024</v>
      </c>
      <c r="I42" s="51">
        <f t="shared" si="8"/>
        <v>-0.6838850491</v>
      </c>
      <c r="J42" s="51">
        <f t="shared" si="8"/>
        <v>0</v>
      </c>
    </row>
    <row r="43">
      <c r="A43" s="49" t="s">
        <v>50</v>
      </c>
      <c r="B43" s="50">
        <v>0.0</v>
      </c>
      <c r="C43" s="50">
        <v>9.509422938253833</v>
      </c>
      <c r="D43" s="50">
        <v>21.70719119472839</v>
      </c>
      <c r="E43" s="50">
        <v>92.48077872416064</v>
      </c>
      <c r="G43" s="51">
        <f t="shared" ref="G43:J43" si="9">G38-B29</f>
        <v>0</v>
      </c>
      <c r="H43" s="51">
        <f t="shared" si="9"/>
        <v>0.9243886744</v>
      </c>
      <c r="I43" s="51">
        <f t="shared" si="9"/>
        <v>-0.08548563114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42.16577645931549</v>
      </c>
      <c r="D44" s="50">
        <v>42.63250080632046</v>
      </c>
      <c r="E44" s="50">
        <v>297.0954013057927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0.8290287377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24.03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3.99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25.85</v>
      </c>
    </row>
    <row r="51">
      <c r="G51" s="56" t="s">
        <v>64</v>
      </c>
      <c r="H51" s="54"/>
      <c r="I51" s="54"/>
      <c r="J51" s="54"/>
    </row>
    <row r="52">
      <c r="G52" s="55">
        <f>B7</f>
        <v>25.85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19.33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1.64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7.7624942630889056</v>
      </c>
      <c r="D55" s="66">
        <v>3.382594156899158</v>
      </c>
      <c r="E55" s="66">
        <v>14.70491158001194</v>
      </c>
      <c r="F55" s="63">
        <f t="shared" ref="F55:F58" si="12">Sum(B55:E55)</f>
        <v>25.85</v>
      </c>
      <c r="G55" s="55">
        <v>0.0</v>
      </c>
      <c r="H55" s="55">
        <v>0.0</v>
      </c>
      <c r="I55" s="55">
        <v>0.0</v>
      </c>
      <c r="J55" s="55">
        <f>E7</f>
        <v>7.05</v>
      </c>
    </row>
    <row r="56">
      <c r="A56" s="9" t="s">
        <v>19</v>
      </c>
      <c r="B56" s="66">
        <v>0.0</v>
      </c>
      <c r="C56" s="66">
        <v>16.21672393232589</v>
      </c>
      <c r="D56" s="66">
        <v>0.2981511683339397</v>
      </c>
      <c r="E56" s="66">
        <v>2.8151248993401725</v>
      </c>
      <c r="F56" s="63">
        <f t="shared" si="12"/>
        <v>19.33</v>
      </c>
    </row>
    <row r="57">
      <c r="A57" s="9" t="s">
        <v>20</v>
      </c>
      <c r="B57" s="66">
        <v>0.0</v>
      </c>
      <c r="C57" s="66">
        <v>0.05078180458520806</v>
      </c>
      <c r="D57" s="66">
        <v>0.30925467476690194</v>
      </c>
      <c r="E57" s="66">
        <v>1.2799635206478908</v>
      </c>
      <c r="F57" s="63">
        <f t="shared" si="12"/>
        <v>1.64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7.049999999999997</v>
      </c>
      <c r="F58" s="63">
        <f t="shared" si="12"/>
        <v>7.05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53.87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24.03</v>
      </c>
      <c r="D60" s="76">
        <f t="shared" si="13"/>
        <v>3.99</v>
      </c>
      <c r="E60" s="76">
        <f t="shared" si="13"/>
        <v>25.85</v>
      </c>
      <c r="F60" s="76">
        <f>SUM(B60:E60)</f>
        <v>53.87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0.6219433719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0.05965805748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100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7.35</v>
      </c>
      <c r="C3" s="19">
        <v>9.8</v>
      </c>
      <c r="D3" s="19">
        <v>19.6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36.75</v>
      </c>
    </row>
    <row r="4">
      <c r="A4" s="7" t="s">
        <v>19</v>
      </c>
      <c r="B4" s="19">
        <v>0.0</v>
      </c>
      <c r="C4" s="19">
        <v>2.45</v>
      </c>
      <c r="D4" s="19">
        <v>2.45</v>
      </c>
      <c r="E4" s="19">
        <v>2.45</v>
      </c>
      <c r="F4" s="21">
        <v>25.99</v>
      </c>
      <c r="G4" s="21">
        <v>0.0</v>
      </c>
      <c r="H4" s="22">
        <f t="shared" si="1"/>
        <v>25.99</v>
      </c>
      <c r="I4" s="23">
        <f t="shared" si="2"/>
        <v>33.34</v>
      </c>
    </row>
    <row r="5">
      <c r="A5" s="7" t="s">
        <v>20</v>
      </c>
      <c r="B5" s="19">
        <v>2.45</v>
      </c>
      <c r="C5" s="19">
        <v>0.0</v>
      </c>
      <c r="D5" s="19">
        <v>4.9</v>
      </c>
      <c r="E5" s="19">
        <v>17.15</v>
      </c>
      <c r="F5" s="21">
        <v>0.0</v>
      </c>
      <c r="G5" s="21">
        <v>3.78</v>
      </c>
      <c r="H5" s="22">
        <f t="shared" si="1"/>
        <v>3.78</v>
      </c>
      <c r="I5" s="23">
        <f t="shared" si="2"/>
        <v>28.28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7.35</v>
      </c>
      <c r="F6" s="21">
        <v>26.95</v>
      </c>
      <c r="G6" s="21">
        <v>0.0</v>
      </c>
      <c r="H6" s="22">
        <f t="shared" si="1"/>
        <v>26.95</v>
      </c>
      <c r="I6" s="23">
        <f t="shared" si="2"/>
        <v>34.3</v>
      </c>
    </row>
    <row r="7">
      <c r="A7" s="25" t="s">
        <v>41</v>
      </c>
      <c r="B7" s="26">
        <f>I3-B8</f>
        <v>26.95</v>
      </c>
      <c r="C7" s="26">
        <f>I4-C8</f>
        <v>21.09</v>
      </c>
      <c r="D7" s="26">
        <f>I5-D8</f>
        <v>1.33</v>
      </c>
      <c r="E7" s="26">
        <f>I6-E8</f>
        <v>7.35</v>
      </c>
      <c r="F7" s="27">
        <f>SUM(B7:E7)</f>
        <v>56.72</v>
      </c>
      <c r="G7" s="25" t="s">
        <v>1</v>
      </c>
      <c r="H7" s="28"/>
    </row>
    <row r="8">
      <c r="A8" s="29" t="s">
        <v>42</v>
      </c>
      <c r="B8" s="30">
        <f t="shared" ref="B8:E8" si="3">SUM(B2:B6)</f>
        <v>9.8</v>
      </c>
      <c r="C8" s="30">
        <f t="shared" si="3"/>
        <v>12.25</v>
      </c>
      <c r="D8" s="30">
        <f t="shared" si="3"/>
        <v>26.95</v>
      </c>
      <c r="E8" s="30">
        <f t="shared" si="3"/>
        <v>26.95</v>
      </c>
      <c r="F8" s="31"/>
      <c r="G8" s="28"/>
      <c r="H8" s="28"/>
    </row>
    <row r="9">
      <c r="A9" s="32" t="s">
        <v>75</v>
      </c>
      <c r="B9" s="33">
        <f t="shared" ref="B9:E9" si="4">SUM(B3:B7)</f>
        <v>36.75</v>
      </c>
      <c r="C9" s="33">
        <f t="shared" si="4"/>
        <v>33.34</v>
      </c>
      <c r="D9" s="33">
        <f t="shared" si="4"/>
        <v>28.28</v>
      </c>
      <c r="E9" s="33">
        <f t="shared" si="4"/>
        <v>34.3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52.5</v>
      </c>
      <c r="C15" s="37">
        <f t="shared" si="5"/>
        <v>11.11333333</v>
      </c>
      <c r="D15" s="37">
        <f t="shared" si="5"/>
        <v>5.656</v>
      </c>
      <c r="E15" s="37">
        <f t="shared" si="5"/>
        <v>2.14375</v>
      </c>
      <c r="F15" s="34"/>
    </row>
    <row r="16">
      <c r="A16" s="35" t="s">
        <v>50</v>
      </c>
      <c r="B16" s="37">
        <f t="shared" ref="B16:E16" si="6">B15*B12</f>
        <v>15.75</v>
      </c>
      <c r="C16" s="37">
        <f t="shared" si="6"/>
        <v>2.222666667</v>
      </c>
      <c r="D16" s="37">
        <f t="shared" si="6"/>
        <v>107.464</v>
      </c>
      <c r="E16" s="37">
        <f t="shared" si="6"/>
        <v>2.14375</v>
      </c>
      <c r="F16" s="34"/>
    </row>
    <row r="17">
      <c r="A17" s="38" t="s">
        <v>51</v>
      </c>
      <c r="B17" s="39">
        <f t="shared" ref="B17:E17" si="7">B15*B13</f>
        <v>47.25</v>
      </c>
      <c r="C17" s="39">
        <f t="shared" si="7"/>
        <v>28.89466667</v>
      </c>
      <c r="D17" s="39">
        <f t="shared" si="7"/>
        <v>197.96</v>
      </c>
      <c r="E17" s="39">
        <f t="shared" si="7"/>
        <v>122.19375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0.02721088435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0.0299940012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0.03536067893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0.02915451895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0.29394121175764854</v>
      </c>
      <c r="D28" s="46">
        <v>0.6930693069306931</v>
      </c>
      <c r="E28" s="46">
        <v>0.0</v>
      </c>
    </row>
    <row r="29">
      <c r="B29" s="46">
        <v>0.0</v>
      </c>
      <c r="C29" s="46">
        <v>0.07348530293941213</v>
      </c>
      <c r="D29" s="46">
        <v>0.08663366336633664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0.17326732673267328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1.347898862</v>
      </c>
      <c r="C33" s="47">
        <v>0.4276273501736534</v>
      </c>
      <c r="D33" s="47">
        <v>1.1747863430989631</v>
      </c>
      <c r="E33" s="47">
        <v>0.786466522896945</v>
      </c>
    </row>
    <row r="34">
      <c r="B34" s="47">
        <v>0.01016331326973881</v>
      </c>
      <c r="C34" s="47">
        <v>1.082538053416751</v>
      </c>
      <c r="D34" s="47">
        <v>0.12195975923686575</v>
      </c>
      <c r="E34" s="47">
        <v>0.17602330618861922</v>
      </c>
    </row>
    <row r="35">
      <c r="B35" s="47">
        <v>0.10869284235881538</v>
      </c>
      <c r="C35" s="47">
        <v>0.03448332324753613</v>
      </c>
      <c r="D35" s="47">
        <v>1.3043141083057848</v>
      </c>
      <c r="E35" s="47">
        <v>0.8331529164898207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1.2857142857142856</v>
      </c>
      <c r="C40" s="48">
        <v>0.8666666666666666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25.43482493274103</v>
      </c>
      <c r="D42" s="50">
        <v>7.483577015252025</v>
      </c>
      <c r="E42" s="50">
        <v>38.49468138534028</v>
      </c>
      <c r="G42" s="51">
        <f t="shared" ref="G42:J42" si="8">G37-B28</f>
        <v>0.8</v>
      </c>
      <c r="H42" s="51">
        <f t="shared" si="8"/>
        <v>-0.2939412118</v>
      </c>
      <c r="I42" s="51">
        <f t="shared" si="8"/>
        <v>-0.6930693069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10.044477355846551</v>
      </c>
      <c r="D43" s="50">
        <v>20.669055586852306</v>
      </c>
      <c r="E43" s="50">
        <v>96.86688372396782</v>
      </c>
      <c r="G43" s="51">
        <f t="shared" ref="G43:J43" si="9">G38-B29</f>
        <v>0</v>
      </c>
      <c r="H43" s="51">
        <f t="shared" si="9"/>
        <v>0.9265146971</v>
      </c>
      <c r="I43" s="51">
        <f t="shared" si="9"/>
        <v>-0.08663366337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44.94683315977865</v>
      </c>
      <c r="D44" s="50">
        <v>40.621153104491995</v>
      </c>
      <c r="E44" s="50">
        <v>310.730430402396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0.8267326733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25.99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3.78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26.95</v>
      </c>
    </row>
    <row r="51">
      <c r="G51" s="56" t="s">
        <v>64</v>
      </c>
      <c r="H51" s="54"/>
      <c r="I51" s="54"/>
      <c r="J51" s="54"/>
    </row>
    <row r="52">
      <c r="G52" s="55">
        <f>B7</f>
        <v>26.95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21.09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1.33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8.150292209409717</v>
      </c>
      <c r="D55" s="66">
        <v>3.2565077430703258</v>
      </c>
      <c r="E55" s="66">
        <v>15.543200047519953</v>
      </c>
      <c r="F55" s="63">
        <f t="shared" ref="F55:F58" si="12">Sum(B55:E55)</f>
        <v>26.95</v>
      </c>
      <c r="G55" s="55">
        <v>0.0</v>
      </c>
      <c r="H55" s="55">
        <v>0.0</v>
      </c>
      <c r="I55" s="55">
        <v>0.0</v>
      </c>
      <c r="J55" s="55">
        <f>E7</f>
        <v>7.35</v>
      </c>
    </row>
    <row r="56">
      <c r="A56" s="9" t="s">
        <v>19</v>
      </c>
      <c r="B56" s="66">
        <v>0.0</v>
      </c>
      <c r="C56" s="66">
        <v>17.797558756301004</v>
      </c>
      <c r="D56" s="66">
        <v>0.2916213676759083</v>
      </c>
      <c r="E56" s="66">
        <v>3.0008198760230815</v>
      </c>
      <c r="F56" s="63">
        <f t="shared" si="12"/>
        <v>21.09</v>
      </c>
    </row>
    <row r="57">
      <c r="A57" s="9" t="s">
        <v>20</v>
      </c>
      <c r="B57" s="66">
        <v>0.0</v>
      </c>
      <c r="C57" s="66">
        <v>0.04214903428927176</v>
      </c>
      <c r="D57" s="66">
        <v>0.23187088925376567</v>
      </c>
      <c r="E57" s="66">
        <v>1.0559800764569607</v>
      </c>
      <c r="F57" s="63">
        <f t="shared" si="12"/>
        <v>1.33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7.3500000000000005</v>
      </c>
      <c r="F58" s="63">
        <f t="shared" si="12"/>
        <v>7.35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56.72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25.99</v>
      </c>
      <c r="D60" s="76">
        <f t="shared" si="13"/>
        <v>3.78</v>
      </c>
      <c r="E60" s="76">
        <f t="shared" si="13"/>
        <v>26.95</v>
      </c>
      <c r="F60" s="76">
        <f>SUM(B60:E60)</f>
        <v>56.72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0.6325734853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0.04702970297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101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7.65</v>
      </c>
      <c r="C3" s="19">
        <v>10.2</v>
      </c>
      <c r="D3" s="19">
        <v>20.4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38.25</v>
      </c>
    </row>
    <row r="4">
      <c r="A4" s="7" t="s">
        <v>19</v>
      </c>
      <c r="B4" s="19">
        <v>0.0</v>
      </c>
      <c r="C4" s="19">
        <v>2.55</v>
      </c>
      <c r="D4" s="19">
        <v>2.55</v>
      </c>
      <c r="E4" s="19">
        <v>2.55</v>
      </c>
      <c r="F4" s="21">
        <v>27.24</v>
      </c>
      <c r="G4" s="21">
        <v>0.0</v>
      </c>
      <c r="H4" s="22">
        <f t="shared" si="1"/>
        <v>27.24</v>
      </c>
      <c r="I4" s="23">
        <f t="shared" si="2"/>
        <v>34.89</v>
      </c>
    </row>
    <row r="5">
      <c r="A5" s="7" t="s">
        <v>20</v>
      </c>
      <c r="B5" s="19">
        <v>2.55</v>
      </c>
      <c r="C5" s="19">
        <v>0.0</v>
      </c>
      <c r="D5" s="19">
        <v>5.1</v>
      </c>
      <c r="E5" s="19">
        <v>17.85</v>
      </c>
      <c r="F5" s="21">
        <v>0.0</v>
      </c>
      <c r="G5" s="21">
        <v>3.66</v>
      </c>
      <c r="H5" s="22">
        <f t="shared" si="1"/>
        <v>3.66</v>
      </c>
      <c r="I5" s="23">
        <f t="shared" si="2"/>
        <v>29.16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7.65</v>
      </c>
      <c r="F6" s="21">
        <v>28.05</v>
      </c>
      <c r="G6" s="21">
        <v>0.0</v>
      </c>
      <c r="H6" s="22">
        <f t="shared" si="1"/>
        <v>28.05</v>
      </c>
      <c r="I6" s="23">
        <f t="shared" si="2"/>
        <v>35.7</v>
      </c>
    </row>
    <row r="7">
      <c r="A7" s="25" t="s">
        <v>41</v>
      </c>
      <c r="B7" s="26">
        <f>I3-B8</f>
        <v>28.05</v>
      </c>
      <c r="C7" s="26">
        <f>I4-C8</f>
        <v>22.14</v>
      </c>
      <c r="D7" s="26">
        <f>I5-D8</f>
        <v>1.11</v>
      </c>
      <c r="E7" s="26">
        <f>I6-E8</f>
        <v>7.65</v>
      </c>
      <c r="F7" s="27">
        <f>SUM(B7:E7)</f>
        <v>58.95</v>
      </c>
      <c r="G7" s="25" t="s">
        <v>1</v>
      </c>
      <c r="H7" s="28"/>
    </row>
    <row r="8">
      <c r="A8" s="29" t="s">
        <v>42</v>
      </c>
      <c r="B8" s="30">
        <f t="shared" ref="B8:E8" si="3">SUM(B2:B6)</f>
        <v>10.2</v>
      </c>
      <c r="C8" s="30">
        <f t="shared" si="3"/>
        <v>12.75</v>
      </c>
      <c r="D8" s="30">
        <f t="shared" si="3"/>
        <v>28.05</v>
      </c>
      <c r="E8" s="30">
        <f t="shared" si="3"/>
        <v>28.05</v>
      </c>
      <c r="F8" s="31"/>
      <c r="G8" s="28"/>
      <c r="H8" s="28"/>
    </row>
    <row r="9">
      <c r="A9" s="32" t="s">
        <v>75</v>
      </c>
      <c r="B9" s="33">
        <f t="shared" ref="B9:E9" si="4">SUM(B3:B7)</f>
        <v>38.25</v>
      </c>
      <c r="C9" s="33">
        <f t="shared" si="4"/>
        <v>34.89</v>
      </c>
      <c r="D9" s="33">
        <f t="shared" si="4"/>
        <v>29.16</v>
      </c>
      <c r="E9" s="33">
        <f t="shared" si="4"/>
        <v>35.7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54.64285714</v>
      </c>
      <c r="C15" s="37">
        <f t="shared" si="5"/>
        <v>11.63</v>
      </c>
      <c r="D15" s="37">
        <f t="shared" si="5"/>
        <v>5.832</v>
      </c>
      <c r="E15" s="37">
        <f t="shared" si="5"/>
        <v>2.23125</v>
      </c>
      <c r="F15" s="34"/>
    </row>
    <row r="16">
      <c r="A16" s="35" t="s">
        <v>50</v>
      </c>
      <c r="B16" s="37">
        <f t="shared" ref="B16:E16" si="6">B15*B12</f>
        <v>16.39285714</v>
      </c>
      <c r="C16" s="37">
        <f t="shared" si="6"/>
        <v>2.326</v>
      </c>
      <c r="D16" s="37">
        <f t="shared" si="6"/>
        <v>110.808</v>
      </c>
      <c r="E16" s="37">
        <f t="shared" si="6"/>
        <v>2.23125</v>
      </c>
      <c r="F16" s="34"/>
    </row>
    <row r="17">
      <c r="A17" s="38" t="s">
        <v>51</v>
      </c>
      <c r="B17" s="39">
        <f t="shared" ref="B17:E17" si="7">B15*B13</f>
        <v>49.17857143</v>
      </c>
      <c r="C17" s="39">
        <f t="shared" si="7"/>
        <v>30.238</v>
      </c>
      <c r="D17" s="39">
        <f t="shared" si="7"/>
        <v>204.12</v>
      </c>
      <c r="E17" s="39">
        <f t="shared" si="7"/>
        <v>127.18125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0.02614379085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0.0286615076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0.03429355281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0.02801120448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0.292347377472055</v>
      </c>
      <c r="D28" s="46">
        <v>0.6995884773662551</v>
      </c>
      <c r="E28" s="46">
        <v>0.0</v>
      </c>
    </row>
    <row r="29">
      <c r="B29" s="46">
        <v>0.0</v>
      </c>
      <c r="C29" s="46">
        <v>0.07308684436801376</v>
      </c>
      <c r="D29" s="46">
        <v>0.08744855967078188</v>
      </c>
      <c r="E29" s="46">
        <v>0.07142857142857141</v>
      </c>
    </row>
    <row r="30">
      <c r="B30" s="46">
        <v>0.06666666666666667</v>
      </c>
      <c r="C30" s="46">
        <v>0.0</v>
      </c>
      <c r="D30" s="46">
        <v>0.17489711934156377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1.349079533</v>
      </c>
      <c r="C33" s="47">
        <v>0.4254981830347501</v>
      </c>
      <c r="D33" s="47">
        <v>1.1889543992280236</v>
      </c>
      <c r="E33" s="47">
        <v>0.7952889979664469</v>
      </c>
    </row>
    <row r="34">
      <c r="B34" s="47">
        <v>0.01028375700061127</v>
      </c>
      <c r="C34" s="47">
        <v>1.0820932072172613</v>
      </c>
      <c r="D34" s="47">
        <v>0.12340508400733526</v>
      </c>
      <c r="E34" s="47">
        <v>0.17690261775169164</v>
      </c>
    </row>
    <row r="35">
      <c r="B35" s="47">
        <v>0.10900293485764503</v>
      </c>
      <c r="C35" s="47">
        <v>0.03437940431502719</v>
      </c>
      <c r="D35" s="47">
        <v>1.3080352182917405</v>
      </c>
      <c r="E35" s="47">
        <v>0.8355114483961101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26.570663181764704</v>
      </c>
      <c r="D42" s="50">
        <v>7.324568983956456</v>
      </c>
      <c r="E42" s="50">
        <v>40.440874977135984</v>
      </c>
      <c r="G42" s="51">
        <f t="shared" ref="G42:J42" si="8">G37-B28</f>
        <v>0.8</v>
      </c>
      <c r="H42" s="51">
        <f t="shared" si="8"/>
        <v>-0.2923473775</v>
      </c>
      <c r="I42" s="51">
        <f t="shared" si="8"/>
        <v>-0.6995884774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10.491149523420752</v>
      </c>
      <c r="D43" s="50">
        <v>20.0872245570027</v>
      </c>
      <c r="E43" s="50">
        <v>101.17973306243368</v>
      </c>
      <c r="G43" s="51">
        <f t="shared" ref="G43:J43" si="9">G38-B29</f>
        <v>0</v>
      </c>
      <c r="H43" s="51">
        <f t="shared" si="9"/>
        <v>0.9269131556</v>
      </c>
      <c r="I43" s="51">
        <f t="shared" si="9"/>
        <v>-0.08744855967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47.00368332974583</v>
      </c>
      <c r="D44" s="50">
        <v>39.49818292061582</v>
      </c>
      <c r="E44" s="50">
        <v>324.2159551782098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0.8251028807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27.24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3.66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28.05</v>
      </c>
    </row>
    <row r="51">
      <c r="G51" s="56" t="s">
        <v>64</v>
      </c>
      <c r="H51" s="54"/>
      <c r="I51" s="54"/>
      <c r="J51" s="54"/>
    </row>
    <row r="52">
      <c r="G52" s="55">
        <f>B7</f>
        <v>28.05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22.14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1.11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8.499751704302168</v>
      </c>
      <c r="D55" s="66">
        <v>3.191153607528016</v>
      </c>
      <c r="E55" s="66">
        <v>16.359094688169815</v>
      </c>
      <c r="F55" s="63">
        <f t="shared" ref="F55:F58" si="12">Sum(B55:E55)</f>
        <v>28.05</v>
      </c>
      <c r="G55" s="55">
        <v>0.0</v>
      </c>
      <c r="H55" s="55">
        <v>0.0</v>
      </c>
      <c r="I55" s="55">
        <v>0.0</v>
      </c>
      <c r="J55" s="55">
        <f>E7</f>
        <v>7.65</v>
      </c>
    </row>
    <row r="56">
      <c r="A56" s="9" t="s">
        <v>19</v>
      </c>
      <c r="B56" s="66">
        <v>0.0</v>
      </c>
      <c r="C56" s="66">
        <v>18.704599824482777</v>
      </c>
      <c r="D56" s="66">
        <v>0.28660963397294337</v>
      </c>
      <c r="E56" s="66">
        <v>3.1487905415442765</v>
      </c>
      <c r="F56" s="63">
        <f t="shared" si="12"/>
        <v>22.14</v>
      </c>
    </row>
    <row r="57">
      <c r="A57" s="9" t="s">
        <v>20</v>
      </c>
      <c r="B57" s="66">
        <v>0.0</v>
      </c>
      <c r="C57" s="66">
        <v>0.035648471215051124</v>
      </c>
      <c r="D57" s="66">
        <v>0.18223675849904114</v>
      </c>
      <c r="E57" s="66">
        <v>0.8921147702859108</v>
      </c>
      <c r="F57" s="63">
        <f t="shared" si="12"/>
        <v>1.11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7.649999999999999</v>
      </c>
      <c r="F58" s="63">
        <f t="shared" si="12"/>
        <v>7.65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58.95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27.24</v>
      </c>
      <c r="D60" s="76">
        <f t="shared" si="13"/>
        <v>3.66</v>
      </c>
      <c r="E60" s="76">
        <f t="shared" si="13"/>
        <v>28.05</v>
      </c>
      <c r="F60" s="76">
        <f>SUM(B60:E60)</f>
        <v>58.95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0.6345657782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0.03806584362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102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7.95</v>
      </c>
      <c r="C3" s="19">
        <v>10.6</v>
      </c>
      <c r="D3" s="19">
        <v>21.2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39.75</v>
      </c>
    </row>
    <row r="4">
      <c r="A4" s="7" t="s">
        <v>19</v>
      </c>
      <c r="B4" s="19">
        <v>0.0</v>
      </c>
      <c r="C4" s="19">
        <v>2.65</v>
      </c>
      <c r="D4" s="19">
        <v>2.65</v>
      </c>
      <c r="E4" s="19">
        <v>2.65</v>
      </c>
      <c r="F4" s="21">
        <v>28.55</v>
      </c>
      <c r="G4" s="21">
        <v>0.0</v>
      </c>
      <c r="H4" s="22">
        <f t="shared" si="1"/>
        <v>28.55</v>
      </c>
      <c r="I4" s="23">
        <f t="shared" si="2"/>
        <v>36.5</v>
      </c>
    </row>
    <row r="5">
      <c r="A5" s="7" t="s">
        <v>20</v>
      </c>
      <c r="B5" s="19">
        <v>2.65</v>
      </c>
      <c r="C5" s="19">
        <v>0.0</v>
      </c>
      <c r="D5" s="19">
        <v>5.3</v>
      </c>
      <c r="E5" s="19">
        <v>18.55</v>
      </c>
      <c r="F5" s="21">
        <v>0.0</v>
      </c>
      <c r="G5" s="21">
        <v>3.54</v>
      </c>
      <c r="H5" s="22">
        <f t="shared" si="1"/>
        <v>3.54</v>
      </c>
      <c r="I5" s="23">
        <f t="shared" si="2"/>
        <v>30.04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7.95</v>
      </c>
      <c r="F6" s="21">
        <v>29.15</v>
      </c>
      <c r="G6" s="21">
        <v>0.0</v>
      </c>
      <c r="H6" s="22">
        <f t="shared" si="1"/>
        <v>29.15</v>
      </c>
      <c r="I6" s="23">
        <f t="shared" si="2"/>
        <v>37.1</v>
      </c>
    </row>
    <row r="7">
      <c r="A7" s="25" t="s">
        <v>41</v>
      </c>
      <c r="B7" s="26">
        <f>I3-B8</f>
        <v>29.15</v>
      </c>
      <c r="C7" s="26">
        <f>I4-C8</f>
        <v>23.25</v>
      </c>
      <c r="D7" s="26">
        <f>I5-D8</f>
        <v>0.89</v>
      </c>
      <c r="E7" s="26">
        <f>I6-E8</f>
        <v>7.95</v>
      </c>
      <c r="F7" s="27">
        <f>SUM(B7:E7)</f>
        <v>61.24</v>
      </c>
      <c r="G7" s="25" t="s">
        <v>1</v>
      </c>
      <c r="H7" s="28"/>
    </row>
    <row r="8">
      <c r="A8" s="29" t="s">
        <v>42</v>
      </c>
      <c r="B8" s="30">
        <f t="shared" ref="B8:E8" si="3">SUM(B2:B6)</f>
        <v>10.6</v>
      </c>
      <c r="C8" s="30">
        <f t="shared" si="3"/>
        <v>13.25</v>
      </c>
      <c r="D8" s="30">
        <f t="shared" si="3"/>
        <v>29.15</v>
      </c>
      <c r="E8" s="30">
        <f t="shared" si="3"/>
        <v>29.15</v>
      </c>
      <c r="F8" s="31"/>
      <c r="G8" s="28"/>
      <c r="H8" s="28"/>
    </row>
    <row r="9">
      <c r="A9" s="32" t="s">
        <v>75</v>
      </c>
      <c r="B9" s="33">
        <f t="shared" ref="B9:E9" si="4">SUM(B3:B7)</f>
        <v>39.75</v>
      </c>
      <c r="C9" s="33">
        <f t="shared" si="4"/>
        <v>36.5</v>
      </c>
      <c r="D9" s="33">
        <f t="shared" si="4"/>
        <v>30.04</v>
      </c>
      <c r="E9" s="33">
        <f t="shared" si="4"/>
        <v>37.1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56.78571429</v>
      </c>
      <c r="C15" s="37">
        <f t="shared" si="5"/>
        <v>12.16666667</v>
      </c>
      <c r="D15" s="37">
        <f t="shared" si="5"/>
        <v>6.008</v>
      </c>
      <c r="E15" s="37">
        <f t="shared" si="5"/>
        <v>2.31875</v>
      </c>
      <c r="F15" s="34"/>
    </row>
    <row r="16">
      <c r="A16" s="35" t="s">
        <v>50</v>
      </c>
      <c r="B16" s="37">
        <f t="shared" ref="B16:E16" si="6">B15*B12</f>
        <v>17.03571429</v>
      </c>
      <c r="C16" s="37">
        <f t="shared" si="6"/>
        <v>2.433333333</v>
      </c>
      <c r="D16" s="37">
        <f t="shared" si="6"/>
        <v>114.152</v>
      </c>
      <c r="E16" s="37">
        <f t="shared" si="6"/>
        <v>2.31875</v>
      </c>
      <c r="F16" s="34"/>
    </row>
    <row r="17">
      <c r="A17" s="38" t="s">
        <v>51</v>
      </c>
      <c r="B17" s="39">
        <f t="shared" ref="B17:E17" si="7">B15*B13</f>
        <v>51.10714286</v>
      </c>
      <c r="C17" s="39">
        <f t="shared" si="7"/>
        <v>31.63333333</v>
      </c>
      <c r="D17" s="39">
        <f t="shared" si="7"/>
        <v>210.28</v>
      </c>
      <c r="E17" s="39">
        <f t="shared" si="7"/>
        <v>132.16875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0.0251572327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0.02739726027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0.03328894807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0.0269541779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0.29041095890410956</v>
      </c>
      <c r="D28" s="46">
        <v>0.7057256990679095</v>
      </c>
      <c r="E28" s="46">
        <v>0.0</v>
      </c>
    </row>
    <row r="29">
      <c r="B29" s="46">
        <v>0.0</v>
      </c>
      <c r="C29" s="46">
        <v>0.07260273972602739</v>
      </c>
      <c r="D29" s="46">
        <v>0.08821571238348869</v>
      </c>
      <c r="E29" s="46">
        <v>0.07142857142857142</v>
      </c>
    </row>
    <row r="30">
      <c r="B30" s="46">
        <v>0.06666666666666667</v>
      </c>
      <c r="C30" s="46">
        <v>0.0</v>
      </c>
      <c r="D30" s="46">
        <v>0.17643142476697737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0.21428571428571427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1.350190215</v>
      </c>
      <c r="C33" s="47">
        <v>0.42280698020718255</v>
      </c>
      <c r="D33" s="47">
        <v>1.20228258114694</v>
      </c>
      <c r="E33" s="47">
        <v>0.8035259134759783</v>
      </c>
    </row>
    <row r="34">
      <c r="B34" s="47">
        <v>0.010396426015603723</v>
      </c>
      <c r="C34" s="47">
        <v>1.0815421599930695</v>
      </c>
      <c r="D34" s="47">
        <v>0.12475711218724467</v>
      </c>
      <c r="E34" s="47">
        <v>0.17771290411852564</v>
      </c>
    </row>
    <row r="35">
      <c r="B35" s="47">
        <v>0.10929591501339578</v>
      </c>
      <c r="C35" s="47">
        <v>0.034225604110546384</v>
      </c>
      <c r="D35" s="47">
        <v>1.3115509801607494</v>
      </c>
      <c r="E35" s="47">
        <v>0.8377347695668901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7.000000000000001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27.732589114807737</v>
      </c>
      <c r="D42" s="50">
        <v>7.1559062538492855</v>
      </c>
      <c r="E42" s="50">
        <v>42.39063558372394</v>
      </c>
      <c r="G42" s="51">
        <f t="shared" ref="G42:J42" si="8">G37-B28</f>
        <v>0.8</v>
      </c>
      <c r="H42" s="51">
        <f t="shared" si="8"/>
        <v>-0.2904109589</v>
      </c>
      <c r="I42" s="51">
        <f t="shared" si="8"/>
        <v>-0.7057256991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10.945016442294062</v>
      </c>
      <c r="D43" s="50">
        <v>19.496460893852948</v>
      </c>
      <c r="E43" s="50">
        <v>105.49832028290061</v>
      </c>
      <c r="G43" s="51">
        <f t="shared" ref="G43:J43" si="9">G38-B29</f>
        <v>0</v>
      </c>
      <c r="H43" s="51">
        <f t="shared" si="9"/>
        <v>0.9273972603</v>
      </c>
      <c r="I43" s="51">
        <f t="shared" si="9"/>
        <v>-0.08821571238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49.12098138371677</v>
      </c>
      <c r="D44" s="50">
        <v>38.35509139933692</v>
      </c>
      <c r="E44" s="50">
        <v>337.7131534074225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0.8235685752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28.55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3.54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29.15</v>
      </c>
    </row>
    <row r="51">
      <c r="G51" s="56" t="s">
        <v>64</v>
      </c>
      <c r="H51" s="54"/>
      <c r="I51" s="54"/>
      <c r="J51" s="54"/>
    </row>
    <row r="52">
      <c r="G52" s="55">
        <f>B7</f>
        <v>29.15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23.25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0.89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8.852168808937712</v>
      </c>
      <c r="D55" s="66">
        <v>3.1211255806574556</v>
      </c>
      <c r="E55" s="66">
        <v>17.176705610404827</v>
      </c>
      <c r="F55" s="63">
        <f t="shared" ref="F55:F58" si="12">Sum(B55:E55)</f>
        <v>29.15</v>
      </c>
      <c r="G55" s="55">
        <v>0.0</v>
      </c>
      <c r="H55" s="55">
        <v>0.0</v>
      </c>
      <c r="I55" s="55">
        <v>0.0</v>
      </c>
      <c r="J55" s="55">
        <f>E7</f>
        <v>7.95</v>
      </c>
    </row>
    <row r="56">
      <c r="A56" s="9" t="s">
        <v>19</v>
      </c>
      <c r="B56" s="66">
        <v>0.0</v>
      </c>
      <c r="C56" s="66">
        <v>19.66888127469588</v>
      </c>
      <c r="D56" s="66">
        <v>0.28131874297455267</v>
      </c>
      <c r="E56" s="66">
        <v>3.299799982329569</v>
      </c>
      <c r="F56" s="63">
        <f t="shared" si="12"/>
        <v>23.25</v>
      </c>
    </row>
    <row r="57">
      <c r="A57" s="9" t="s">
        <v>20</v>
      </c>
      <c r="B57" s="66">
        <v>0.0</v>
      </c>
      <c r="C57" s="66">
        <v>0.028949916366409086</v>
      </c>
      <c r="D57" s="66">
        <v>0.13755567636799135</v>
      </c>
      <c r="E57" s="66">
        <v>0.7234944072656</v>
      </c>
      <c r="F57" s="63">
        <f t="shared" si="12"/>
        <v>0.89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7.950000000000001</v>
      </c>
      <c r="F58" s="63">
        <f t="shared" si="12"/>
        <v>7.95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61.24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28.55</v>
      </c>
      <c r="D60" s="76">
        <f t="shared" si="13"/>
        <v>3.54</v>
      </c>
      <c r="E60" s="76">
        <f t="shared" si="13"/>
        <v>29.15</v>
      </c>
      <c r="F60" s="76">
        <f>SUM(B60:E60)</f>
        <v>61.24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0.6369863014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0.02962716378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103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8.25</v>
      </c>
      <c r="C3" s="19">
        <v>11.0</v>
      </c>
      <c r="D3" s="19">
        <v>22.0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41.25</v>
      </c>
    </row>
    <row r="4">
      <c r="A4" s="7" t="s">
        <v>19</v>
      </c>
      <c r="B4" s="19">
        <v>0.0</v>
      </c>
      <c r="C4" s="19">
        <v>2.75</v>
      </c>
      <c r="D4" s="19">
        <v>2.75</v>
      </c>
      <c r="E4" s="19">
        <v>2.75</v>
      </c>
      <c r="F4" s="21">
        <v>29.61</v>
      </c>
      <c r="G4" s="21">
        <v>0.0</v>
      </c>
      <c r="H4" s="22">
        <f t="shared" si="1"/>
        <v>29.61</v>
      </c>
      <c r="I4" s="23">
        <f t="shared" si="2"/>
        <v>37.86</v>
      </c>
    </row>
    <row r="5">
      <c r="A5" s="7" t="s">
        <v>20</v>
      </c>
      <c r="B5" s="19">
        <v>2.75</v>
      </c>
      <c r="C5" s="19">
        <v>0.0</v>
      </c>
      <c r="D5" s="19">
        <v>5.5</v>
      </c>
      <c r="E5" s="19">
        <v>19.25</v>
      </c>
      <c r="F5" s="21">
        <v>0.0</v>
      </c>
      <c r="G5" s="21">
        <v>3.87</v>
      </c>
      <c r="H5" s="22">
        <f t="shared" si="1"/>
        <v>3.87</v>
      </c>
      <c r="I5" s="23">
        <f t="shared" si="2"/>
        <v>31.37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8.25</v>
      </c>
      <c r="F6" s="21">
        <v>30.25</v>
      </c>
      <c r="G6" s="21">
        <v>0.0</v>
      </c>
      <c r="H6" s="22">
        <f t="shared" si="1"/>
        <v>30.25</v>
      </c>
      <c r="I6" s="23">
        <f t="shared" si="2"/>
        <v>38.5</v>
      </c>
    </row>
    <row r="7">
      <c r="A7" s="25" t="s">
        <v>41</v>
      </c>
      <c r="B7" s="26">
        <f>I3-B8</f>
        <v>30.25</v>
      </c>
      <c r="C7" s="26">
        <f>I4-C8</f>
        <v>24.11</v>
      </c>
      <c r="D7" s="26">
        <f>I5-D8</f>
        <v>1.12</v>
      </c>
      <c r="E7" s="26">
        <f>I6-E8</f>
        <v>8.25</v>
      </c>
      <c r="F7" s="27">
        <f>SUM(B7:E7)</f>
        <v>63.73</v>
      </c>
      <c r="G7" s="25" t="s">
        <v>1</v>
      </c>
      <c r="H7" s="28"/>
    </row>
    <row r="8">
      <c r="A8" s="29" t="s">
        <v>42</v>
      </c>
      <c r="B8" s="30">
        <f t="shared" ref="B8:E8" si="3">SUM(B2:B6)</f>
        <v>11</v>
      </c>
      <c r="C8" s="30">
        <f t="shared" si="3"/>
        <v>13.75</v>
      </c>
      <c r="D8" s="30">
        <f t="shared" si="3"/>
        <v>30.25</v>
      </c>
      <c r="E8" s="30">
        <f t="shared" si="3"/>
        <v>30.25</v>
      </c>
      <c r="F8" s="31"/>
      <c r="G8" s="28"/>
      <c r="H8" s="28"/>
    </row>
    <row r="9">
      <c r="A9" s="32" t="s">
        <v>75</v>
      </c>
      <c r="B9" s="33">
        <f t="shared" ref="B9:E9" si="4">SUM(B3:B7)</f>
        <v>41.25</v>
      </c>
      <c r="C9" s="33">
        <f t="shared" si="4"/>
        <v>37.86</v>
      </c>
      <c r="D9" s="33">
        <f t="shared" si="4"/>
        <v>31.37</v>
      </c>
      <c r="E9" s="33">
        <f t="shared" si="4"/>
        <v>38.5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58.92857143</v>
      </c>
      <c r="C15" s="37">
        <f t="shared" si="5"/>
        <v>12.62</v>
      </c>
      <c r="D15" s="37">
        <f t="shared" si="5"/>
        <v>6.274</v>
      </c>
      <c r="E15" s="37">
        <f t="shared" si="5"/>
        <v>2.40625</v>
      </c>
      <c r="F15" s="34"/>
    </row>
    <row r="16">
      <c r="A16" s="35" t="s">
        <v>50</v>
      </c>
      <c r="B16" s="37">
        <f t="shared" ref="B16:E16" si="6">B15*B12</f>
        <v>17.67857143</v>
      </c>
      <c r="C16" s="37">
        <f t="shared" si="6"/>
        <v>2.524</v>
      </c>
      <c r="D16" s="37">
        <f t="shared" si="6"/>
        <v>119.206</v>
      </c>
      <c r="E16" s="37">
        <f t="shared" si="6"/>
        <v>2.40625</v>
      </c>
      <c r="F16" s="34"/>
    </row>
    <row r="17">
      <c r="A17" s="38" t="s">
        <v>51</v>
      </c>
      <c r="B17" s="39">
        <f t="shared" ref="B17:E17" si="7">B15*B13</f>
        <v>53.03571429</v>
      </c>
      <c r="C17" s="39">
        <f t="shared" si="7"/>
        <v>32.812</v>
      </c>
      <c r="D17" s="39">
        <f t="shared" si="7"/>
        <v>219.59</v>
      </c>
      <c r="E17" s="39">
        <f t="shared" si="7"/>
        <v>137.15625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0.02424242424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0.0264131009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0.03187759005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0.02597402597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</v>
      </c>
      <c r="C28" s="46">
        <v>0.29054410987849977</v>
      </c>
      <c r="D28" s="46">
        <v>0.7013069811922219</v>
      </c>
      <c r="E28" s="46">
        <v>0.0</v>
      </c>
    </row>
    <row r="29">
      <c r="B29" s="46">
        <v>0.0</v>
      </c>
      <c r="C29" s="46">
        <v>0.07263602746962494</v>
      </c>
      <c r="D29" s="46">
        <v>0.08766337264902774</v>
      </c>
      <c r="E29" s="46">
        <v>0.07142857142857144</v>
      </c>
    </row>
    <row r="30">
      <c r="B30" s="46">
        <v>0.06666666666666667</v>
      </c>
      <c r="C30" s="46">
        <v>0.0</v>
      </c>
      <c r="D30" s="46">
        <v>0.17532674529805548</v>
      </c>
      <c r="E30" s="46">
        <v>0.5</v>
      </c>
    </row>
    <row r="31">
      <c r="B31" s="46">
        <v>0.0</v>
      </c>
      <c r="C31" s="46">
        <v>0.0</v>
      </c>
      <c r="D31" s="46">
        <v>0.0</v>
      </c>
      <c r="E31" s="46">
        <v>0.2142857142857143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1.349371059</v>
      </c>
      <c r="C33" s="47">
        <v>0.4227593748182607</v>
      </c>
      <c r="D33" s="47">
        <v>1.192452708948144</v>
      </c>
      <c r="E33" s="47">
        <v>0.7972662124959334</v>
      </c>
    </row>
    <row r="34">
      <c r="B34" s="47">
        <v>0.010311602841527736</v>
      </c>
      <c r="C34" s="47">
        <v>1.08155589949464</v>
      </c>
      <c r="D34" s="47">
        <v>0.12373923409833283</v>
      </c>
      <c r="E34" s="47">
        <v>0.17706641256208816</v>
      </c>
    </row>
    <row r="35">
      <c r="B35" s="47">
        <v>0.1090832885538168</v>
      </c>
      <c r="C35" s="47">
        <v>0.03417590925924195</v>
      </c>
      <c r="D35" s="47">
        <v>1.3089994626458017</v>
      </c>
      <c r="E35" s="47">
        <v>0.8361065588890775</v>
      </c>
    </row>
    <row r="36">
      <c r="B36" s="47">
        <v>0.0</v>
      </c>
      <c r="C36" s="47">
        <v>0.0</v>
      </c>
      <c r="D36" s="47">
        <v>0.0</v>
      </c>
      <c r="E36" s="47">
        <v>1.2727272727272727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0.8666666666666666</v>
      </c>
      <c r="D40" s="48">
        <v>7.000000000000001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28.760068017457755</v>
      </c>
      <c r="D42" s="50">
        <v>7.765349172688011</v>
      </c>
      <c r="E42" s="50">
        <v>43.70340423842568</v>
      </c>
      <c r="G42" s="51">
        <f t="shared" ref="G42:J42" si="8">G37-B28</f>
        <v>0.8</v>
      </c>
      <c r="H42" s="51">
        <f t="shared" si="8"/>
        <v>-0.2905441099</v>
      </c>
      <c r="I42" s="51">
        <f t="shared" si="8"/>
        <v>-0.7013069812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11.345212770077534</v>
      </c>
      <c r="D43" s="50">
        <v>21.259838813050525</v>
      </c>
      <c r="E43" s="50">
        <v>109.20976984544339</v>
      </c>
      <c r="G43" s="51">
        <f t="shared" ref="G43:J43" si="9">G38-B29</f>
        <v>0</v>
      </c>
      <c r="H43" s="51">
        <f t="shared" si="9"/>
        <v>0.9273639725</v>
      </c>
      <c r="I43" s="51">
        <f t="shared" si="9"/>
        <v>-0.08766337265</v>
      </c>
      <c r="J43" s="51">
        <f t="shared" si="9"/>
        <v>-0.07142857143</v>
      </c>
    </row>
    <row r="44">
      <c r="A44" s="52" t="s">
        <v>51</v>
      </c>
      <c r="B44" s="50">
        <v>0.0</v>
      </c>
      <c r="C44" s="50">
        <v>50.932977604325714</v>
      </c>
      <c r="D44" s="50">
        <v>41.80912081319256</v>
      </c>
      <c r="E44" s="50">
        <v>349.8518658681961</v>
      </c>
      <c r="G44" s="51">
        <f t="shared" ref="G44:J44" si="10">G39-B30</f>
        <v>-0.06666666667</v>
      </c>
      <c r="H44" s="51">
        <f t="shared" si="10"/>
        <v>0</v>
      </c>
      <c r="I44" s="51">
        <f t="shared" si="10"/>
        <v>0.8246732547</v>
      </c>
      <c r="J44" s="51">
        <f t="shared" si="10"/>
        <v>-0.5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0.7857142857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29.61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3.87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30.25</v>
      </c>
    </row>
    <row r="51">
      <c r="G51" s="56" t="s">
        <v>64</v>
      </c>
      <c r="H51" s="54"/>
      <c r="I51" s="54"/>
      <c r="J51" s="54"/>
    </row>
    <row r="52">
      <c r="G52" s="55">
        <f>B7</f>
        <v>30.25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24.11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1.12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9.179797064803713</v>
      </c>
      <c r="D55" s="66">
        <v>3.3841807879948327</v>
      </c>
      <c r="E55" s="66">
        <v>17.686022147201456</v>
      </c>
      <c r="F55" s="63">
        <f t="shared" ref="F55:F58" si="12">Sum(B55:E55)</f>
        <v>30.25</v>
      </c>
      <c r="G55" s="55">
        <v>0.0</v>
      </c>
      <c r="H55" s="55">
        <v>0.0</v>
      </c>
      <c r="I55" s="55">
        <v>0.0</v>
      </c>
      <c r="J55" s="55">
        <f>E7</f>
        <v>8.25</v>
      </c>
    </row>
    <row r="56">
      <c r="A56" s="9" t="s">
        <v>19</v>
      </c>
      <c r="B56" s="66">
        <v>0.0</v>
      </c>
      <c r="C56" s="66">
        <v>20.394073432042127</v>
      </c>
      <c r="D56" s="66">
        <v>0.3049544599843849</v>
      </c>
      <c r="E56" s="66">
        <v>3.4109721079734903</v>
      </c>
      <c r="F56" s="63">
        <f t="shared" si="12"/>
        <v>24.11</v>
      </c>
    </row>
    <row r="57">
      <c r="A57" s="9" t="s">
        <v>20</v>
      </c>
      <c r="B57" s="66">
        <v>0.0</v>
      </c>
      <c r="C57" s="66">
        <v>0.036129503154163016</v>
      </c>
      <c r="D57" s="66">
        <v>0.18086475202078317</v>
      </c>
      <c r="E57" s="66">
        <v>0.9030057448250548</v>
      </c>
      <c r="F57" s="63">
        <f t="shared" si="12"/>
        <v>1.12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8.25</v>
      </c>
      <c r="F58" s="63">
        <f t="shared" si="12"/>
        <v>8.25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63.73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29.61</v>
      </c>
      <c r="D60" s="76">
        <f t="shared" si="13"/>
        <v>3.87</v>
      </c>
      <c r="E60" s="76">
        <f t="shared" si="13"/>
        <v>30.25</v>
      </c>
      <c r="F60" s="76">
        <f>SUM(B60:E60)</f>
        <v>63.73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0.7333333333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0.6368198627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0.03570290086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0.2142857143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104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8.85</v>
      </c>
      <c r="C3" s="19">
        <v>11.8</v>
      </c>
      <c r="D3" s="19">
        <v>20.0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40.65</v>
      </c>
    </row>
    <row r="4">
      <c r="A4" s="7" t="s">
        <v>19</v>
      </c>
      <c r="B4" s="19">
        <v>0.0</v>
      </c>
      <c r="C4" s="19">
        <v>2.95</v>
      </c>
      <c r="D4" s="19">
        <v>2.95</v>
      </c>
      <c r="E4" s="19">
        <v>2.95</v>
      </c>
      <c r="F4" s="21">
        <v>30.77</v>
      </c>
      <c r="G4" s="21">
        <v>0.0</v>
      </c>
      <c r="H4" s="22">
        <f t="shared" si="1"/>
        <v>30.77</v>
      </c>
      <c r="I4" s="23">
        <f t="shared" si="2"/>
        <v>39.62</v>
      </c>
    </row>
    <row r="5">
      <c r="A5" s="7" t="s">
        <v>20</v>
      </c>
      <c r="B5" s="19">
        <v>2.95</v>
      </c>
      <c r="C5" s="19">
        <v>0.0</v>
      </c>
      <c r="D5" s="19">
        <v>5.9</v>
      </c>
      <c r="E5" s="19">
        <v>20.65</v>
      </c>
      <c r="F5" s="21">
        <v>0.0</v>
      </c>
      <c r="G5" s="21">
        <v>4.03</v>
      </c>
      <c r="H5" s="22">
        <f t="shared" si="1"/>
        <v>4.03</v>
      </c>
      <c r="I5" s="23">
        <f t="shared" si="2"/>
        <v>33.53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8.0</v>
      </c>
      <c r="F6" s="21">
        <v>29.0</v>
      </c>
      <c r="G6" s="21">
        <v>0.0</v>
      </c>
      <c r="H6" s="22">
        <f t="shared" si="1"/>
        <v>29</v>
      </c>
      <c r="I6" s="23">
        <f t="shared" si="2"/>
        <v>37</v>
      </c>
    </row>
    <row r="7">
      <c r="A7" s="25" t="s">
        <v>41</v>
      </c>
      <c r="B7" s="26">
        <f>I3-B8</f>
        <v>28.85</v>
      </c>
      <c r="C7" s="26">
        <f>I4-C8</f>
        <v>24.87</v>
      </c>
      <c r="D7" s="26">
        <f>I5-D8</f>
        <v>4.68</v>
      </c>
      <c r="E7" s="26">
        <f>I6-E8</f>
        <v>5.4</v>
      </c>
      <c r="F7" s="27">
        <f>SUM(B7:E7)</f>
        <v>63.8</v>
      </c>
      <c r="G7" s="25" t="s">
        <v>1</v>
      </c>
      <c r="H7" s="28"/>
    </row>
    <row r="8">
      <c r="A8" s="29" t="s">
        <v>42</v>
      </c>
      <c r="B8" s="30">
        <f t="shared" ref="B8:E8" si="3">SUM(B2:B6)</f>
        <v>11.8</v>
      </c>
      <c r="C8" s="30">
        <f t="shared" si="3"/>
        <v>14.75</v>
      </c>
      <c r="D8" s="30">
        <f t="shared" si="3"/>
        <v>28.85</v>
      </c>
      <c r="E8" s="30">
        <f t="shared" si="3"/>
        <v>31.6</v>
      </c>
      <c r="F8" s="31"/>
      <c r="G8" s="28"/>
      <c r="H8" s="28"/>
    </row>
    <row r="9">
      <c r="A9" s="32" t="s">
        <v>75</v>
      </c>
      <c r="B9" s="33">
        <f t="shared" ref="B9:E9" si="4">SUM(B3:B7)</f>
        <v>40.65</v>
      </c>
      <c r="C9" s="33">
        <f t="shared" si="4"/>
        <v>39.62</v>
      </c>
      <c r="D9" s="33">
        <f t="shared" si="4"/>
        <v>33.53</v>
      </c>
      <c r="E9" s="33">
        <f t="shared" si="4"/>
        <v>37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58.07142857</v>
      </c>
      <c r="C15" s="37">
        <f t="shared" si="5"/>
        <v>13.20666667</v>
      </c>
      <c r="D15" s="37">
        <f t="shared" si="5"/>
        <v>6.706</v>
      </c>
      <c r="E15" s="37">
        <f t="shared" si="5"/>
        <v>2.3125</v>
      </c>
      <c r="F15" s="34"/>
    </row>
    <row r="16">
      <c r="A16" s="35" t="s">
        <v>50</v>
      </c>
      <c r="B16" s="37">
        <f t="shared" ref="B16:E16" si="6">B15*B12</f>
        <v>17.42142857</v>
      </c>
      <c r="C16" s="37">
        <f t="shared" si="6"/>
        <v>2.641333333</v>
      </c>
      <c r="D16" s="37">
        <f t="shared" si="6"/>
        <v>127.414</v>
      </c>
      <c r="E16" s="37">
        <f t="shared" si="6"/>
        <v>2.3125</v>
      </c>
      <c r="F16" s="34"/>
    </row>
    <row r="17">
      <c r="A17" s="38" t="s">
        <v>51</v>
      </c>
      <c r="B17" s="39">
        <f t="shared" ref="B17:E17" si="7">B15*B13</f>
        <v>52.26428571</v>
      </c>
      <c r="C17" s="39">
        <f t="shared" si="7"/>
        <v>34.33733333</v>
      </c>
      <c r="D17" s="39">
        <f t="shared" si="7"/>
        <v>234.71</v>
      </c>
      <c r="E17" s="39">
        <f t="shared" si="7"/>
        <v>131.8125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0.024600246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0.02523977789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0.02982403817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0.02702702703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0.2177121771</v>
      </c>
      <c r="C28" s="46">
        <v>0.2978293791014639</v>
      </c>
      <c r="D28" s="46">
        <v>0.5964807634953773</v>
      </c>
      <c r="E28" s="46">
        <v>0.0</v>
      </c>
    </row>
    <row r="29">
      <c r="B29" s="46">
        <v>0.0</v>
      </c>
      <c r="C29" s="46">
        <v>0.07445734477536597</v>
      </c>
      <c r="D29" s="46">
        <v>0.08798091261556815</v>
      </c>
      <c r="E29" s="46">
        <v>0.07972972972972973</v>
      </c>
    </row>
    <row r="30">
      <c r="B30" s="46">
        <v>0.07257072570725707</v>
      </c>
      <c r="C30" s="46">
        <v>0.0</v>
      </c>
      <c r="D30" s="46">
        <v>0.1759618252311363</v>
      </c>
      <c r="E30" s="46">
        <v>0.5581081081081081</v>
      </c>
    </row>
    <row r="31">
      <c r="B31" s="46">
        <v>0.0</v>
      </c>
      <c r="C31" s="46">
        <v>0.0</v>
      </c>
      <c r="D31" s="46">
        <v>0.0</v>
      </c>
      <c r="E31" s="46">
        <v>0.21621621621621623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1.375016229</v>
      </c>
      <c r="C33" s="47">
        <v>0.44246499862201444</v>
      </c>
      <c r="D33" s="47">
        <v>1.0425478219799706</v>
      </c>
      <c r="E33" s="47">
        <v>0.7873753196490116</v>
      </c>
    </row>
    <row r="34">
      <c r="B34" s="47">
        <v>0.011511024608246297</v>
      </c>
      <c r="C34" s="47">
        <v>1.0841513523418955</v>
      </c>
      <c r="D34" s="47">
        <v>0.12408494323465502</v>
      </c>
      <c r="E34" s="47">
        <v>0.19864139886911097</v>
      </c>
    </row>
    <row r="35">
      <c r="B35" s="47">
        <v>0.12109381414153658</v>
      </c>
      <c r="C35" s="47">
        <v>0.038966648673851426</v>
      </c>
      <c r="D35" s="47">
        <v>1.305350267695208</v>
      </c>
      <c r="E35" s="47">
        <v>0.9334632634997899</v>
      </c>
    </row>
    <row r="36">
      <c r="B36" s="47">
        <v>0.0</v>
      </c>
      <c r="C36" s="47">
        <v>0.0</v>
      </c>
      <c r="D36" s="47">
        <v>0.0</v>
      </c>
      <c r="E36" s="47">
        <v>1.2758620689655173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30.809076946838996</v>
      </c>
      <c r="D42" s="50">
        <v>7.220896502716055</v>
      </c>
      <c r="E42" s="50">
        <v>42.26662178854019</v>
      </c>
      <c r="G42" s="51">
        <f t="shared" ref="G42:J42" si="8">G37-B28</f>
        <v>0.7822878229</v>
      </c>
      <c r="H42" s="51">
        <f t="shared" si="8"/>
        <v>-0.2978293791</v>
      </c>
      <c r="I42" s="51">
        <f t="shared" si="8"/>
        <v>-0.5964807635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12.615019316390114</v>
      </c>
      <c r="D43" s="50">
        <v>21.82410051152934</v>
      </c>
      <c r="E43" s="50">
        <v>115.35014207684246</v>
      </c>
      <c r="G43" s="51">
        <f t="shared" ref="G43:J43" si="9">G38-B29</f>
        <v>0</v>
      </c>
      <c r="H43" s="51">
        <f t="shared" si="9"/>
        <v>0.9255426552</v>
      </c>
      <c r="I43" s="51">
        <f t="shared" si="9"/>
        <v>-0.08798091262</v>
      </c>
      <c r="J43" s="51">
        <f t="shared" si="9"/>
        <v>-0.07972972973</v>
      </c>
    </row>
    <row r="44">
      <c r="A44" s="52" t="s">
        <v>51</v>
      </c>
      <c r="B44" s="50">
        <v>0.0</v>
      </c>
      <c r="C44" s="50">
        <v>54.80899939288837</v>
      </c>
      <c r="D44" s="50">
        <v>42.65920546864037</v>
      </c>
      <c r="E44" s="50">
        <v>355.65591418609034</v>
      </c>
      <c r="G44" s="51">
        <f t="shared" ref="G44:J44" si="10">G39-B30</f>
        <v>-0.07257072571</v>
      </c>
      <c r="H44" s="51">
        <f t="shared" si="10"/>
        <v>0</v>
      </c>
      <c r="I44" s="51">
        <f t="shared" si="10"/>
        <v>0.8240381748</v>
      </c>
      <c r="J44" s="51">
        <f t="shared" si="10"/>
        <v>-0.5581081081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0.7837837838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30.77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4.03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29</v>
      </c>
    </row>
    <row r="51">
      <c r="G51" s="56" t="s">
        <v>64</v>
      </c>
      <c r="H51" s="54"/>
      <c r="I51" s="54"/>
      <c r="J51" s="54"/>
    </row>
    <row r="52">
      <c r="G52" s="55">
        <f>B7</f>
        <v>28.85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24.87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4.68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9.662548462957988</v>
      </c>
      <c r="D55" s="66">
        <v>2.981853475926501</v>
      </c>
      <c r="E55" s="66">
        <v>16.20559806111551</v>
      </c>
      <c r="F55" s="63">
        <f t="shared" ref="F55:F58" si="12">Sum(B55:E55)</f>
        <v>28.85</v>
      </c>
      <c r="G55" s="55">
        <v>0.0</v>
      </c>
      <c r="H55" s="55">
        <v>0.0</v>
      </c>
      <c r="I55" s="55">
        <v>0.0</v>
      </c>
      <c r="J55" s="55">
        <f>E7</f>
        <v>5.4</v>
      </c>
    </row>
    <row r="56">
      <c r="A56" s="9" t="s">
        <v>19</v>
      </c>
      <c r="B56" s="66">
        <v>0.0</v>
      </c>
      <c r="C56" s="66">
        <v>20.940098787594657</v>
      </c>
      <c r="D56" s="66">
        <v>0.3138957579285931</v>
      </c>
      <c r="E56" s="66">
        <v>3.616005454476752</v>
      </c>
      <c r="F56" s="63">
        <f t="shared" si="12"/>
        <v>24.87</v>
      </c>
    </row>
    <row r="57">
      <c r="A57" s="9" t="s">
        <v>20</v>
      </c>
      <c r="B57" s="66">
        <v>0.0</v>
      </c>
      <c r="C57" s="66">
        <v>0.16735274944735554</v>
      </c>
      <c r="D57" s="66">
        <v>0.734250766144906</v>
      </c>
      <c r="E57" s="66">
        <v>3.7783964844077387</v>
      </c>
      <c r="F57" s="63">
        <f t="shared" si="12"/>
        <v>4.68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5.400000000000002</v>
      </c>
      <c r="F58" s="63">
        <f t="shared" si="12"/>
        <v>5.4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63.8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30.77</v>
      </c>
      <c r="D60" s="76">
        <f t="shared" si="13"/>
        <v>4.03</v>
      </c>
      <c r="E60" s="76">
        <f t="shared" si="13"/>
        <v>29</v>
      </c>
      <c r="F60" s="76">
        <f>SUM(B60:E60)</f>
        <v>63.8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0.7097170972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0.6277132761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0.1395764987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0.1459459459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105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8.85</v>
      </c>
      <c r="C3" s="19">
        <v>11.8</v>
      </c>
      <c r="D3" s="19">
        <v>20.0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40.65</v>
      </c>
    </row>
    <row r="4">
      <c r="A4" s="7" t="s">
        <v>19</v>
      </c>
      <c r="B4" s="19">
        <v>0.0</v>
      </c>
      <c r="C4" s="19">
        <v>2.95</v>
      </c>
      <c r="D4" s="19">
        <v>2.95</v>
      </c>
      <c r="E4" s="19">
        <v>2.95</v>
      </c>
      <c r="F4" s="21">
        <v>32.87</v>
      </c>
      <c r="G4" s="21">
        <v>0.0</v>
      </c>
      <c r="H4" s="22">
        <f t="shared" si="1"/>
        <v>32.87</v>
      </c>
      <c r="I4" s="23">
        <f t="shared" si="2"/>
        <v>41.72</v>
      </c>
    </row>
    <row r="5">
      <c r="A5" s="7" t="s">
        <v>20</v>
      </c>
      <c r="B5" s="19">
        <v>2.95</v>
      </c>
      <c r="C5" s="19">
        <v>0.0</v>
      </c>
      <c r="D5" s="19">
        <v>5.9</v>
      </c>
      <c r="E5" s="19">
        <v>20.65</v>
      </c>
      <c r="F5" s="21">
        <v>0.0</v>
      </c>
      <c r="G5" s="21">
        <v>3.94</v>
      </c>
      <c r="H5" s="22">
        <f t="shared" si="1"/>
        <v>3.94</v>
      </c>
      <c r="I5" s="23">
        <f t="shared" si="2"/>
        <v>33.44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8.85</v>
      </c>
      <c r="F6" s="21">
        <v>26.55</v>
      </c>
      <c r="G6" s="21">
        <v>0.0</v>
      </c>
      <c r="H6" s="22">
        <f t="shared" si="1"/>
        <v>26.55</v>
      </c>
      <c r="I6" s="23">
        <f t="shared" si="2"/>
        <v>35.4</v>
      </c>
    </row>
    <row r="7">
      <c r="A7" s="25" t="s">
        <v>41</v>
      </c>
      <c r="B7" s="26">
        <f>I3-B8</f>
        <v>28.85</v>
      </c>
      <c r="C7" s="26">
        <f>I4-C8</f>
        <v>26.97</v>
      </c>
      <c r="D7" s="26">
        <f>I5-D8</f>
        <v>4.59</v>
      </c>
      <c r="E7" s="26">
        <f>I6-E8</f>
        <v>2.95</v>
      </c>
      <c r="F7" s="27">
        <f>SUM(B7:E7)</f>
        <v>63.36</v>
      </c>
      <c r="G7" s="25" t="s">
        <v>1</v>
      </c>
      <c r="H7" s="28"/>
    </row>
    <row r="8">
      <c r="A8" s="29" t="s">
        <v>42</v>
      </c>
      <c r="B8" s="30">
        <f t="shared" ref="B8:E8" si="3">SUM(B2:B6)</f>
        <v>11.8</v>
      </c>
      <c r="C8" s="30">
        <f t="shared" si="3"/>
        <v>14.75</v>
      </c>
      <c r="D8" s="30">
        <f t="shared" si="3"/>
        <v>28.85</v>
      </c>
      <c r="E8" s="30">
        <f t="shared" si="3"/>
        <v>32.45</v>
      </c>
      <c r="F8" s="31"/>
      <c r="G8" s="28"/>
      <c r="H8" s="28"/>
    </row>
    <row r="9">
      <c r="A9" s="32" t="s">
        <v>75</v>
      </c>
      <c r="B9" s="33">
        <f t="shared" ref="B9:E9" si="4">SUM(B3:B7)</f>
        <v>40.65</v>
      </c>
      <c r="C9" s="33">
        <f t="shared" si="4"/>
        <v>41.72</v>
      </c>
      <c r="D9" s="33">
        <f t="shared" si="4"/>
        <v>33.44</v>
      </c>
      <c r="E9" s="33">
        <f t="shared" si="4"/>
        <v>35.4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58.07142857</v>
      </c>
      <c r="C15" s="37">
        <f t="shared" si="5"/>
        <v>13.90666667</v>
      </c>
      <c r="D15" s="37">
        <f t="shared" si="5"/>
        <v>6.688</v>
      </c>
      <c r="E15" s="37">
        <f t="shared" si="5"/>
        <v>2.2125</v>
      </c>
      <c r="F15" s="34"/>
    </row>
    <row r="16">
      <c r="A16" s="35" t="s">
        <v>50</v>
      </c>
      <c r="B16" s="37">
        <f t="shared" ref="B16:E16" si="6">B15*B12</f>
        <v>17.42142857</v>
      </c>
      <c r="C16" s="37">
        <f t="shared" si="6"/>
        <v>2.781333333</v>
      </c>
      <c r="D16" s="37">
        <f t="shared" si="6"/>
        <v>127.072</v>
      </c>
      <c r="E16" s="37">
        <f t="shared" si="6"/>
        <v>2.2125</v>
      </c>
      <c r="F16" s="34"/>
    </row>
    <row r="17">
      <c r="A17" s="38" t="s">
        <v>51</v>
      </c>
      <c r="B17" s="39">
        <f t="shared" ref="B17:E17" si="7">B15*B13</f>
        <v>52.26428571</v>
      </c>
      <c r="C17" s="39">
        <f t="shared" si="7"/>
        <v>36.15733333</v>
      </c>
      <c r="D17" s="39">
        <f t="shared" si="7"/>
        <v>234.08</v>
      </c>
      <c r="E17" s="39">
        <f t="shared" si="7"/>
        <v>126.1125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0.024600246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0.02396931927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0.02990430622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0.02824858757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0.2177121771</v>
      </c>
      <c r="C28" s="46">
        <v>0.28283796740172584</v>
      </c>
      <c r="D28" s="46">
        <v>0.598086124401914</v>
      </c>
      <c r="E28" s="46">
        <v>0.0</v>
      </c>
    </row>
    <row r="29">
      <c r="B29" s="46">
        <v>0.0</v>
      </c>
      <c r="C29" s="46">
        <v>0.07070949185043146</v>
      </c>
      <c r="D29" s="46">
        <v>0.0882177033492823</v>
      </c>
      <c r="E29" s="46">
        <v>0.08333333333333334</v>
      </c>
    </row>
    <row r="30">
      <c r="B30" s="46">
        <v>0.07257072570725707</v>
      </c>
      <c r="C30" s="46">
        <v>0.0</v>
      </c>
      <c r="D30" s="46">
        <v>0.1764354066985646</v>
      </c>
      <c r="E30" s="46">
        <v>0.5833333333333333</v>
      </c>
    </row>
    <row r="31">
      <c r="B31" s="46">
        <v>0.0</v>
      </c>
      <c r="C31" s="46">
        <v>0.0</v>
      </c>
      <c r="D31" s="46">
        <v>0.0</v>
      </c>
      <c r="E31" s="46">
        <v>0.25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1.375100036</v>
      </c>
      <c r="C33" s="47">
        <v>0.41852412739840883</v>
      </c>
      <c r="D33" s="47">
        <v>1.0434512304428223</v>
      </c>
      <c r="E33" s="47">
        <v>0.8580758600553514</v>
      </c>
    </row>
    <row r="34">
      <c r="B34" s="47">
        <v>0.011502767406065685</v>
      </c>
      <c r="C34" s="47">
        <v>1.079590731374557</v>
      </c>
      <c r="D34" s="47">
        <v>0.1239959333941996</v>
      </c>
      <c r="E34" s="47">
        <v>0.21639580723710602</v>
      </c>
    </row>
    <row r="35">
      <c r="B35" s="47">
        <v>0.12117083263419642</v>
      </c>
      <c r="C35" s="47">
        <v>0.03687943835655192</v>
      </c>
      <c r="D35" s="47">
        <v>1.3061805009381176</v>
      </c>
      <c r="E35" s="47">
        <v>1.0200158827692636</v>
      </c>
    </row>
    <row r="36">
      <c r="B36" s="47">
        <v>0.0</v>
      </c>
      <c r="C36" s="47">
        <v>0.0</v>
      </c>
      <c r="D36" s="47">
        <v>0.0</v>
      </c>
      <c r="E36" s="47">
        <v>1.3333333333333333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31.723858447258007</v>
      </c>
      <c r="D42" s="50">
        <v>7.0652580100417905</v>
      </c>
      <c r="E42" s="50">
        <v>42.08947878079544</v>
      </c>
      <c r="G42" s="51">
        <f t="shared" ref="G42:J42" si="8">G37-B28</f>
        <v>0.7822878229</v>
      </c>
      <c r="H42" s="51">
        <f t="shared" si="8"/>
        <v>-0.2828379674</v>
      </c>
      <c r="I42" s="51">
        <f t="shared" si="8"/>
        <v>-0.5980861244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12.868015455204693</v>
      </c>
      <c r="D43" s="50">
        <v>21.350645993383825</v>
      </c>
      <c r="E43" s="50">
        <v>115.26860045617336</v>
      </c>
      <c r="G43" s="51">
        <f t="shared" ref="G43:J43" si="9">G38-B29</f>
        <v>0</v>
      </c>
      <c r="H43" s="51">
        <f t="shared" si="9"/>
        <v>0.9292905081</v>
      </c>
      <c r="I43" s="51">
        <f t="shared" si="9"/>
        <v>-0.08821770335</v>
      </c>
      <c r="J43" s="51">
        <f t="shared" si="9"/>
        <v>-0.08333333333</v>
      </c>
    </row>
    <row r="44">
      <c r="A44" s="52" t="s">
        <v>51</v>
      </c>
      <c r="B44" s="50">
        <v>0.0</v>
      </c>
      <c r="C44" s="50">
        <v>56.92767851517049</v>
      </c>
      <c r="D44" s="50">
        <v>41.73368880093703</v>
      </c>
      <c r="E44" s="50">
        <v>349.95275173151146</v>
      </c>
      <c r="G44" s="51">
        <f t="shared" ref="G44:J44" si="10">G39-B30</f>
        <v>-0.07257072571</v>
      </c>
      <c r="H44" s="51">
        <f t="shared" si="10"/>
        <v>0</v>
      </c>
      <c r="I44" s="51">
        <f t="shared" si="10"/>
        <v>0.8235645933</v>
      </c>
      <c r="J44" s="51">
        <f t="shared" si="10"/>
        <v>-0.5833333333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0.75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32.87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3.94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26.55</v>
      </c>
    </row>
    <row r="51">
      <c r="G51" s="56" t="s">
        <v>64</v>
      </c>
      <c r="H51" s="54"/>
      <c r="I51" s="54"/>
      <c r="J51" s="54"/>
    </row>
    <row r="52">
      <c r="G52" s="55">
        <f>B7</f>
        <v>28.85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26.97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4.59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9.763498665432898</v>
      </c>
      <c r="D55" s="66">
        <v>2.917787402538872</v>
      </c>
      <c r="E55" s="66">
        <v>16.168713932028226</v>
      </c>
      <c r="F55" s="63">
        <f t="shared" ref="F55:F58" si="12">Sum(B55:E55)</f>
        <v>28.85</v>
      </c>
      <c r="G55" s="55">
        <v>0.0</v>
      </c>
      <c r="H55" s="55">
        <v>0.0</v>
      </c>
      <c r="I55" s="55">
        <v>0.0</v>
      </c>
      <c r="J55" s="55">
        <f>E7</f>
        <v>2.95</v>
      </c>
    </row>
    <row r="56">
      <c r="A56" s="9" t="s">
        <v>19</v>
      </c>
      <c r="B56" s="66">
        <v>0.0</v>
      </c>
      <c r="C56" s="66">
        <v>22.940110109477395</v>
      </c>
      <c r="D56" s="66">
        <v>0.3158204955692176</v>
      </c>
      <c r="E56" s="66">
        <v>3.714069394953382</v>
      </c>
      <c r="F56" s="63">
        <f t="shared" si="12"/>
        <v>26.97</v>
      </c>
    </row>
    <row r="57">
      <c r="A57" s="9" t="s">
        <v>20</v>
      </c>
      <c r="B57" s="66">
        <v>0.0</v>
      </c>
      <c r="C57" s="66">
        <v>0.16639122508969978</v>
      </c>
      <c r="D57" s="66">
        <v>0.7063921018919098</v>
      </c>
      <c r="E57" s="66">
        <v>3.7172166730183864</v>
      </c>
      <c r="F57" s="63">
        <f t="shared" si="12"/>
        <v>4.59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2.950000000000003</v>
      </c>
      <c r="F58" s="63">
        <f t="shared" si="12"/>
        <v>2.95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63.36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32.87</v>
      </c>
      <c r="D60" s="76">
        <f t="shared" si="13"/>
        <v>3.94</v>
      </c>
      <c r="E60" s="76">
        <f t="shared" si="13"/>
        <v>26.55</v>
      </c>
      <c r="F60" s="76">
        <f>SUM(B60:E60)</f>
        <v>63.36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0.7097170972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0.6464525407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0.1372607656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0.08333333333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106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9.3</v>
      </c>
      <c r="C3" s="19">
        <v>12.4</v>
      </c>
      <c r="D3" s="19">
        <v>20.0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41.7</v>
      </c>
    </row>
    <row r="4">
      <c r="A4" s="7" t="s">
        <v>19</v>
      </c>
      <c r="B4" s="19">
        <v>0.0</v>
      </c>
      <c r="C4" s="19">
        <v>3.1</v>
      </c>
      <c r="D4" s="19">
        <v>3.1</v>
      </c>
      <c r="E4" s="19">
        <v>2.0</v>
      </c>
      <c r="F4" s="21">
        <v>35.03</v>
      </c>
      <c r="G4" s="21">
        <v>0.0</v>
      </c>
      <c r="H4" s="22">
        <f t="shared" si="1"/>
        <v>35.03</v>
      </c>
      <c r="I4" s="23">
        <f t="shared" si="2"/>
        <v>43.23</v>
      </c>
    </row>
    <row r="5">
      <c r="A5" s="7" t="s">
        <v>20</v>
      </c>
      <c r="B5" s="19">
        <v>3.1</v>
      </c>
      <c r="C5" s="19">
        <v>0.0</v>
      </c>
      <c r="D5" s="19">
        <v>6.2</v>
      </c>
      <c r="E5" s="19">
        <v>19.0</v>
      </c>
      <c r="F5" s="21">
        <v>0.0</v>
      </c>
      <c r="G5" s="21">
        <v>3.77</v>
      </c>
      <c r="H5" s="22">
        <f t="shared" si="1"/>
        <v>3.77</v>
      </c>
      <c r="I5" s="23">
        <f t="shared" si="2"/>
        <v>32.07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9.3</v>
      </c>
      <c r="F6" s="21">
        <v>22.0</v>
      </c>
      <c r="G6" s="21">
        <v>0.0</v>
      </c>
      <c r="H6" s="22">
        <f t="shared" si="1"/>
        <v>22</v>
      </c>
      <c r="I6" s="23">
        <f t="shared" si="2"/>
        <v>31.3</v>
      </c>
    </row>
    <row r="7">
      <c r="A7" s="25" t="s">
        <v>41</v>
      </c>
      <c r="B7" s="26">
        <f>I3-B8</f>
        <v>29.3</v>
      </c>
      <c r="C7" s="26">
        <f>I4-C8</f>
        <v>27.73</v>
      </c>
      <c r="D7" s="26">
        <f>I5-D8</f>
        <v>2.77</v>
      </c>
      <c r="E7" s="26">
        <f>I6-E8</f>
        <v>1</v>
      </c>
      <c r="F7" s="27">
        <f>SUM(B7:E7)</f>
        <v>60.8</v>
      </c>
      <c r="G7" s="25" t="s">
        <v>1</v>
      </c>
      <c r="H7" s="28"/>
    </row>
    <row r="8">
      <c r="A8" s="29" t="s">
        <v>42</v>
      </c>
      <c r="B8" s="30">
        <f t="shared" ref="B8:E8" si="3">SUM(B2:B6)</f>
        <v>12.4</v>
      </c>
      <c r="C8" s="30">
        <f t="shared" si="3"/>
        <v>15.5</v>
      </c>
      <c r="D8" s="30">
        <f t="shared" si="3"/>
        <v>29.3</v>
      </c>
      <c r="E8" s="30">
        <f t="shared" si="3"/>
        <v>30.3</v>
      </c>
      <c r="F8" s="31"/>
      <c r="G8" s="28"/>
      <c r="H8" s="28"/>
    </row>
    <row r="9">
      <c r="A9" s="32" t="s">
        <v>75</v>
      </c>
      <c r="B9" s="33">
        <f t="shared" ref="B9:E9" si="4">SUM(B3:B7)</f>
        <v>41.7</v>
      </c>
      <c r="C9" s="33">
        <f t="shared" si="4"/>
        <v>43.23</v>
      </c>
      <c r="D9" s="33">
        <f t="shared" si="4"/>
        <v>32.07</v>
      </c>
      <c r="E9" s="33">
        <f t="shared" si="4"/>
        <v>31.3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59.57142857</v>
      </c>
      <c r="C15" s="37">
        <f t="shared" si="5"/>
        <v>14.41</v>
      </c>
      <c r="D15" s="37">
        <f t="shared" si="5"/>
        <v>6.414</v>
      </c>
      <c r="E15" s="37">
        <f t="shared" si="5"/>
        <v>1.95625</v>
      </c>
      <c r="F15" s="34"/>
    </row>
    <row r="16">
      <c r="A16" s="35" t="s">
        <v>50</v>
      </c>
      <c r="B16" s="37">
        <f t="shared" ref="B16:E16" si="6">B15*B12</f>
        <v>17.87142857</v>
      </c>
      <c r="C16" s="37">
        <f t="shared" si="6"/>
        <v>2.882</v>
      </c>
      <c r="D16" s="37">
        <f t="shared" si="6"/>
        <v>121.866</v>
      </c>
      <c r="E16" s="37">
        <f t="shared" si="6"/>
        <v>1.95625</v>
      </c>
      <c r="F16" s="34"/>
    </row>
    <row r="17">
      <c r="A17" s="38" t="s">
        <v>51</v>
      </c>
      <c r="B17" s="39">
        <f t="shared" ref="B17:E17" si="7">B15*B13</f>
        <v>53.61428571</v>
      </c>
      <c r="C17" s="39">
        <f t="shared" si="7"/>
        <v>37.466</v>
      </c>
      <c r="D17" s="39">
        <f t="shared" si="7"/>
        <v>224.49</v>
      </c>
      <c r="E17" s="39">
        <f t="shared" si="7"/>
        <v>111.50625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0.02398081535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0.0231320842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0.03118178983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0.03194888179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0.2230215827</v>
      </c>
      <c r="C28" s="46">
        <v>0.2868378440897525</v>
      </c>
      <c r="D28" s="46">
        <v>0.6236357966947302</v>
      </c>
      <c r="E28" s="46">
        <v>0.0</v>
      </c>
    </row>
    <row r="29">
      <c r="B29" s="46">
        <v>0.0</v>
      </c>
      <c r="C29" s="46">
        <v>0.07170946102243812</v>
      </c>
      <c r="D29" s="46">
        <v>0.0966635484876832</v>
      </c>
      <c r="E29" s="46">
        <v>0.06389776357827476</v>
      </c>
    </row>
    <row r="30">
      <c r="B30" s="46">
        <v>0.07434052757793765</v>
      </c>
      <c r="C30" s="46">
        <v>0.0</v>
      </c>
      <c r="D30" s="46">
        <v>0.1933270969753664</v>
      </c>
      <c r="E30" s="46">
        <v>0.6070287539936102</v>
      </c>
    </row>
    <row r="31">
      <c r="B31" s="46">
        <v>0.0</v>
      </c>
      <c r="C31" s="46">
        <v>0.0</v>
      </c>
      <c r="D31" s="46">
        <v>0.0</v>
      </c>
      <c r="E31" s="46">
        <v>0.29712460063897767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1.395179926</v>
      </c>
      <c r="C33" s="47">
        <v>0.43110468668327695</v>
      </c>
      <c r="D33" s="47">
        <v>1.1302676087886807</v>
      </c>
      <c r="E33" s="47">
        <v>1.0153315427432492</v>
      </c>
    </row>
    <row r="34">
      <c r="B34" s="47">
        <v>0.013388662640004578</v>
      </c>
      <c r="C34" s="47">
        <v>1.0813859809802155</v>
      </c>
      <c r="D34" s="47">
        <v>0.13993311920520915</v>
      </c>
      <c r="E34" s="47">
        <v>0.21915914667542752</v>
      </c>
    </row>
    <row r="35">
      <c r="B35" s="47">
        <v>0.12857554944677244</v>
      </c>
      <c r="C35" s="47">
        <v>0.039729300103164174</v>
      </c>
      <c r="D35" s="47">
        <v>1.3438218716372345</v>
      </c>
      <c r="E35" s="47">
        <v>1.1641851891506265</v>
      </c>
    </row>
    <row r="36">
      <c r="B36" s="47">
        <v>0.0</v>
      </c>
      <c r="C36" s="47">
        <v>0.0</v>
      </c>
      <c r="D36" s="47">
        <v>0.0</v>
      </c>
      <c r="E36" s="47">
        <v>1.4227272727272726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0.33333333333333337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0.06666666666666668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0.8666666666666668</v>
      </c>
      <c r="D40" s="48">
        <v>6.999999999999999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34.4790373637425</v>
      </c>
      <c r="D42" s="50">
        <v>7.276389385015677</v>
      </c>
      <c r="E42" s="50">
        <v>40.59625182267038</v>
      </c>
      <c r="G42" s="51">
        <f t="shared" ref="G42:J42" si="8">G37-B28</f>
        <v>0.7769784173</v>
      </c>
      <c r="H42" s="51">
        <f t="shared" si="8"/>
        <v>-0.2868378441</v>
      </c>
      <c r="I42" s="51">
        <f t="shared" si="8"/>
        <v>-0.6236357967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14.286035856307283</v>
      </c>
      <c r="D43" s="50">
        <v>21.112951512568596</v>
      </c>
      <c r="E43" s="50">
        <v>109.17669120255269</v>
      </c>
      <c r="G43" s="51">
        <f t="shared" ref="G43:J43" si="9">G38-B29</f>
        <v>0</v>
      </c>
      <c r="H43" s="51">
        <f t="shared" si="9"/>
        <v>0.928290539</v>
      </c>
      <c r="I43" s="51">
        <f t="shared" si="9"/>
        <v>-0.09666354849</v>
      </c>
      <c r="J43" s="51">
        <f t="shared" si="9"/>
        <v>-0.06389776358</v>
      </c>
    </row>
    <row r="44">
      <c r="A44" s="52" t="s">
        <v>51</v>
      </c>
      <c r="B44" s="50">
        <v>0.0</v>
      </c>
      <c r="C44" s="50">
        <v>61.98851836124559</v>
      </c>
      <c r="D44" s="50">
        <v>41.39923590392309</v>
      </c>
      <c r="E44" s="50">
        <v>323.68878144911696</v>
      </c>
      <c r="G44" s="51">
        <f t="shared" ref="G44:J44" si="10">G39-B30</f>
        <v>-0.07434052758</v>
      </c>
      <c r="H44" s="51">
        <f t="shared" si="10"/>
        <v>0</v>
      </c>
      <c r="I44" s="51">
        <f t="shared" si="10"/>
        <v>0.806672903</v>
      </c>
      <c r="J44" s="51">
        <f t="shared" si="10"/>
        <v>-0.607028754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0.7028753994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35.03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3.77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22</v>
      </c>
    </row>
    <row r="51">
      <c r="G51" s="56" t="s">
        <v>64</v>
      </c>
      <c r="H51" s="54"/>
      <c r="I51" s="54"/>
      <c r="J51" s="54"/>
    </row>
    <row r="52">
      <c r="G52" s="55">
        <f>B7</f>
        <v>29.3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27.73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2.77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10.610954369623386</v>
      </c>
      <c r="D55" s="66">
        <v>2.9940165547819295</v>
      </c>
      <c r="E55" s="66">
        <v>15.695029075594688</v>
      </c>
      <c r="F55" s="63">
        <f t="shared" ref="F55:F58" si="12">Sum(B55:E55)</f>
        <v>29.3</v>
      </c>
      <c r="G55" s="55">
        <v>0.0</v>
      </c>
      <c r="H55" s="55">
        <v>0.0</v>
      </c>
      <c r="I55" s="55">
        <v>0.0</v>
      </c>
      <c r="J55" s="55">
        <f>E7</f>
        <v>1</v>
      </c>
    </row>
    <row r="56">
      <c r="A56" s="9" t="s">
        <v>19</v>
      </c>
      <c r="B56" s="66">
        <v>0.0</v>
      </c>
      <c r="C56" s="66">
        <v>24.298838048529394</v>
      </c>
      <c r="D56" s="66">
        <v>0.3383969960967591</v>
      </c>
      <c r="E56" s="66">
        <v>3.092764955373845</v>
      </c>
      <c r="F56" s="63">
        <f t="shared" si="12"/>
        <v>27.73</v>
      </c>
    </row>
    <row r="57">
      <c r="A57" s="9" t="s">
        <v>20</v>
      </c>
      <c r="B57" s="66">
        <v>0.0</v>
      </c>
      <c r="C57" s="66">
        <v>0.12020758184721982</v>
      </c>
      <c r="D57" s="66">
        <v>0.43758644912131195</v>
      </c>
      <c r="E57" s="66">
        <v>2.212205969031468</v>
      </c>
      <c r="F57" s="63">
        <f t="shared" si="12"/>
        <v>2.77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0.9999999999999999</v>
      </c>
      <c r="F58" s="63">
        <f t="shared" si="12"/>
        <v>1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60.8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35.03</v>
      </c>
      <c r="D60" s="76">
        <f t="shared" si="13"/>
        <v>3.77</v>
      </c>
      <c r="E60" s="76">
        <f t="shared" si="13"/>
        <v>22</v>
      </c>
      <c r="F60" s="76">
        <f>SUM(B60:E60)</f>
        <v>60.8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0.7026378897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0.6414526949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0.08637355784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0.03194888179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107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9.75</v>
      </c>
      <c r="C3" s="19">
        <v>13.0</v>
      </c>
      <c r="D3" s="19">
        <v>17.0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39.75</v>
      </c>
    </row>
    <row r="4">
      <c r="A4" s="7" t="s">
        <v>19</v>
      </c>
      <c r="B4" s="19">
        <v>0.0</v>
      </c>
      <c r="C4" s="19">
        <v>3.25</v>
      </c>
      <c r="D4" s="19">
        <v>3.25</v>
      </c>
      <c r="E4" s="19">
        <v>3.25</v>
      </c>
      <c r="F4" s="21">
        <v>38.55</v>
      </c>
      <c r="G4" s="21">
        <v>0.0</v>
      </c>
      <c r="H4" s="22">
        <f t="shared" si="1"/>
        <v>38.55</v>
      </c>
      <c r="I4" s="23">
        <f t="shared" si="2"/>
        <v>48.3</v>
      </c>
    </row>
    <row r="5">
      <c r="A5" s="7" t="s">
        <v>20</v>
      </c>
      <c r="B5" s="19">
        <v>3.25</v>
      </c>
      <c r="C5" s="19">
        <v>0.0</v>
      </c>
      <c r="D5" s="19">
        <v>6.2</v>
      </c>
      <c r="E5" s="19">
        <v>16.0</v>
      </c>
      <c r="F5" s="21">
        <v>0.0</v>
      </c>
      <c r="G5" s="21">
        <v>3.88</v>
      </c>
      <c r="H5" s="22">
        <f t="shared" si="1"/>
        <v>3.88</v>
      </c>
      <c r="I5" s="23">
        <f t="shared" si="2"/>
        <v>29.33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9.75</v>
      </c>
      <c r="F6" s="21">
        <v>21.0</v>
      </c>
      <c r="G6" s="21">
        <v>0.0</v>
      </c>
      <c r="H6" s="22">
        <f t="shared" si="1"/>
        <v>21</v>
      </c>
      <c r="I6" s="23">
        <f t="shared" si="2"/>
        <v>30.75</v>
      </c>
    </row>
    <row r="7">
      <c r="A7" s="25" t="s">
        <v>41</v>
      </c>
      <c r="B7" s="26">
        <f>I3-B8</f>
        <v>26.75</v>
      </c>
      <c r="C7" s="26">
        <f>I4-C8</f>
        <v>32.05</v>
      </c>
      <c r="D7" s="26">
        <f>I5-D8</f>
        <v>2.88</v>
      </c>
      <c r="E7" s="26">
        <f>I6-E8</f>
        <v>1.75</v>
      </c>
      <c r="F7" s="27">
        <f>SUM(B7:E7)</f>
        <v>63.43</v>
      </c>
      <c r="G7" s="25" t="s">
        <v>1</v>
      </c>
      <c r="H7" s="28"/>
    </row>
    <row r="8">
      <c r="A8" s="29" t="s">
        <v>42</v>
      </c>
      <c r="B8" s="30">
        <f t="shared" ref="B8:E8" si="3">SUM(B2:B6)</f>
        <v>13</v>
      </c>
      <c r="C8" s="30">
        <f t="shared" si="3"/>
        <v>16.25</v>
      </c>
      <c r="D8" s="30">
        <f t="shared" si="3"/>
        <v>26.45</v>
      </c>
      <c r="E8" s="30">
        <f t="shared" si="3"/>
        <v>29</v>
      </c>
      <c r="F8" s="31"/>
      <c r="G8" s="28"/>
      <c r="H8" s="28"/>
    </row>
    <row r="9">
      <c r="A9" s="32" t="s">
        <v>75</v>
      </c>
      <c r="B9" s="33">
        <f t="shared" ref="B9:E9" si="4">SUM(B3:B7)</f>
        <v>39.75</v>
      </c>
      <c r="C9" s="33">
        <f t="shared" si="4"/>
        <v>48.3</v>
      </c>
      <c r="D9" s="33">
        <f t="shared" si="4"/>
        <v>29.33</v>
      </c>
      <c r="E9" s="33">
        <f t="shared" si="4"/>
        <v>30.75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56.78571429</v>
      </c>
      <c r="C15" s="37">
        <f t="shared" si="5"/>
        <v>16.1</v>
      </c>
      <c r="D15" s="37">
        <f t="shared" si="5"/>
        <v>5.866</v>
      </c>
      <c r="E15" s="37">
        <f t="shared" si="5"/>
        <v>1.921875</v>
      </c>
      <c r="F15" s="34"/>
    </row>
    <row r="16">
      <c r="A16" s="35" t="s">
        <v>50</v>
      </c>
      <c r="B16" s="37">
        <f t="shared" ref="B16:E16" si="6">B15*B12</f>
        <v>17.03571429</v>
      </c>
      <c r="C16" s="37">
        <f t="shared" si="6"/>
        <v>3.22</v>
      </c>
      <c r="D16" s="37">
        <f t="shared" si="6"/>
        <v>111.454</v>
      </c>
      <c r="E16" s="37">
        <f t="shared" si="6"/>
        <v>1.921875</v>
      </c>
      <c r="F16" s="34"/>
    </row>
    <row r="17">
      <c r="A17" s="38" t="s">
        <v>51</v>
      </c>
      <c r="B17" s="39">
        <f t="shared" ref="B17:E17" si="7">B15*B13</f>
        <v>51.10714286</v>
      </c>
      <c r="C17" s="39">
        <f t="shared" si="7"/>
        <v>41.86</v>
      </c>
      <c r="D17" s="39">
        <f t="shared" si="7"/>
        <v>205.31</v>
      </c>
      <c r="E17" s="39">
        <f t="shared" si="7"/>
        <v>109.546875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0.0251572327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0.02070393375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0.0340947835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0.0325203252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0.2452830189</v>
      </c>
      <c r="C28" s="46">
        <v>0.2691511387163561</v>
      </c>
      <c r="D28" s="46">
        <v>0.5796113194681214</v>
      </c>
      <c r="E28" s="46">
        <v>0.0</v>
      </c>
    </row>
    <row r="29">
      <c r="B29" s="46">
        <v>0.0</v>
      </c>
      <c r="C29" s="46">
        <v>0.06728778467908902</v>
      </c>
      <c r="D29" s="46">
        <v>0.11080804636890557</v>
      </c>
      <c r="E29" s="46">
        <v>0.10569105691056911</v>
      </c>
    </row>
    <row r="30">
      <c r="B30" s="46">
        <v>0.08176100628930819</v>
      </c>
      <c r="C30" s="46">
        <v>0.0</v>
      </c>
      <c r="D30" s="46">
        <v>0.2113876576883737</v>
      </c>
      <c r="E30" s="46">
        <v>0.5203252032520326</v>
      </c>
    </row>
    <row r="31">
      <c r="B31" s="46">
        <v>0.0</v>
      </c>
      <c r="C31" s="46">
        <v>0.0</v>
      </c>
      <c r="D31" s="46">
        <v>0.0</v>
      </c>
      <c r="E31" s="46">
        <v>0.3170731707317074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1.446530224</v>
      </c>
      <c r="C33" s="47">
        <v>0.4174227060470694</v>
      </c>
      <c r="D33" s="47">
        <v>1.1218174490559607</v>
      </c>
      <c r="E33" s="47">
        <v>0.9193191895023023</v>
      </c>
    </row>
    <row r="34">
      <c r="B34" s="47">
        <v>0.017816968156941414</v>
      </c>
      <c r="C34" s="47">
        <v>1.0772834758277523</v>
      </c>
      <c r="D34" s="47">
        <v>0.16446432144868997</v>
      </c>
      <c r="E34" s="47">
        <v>0.29202859236282075</v>
      </c>
    </row>
    <row r="35">
      <c r="B35" s="47">
        <v>0.14997199557726568</v>
      </c>
      <c r="C35" s="47">
        <v>0.04327715743628088</v>
      </c>
      <c r="D35" s="47">
        <v>1.384356882251683</v>
      </c>
      <c r="E35" s="47">
        <v>1.061445756080707</v>
      </c>
    </row>
    <row r="36">
      <c r="B36" s="47">
        <v>0.0</v>
      </c>
      <c r="C36" s="47">
        <v>0.0</v>
      </c>
      <c r="D36" s="47">
        <v>0.0</v>
      </c>
      <c r="E36" s="47">
        <v>1.4642857142857144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0.33333333333333326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0.42857142857142866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3.5625000000000004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37.16482428838395</v>
      </c>
      <c r="D42" s="50">
        <v>7.505041990182556</v>
      </c>
      <c r="E42" s="50">
        <v>36.003723007147784</v>
      </c>
      <c r="G42" s="51">
        <f t="shared" ref="G42:J42" si="8">G37-B28</f>
        <v>0.7547169811</v>
      </c>
      <c r="H42" s="51">
        <f t="shared" si="8"/>
        <v>-0.2691511387</v>
      </c>
      <c r="I42" s="51">
        <f t="shared" si="8"/>
        <v>-0.5796113195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16.004708747767193</v>
      </c>
      <c r="D43" s="50">
        <v>22.318921467878024</v>
      </c>
      <c r="E43" s="50">
        <v>95.30795907006906</v>
      </c>
      <c r="G43" s="51">
        <f t="shared" ref="G43:J43" si="9">G38-B29</f>
        <v>0</v>
      </c>
      <c r="H43" s="51">
        <f t="shared" si="9"/>
        <v>0.9327122153</v>
      </c>
      <c r="I43" s="51">
        <f t="shared" si="9"/>
        <v>-0.1108080464</v>
      </c>
      <c r="J43" s="51">
        <f t="shared" si="9"/>
        <v>-0.1056910569</v>
      </c>
    </row>
    <row r="44">
      <c r="A44" s="52" t="s">
        <v>51</v>
      </c>
      <c r="B44" s="50">
        <v>0.0</v>
      </c>
      <c r="C44" s="50">
        <v>68.35964012773285</v>
      </c>
      <c r="D44" s="50">
        <v>43.74843808798062</v>
      </c>
      <c r="E44" s="50">
        <v>295.7159396414295</v>
      </c>
      <c r="G44" s="51">
        <f t="shared" ref="G44:J44" si="10">G39-B30</f>
        <v>-0.08176100629</v>
      </c>
      <c r="H44" s="51">
        <f t="shared" si="10"/>
        <v>0</v>
      </c>
      <c r="I44" s="51">
        <f t="shared" si="10"/>
        <v>0.7886123423</v>
      </c>
      <c r="J44" s="51">
        <f t="shared" si="10"/>
        <v>-0.5203252033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0.6829268293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38.55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3.88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21</v>
      </c>
    </row>
    <row r="51">
      <c r="G51" s="56" t="s">
        <v>64</v>
      </c>
      <c r="H51" s="54"/>
      <c r="I51" s="54"/>
      <c r="J51" s="54"/>
    </row>
    <row r="52">
      <c r="G52" s="55">
        <f>B7</f>
        <v>26.75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32.05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2.88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10.828968861875811</v>
      </c>
      <c r="D55" s="66">
        <v>2.929142969497313</v>
      </c>
      <c r="E55" s="66">
        <v>12.991888168626875</v>
      </c>
      <c r="F55" s="63">
        <f t="shared" ref="F55:F58" si="12">Sum(B55:E55)</f>
        <v>26.75</v>
      </c>
      <c r="G55" s="55">
        <v>0.0</v>
      </c>
      <c r="H55" s="55">
        <v>0.0</v>
      </c>
      <c r="I55" s="55">
        <v>0.0</v>
      </c>
      <c r="J55" s="55">
        <f>E7</f>
        <v>1.75</v>
      </c>
    </row>
    <row r="56">
      <c r="A56" s="9" t="s">
        <v>19</v>
      </c>
      <c r="B56" s="66">
        <v>0.0</v>
      </c>
      <c r="C56" s="66">
        <v>27.557212415750996</v>
      </c>
      <c r="D56" s="66">
        <v>0.4234326341496975</v>
      </c>
      <c r="E56" s="66">
        <v>4.069354950099306</v>
      </c>
      <c r="F56" s="63">
        <f t="shared" si="12"/>
        <v>32.05</v>
      </c>
    </row>
    <row r="57">
      <c r="A57" s="9" t="s">
        <v>20</v>
      </c>
      <c r="B57" s="66">
        <v>0.0</v>
      </c>
      <c r="C57" s="66">
        <v>0.16381872237318948</v>
      </c>
      <c r="D57" s="66">
        <v>0.5274243963529902</v>
      </c>
      <c r="E57" s="66">
        <v>2.18875688127382</v>
      </c>
      <c r="F57" s="63">
        <f t="shared" si="12"/>
        <v>2.88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1.7500000000000004</v>
      </c>
      <c r="F58" s="63">
        <f t="shared" si="12"/>
        <v>1.75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63.43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38.55</v>
      </c>
      <c r="D60" s="76">
        <f t="shared" si="13"/>
        <v>3.88</v>
      </c>
      <c r="E60" s="76">
        <f t="shared" si="13"/>
        <v>21</v>
      </c>
      <c r="F60" s="76">
        <f>SUM(B60:E60)</f>
        <v>63.43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0.6729559748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0.6635610766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0.09819297647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0.05691056911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108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10.2</v>
      </c>
      <c r="C3" s="19">
        <v>13.6</v>
      </c>
      <c r="D3" s="19">
        <v>14.0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37.8</v>
      </c>
    </row>
    <row r="4">
      <c r="A4" s="7" t="s">
        <v>19</v>
      </c>
      <c r="B4" s="19">
        <v>0.0</v>
      </c>
      <c r="C4" s="19">
        <v>3.4</v>
      </c>
      <c r="D4" s="19">
        <v>3.4</v>
      </c>
      <c r="E4" s="19">
        <v>3.4</v>
      </c>
      <c r="F4" s="21">
        <v>42.02</v>
      </c>
      <c r="G4" s="21">
        <v>0.0</v>
      </c>
      <c r="H4" s="22">
        <f t="shared" si="1"/>
        <v>42.02</v>
      </c>
      <c r="I4" s="23">
        <f t="shared" si="2"/>
        <v>52.22</v>
      </c>
    </row>
    <row r="5">
      <c r="A5" s="7" t="s">
        <v>20</v>
      </c>
      <c r="B5" s="19">
        <v>3.4</v>
      </c>
      <c r="C5" s="19">
        <v>0.0</v>
      </c>
      <c r="D5" s="19">
        <v>6.0</v>
      </c>
      <c r="E5" s="19">
        <v>12.0</v>
      </c>
      <c r="F5" s="21">
        <v>0.0</v>
      </c>
      <c r="G5" s="21">
        <v>4.11</v>
      </c>
      <c r="H5" s="22">
        <f t="shared" si="1"/>
        <v>4.11</v>
      </c>
      <c r="I5" s="23">
        <f t="shared" si="2"/>
        <v>25.51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10.2</v>
      </c>
      <c r="F6" s="21">
        <v>18.0</v>
      </c>
      <c r="G6" s="21">
        <v>0.0</v>
      </c>
      <c r="H6" s="22">
        <f t="shared" si="1"/>
        <v>18</v>
      </c>
      <c r="I6" s="23">
        <f t="shared" si="2"/>
        <v>28.2</v>
      </c>
    </row>
    <row r="7">
      <c r="A7" s="25" t="s">
        <v>41</v>
      </c>
      <c r="B7" s="26">
        <f>I3-B8</f>
        <v>24.2</v>
      </c>
      <c r="C7" s="26">
        <f>I4-C8</f>
        <v>35.22</v>
      </c>
      <c r="D7" s="26">
        <f>I5-D8</f>
        <v>2.11</v>
      </c>
      <c r="E7" s="26">
        <f>I6-E8</f>
        <v>2.6</v>
      </c>
      <c r="F7" s="27">
        <f>SUM(B7:E7)</f>
        <v>64.13</v>
      </c>
      <c r="G7" s="25" t="s">
        <v>1</v>
      </c>
      <c r="H7" s="28"/>
    </row>
    <row r="8">
      <c r="A8" s="29" t="s">
        <v>42</v>
      </c>
      <c r="B8" s="30">
        <f t="shared" ref="B8:E8" si="3">SUM(B2:B6)</f>
        <v>13.6</v>
      </c>
      <c r="C8" s="30">
        <f t="shared" si="3"/>
        <v>17</v>
      </c>
      <c r="D8" s="30">
        <f t="shared" si="3"/>
        <v>23.4</v>
      </c>
      <c r="E8" s="30">
        <f t="shared" si="3"/>
        <v>25.6</v>
      </c>
      <c r="F8" s="31"/>
      <c r="G8" s="28"/>
      <c r="H8" s="28"/>
    </row>
    <row r="9">
      <c r="A9" s="32" t="s">
        <v>75</v>
      </c>
      <c r="B9" s="33">
        <f t="shared" ref="B9:E9" si="4">SUM(B3:B7)</f>
        <v>37.8</v>
      </c>
      <c r="C9" s="33">
        <f t="shared" si="4"/>
        <v>52.22</v>
      </c>
      <c r="D9" s="33">
        <f t="shared" si="4"/>
        <v>25.51</v>
      </c>
      <c r="E9" s="33">
        <f t="shared" si="4"/>
        <v>28.2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54</v>
      </c>
      <c r="C15" s="37">
        <f t="shared" si="5"/>
        <v>17.40666667</v>
      </c>
      <c r="D15" s="37">
        <f t="shared" si="5"/>
        <v>5.102</v>
      </c>
      <c r="E15" s="37">
        <f t="shared" si="5"/>
        <v>1.7625</v>
      </c>
      <c r="F15" s="34"/>
    </row>
    <row r="16">
      <c r="A16" s="35" t="s">
        <v>50</v>
      </c>
      <c r="B16" s="37">
        <f t="shared" ref="B16:E16" si="6">B15*B12</f>
        <v>16.2</v>
      </c>
      <c r="C16" s="37">
        <f t="shared" si="6"/>
        <v>3.481333333</v>
      </c>
      <c r="D16" s="37">
        <f t="shared" si="6"/>
        <v>96.938</v>
      </c>
      <c r="E16" s="37">
        <f t="shared" si="6"/>
        <v>1.7625</v>
      </c>
      <c r="F16" s="34"/>
    </row>
    <row r="17">
      <c r="A17" s="38" t="s">
        <v>51</v>
      </c>
      <c r="B17" s="39">
        <f t="shared" ref="B17:E17" si="7">B15*B13</f>
        <v>48.6</v>
      </c>
      <c r="C17" s="39">
        <f t="shared" si="7"/>
        <v>45.25733333</v>
      </c>
      <c r="D17" s="39">
        <f t="shared" si="7"/>
        <v>178.57</v>
      </c>
      <c r="E17" s="39">
        <f t="shared" si="7"/>
        <v>100.4625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0.02645502646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0.01914975105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0.0392003136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0.03546099291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0.2698412698</v>
      </c>
      <c r="C28" s="46">
        <v>0.26043661432401377</v>
      </c>
      <c r="D28" s="46">
        <v>0.5488043904351235</v>
      </c>
      <c r="E28" s="46">
        <v>0.0</v>
      </c>
    </row>
    <row r="29">
      <c r="B29" s="46">
        <v>0.0</v>
      </c>
      <c r="C29" s="46">
        <v>0.06510915358100344</v>
      </c>
      <c r="D29" s="46">
        <v>0.13328106624852998</v>
      </c>
      <c r="E29" s="46">
        <v>0.12056737588652483</v>
      </c>
    </row>
    <row r="30">
      <c r="B30" s="46">
        <v>0.08994708994708996</v>
      </c>
      <c r="C30" s="46">
        <v>0.0</v>
      </c>
      <c r="D30" s="46">
        <v>0.23520188161505293</v>
      </c>
      <c r="E30" s="46">
        <v>0.4255319148936171</v>
      </c>
    </row>
    <row r="31">
      <c r="B31" s="46">
        <v>0.0</v>
      </c>
      <c r="C31" s="46">
        <v>0.0</v>
      </c>
      <c r="D31" s="46">
        <v>0.0</v>
      </c>
      <c r="E31" s="46">
        <v>0.3617021276595745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1.512292442</v>
      </c>
      <c r="C33" s="47">
        <v>0.4212858913397969</v>
      </c>
      <c r="D33" s="47">
        <v>1.1586092374516712</v>
      </c>
      <c r="E33" s="47">
        <v>0.8519823822208535</v>
      </c>
    </row>
    <row r="34">
      <c r="B34" s="47">
        <v>0.025356169077449857</v>
      </c>
      <c r="C34" s="47">
        <v>1.076707167133415</v>
      </c>
      <c r="D34" s="47">
        <v>0.20583243133459297</v>
      </c>
      <c r="E34" s="47">
        <v>0.3405996413482626</v>
      </c>
    </row>
    <row r="35">
      <c r="B35" s="47">
        <v>0.17785909910532202</v>
      </c>
      <c r="C35" s="47">
        <v>0.04954698377370707</v>
      </c>
      <c r="D35" s="47">
        <v>1.44379739273732</v>
      </c>
      <c r="E35" s="47">
        <v>0.9718904698710247</v>
      </c>
    </row>
    <row r="36">
      <c r="B36" s="47">
        <v>0.0</v>
      </c>
      <c r="C36" s="47">
        <v>0.0</v>
      </c>
      <c r="D36" s="47">
        <v>0.0</v>
      </c>
      <c r="E36" s="47">
        <v>1.5666666666666667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0.4285714285714286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40.78666145942332</v>
      </c>
      <c r="D42" s="50">
        <v>8.271483267653283</v>
      </c>
      <c r="E42" s="50">
        <v>29.213021939590075</v>
      </c>
      <c r="G42" s="51">
        <f t="shared" ref="G42:J42" si="8">G37-B28</f>
        <v>0.7301587302</v>
      </c>
      <c r="H42" s="51">
        <f t="shared" si="8"/>
        <v>-0.2604366143</v>
      </c>
      <c r="I42" s="51">
        <f t="shared" si="8"/>
        <v>-0.5488043904</v>
      </c>
      <c r="J42" s="51">
        <f t="shared" si="8"/>
        <v>0</v>
      </c>
    </row>
    <row r="43">
      <c r="A43" s="49" t="s">
        <v>50</v>
      </c>
      <c r="B43" s="50">
        <v>0.0</v>
      </c>
      <c r="C43" s="50">
        <v>18.514436924622306</v>
      </c>
      <c r="D43" s="50">
        <v>24.646433179925587</v>
      </c>
      <c r="E43" s="50">
        <v>75.22096322878542</v>
      </c>
      <c r="G43" s="51">
        <f t="shared" ref="G43:J43" si="9">G38-B29</f>
        <v>0</v>
      </c>
      <c r="H43" s="51">
        <f t="shared" si="9"/>
        <v>0.9348908464</v>
      </c>
      <c r="I43" s="51">
        <f t="shared" si="9"/>
        <v>-0.1332810662</v>
      </c>
      <c r="J43" s="51">
        <f t="shared" si="9"/>
        <v>-0.1205673759</v>
      </c>
    </row>
    <row r="44">
      <c r="A44" s="52" t="s">
        <v>51</v>
      </c>
      <c r="B44" s="50">
        <v>0.0</v>
      </c>
      <c r="C44" s="50">
        <v>76.54482481321116</v>
      </c>
      <c r="D44" s="50">
        <v>48.39364835137185</v>
      </c>
      <c r="E44" s="50">
        <v>247.95136016875034</v>
      </c>
      <c r="G44" s="51">
        <f t="shared" ref="G44:J44" si="10">G39-B30</f>
        <v>-0.08994708995</v>
      </c>
      <c r="H44" s="51">
        <f t="shared" si="10"/>
        <v>0</v>
      </c>
      <c r="I44" s="51">
        <f t="shared" si="10"/>
        <v>0.7647981184</v>
      </c>
      <c r="J44" s="51">
        <f t="shared" si="10"/>
        <v>-0.4255319149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0.6382978723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42.02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4.11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18</v>
      </c>
    </row>
    <row r="51">
      <c r="G51" s="56" t="s">
        <v>64</v>
      </c>
      <c r="H51" s="54"/>
      <c r="I51" s="54"/>
      <c r="J51" s="54"/>
    </row>
    <row r="52">
      <c r="G52" s="55">
        <f>B7</f>
        <v>24.2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35.22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2.11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11.333303765322169</v>
      </c>
      <c r="D55" s="66">
        <v>3.0486135443232305</v>
      </c>
      <c r="E55" s="66">
        <v>9.818082690354597</v>
      </c>
      <c r="F55" s="63">
        <f t="shared" ref="F55:F58" si="12">Sum(B55:E55)</f>
        <v>24.2</v>
      </c>
      <c r="G55" s="55">
        <v>0.0</v>
      </c>
      <c r="H55" s="55">
        <v>0.0</v>
      </c>
      <c r="I55" s="55">
        <v>0.0</v>
      </c>
      <c r="J55" s="55">
        <f>E7</f>
        <v>2.6</v>
      </c>
    </row>
    <row r="56">
      <c r="A56" s="9" t="s">
        <v>19</v>
      </c>
      <c r="B56" s="66">
        <v>0.0</v>
      </c>
      <c r="C56" s="66">
        <v>30.51449142931753</v>
      </c>
      <c r="D56" s="66">
        <v>0.5705689186498265</v>
      </c>
      <c r="E56" s="66">
        <v>4.134939652032641</v>
      </c>
      <c r="F56" s="63">
        <f t="shared" si="12"/>
        <v>35.22</v>
      </c>
    </row>
    <row r="57">
      <c r="A57" s="9" t="s">
        <v>20</v>
      </c>
      <c r="B57" s="66">
        <v>0.0</v>
      </c>
      <c r="C57" s="66">
        <v>0.17220480536029675</v>
      </c>
      <c r="D57" s="66">
        <v>0.49081753702694275</v>
      </c>
      <c r="E57" s="66">
        <v>1.4469776576127598</v>
      </c>
      <c r="F57" s="63">
        <f t="shared" si="12"/>
        <v>2.11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2.599999999999998</v>
      </c>
      <c r="F58" s="63">
        <f t="shared" si="12"/>
        <v>2.6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64.13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42.02</v>
      </c>
      <c r="D60" s="76">
        <f t="shared" si="13"/>
        <v>4.11</v>
      </c>
      <c r="E60" s="76">
        <f t="shared" si="13"/>
        <v>18</v>
      </c>
      <c r="F60" s="76">
        <f>SUM(B60:E60)</f>
        <v>64.13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0.6402116402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0.6744542321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0.0827126617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0.09219858156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109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10.65</v>
      </c>
      <c r="C3" s="19">
        <v>14.2</v>
      </c>
      <c r="D3" s="19">
        <v>13.0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37.85</v>
      </c>
    </row>
    <row r="4">
      <c r="A4" s="7" t="s">
        <v>19</v>
      </c>
      <c r="B4" s="19">
        <v>0.0</v>
      </c>
      <c r="C4" s="19">
        <v>3.55</v>
      </c>
      <c r="D4" s="19">
        <v>3.55</v>
      </c>
      <c r="E4" s="19">
        <v>2.0</v>
      </c>
      <c r="F4" s="21">
        <v>46.11</v>
      </c>
      <c r="G4" s="21">
        <v>0.0</v>
      </c>
      <c r="H4" s="22">
        <f t="shared" si="1"/>
        <v>46.11</v>
      </c>
      <c r="I4" s="23">
        <f t="shared" si="2"/>
        <v>55.21</v>
      </c>
    </row>
    <row r="5">
      <c r="A5" s="7" t="s">
        <v>20</v>
      </c>
      <c r="B5" s="19">
        <v>3.55</v>
      </c>
      <c r="C5" s="19">
        <v>0.0</v>
      </c>
      <c r="D5" s="19">
        <v>5.0</v>
      </c>
      <c r="E5" s="19">
        <v>13.0</v>
      </c>
      <c r="F5" s="21">
        <v>0.0</v>
      </c>
      <c r="G5" s="21">
        <v>3.99</v>
      </c>
      <c r="H5" s="22">
        <f t="shared" si="1"/>
        <v>3.99</v>
      </c>
      <c r="I5" s="23">
        <f t="shared" si="2"/>
        <v>25.54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8.0</v>
      </c>
      <c r="F6" s="21">
        <v>16.0</v>
      </c>
      <c r="G6" s="21">
        <v>0.0</v>
      </c>
      <c r="H6" s="22">
        <f t="shared" si="1"/>
        <v>16</v>
      </c>
      <c r="I6" s="23">
        <f t="shared" si="2"/>
        <v>24</v>
      </c>
    </row>
    <row r="7">
      <c r="A7" s="25" t="s">
        <v>41</v>
      </c>
      <c r="B7" s="26">
        <f>I3-B8</f>
        <v>23.65</v>
      </c>
      <c r="C7" s="26">
        <f>I4-C8</f>
        <v>37.46</v>
      </c>
      <c r="D7" s="26">
        <f>I5-D8</f>
        <v>3.99</v>
      </c>
      <c r="E7" s="26">
        <f>I6-E8</f>
        <v>1</v>
      </c>
      <c r="F7" s="27">
        <f>SUM(B7:E7)</f>
        <v>66.1</v>
      </c>
      <c r="G7" s="25" t="s">
        <v>1</v>
      </c>
      <c r="H7" s="28"/>
    </row>
    <row r="8">
      <c r="A8" s="29" t="s">
        <v>42</v>
      </c>
      <c r="B8" s="30">
        <f t="shared" ref="B8:E8" si="3">SUM(B2:B6)</f>
        <v>14.2</v>
      </c>
      <c r="C8" s="30">
        <f t="shared" si="3"/>
        <v>17.75</v>
      </c>
      <c r="D8" s="30">
        <f t="shared" si="3"/>
        <v>21.55</v>
      </c>
      <c r="E8" s="30">
        <f t="shared" si="3"/>
        <v>23</v>
      </c>
      <c r="F8" s="31"/>
      <c r="G8" s="28"/>
      <c r="H8" s="28"/>
    </row>
    <row r="9">
      <c r="A9" s="32" t="s">
        <v>75</v>
      </c>
      <c r="B9" s="33">
        <f t="shared" ref="B9:E9" si="4">SUM(B3:B7)</f>
        <v>37.85</v>
      </c>
      <c r="C9" s="33">
        <f t="shared" si="4"/>
        <v>55.21</v>
      </c>
      <c r="D9" s="33">
        <f t="shared" si="4"/>
        <v>25.54</v>
      </c>
      <c r="E9" s="33">
        <f t="shared" si="4"/>
        <v>24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54.07142857</v>
      </c>
      <c r="C15" s="37">
        <f t="shared" si="5"/>
        <v>18.40333333</v>
      </c>
      <c r="D15" s="37">
        <f t="shared" si="5"/>
        <v>5.108</v>
      </c>
      <c r="E15" s="37">
        <f t="shared" si="5"/>
        <v>1.5</v>
      </c>
      <c r="F15" s="34"/>
    </row>
    <row r="16">
      <c r="A16" s="35" t="s">
        <v>50</v>
      </c>
      <c r="B16" s="37">
        <f t="shared" ref="B16:E16" si="6">B15*B12</f>
        <v>16.22142857</v>
      </c>
      <c r="C16" s="37">
        <f t="shared" si="6"/>
        <v>3.680666667</v>
      </c>
      <c r="D16" s="37">
        <f t="shared" si="6"/>
        <v>97.052</v>
      </c>
      <c r="E16" s="37">
        <f t="shared" si="6"/>
        <v>1.5</v>
      </c>
      <c r="F16" s="34"/>
    </row>
    <row r="17">
      <c r="A17" s="38" t="s">
        <v>51</v>
      </c>
      <c r="B17" s="39">
        <f t="shared" ref="B17:E17" si="7">B15*B13</f>
        <v>48.66428571</v>
      </c>
      <c r="C17" s="39">
        <f t="shared" si="7"/>
        <v>47.84866667</v>
      </c>
      <c r="D17" s="39">
        <f t="shared" si="7"/>
        <v>178.78</v>
      </c>
      <c r="E17" s="39">
        <f t="shared" si="7"/>
        <v>85.5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0.02642007926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0.01811266075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0.03915426782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0.04166666667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0.2813738441</v>
      </c>
      <c r="C28" s="46">
        <v>0.25719978264807103</v>
      </c>
      <c r="D28" s="46">
        <v>0.5090054815974941</v>
      </c>
      <c r="E28" s="46">
        <v>0.0</v>
      </c>
    </row>
    <row r="29">
      <c r="B29" s="46">
        <v>0.0</v>
      </c>
      <c r="C29" s="46">
        <v>0.06429994566201776</v>
      </c>
      <c r="D29" s="46">
        <v>0.13899765074393108</v>
      </c>
      <c r="E29" s="46">
        <v>0.08333333333333333</v>
      </c>
    </row>
    <row r="30">
      <c r="B30" s="46">
        <v>0.09379128137384411</v>
      </c>
      <c r="C30" s="46">
        <v>0.0</v>
      </c>
      <c r="D30" s="46">
        <v>0.19577133907595928</v>
      </c>
      <c r="E30" s="46">
        <v>0.5416666666666666</v>
      </c>
    </row>
    <row r="31">
      <c r="B31" s="46">
        <v>0.0</v>
      </c>
      <c r="C31" s="46">
        <v>0.0</v>
      </c>
      <c r="D31" s="46">
        <v>0.0</v>
      </c>
      <c r="E31" s="46">
        <v>0.3333333333333333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1.527163351</v>
      </c>
      <c r="C33" s="47">
        <v>0.41977776959302276</v>
      </c>
      <c r="D33" s="47">
        <v>1.0391107418999221</v>
      </c>
      <c r="E33" s="47">
        <v>0.8967496989928142</v>
      </c>
    </row>
    <row r="34">
      <c r="B34" s="47">
        <v>0.02645691618257808</v>
      </c>
      <c r="C34" s="47">
        <v>1.075990867398231</v>
      </c>
      <c r="D34" s="47">
        <v>0.20271214652566868</v>
      </c>
      <c r="E34" s="47">
        <v>0.2992024774768846</v>
      </c>
    </row>
    <row r="35">
      <c r="B35" s="47">
        <v>0.17810184400353712</v>
      </c>
      <c r="C35" s="47">
        <v>0.048955597848436457</v>
      </c>
      <c r="D35" s="47">
        <v>1.3646113118017493</v>
      </c>
      <c r="E35" s="47">
        <v>1.1148661405699756</v>
      </c>
    </row>
    <row r="36">
      <c r="B36" s="47">
        <v>0.0</v>
      </c>
      <c r="C36" s="47">
        <v>0.0</v>
      </c>
      <c r="D36" s="47">
        <v>0.0</v>
      </c>
      <c r="E36" s="47">
        <v>1.4999999999999998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0.19999999999999998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44.64080952088949</v>
      </c>
      <c r="D42" s="50">
        <v>7.281498210526492</v>
      </c>
      <c r="E42" s="50">
        <v>27.16045417334592</v>
      </c>
      <c r="G42" s="51">
        <f t="shared" ref="G42:J42" si="8">G37-B28</f>
        <v>0.7186261559</v>
      </c>
      <c r="H42" s="51">
        <f t="shared" si="8"/>
        <v>-0.2571997826</v>
      </c>
      <c r="I42" s="51">
        <f t="shared" si="8"/>
        <v>-0.5090054816</v>
      </c>
      <c r="J42" s="51">
        <f t="shared" si="8"/>
        <v>0</v>
      </c>
    </row>
    <row r="43">
      <c r="A43" s="49" t="s">
        <v>50</v>
      </c>
      <c r="B43" s="50">
        <v>0.0</v>
      </c>
      <c r="C43" s="50">
        <v>20.18090627987562</v>
      </c>
      <c r="D43" s="50">
        <v>22.52103750916282</v>
      </c>
      <c r="E43" s="50">
        <v>75.75215144905678</v>
      </c>
      <c r="G43" s="51">
        <f t="shared" ref="G43:J43" si="9">G38-B29</f>
        <v>0</v>
      </c>
      <c r="H43" s="51">
        <f t="shared" si="9"/>
        <v>0.9357000543</v>
      </c>
      <c r="I43" s="51">
        <f t="shared" si="9"/>
        <v>-0.1389976507</v>
      </c>
      <c r="J43" s="51">
        <f t="shared" si="9"/>
        <v>-0.08333333333</v>
      </c>
    </row>
    <row r="44">
      <c r="A44" s="52" t="s">
        <v>51</v>
      </c>
      <c r="B44" s="50">
        <v>0.0</v>
      </c>
      <c r="C44" s="50">
        <v>83.6863705895663</v>
      </c>
      <c r="D44" s="50">
        <v>44.145210647255226</v>
      </c>
      <c r="E44" s="50">
        <v>232.9613711441308</v>
      </c>
      <c r="G44" s="51">
        <f t="shared" ref="G44:J44" si="10">G39-B30</f>
        <v>-0.09379128137</v>
      </c>
      <c r="H44" s="51">
        <f t="shared" si="10"/>
        <v>0</v>
      </c>
      <c r="I44" s="51">
        <f t="shared" si="10"/>
        <v>0.8042286609</v>
      </c>
      <c r="J44" s="51">
        <f t="shared" si="10"/>
        <v>-0.5416666667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0.6666666667</v>
      </c>
    </row>
    <row r="46">
      <c r="G46" s="42" t="s">
        <v>76</v>
      </c>
    </row>
    <row r="47">
      <c r="G47" s="43">
        <f>H3</f>
        <v>0</v>
      </c>
      <c r="H47" s="43">
        <v>0.0</v>
      </c>
      <c r="I47" s="43">
        <v>0.0</v>
      </c>
      <c r="J47" s="43">
        <v>0.0</v>
      </c>
    </row>
    <row r="48">
      <c r="G48" s="43">
        <v>0.0</v>
      </c>
      <c r="H48" s="43">
        <f>H4</f>
        <v>46.11</v>
      </c>
      <c r="I48" s="43">
        <v>0.0</v>
      </c>
      <c r="J48" s="43">
        <v>0.0</v>
      </c>
    </row>
    <row r="49">
      <c r="G49" s="43">
        <v>0.0</v>
      </c>
      <c r="H49" s="43">
        <v>0.0</v>
      </c>
      <c r="I49" s="43">
        <f>H5</f>
        <v>3.99</v>
      </c>
      <c r="J49" s="43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16</v>
      </c>
    </row>
    <row r="51">
      <c r="G51" s="56" t="s">
        <v>64</v>
      </c>
      <c r="H51" s="54"/>
      <c r="I51" s="54"/>
      <c r="J51" s="54"/>
    </row>
    <row r="52">
      <c r="G52" s="55">
        <f>B7</f>
        <v>23.65</v>
      </c>
      <c r="H52" s="55">
        <v>0.0</v>
      </c>
      <c r="I52" s="55">
        <v>0.0</v>
      </c>
      <c r="J52" s="55">
        <v>0.0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37.46</v>
      </c>
      <c r="I53" s="55">
        <v>0.0</v>
      </c>
      <c r="J53" s="55">
        <v>0.0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3.99</v>
      </c>
      <c r="J54" s="55">
        <v>0.0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12.09427443613859</v>
      </c>
      <c r="D55" s="66">
        <v>2.590597793745662</v>
      </c>
      <c r="E55" s="66">
        <v>8.965127770115743</v>
      </c>
      <c r="F55" s="63">
        <f t="shared" ref="F55:F58" si="12">Sum(B55:E55)</f>
        <v>23.65</v>
      </c>
      <c r="G55" s="55">
        <v>0.0</v>
      </c>
      <c r="H55" s="55">
        <v>0.0</v>
      </c>
      <c r="I55" s="55">
        <v>0.0</v>
      </c>
      <c r="J55" s="55">
        <f>E7</f>
        <v>1</v>
      </c>
    </row>
    <row r="56">
      <c r="A56" s="9" t="s">
        <v>19</v>
      </c>
      <c r="B56" s="66">
        <v>0.0</v>
      </c>
      <c r="C56" s="66">
        <v>33.663071020361116</v>
      </c>
      <c r="D56" s="66">
        <v>0.5487855835051202</v>
      </c>
      <c r="E56" s="66">
        <v>3.2481433961337727</v>
      </c>
      <c r="F56" s="63">
        <f t="shared" si="12"/>
        <v>37.46</v>
      </c>
    </row>
    <row r="57">
      <c r="A57" s="9" t="s">
        <v>20</v>
      </c>
      <c r="B57" s="66">
        <v>0.0</v>
      </c>
      <c r="C57" s="66">
        <v>0.3526545435003016</v>
      </c>
      <c r="D57" s="66">
        <v>0.8506166227492179</v>
      </c>
      <c r="E57" s="66">
        <v>2.7867288337504785</v>
      </c>
      <c r="F57" s="63">
        <f t="shared" si="12"/>
        <v>3.99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0.9999999999999998</v>
      </c>
      <c r="F58" s="63">
        <f t="shared" si="12"/>
        <v>1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66.1</v>
      </c>
    </row>
    <row r="60">
      <c r="A60" s="75" t="s">
        <v>72</v>
      </c>
      <c r="B60" s="76">
        <f t="shared" ref="B60:E60" si="13">SUM(B55:B58)</f>
        <v>0</v>
      </c>
      <c r="C60" s="76">
        <f t="shared" si="13"/>
        <v>46.11</v>
      </c>
      <c r="D60" s="76">
        <f t="shared" si="13"/>
        <v>3.99</v>
      </c>
      <c r="E60" s="76">
        <f t="shared" si="13"/>
        <v>16</v>
      </c>
      <c r="F60" s="76">
        <f>SUM(B60:E60)</f>
        <v>66.1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0.6248348745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0.6785002717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0.1562255286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0.04166666667</v>
      </c>
    </row>
    <row r="68">
      <c r="A68" s="6"/>
      <c r="B68" s="6"/>
      <c r="C68" s="6"/>
      <c r="D68" s="6"/>
      <c r="E68" s="6"/>
    </row>
  </sheetData>
  <mergeCells count="14">
    <mergeCell ref="B37:E37"/>
    <mergeCell ref="B41:E41"/>
    <mergeCell ref="G41:J41"/>
    <mergeCell ref="G46:J46"/>
    <mergeCell ref="G51:J51"/>
    <mergeCell ref="B53:E53"/>
    <mergeCell ref="G61:J61"/>
    <mergeCell ref="B1:E1"/>
    <mergeCell ref="B10:E10"/>
    <mergeCell ref="B14:E14"/>
    <mergeCell ref="B22:E22"/>
    <mergeCell ref="B27:E27"/>
    <mergeCell ref="B32:E32"/>
    <mergeCell ref="G36:J36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8" max="8" width="15.0"/>
  </cols>
  <sheetData>
    <row r="1">
      <c r="A1" s="6"/>
      <c r="B1" s="6" t="s">
        <v>35</v>
      </c>
    </row>
    <row r="2">
      <c r="A2" s="15" t="s">
        <v>110</v>
      </c>
      <c r="B2" s="7" t="s">
        <v>18</v>
      </c>
      <c r="C2" s="7" t="s">
        <v>19</v>
      </c>
      <c r="D2" s="7" t="s">
        <v>20</v>
      </c>
      <c r="E2" s="7" t="s">
        <v>21</v>
      </c>
      <c r="F2" s="16" t="s">
        <v>37</v>
      </c>
      <c r="G2" s="16" t="s">
        <v>38</v>
      </c>
      <c r="H2" s="17" t="s">
        <v>39</v>
      </c>
      <c r="I2" s="18" t="s">
        <v>40</v>
      </c>
    </row>
    <row r="3">
      <c r="A3" s="7" t="s">
        <v>18</v>
      </c>
      <c r="B3" s="19">
        <v>11.1</v>
      </c>
      <c r="C3" s="19">
        <v>14.8</v>
      </c>
      <c r="D3" s="19">
        <v>11.0</v>
      </c>
      <c r="E3" s="19">
        <v>0.0</v>
      </c>
      <c r="F3" s="21">
        <v>0.0</v>
      </c>
      <c r="G3" s="21">
        <v>0.0</v>
      </c>
      <c r="H3" s="22">
        <f t="shared" ref="H3:H6" si="1">SUM(F3:G3)</f>
        <v>0</v>
      </c>
      <c r="I3" s="23">
        <f t="shared" ref="I3:I6" si="2">SUM(B3:G3)</f>
        <v>36.9</v>
      </c>
    </row>
    <row r="4">
      <c r="A4" s="7" t="s">
        <v>19</v>
      </c>
      <c r="B4" s="19">
        <v>0.0</v>
      </c>
      <c r="C4" s="19">
        <v>3.7</v>
      </c>
      <c r="D4" s="19">
        <v>1.0</v>
      </c>
      <c r="E4" s="19">
        <v>3.7</v>
      </c>
      <c r="F4" s="21">
        <v>50.74</v>
      </c>
      <c r="G4" s="21">
        <v>0.0</v>
      </c>
      <c r="H4" s="22">
        <f t="shared" si="1"/>
        <v>50.74</v>
      </c>
      <c r="I4" s="23">
        <f t="shared" si="2"/>
        <v>59.14</v>
      </c>
    </row>
    <row r="5">
      <c r="A5" s="7" t="s">
        <v>20</v>
      </c>
      <c r="B5" s="19">
        <v>3.7</v>
      </c>
      <c r="C5" s="19">
        <v>0.0</v>
      </c>
      <c r="D5" s="19">
        <v>2.0</v>
      </c>
      <c r="E5" s="19">
        <v>9.0</v>
      </c>
      <c r="F5" s="21">
        <v>0.0</v>
      </c>
      <c r="G5" s="21">
        <v>4.05</v>
      </c>
      <c r="H5" s="22">
        <f t="shared" si="1"/>
        <v>4.05</v>
      </c>
      <c r="I5" s="23">
        <f t="shared" si="2"/>
        <v>18.75</v>
      </c>
    </row>
    <row r="6">
      <c r="A6" s="7" t="s">
        <v>21</v>
      </c>
      <c r="B6" s="19">
        <v>0.0</v>
      </c>
      <c r="C6" s="19">
        <v>0.0</v>
      </c>
      <c r="D6" s="19">
        <v>0.0</v>
      </c>
      <c r="E6" s="19">
        <v>6.0</v>
      </c>
      <c r="F6" s="21">
        <v>13.0</v>
      </c>
      <c r="G6" s="21">
        <v>0.0</v>
      </c>
      <c r="H6" s="22">
        <f t="shared" si="1"/>
        <v>13</v>
      </c>
      <c r="I6" s="23">
        <f t="shared" si="2"/>
        <v>19</v>
      </c>
    </row>
    <row r="7">
      <c r="A7" s="25" t="s">
        <v>41</v>
      </c>
      <c r="B7" s="26">
        <f>I3-B8</f>
        <v>22.1</v>
      </c>
      <c r="C7" s="26">
        <f>I4-C8</f>
        <v>40.64</v>
      </c>
      <c r="D7" s="26">
        <f>I5-D8</f>
        <v>4.75</v>
      </c>
      <c r="E7" s="26">
        <f>I6-E8</f>
        <v>0.3</v>
      </c>
      <c r="F7" s="27">
        <f>SUM(B7:E7)</f>
        <v>67.79</v>
      </c>
      <c r="G7" s="25" t="s">
        <v>1</v>
      </c>
      <c r="H7" s="28"/>
    </row>
    <row r="8">
      <c r="A8" s="29" t="s">
        <v>42</v>
      </c>
      <c r="B8" s="30">
        <f t="shared" ref="B8:E8" si="3">SUM(B2:B6)</f>
        <v>14.8</v>
      </c>
      <c r="C8" s="30">
        <f t="shared" si="3"/>
        <v>18.5</v>
      </c>
      <c r="D8" s="30">
        <f t="shared" si="3"/>
        <v>14</v>
      </c>
      <c r="E8" s="30">
        <f t="shared" si="3"/>
        <v>18.7</v>
      </c>
      <c r="F8" s="31"/>
      <c r="G8" s="28"/>
      <c r="H8" s="28"/>
    </row>
    <row r="9">
      <c r="A9" s="32" t="s">
        <v>75</v>
      </c>
      <c r="B9" s="33">
        <f t="shared" ref="B9:E9" si="4">SUM(B3:B7)</f>
        <v>36.9</v>
      </c>
      <c r="C9" s="33">
        <f t="shared" si="4"/>
        <v>59.14</v>
      </c>
      <c r="D9" s="33">
        <f t="shared" si="4"/>
        <v>18.75</v>
      </c>
      <c r="E9" s="33">
        <f t="shared" si="4"/>
        <v>19</v>
      </c>
    </row>
    <row r="10">
      <c r="A10" s="6"/>
      <c r="B10" s="6" t="s">
        <v>44</v>
      </c>
      <c r="F10" s="34"/>
    </row>
    <row r="11">
      <c r="A11" s="35" t="s">
        <v>45</v>
      </c>
      <c r="B11" s="36">
        <v>0.7</v>
      </c>
      <c r="C11" s="36">
        <v>3.0</v>
      </c>
      <c r="D11" s="36">
        <v>5.0</v>
      </c>
      <c r="E11" s="36">
        <v>16.0</v>
      </c>
      <c r="F11" s="34"/>
    </row>
    <row r="12">
      <c r="A12" s="35" t="s">
        <v>46</v>
      </c>
      <c r="B12" s="36">
        <v>0.3</v>
      </c>
      <c r="C12" s="36">
        <v>0.2</v>
      </c>
      <c r="D12" s="36">
        <v>19.0</v>
      </c>
      <c r="E12" s="36">
        <v>1.0</v>
      </c>
      <c r="F12" s="34"/>
    </row>
    <row r="13">
      <c r="A13" s="35" t="s">
        <v>47</v>
      </c>
      <c r="B13" s="36">
        <v>0.9</v>
      </c>
      <c r="C13" s="36">
        <v>2.6</v>
      </c>
      <c r="D13" s="36">
        <v>35.0</v>
      </c>
      <c r="E13" s="36">
        <v>57.0</v>
      </c>
      <c r="F13" s="34"/>
    </row>
    <row r="14">
      <c r="B14" s="6" t="s">
        <v>48</v>
      </c>
      <c r="F14" s="34"/>
    </row>
    <row r="15">
      <c r="A15" s="35" t="s">
        <v>49</v>
      </c>
      <c r="B15" s="37">
        <f t="shared" ref="B15:E15" si="5">B9/B11</f>
        <v>52.71428571</v>
      </c>
      <c r="C15" s="37">
        <f t="shared" si="5"/>
        <v>19.71333333</v>
      </c>
      <c r="D15" s="37">
        <f t="shared" si="5"/>
        <v>3.75</v>
      </c>
      <c r="E15" s="37">
        <f t="shared" si="5"/>
        <v>1.1875</v>
      </c>
      <c r="F15" s="34"/>
    </row>
    <row r="16">
      <c r="A16" s="35" t="s">
        <v>50</v>
      </c>
      <c r="B16" s="37">
        <f t="shared" ref="B16:E16" si="6">B15*B12</f>
        <v>15.81428571</v>
      </c>
      <c r="C16" s="37">
        <f t="shared" si="6"/>
        <v>3.942666667</v>
      </c>
      <c r="D16" s="37">
        <f t="shared" si="6"/>
        <v>71.25</v>
      </c>
      <c r="E16" s="37">
        <f t="shared" si="6"/>
        <v>1.1875</v>
      </c>
      <c r="F16" s="34"/>
    </row>
    <row r="17">
      <c r="A17" s="38" t="s">
        <v>51</v>
      </c>
      <c r="B17" s="39">
        <f t="shared" ref="B17:E17" si="7">B15*B13</f>
        <v>47.44285714</v>
      </c>
      <c r="C17" s="39">
        <f t="shared" si="7"/>
        <v>51.25466667</v>
      </c>
      <c r="D17" s="39">
        <f t="shared" si="7"/>
        <v>131.25</v>
      </c>
      <c r="E17" s="39">
        <f t="shared" si="7"/>
        <v>67.6875</v>
      </c>
      <c r="F17" s="40"/>
    </row>
    <row r="18">
      <c r="B18" s="41" t="s">
        <v>18</v>
      </c>
      <c r="C18" s="41" t="s">
        <v>19</v>
      </c>
      <c r="D18" s="41" t="s">
        <v>20</v>
      </c>
      <c r="E18" s="41" t="s">
        <v>21</v>
      </c>
    </row>
    <row r="20">
      <c r="K20" s="40"/>
      <c r="L20" s="40"/>
      <c r="M20" s="40"/>
    </row>
    <row r="22">
      <c r="B22" s="42" t="s">
        <v>52</v>
      </c>
    </row>
    <row r="23">
      <c r="B23" s="43">
        <f>1/I3</f>
        <v>0.027100271</v>
      </c>
      <c r="C23" s="43">
        <v>0.0</v>
      </c>
      <c r="D23" s="43">
        <v>0.0</v>
      </c>
      <c r="E23" s="43">
        <v>0.0</v>
      </c>
    </row>
    <row r="24">
      <c r="B24" s="43">
        <v>0.0</v>
      </c>
      <c r="C24" s="43">
        <f>1/I4</f>
        <v>0.01690902942</v>
      </c>
      <c r="D24" s="43">
        <v>0.0</v>
      </c>
      <c r="E24" s="43">
        <v>0.0</v>
      </c>
    </row>
    <row r="25">
      <c r="A25" s="44" t="s">
        <v>22</v>
      </c>
      <c r="B25" s="43">
        <v>0.0</v>
      </c>
      <c r="C25" s="43">
        <v>0.0</v>
      </c>
      <c r="D25" s="43">
        <f>1/I5</f>
        <v>0.05333333333</v>
      </c>
      <c r="E25" s="43">
        <v>0.0</v>
      </c>
    </row>
    <row r="26">
      <c r="A26" s="40"/>
      <c r="B26" s="43">
        <v>0.0</v>
      </c>
      <c r="C26" s="43">
        <v>0.0</v>
      </c>
      <c r="D26" s="43">
        <v>0.0</v>
      </c>
      <c r="E26" s="43">
        <f>1/I6</f>
        <v>0.05263157895</v>
      </c>
    </row>
    <row r="27">
      <c r="A27" s="40"/>
      <c r="B27" s="45" t="s">
        <v>53</v>
      </c>
    </row>
    <row r="28">
      <c r="A28" s="40"/>
      <c r="B28" s="46">
        <f t="array" ref="B28:E31">MMULT(B3:E6, B23:E26)</f>
        <v>0.3008130081</v>
      </c>
      <c r="C28" s="46">
        <v>0.2502536354413257</v>
      </c>
      <c r="D28" s="46">
        <v>0.5866666666666667</v>
      </c>
      <c r="E28" s="46">
        <v>0.0</v>
      </c>
    </row>
    <row r="29">
      <c r="B29" s="46">
        <v>0.0</v>
      </c>
      <c r="C29" s="46">
        <v>0.06256340886033142</v>
      </c>
      <c r="D29" s="46">
        <v>0.05333333333333334</v>
      </c>
      <c r="E29" s="46">
        <v>0.19473684210526315</v>
      </c>
    </row>
    <row r="30">
      <c r="B30" s="46">
        <v>0.1002710027100271</v>
      </c>
      <c r="C30" s="46">
        <v>0.0</v>
      </c>
      <c r="D30" s="46">
        <v>0.10666666666666667</v>
      </c>
      <c r="E30" s="46">
        <v>0.47368421052631576</v>
      </c>
    </row>
    <row r="31">
      <c r="B31" s="46">
        <v>0.0</v>
      </c>
      <c r="C31" s="46">
        <v>0.0</v>
      </c>
      <c r="D31" s="46">
        <v>0.0</v>
      </c>
      <c r="E31" s="46">
        <v>0.3157894736842105</v>
      </c>
    </row>
    <row r="32">
      <c r="B32" s="6" t="s">
        <v>54</v>
      </c>
      <c r="G32" s="6"/>
      <c r="H32" s="6"/>
      <c r="I32" s="6"/>
      <c r="J32" s="6"/>
    </row>
    <row r="33">
      <c r="B33" s="47">
        <f t="array" ref="B33:E36">MINVERSE(G42:J45)</f>
        <v>1.58293145</v>
      </c>
      <c r="C33" s="47">
        <v>0.4225718877262253</v>
      </c>
      <c r="D33" s="47">
        <v>1.0647652438455402</v>
      </c>
      <c r="E33" s="47">
        <v>0.8574156291689917</v>
      </c>
    </row>
    <row r="34">
      <c r="B34" s="47">
        <v>0.010108361218350915</v>
      </c>
      <c r="C34" s="47">
        <v>1.069437297006342</v>
      </c>
      <c r="D34" s="47">
        <v>0.0704853295766091</v>
      </c>
      <c r="E34" s="47">
        <v>0.3531758434702266</v>
      </c>
    </row>
    <row r="35">
      <c r="B35" s="47">
        <v>0.17767401904761204</v>
      </c>
      <c r="C35" s="47">
        <v>0.04743101518587046</v>
      </c>
      <c r="D35" s="47">
        <v>1.238916132818484</v>
      </c>
      <c r="E35" s="47">
        <v>0.8712107655041594</v>
      </c>
    </row>
    <row r="36">
      <c r="B36" s="47">
        <v>0.0</v>
      </c>
      <c r="C36" s="47">
        <v>0.0</v>
      </c>
      <c r="D36" s="47">
        <v>0.0</v>
      </c>
      <c r="E36" s="47">
        <v>1.4615384615384615</v>
      </c>
      <c r="G36" s="6" t="s">
        <v>55</v>
      </c>
    </row>
    <row r="37">
      <c r="B37" s="45" t="s">
        <v>56</v>
      </c>
      <c r="G37" s="43">
        <v>1.0</v>
      </c>
      <c r="H37" s="43">
        <v>0.0</v>
      </c>
      <c r="I37" s="43">
        <v>0.0</v>
      </c>
      <c r="J37" s="43">
        <v>0.0</v>
      </c>
    </row>
    <row r="38">
      <c r="A38" s="35" t="s">
        <v>57</v>
      </c>
      <c r="B38" s="48">
        <f t="array" ref="B38:E40">MMULT(B15:E17, B23:E26)</f>
        <v>1.428571429</v>
      </c>
      <c r="C38" s="48">
        <v>0.3333333333333333</v>
      </c>
      <c r="D38" s="48">
        <v>0.2</v>
      </c>
      <c r="E38" s="48">
        <v>0.0625</v>
      </c>
      <c r="G38" s="43">
        <v>0.0</v>
      </c>
      <c r="H38" s="43">
        <v>1.0</v>
      </c>
      <c r="I38" s="43">
        <v>0.0</v>
      </c>
      <c r="J38" s="43">
        <v>0.0</v>
      </c>
    </row>
    <row r="39">
      <c r="A39" s="35" t="s">
        <v>58</v>
      </c>
      <c r="B39" s="48">
        <v>0.42857142857142855</v>
      </c>
      <c r="C39" s="48">
        <v>0.06666666666666667</v>
      </c>
      <c r="D39" s="48">
        <v>3.8000000000000003</v>
      </c>
      <c r="E39" s="48">
        <v>0.0625</v>
      </c>
      <c r="G39" s="43">
        <v>0.0</v>
      </c>
      <c r="H39" s="43">
        <v>0.0</v>
      </c>
      <c r="I39" s="43">
        <v>1.0</v>
      </c>
      <c r="J39" s="43">
        <v>0.0</v>
      </c>
    </row>
    <row r="40">
      <c r="A40" s="38" t="s">
        <v>59</v>
      </c>
      <c r="B40" s="48">
        <v>1.2857142857142858</v>
      </c>
      <c r="C40" s="48">
        <v>0.8666666666666667</v>
      </c>
      <c r="D40" s="48">
        <v>7.000000000000001</v>
      </c>
      <c r="E40" s="48">
        <v>3.5625</v>
      </c>
      <c r="G40" s="43">
        <v>0.0</v>
      </c>
      <c r="H40" s="43">
        <v>0.0</v>
      </c>
      <c r="I40" s="43">
        <v>0.0</v>
      </c>
      <c r="J40" s="43">
        <v>1.0</v>
      </c>
    </row>
    <row r="41">
      <c r="B41" s="6" t="s">
        <v>60</v>
      </c>
      <c r="G41" s="6" t="s">
        <v>61</v>
      </c>
    </row>
    <row r="42">
      <c r="A42" s="49" t="s">
        <v>49</v>
      </c>
      <c r="B42" s="50">
        <f t="array" ref="B42:E44">MMULT(MMULT(B38:E40, B33:E36),G47:J50)</f>
        <v>0</v>
      </c>
      <c r="C42" s="50">
        <v>49.19950454437158</v>
      </c>
      <c r="D42" s="50">
        <v>7.25910474476059</v>
      </c>
      <c r="E42" s="50">
        <v>20.90650975848688</v>
      </c>
      <c r="G42" s="51">
        <f t="shared" ref="G42:J42" si="8">G37-B28</f>
        <v>0.6991869919</v>
      </c>
      <c r="H42" s="51">
        <f t="shared" si="8"/>
        <v>-0.2502536354</v>
      </c>
      <c r="I42" s="51">
        <f t="shared" si="8"/>
        <v>-0.5866666667</v>
      </c>
      <c r="J42" s="51">
        <f t="shared" si="8"/>
        <v>0</v>
      </c>
    </row>
    <row r="43">
      <c r="A43" s="49" t="s">
        <v>50</v>
      </c>
      <c r="B43" s="50">
        <v>0.0</v>
      </c>
      <c r="C43" s="50">
        <v>21.95194633236094</v>
      </c>
      <c r="D43" s="50">
        <v>20.934078567736908</v>
      </c>
      <c r="E43" s="50">
        <v>49.30842748085453</v>
      </c>
      <c r="G43" s="51">
        <f t="shared" ref="G43:J43" si="9">G38-B29</f>
        <v>0</v>
      </c>
      <c r="H43" s="51">
        <f t="shared" si="9"/>
        <v>0.9374365911</v>
      </c>
      <c r="I43" s="51">
        <f t="shared" si="9"/>
        <v>-0.05333333333</v>
      </c>
      <c r="J43" s="51">
        <f t="shared" si="9"/>
        <v>-0.1947368421</v>
      </c>
    </row>
    <row r="44">
      <c r="A44" s="52" t="s">
        <v>51</v>
      </c>
      <c r="B44" s="50">
        <v>0.0</v>
      </c>
      <c r="C44" s="50">
        <v>91.44207923748066</v>
      </c>
      <c r="D44" s="50">
        <v>40.91506060624219</v>
      </c>
      <c r="E44" s="50">
        <v>165.27788396580098</v>
      </c>
      <c r="G44" s="51">
        <f t="shared" ref="G44:J44" si="10">G39-B30</f>
        <v>-0.1002710027</v>
      </c>
      <c r="H44" s="51">
        <f t="shared" si="10"/>
        <v>0</v>
      </c>
      <c r="I44" s="51">
        <f t="shared" si="10"/>
        <v>0.8933333333</v>
      </c>
      <c r="J44" s="51">
        <f t="shared" si="10"/>
        <v>-0.4736842105</v>
      </c>
    </row>
    <row r="45">
      <c r="B45" s="16" t="s">
        <v>18</v>
      </c>
      <c r="C45" s="16" t="s">
        <v>19</v>
      </c>
      <c r="D45" s="16" t="s">
        <v>20</v>
      </c>
      <c r="E45" s="16" t="s">
        <v>21</v>
      </c>
      <c r="G45" s="51">
        <f t="shared" ref="G45:J45" si="11">G40-B31</f>
        <v>0</v>
      </c>
      <c r="H45" s="51">
        <f t="shared" si="11"/>
        <v>0</v>
      </c>
      <c r="I45" s="51">
        <f t="shared" si="11"/>
        <v>0</v>
      </c>
      <c r="J45" s="51">
        <f t="shared" si="11"/>
        <v>0.6842105263</v>
      </c>
    </row>
    <row r="46">
      <c r="G46" s="42" t="s">
        <v>76</v>
      </c>
      <c r="M46" s="53" t="s">
        <v>63</v>
      </c>
      <c r="N46" s="54"/>
      <c r="O46" s="54"/>
      <c r="P46" s="54"/>
    </row>
    <row r="47">
      <c r="G47" s="43">
        <f>H3</f>
        <v>0</v>
      </c>
      <c r="H47" s="43">
        <v>0.0</v>
      </c>
      <c r="I47" s="43">
        <v>0.0</v>
      </c>
      <c r="J47" s="43">
        <v>0.0</v>
      </c>
      <c r="M47" s="55">
        <f>B39</f>
        <v>0.4285714286</v>
      </c>
      <c r="N47" s="55">
        <v>0.0</v>
      </c>
      <c r="O47" s="55">
        <v>0.0</v>
      </c>
      <c r="P47" s="55">
        <v>0.0</v>
      </c>
    </row>
    <row r="48">
      <c r="G48" s="43">
        <v>0.0</v>
      </c>
      <c r="H48" s="43">
        <f>H4</f>
        <v>50.74</v>
      </c>
      <c r="I48" s="43">
        <v>0.0</v>
      </c>
      <c r="J48" s="43">
        <v>0.0</v>
      </c>
      <c r="M48" s="55">
        <v>0.0</v>
      </c>
      <c r="N48" s="55">
        <f>C39</f>
        <v>0.06666666667</v>
      </c>
      <c r="O48" s="55">
        <v>0.0</v>
      </c>
      <c r="P48" s="55">
        <v>0.0</v>
      </c>
    </row>
    <row r="49">
      <c r="G49" s="43">
        <v>0.0</v>
      </c>
      <c r="H49" s="43">
        <v>0.0</v>
      </c>
      <c r="I49" s="43">
        <f>H5</f>
        <v>4.05</v>
      </c>
      <c r="J49" s="43">
        <v>0.0</v>
      </c>
      <c r="M49" s="55">
        <v>0.0</v>
      </c>
      <c r="N49" s="55">
        <v>0.0</v>
      </c>
      <c r="O49" s="55">
        <f>D39</f>
        <v>3.8</v>
      </c>
      <c r="P49" s="55">
        <v>0.0</v>
      </c>
    </row>
    <row r="50">
      <c r="G50" s="43">
        <v>0.0</v>
      </c>
      <c r="H50" s="43">
        <v>0.0</v>
      </c>
      <c r="I50" s="43">
        <v>0.0</v>
      </c>
      <c r="J50" s="43">
        <f>H6</f>
        <v>13</v>
      </c>
      <c r="M50" s="55">
        <v>0.0</v>
      </c>
      <c r="N50" s="55">
        <v>0.0</v>
      </c>
      <c r="O50" s="55">
        <v>0.0</v>
      </c>
      <c r="P50" s="55">
        <f>E39</f>
        <v>0.0625</v>
      </c>
    </row>
    <row r="51">
      <c r="G51" s="56" t="s">
        <v>64</v>
      </c>
      <c r="H51" s="54"/>
      <c r="I51" s="54"/>
      <c r="J51" s="54"/>
    </row>
    <row r="52">
      <c r="G52" s="55">
        <f>B7</f>
        <v>22.1</v>
      </c>
      <c r="H52" s="55">
        <v>0.0</v>
      </c>
      <c r="I52" s="55">
        <v>0.0</v>
      </c>
      <c r="J52" s="55">
        <v>0.0</v>
      </c>
      <c r="M52" s="57" t="s">
        <v>65</v>
      </c>
      <c r="Q52" s="58" t="s">
        <v>66</v>
      </c>
    </row>
    <row r="53">
      <c r="A53" s="59" t="s">
        <v>67</v>
      </c>
      <c r="B53" s="60" t="s">
        <v>68</v>
      </c>
      <c r="C53" s="54"/>
      <c r="D53" s="54"/>
      <c r="E53" s="54"/>
      <c r="F53" s="61"/>
      <c r="G53" s="55">
        <v>0.0</v>
      </c>
      <c r="H53" s="55">
        <f>C7</f>
        <v>40.64</v>
      </c>
      <c r="I53" s="55">
        <v>0.0</v>
      </c>
      <c r="J53" s="55">
        <v>0.0</v>
      </c>
      <c r="L53" s="62" t="s">
        <v>69</v>
      </c>
      <c r="M53" s="22">
        <f t="array" ref="M53:P56">MMULT(MMULT(M47:P50, B33:E36),G47:J50)</f>
        <v>0</v>
      </c>
      <c r="N53" s="22">
        <v>9.18912753566943</v>
      </c>
      <c r="O53" s="22">
        <v>1.848128244674759</v>
      </c>
      <c r="P53" s="22">
        <v>4.777029933941526</v>
      </c>
      <c r="Q53" s="63">
        <f t="shared" ref="Q53:Q56" si="12">Sum(M53:P53)</f>
        <v>15.81428571</v>
      </c>
    </row>
    <row r="54">
      <c r="A54" s="61"/>
      <c r="B54" s="9" t="s">
        <v>18</v>
      </c>
      <c r="C54" s="9" t="s">
        <v>19</v>
      </c>
      <c r="D54" s="9" t="s">
        <v>20</v>
      </c>
      <c r="E54" s="9" t="s">
        <v>21</v>
      </c>
      <c r="F54" s="28" t="s">
        <v>70</v>
      </c>
      <c r="G54" s="55">
        <v>0.0</v>
      </c>
      <c r="H54" s="55">
        <v>0.0</v>
      </c>
      <c r="I54" s="55">
        <f>D7</f>
        <v>4.75</v>
      </c>
      <c r="J54" s="55">
        <v>0.0</v>
      </c>
      <c r="L54" s="64" t="s">
        <v>19</v>
      </c>
      <c r="M54" s="22">
        <v>0.0</v>
      </c>
      <c r="N54" s="22">
        <v>3.6175498966734527</v>
      </c>
      <c r="O54" s="22">
        <v>0.019031038985684454</v>
      </c>
      <c r="P54" s="22">
        <v>0.3060857310075297</v>
      </c>
      <c r="Q54" s="63">
        <f t="shared" si="12"/>
        <v>3.942666667</v>
      </c>
    </row>
    <row r="55">
      <c r="A55" s="65" t="s">
        <v>69</v>
      </c>
      <c r="B55" s="66">
        <f t="array" ref="B55:E58">MMULT(MMULT(G52:J55,B23:E26), MMULT(B33:E36, G47:J50))</f>
        <v>0</v>
      </c>
      <c r="C55" s="66">
        <v>12.841535950930991</v>
      </c>
      <c r="D55" s="66">
        <v>2.5827049634253405</v>
      </c>
      <c r="E55" s="66">
        <v>6.675759085643667</v>
      </c>
      <c r="F55" s="63">
        <f t="shared" ref="F55:F58" si="13">Sum(B55:E55)</f>
        <v>22.1</v>
      </c>
      <c r="G55" s="55">
        <v>0.0</v>
      </c>
      <c r="H55" s="55">
        <v>0.0</v>
      </c>
      <c r="I55" s="55">
        <v>0.0</v>
      </c>
      <c r="J55" s="55">
        <f>E7</f>
        <v>0.3</v>
      </c>
      <c r="L55" s="64" t="s">
        <v>20</v>
      </c>
      <c r="M55" s="22">
        <v>0.0</v>
      </c>
      <c r="N55" s="22">
        <v>9.145268900018056</v>
      </c>
      <c r="O55" s="22">
        <v>19.066919284076466</v>
      </c>
      <c r="P55" s="22">
        <v>43.03781181590548</v>
      </c>
      <c r="Q55" s="63">
        <f t="shared" si="12"/>
        <v>71.25</v>
      </c>
    </row>
    <row r="56">
      <c r="A56" s="9" t="s">
        <v>19</v>
      </c>
      <c r="B56" s="66">
        <v>0.0</v>
      </c>
      <c r="C56" s="66">
        <v>37.28877945573447</v>
      </c>
      <c r="D56" s="66">
        <v>0.19616708430289553</v>
      </c>
      <c r="E56" s="66">
        <v>3.155053459962633</v>
      </c>
      <c r="F56" s="63">
        <f t="shared" si="13"/>
        <v>40.64</v>
      </c>
      <c r="L56" s="67" t="s">
        <v>21</v>
      </c>
      <c r="M56" s="22">
        <v>0.0</v>
      </c>
      <c r="N56" s="22">
        <v>0.0</v>
      </c>
      <c r="O56" s="22">
        <v>0.0</v>
      </c>
      <c r="P56" s="22">
        <v>1.1875</v>
      </c>
      <c r="Q56" s="63">
        <f t="shared" si="12"/>
        <v>1.1875</v>
      </c>
    </row>
    <row r="57">
      <c r="A57" s="9" t="s">
        <v>20</v>
      </c>
      <c r="B57" s="66">
        <v>0.0</v>
      </c>
      <c r="C57" s="66">
        <v>0.6096845933345371</v>
      </c>
      <c r="D57" s="66">
        <v>1.2711279522717647</v>
      </c>
      <c r="E57" s="66">
        <v>2.869187454393699</v>
      </c>
      <c r="F57" s="63">
        <f t="shared" si="13"/>
        <v>4.75</v>
      </c>
      <c r="L57" s="68"/>
      <c r="M57" s="68" t="s">
        <v>18</v>
      </c>
      <c r="N57" s="68" t="s">
        <v>19</v>
      </c>
      <c r="O57" s="68" t="s">
        <v>20</v>
      </c>
      <c r="P57" s="68" t="s">
        <v>21</v>
      </c>
      <c r="Q57" s="69">
        <f>SUM(Q52:Q56)</f>
        <v>92.19445238</v>
      </c>
    </row>
    <row r="58">
      <c r="A58" s="70" t="s">
        <v>21</v>
      </c>
      <c r="B58" s="71">
        <v>0.0</v>
      </c>
      <c r="C58" s="71">
        <v>0.0</v>
      </c>
      <c r="D58" s="71">
        <v>0.0</v>
      </c>
      <c r="E58" s="71">
        <v>0.30000000000000066</v>
      </c>
      <c r="F58" s="63">
        <f t="shared" si="13"/>
        <v>0.3</v>
      </c>
      <c r="L58" s="62" t="s">
        <v>71</v>
      </c>
      <c r="M58" s="72">
        <f t="shared" ref="M58:P58" si="14">SUM(M53:M56)</f>
        <v>0</v>
      </c>
      <c r="N58" s="72">
        <f t="shared" si="14"/>
        <v>21.95194633</v>
      </c>
      <c r="O58" s="72">
        <f t="shared" si="14"/>
        <v>20.93407857</v>
      </c>
      <c r="P58" s="72">
        <f t="shared" si="14"/>
        <v>49.30842748</v>
      </c>
      <c r="Q58" s="72">
        <f>SUM(M58:P58)</f>
        <v>92.19445238</v>
      </c>
    </row>
    <row r="59">
      <c r="A59" s="73"/>
      <c r="B59" s="74" t="s">
        <v>18</v>
      </c>
      <c r="C59" s="74" t="s">
        <v>19</v>
      </c>
      <c r="D59" s="74" t="s">
        <v>20</v>
      </c>
      <c r="E59" s="74" t="s">
        <v>21</v>
      </c>
      <c r="F59" s="69">
        <f>SUM(F54:F58)</f>
        <v>67.79</v>
      </c>
    </row>
    <row r="60">
      <c r="A60" s="75" t="s">
        <v>72</v>
      </c>
      <c r="B60" s="76">
        <f t="shared" ref="B60:E60" si="15">SUM(B55:B58)</f>
        <v>0</v>
      </c>
      <c r="C60" s="76">
        <f t="shared" si="15"/>
        <v>50.74</v>
      </c>
      <c r="D60" s="76">
        <f t="shared" si="15"/>
        <v>4.05</v>
      </c>
      <c r="E60" s="76">
        <f t="shared" si="15"/>
        <v>13</v>
      </c>
      <c r="F60" s="76">
        <f>SUM(B60:E60)</f>
        <v>67.79</v>
      </c>
    </row>
    <row r="61">
      <c r="A61" s="40"/>
      <c r="B61" s="40"/>
      <c r="C61" s="40"/>
      <c r="D61" s="40"/>
      <c r="G61" s="56" t="s">
        <v>73</v>
      </c>
      <c r="H61" s="54"/>
      <c r="I61" s="54"/>
      <c r="J61" s="54"/>
    </row>
    <row r="62">
      <c r="A62" s="45"/>
      <c r="B62" s="45"/>
      <c r="C62" s="40"/>
      <c r="D62" s="45"/>
      <c r="E62" s="6"/>
      <c r="G62" s="55">
        <f>B7/I3</f>
        <v>0.5989159892</v>
      </c>
      <c r="H62" s="55">
        <v>0.0</v>
      </c>
      <c r="I62" s="55">
        <v>0.0</v>
      </c>
      <c r="J62" s="55">
        <v>0.0</v>
      </c>
    </row>
    <row r="63">
      <c r="A63" s="40"/>
      <c r="B63" s="40"/>
      <c r="C63" s="40"/>
      <c r="D63" s="40"/>
      <c r="G63" s="55">
        <v>0.0</v>
      </c>
      <c r="H63" s="55">
        <f>C7/I4</f>
        <v>0.6871829557</v>
      </c>
      <c r="I63" s="55">
        <v>0.0</v>
      </c>
      <c r="J63" s="55">
        <v>0.0</v>
      </c>
    </row>
    <row r="64">
      <c r="A64" s="77"/>
      <c r="B64" s="77"/>
      <c r="C64" s="78"/>
      <c r="D64" s="40"/>
      <c r="G64" s="55">
        <v>0.0</v>
      </c>
      <c r="H64" s="55">
        <v>0.0</v>
      </c>
      <c r="I64" s="55">
        <f>D7/I5</f>
        <v>0.2533333333</v>
      </c>
      <c r="J64" s="55">
        <v>0.0</v>
      </c>
    </row>
    <row r="65">
      <c r="A65" s="77"/>
      <c r="B65" s="77"/>
      <c r="C65" s="78"/>
      <c r="D65" s="40"/>
      <c r="G65" s="55">
        <v>0.0</v>
      </c>
      <c r="H65" s="55">
        <v>0.0</v>
      </c>
      <c r="I65" s="55">
        <v>0.0</v>
      </c>
      <c r="J65" s="55">
        <f>E7/I6</f>
        <v>0.01578947368</v>
      </c>
    </row>
    <row r="68">
      <c r="A68" s="6"/>
      <c r="B68" s="6"/>
      <c r="C68" s="6"/>
      <c r="D68" s="6"/>
      <c r="E68" s="6"/>
    </row>
  </sheetData>
  <mergeCells count="16">
    <mergeCell ref="B1:E1"/>
    <mergeCell ref="B10:E10"/>
    <mergeCell ref="B14:E14"/>
    <mergeCell ref="B22:E22"/>
    <mergeCell ref="B27:E27"/>
    <mergeCell ref="B32:E32"/>
    <mergeCell ref="G36:J36"/>
    <mergeCell ref="G51:J51"/>
    <mergeCell ref="G61:J61"/>
    <mergeCell ref="B37:E37"/>
    <mergeCell ref="B41:E41"/>
    <mergeCell ref="G41:J41"/>
    <mergeCell ref="G46:J46"/>
    <mergeCell ref="M46:P46"/>
    <mergeCell ref="M52:P52"/>
    <mergeCell ref="B53:E53"/>
  </mergeCells>
  <drawing r:id="rId1"/>
</worksheet>
</file>