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Piso 0" sheetId="1" r:id="rId1"/>
    <sheet name="Piso 1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4" i="1" l="1"/>
  <c r="B39" i="1"/>
  <c r="B40" i="1"/>
  <c r="J46" i="1"/>
  <c r="G46" i="1"/>
  <c r="C46" i="1" l="1"/>
  <c r="B46" i="1"/>
  <c r="G39" i="1" l="1"/>
  <c r="J39" i="1" s="1"/>
  <c r="C39" i="1"/>
  <c r="G40" i="1"/>
  <c r="J40" i="1" s="1"/>
  <c r="C40" i="1"/>
  <c r="C33" i="1"/>
  <c r="G33" i="1"/>
  <c r="J32" i="1" s="1"/>
  <c r="B33" i="1"/>
  <c r="C32" i="1"/>
  <c r="B32" i="1"/>
  <c r="G32" i="1" s="1"/>
  <c r="J33" i="1" s="1"/>
  <c r="C8" i="1" l="1"/>
  <c r="C16" i="1"/>
  <c r="C14" i="1" l="1"/>
  <c r="C24" i="1"/>
  <c r="C23" i="1"/>
  <c r="C15" i="1"/>
  <c r="C21" i="1"/>
  <c r="C20" i="1" l="1"/>
  <c r="C19" i="1"/>
  <c r="B3" i="1" l="1"/>
  <c r="G3" i="1" s="1"/>
  <c r="C17" i="1"/>
  <c r="B24" i="1" l="1"/>
  <c r="G24" i="1" s="1"/>
  <c r="B23" i="1"/>
  <c r="G23" i="1" s="1"/>
  <c r="B17" i="1"/>
  <c r="G17" i="1" s="1"/>
  <c r="B16" i="1"/>
  <c r="G16" i="1" s="1"/>
  <c r="B15" i="1"/>
  <c r="G15" i="1" s="1"/>
  <c r="B14" i="1"/>
  <c r="G14" i="1" s="1"/>
  <c r="B10" i="1"/>
  <c r="G10" i="1" s="1"/>
  <c r="B19" i="1"/>
  <c r="G19" i="1" s="1"/>
  <c r="B20" i="1"/>
  <c r="G20" i="1" s="1"/>
  <c r="B21" i="1"/>
  <c r="G21" i="1" s="1"/>
  <c r="B9" i="1"/>
  <c r="G9" i="1" s="1"/>
  <c r="B8" i="1"/>
  <c r="G8" i="1" s="1"/>
  <c r="B7" i="1"/>
  <c r="G7" i="1" s="1"/>
  <c r="B6" i="1"/>
  <c r="G6" i="1" s="1"/>
  <c r="B5" i="1"/>
  <c r="G5" i="1" s="1"/>
  <c r="C3" i="1"/>
  <c r="C4" i="1"/>
  <c r="G4" i="1"/>
  <c r="J4" i="1" l="1"/>
  <c r="J5" i="1"/>
  <c r="J3" i="1"/>
</calcChain>
</file>

<file path=xl/sharedStrings.xml><?xml version="1.0" encoding="utf-8"?>
<sst xmlns="http://schemas.openxmlformats.org/spreadsheetml/2006/main" count="102" uniqueCount="40">
  <si>
    <t>Ábaco</t>
  </si>
  <si>
    <t>Diferenca de potencial</t>
  </si>
  <si>
    <t>Corrente total( maxima por cabo)</t>
  </si>
  <si>
    <t>Quadro Q3</t>
  </si>
  <si>
    <t>Q2.1.1</t>
  </si>
  <si>
    <t>Q2.1</t>
  </si>
  <si>
    <t>Q2.1.2-Elevador</t>
  </si>
  <si>
    <t>Q2</t>
  </si>
  <si>
    <t>Q2.1.1 - Q2.1</t>
  </si>
  <si>
    <t>Q2.1.2 - Q2.1</t>
  </si>
  <si>
    <t>Q2.1 - Q2</t>
  </si>
  <si>
    <t>Q2-QGBT</t>
  </si>
  <si>
    <t>Q3-QGBT</t>
  </si>
  <si>
    <t>Comprimento entre:</t>
  </si>
  <si>
    <t>Q1</t>
  </si>
  <si>
    <t>Q1.1-Q1</t>
  </si>
  <si>
    <t>Q1-QGBT</t>
  </si>
  <si>
    <t>Q3.1.1-Q3.1</t>
  </si>
  <si>
    <t>Q3.1-Q3</t>
  </si>
  <si>
    <t>Q3.1.1</t>
  </si>
  <si>
    <t>Q3.1</t>
  </si>
  <si>
    <t>Método/Ref</t>
  </si>
  <si>
    <t>33A-B2</t>
  </si>
  <si>
    <t>Seccao do cabo(mm^2)</t>
  </si>
  <si>
    <t>corrente</t>
  </si>
  <si>
    <t>Q3</t>
  </si>
  <si>
    <t>&lt;5%</t>
  </si>
  <si>
    <t>13-E ou F(4)</t>
  </si>
  <si>
    <t>Comprimento(maior cabo ) até aos quadros</t>
  </si>
  <si>
    <t>Diferença de potencial Total(Até QGBT)</t>
  </si>
  <si>
    <t>Luminarias</t>
  </si>
  <si>
    <t>5-B</t>
  </si>
  <si>
    <t>Q2.1.3</t>
  </si>
  <si>
    <t>Q.1.1</t>
  </si>
  <si>
    <t>Nota : para o Q2.1.3 foi necessário aumentar a secção do cabo de 1,5mm2 para 6mm2, de forma a cumprir as condições ( &lt;5%)</t>
  </si>
  <si>
    <t>Luminaria</t>
  </si>
  <si>
    <t>Tomadas</t>
  </si>
  <si>
    <t xml:space="preserve">PiSO 0 </t>
  </si>
  <si>
    <t>PISO 1</t>
  </si>
  <si>
    <t>Portaria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</si>
</sst>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25" workbookViewId="0">
      <selection activeCell="A43" sqref="A43"/>
    </sheetView>
  </sheetViews>
  <sheetFormatPr defaultRowHeight="15" x14ac:dyDescent="0.25"/>
  <cols>
    <col min="1" max="1" width="26.5703125" bestFit="1" customWidth="1"/>
    <col min="2" max="2" width="40.140625" bestFit="1" customWidth="1"/>
    <col min="3" max="3" width="31" bestFit="1" customWidth="1"/>
    <col min="4" max="4" width="16" bestFit="1" customWidth="1"/>
    <col min="5" max="5" width="21.5703125" bestFit="1" customWidth="1"/>
    <col min="6" max="7" width="21.42578125" bestFit="1" customWidth="1"/>
    <col min="8" max="8" width="3.42578125" bestFit="1" customWidth="1"/>
    <col min="9" max="9" width="9.7109375" bestFit="1" customWidth="1"/>
    <col min="10" max="10" width="36.5703125" bestFit="1" customWidth="1"/>
    <col min="11" max="11" width="26.42578125" bestFit="1" customWidth="1"/>
    <col min="12" max="12" width="22" bestFit="1" customWidth="1"/>
  </cols>
  <sheetData>
    <row r="1" spans="1:11" s="4" customFormat="1" x14ac:dyDescent="0.25">
      <c r="A1" s="3" t="s">
        <v>37</v>
      </c>
    </row>
    <row r="2" spans="1:11" x14ac:dyDescent="0.25">
      <c r="A2" t="s">
        <v>36</v>
      </c>
      <c r="B2" t="s">
        <v>28</v>
      </c>
      <c r="C2" t="s">
        <v>2</v>
      </c>
      <c r="D2" t="s">
        <v>21</v>
      </c>
      <c r="E2" t="s">
        <v>23</v>
      </c>
      <c r="F2" t="s">
        <v>0</v>
      </c>
      <c r="G2" t="s">
        <v>1</v>
      </c>
      <c r="I2" s="3"/>
      <c r="J2" s="3" t="s">
        <v>29</v>
      </c>
      <c r="K2" s="3"/>
    </row>
    <row r="3" spans="1:11" x14ac:dyDescent="0.25">
      <c r="A3" t="s">
        <v>20</v>
      </c>
      <c r="B3">
        <f>1.472+5.57+9.123+21.47</f>
        <v>37.634999999999998</v>
      </c>
      <c r="C3">
        <f>8*16</f>
        <v>128</v>
      </c>
      <c r="D3" t="s">
        <v>22</v>
      </c>
      <c r="E3">
        <v>50</v>
      </c>
      <c r="F3">
        <v>3</v>
      </c>
      <c r="G3">
        <f t="shared" ref="G3:G10" si="0">(B3/100)*F3</f>
        <v>1.1290499999999999</v>
      </c>
      <c r="I3" s="3" t="s">
        <v>14</v>
      </c>
      <c r="J3" s="3">
        <f>G4+G19+G20+G21</f>
        <v>3.3510600000000004</v>
      </c>
      <c r="K3" s="3" t="s">
        <v>26</v>
      </c>
    </row>
    <row r="4" spans="1:11" x14ac:dyDescent="0.25">
      <c r="A4" t="s">
        <v>19</v>
      </c>
      <c r="B4">
        <f>3.39+4.32+7.826+23.89+3</f>
        <v>42.426000000000002</v>
      </c>
      <c r="C4">
        <f>8*16</f>
        <v>128</v>
      </c>
      <c r="D4" t="s">
        <v>22</v>
      </c>
      <c r="E4">
        <v>50</v>
      </c>
      <c r="F4">
        <v>3</v>
      </c>
      <c r="G4">
        <f t="shared" si="0"/>
        <v>1.27278</v>
      </c>
      <c r="I4" s="3" t="s">
        <v>7</v>
      </c>
      <c r="J4" s="3">
        <f>G6+G16+G17</f>
        <v>4.481796000000001</v>
      </c>
      <c r="K4" s="3" t="s">
        <v>26</v>
      </c>
    </row>
    <row r="5" spans="1:11" x14ac:dyDescent="0.25">
      <c r="A5" t="s">
        <v>3</v>
      </c>
      <c r="B5">
        <f>0.686+2.532+5.026+9.296+3.246</f>
        <v>20.785999999999998</v>
      </c>
      <c r="C5">
        <v>128</v>
      </c>
      <c r="D5" t="s">
        <v>22</v>
      </c>
      <c r="E5">
        <v>50</v>
      </c>
      <c r="F5">
        <v>3</v>
      </c>
      <c r="G5">
        <f t="shared" si="0"/>
        <v>0.62358000000000002</v>
      </c>
      <c r="I5" s="3" t="s">
        <v>25</v>
      </c>
      <c r="J5" s="3">
        <f>G4+G20+G21</f>
        <v>2.5418599999999998</v>
      </c>
      <c r="K5" s="3" t="s">
        <v>26</v>
      </c>
    </row>
    <row r="6" spans="1:11" x14ac:dyDescent="0.25">
      <c r="A6" t="s">
        <v>4</v>
      </c>
      <c r="B6">
        <f>10.668+7.487+6.935+8.101+4.078+12.096+1.644+1.225</f>
        <v>52.234000000000009</v>
      </c>
      <c r="C6">
        <v>128</v>
      </c>
      <c r="D6" t="s">
        <v>22</v>
      </c>
      <c r="E6">
        <v>50</v>
      </c>
      <c r="F6">
        <v>3</v>
      </c>
      <c r="G6">
        <f t="shared" si="0"/>
        <v>1.5670200000000003</v>
      </c>
    </row>
    <row r="7" spans="1:11" x14ac:dyDescent="0.25">
      <c r="A7" t="s">
        <v>5</v>
      </c>
      <c r="B7">
        <f>1.289+10.486+8.04+15.413+1.668</f>
        <v>36.895999999999994</v>
      </c>
      <c r="C7">
        <v>128</v>
      </c>
      <c r="D7" t="s">
        <v>22</v>
      </c>
      <c r="E7">
        <v>50</v>
      </c>
      <c r="F7">
        <v>3</v>
      </c>
      <c r="G7">
        <f t="shared" si="0"/>
        <v>1.1068799999999999</v>
      </c>
      <c r="I7" s="1"/>
    </row>
    <row r="8" spans="1:11" x14ac:dyDescent="0.25">
      <c r="A8" t="s">
        <v>6</v>
      </c>
      <c r="B8">
        <f>1.766+0.332</f>
        <v>2.0979999999999999</v>
      </c>
      <c r="C8">
        <f>3700/230</f>
        <v>16.086956521739129</v>
      </c>
      <c r="D8" t="s">
        <v>22</v>
      </c>
      <c r="E8">
        <v>2.5</v>
      </c>
      <c r="F8">
        <v>5.9</v>
      </c>
      <c r="G8">
        <f t="shared" si="0"/>
        <v>0.123782</v>
      </c>
    </row>
    <row r="9" spans="1:11" x14ac:dyDescent="0.25">
      <c r="A9" t="s">
        <v>7</v>
      </c>
      <c r="B9">
        <f>12.545+32.726+9.146+0.406</f>
        <v>54.823</v>
      </c>
      <c r="C9">
        <v>128</v>
      </c>
      <c r="D9" t="s">
        <v>22</v>
      </c>
      <c r="E9">
        <v>50</v>
      </c>
      <c r="F9">
        <v>3</v>
      </c>
      <c r="G9">
        <f t="shared" si="0"/>
        <v>1.64469</v>
      </c>
    </row>
    <row r="10" spans="1:11" x14ac:dyDescent="0.25">
      <c r="A10" t="s">
        <v>14</v>
      </c>
      <c r="B10">
        <f>1.72+3.995+29.004+5.847+8.153</f>
        <v>48.719000000000001</v>
      </c>
      <c r="C10">
        <v>128</v>
      </c>
      <c r="D10" t="s">
        <v>22</v>
      </c>
      <c r="E10">
        <v>50</v>
      </c>
      <c r="F10">
        <v>3</v>
      </c>
      <c r="G10" s="1">
        <f t="shared" si="0"/>
        <v>1.46157</v>
      </c>
      <c r="J10" s="1"/>
    </row>
    <row r="13" spans="1:11" x14ac:dyDescent="0.25">
      <c r="A13" s="7"/>
      <c r="B13" s="7" t="s">
        <v>13</v>
      </c>
      <c r="C13" s="7" t="s">
        <v>24</v>
      </c>
      <c r="D13" s="7" t="s">
        <v>21</v>
      </c>
      <c r="E13" s="7" t="s">
        <v>23</v>
      </c>
      <c r="F13" s="7" t="s">
        <v>0</v>
      </c>
      <c r="G13" s="7"/>
    </row>
    <row r="14" spans="1:11" x14ac:dyDescent="0.25">
      <c r="A14" s="8" t="s">
        <v>8</v>
      </c>
      <c r="B14" s="8">
        <f>4.885+8.855+0.525</f>
        <v>14.265000000000001</v>
      </c>
      <c r="C14" s="8">
        <f>10155.6/230</f>
        <v>44.154782608695655</v>
      </c>
      <c r="D14" s="8" t="s">
        <v>22</v>
      </c>
      <c r="E14" s="8">
        <v>10</v>
      </c>
      <c r="F14" s="8">
        <v>5.8</v>
      </c>
      <c r="G14" s="8">
        <f t="shared" ref="G14:G15" si="1">(B14/100)*F14</f>
        <v>0.82736999999999994</v>
      </c>
    </row>
    <row r="15" spans="1:11" x14ac:dyDescent="0.25">
      <c r="A15" s="8" t="s">
        <v>9</v>
      </c>
      <c r="B15" s="8">
        <f>0.525+10.967+1.4</f>
        <v>12.892000000000001</v>
      </c>
      <c r="C15" s="8">
        <f>3700/(230)</f>
        <v>16.086956521739129</v>
      </c>
      <c r="D15" s="8" t="s">
        <v>22</v>
      </c>
      <c r="E15" s="8">
        <v>2.5</v>
      </c>
      <c r="F15" s="8">
        <v>5.9</v>
      </c>
      <c r="G15" s="8">
        <f t="shared" si="1"/>
        <v>0.76062800000000008</v>
      </c>
    </row>
    <row r="16" spans="1:11" x14ac:dyDescent="0.25">
      <c r="A16" s="8" t="s">
        <v>10</v>
      </c>
      <c r="B16" s="8">
        <f>0.273+7.578+20.64+1.823+1.399</f>
        <v>31.713000000000001</v>
      </c>
      <c r="C16" s="8">
        <f>40749.42/230</f>
        <v>177.17139130434782</v>
      </c>
      <c r="D16" s="8" t="s">
        <v>22</v>
      </c>
      <c r="E16" s="8">
        <v>95</v>
      </c>
      <c r="F16" s="8">
        <v>2</v>
      </c>
      <c r="G16" s="8">
        <f t="shared" ref="G16:G24" si="2">(B16/100)*F16</f>
        <v>0.63426000000000005</v>
      </c>
    </row>
    <row r="17" spans="1:11" x14ac:dyDescent="0.25">
      <c r="A17" s="8" t="s">
        <v>11</v>
      </c>
      <c r="B17" s="8">
        <f>1.12+0.908+54.783+1.448+13.507+3.08+3.574+2.144+0.883</f>
        <v>81.447000000000003</v>
      </c>
      <c r="C17" s="8">
        <f>140405.8576/400</f>
        <v>351.01464399999998</v>
      </c>
      <c r="D17" s="8" t="s">
        <v>27</v>
      </c>
      <c r="E17" s="8">
        <v>150</v>
      </c>
      <c r="F17" s="8">
        <v>2.8</v>
      </c>
      <c r="G17" s="8">
        <f t="shared" si="2"/>
        <v>2.280516</v>
      </c>
    </row>
    <row r="18" spans="1:11" x14ac:dyDescent="0.25">
      <c r="A18" s="8"/>
      <c r="B18" s="8"/>
      <c r="C18" s="8"/>
      <c r="D18" s="8"/>
      <c r="E18" s="8"/>
      <c r="F18" s="8"/>
      <c r="G18" s="8"/>
    </row>
    <row r="19" spans="1:11" x14ac:dyDescent="0.25">
      <c r="A19" s="8" t="s">
        <v>17</v>
      </c>
      <c r="B19" s="8">
        <f>0.454+3.248+26.721+1.945</f>
        <v>32.368000000000002</v>
      </c>
      <c r="C19" s="8">
        <f>14881.9/230</f>
        <v>64.703913043478266</v>
      </c>
      <c r="D19" s="8" t="s">
        <v>22</v>
      </c>
      <c r="E19" s="8">
        <v>25</v>
      </c>
      <c r="F19" s="8">
        <v>2.5</v>
      </c>
      <c r="G19" s="8">
        <f t="shared" si="2"/>
        <v>0.80920000000000003</v>
      </c>
    </row>
    <row r="20" spans="1:11" x14ac:dyDescent="0.25">
      <c r="A20" s="8" t="s">
        <v>18</v>
      </c>
      <c r="B20" s="8">
        <f>1.954+49.71+3.935+0.216</f>
        <v>55.815000000000005</v>
      </c>
      <c r="C20" s="8">
        <f>39458.99/230</f>
        <v>171.56082608695652</v>
      </c>
      <c r="D20" s="8" t="s">
        <v>22</v>
      </c>
      <c r="E20" s="8">
        <v>95</v>
      </c>
      <c r="F20" s="8">
        <v>2</v>
      </c>
      <c r="G20" s="8">
        <f t="shared" si="2"/>
        <v>1.1163000000000001</v>
      </c>
    </row>
    <row r="21" spans="1:11" x14ac:dyDescent="0.25">
      <c r="A21" s="8" t="s">
        <v>12</v>
      </c>
      <c r="B21" s="8">
        <f>1.959+5.008+0.672</f>
        <v>7.6390000000000002</v>
      </c>
      <c r="C21" s="8">
        <f>45610.7824/230</f>
        <v>198.30774956521736</v>
      </c>
      <c r="D21" s="8" t="s">
        <v>27</v>
      </c>
      <c r="E21" s="8">
        <v>95</v>
      </c>
      <c r="F21" s="8">
        <v>2</v>
      </c>
      <c r="G21" s="8">
        <f t="shared" si="2"/>
        <v>0.15278</v>
      </c>
    </row>
    <row r="22" spans="1:11" x14ac:dyDescent="0.25">
      <c r="A22" s="8"/>
      <c r="B22" s="8"/>
      <c r="C22" s="8"/>
      <c r="D22" s="8"/>
      <c r="E22" s="8"/>
      <c r="F22" s="8"/>
      <c r="G22" s="8"/>
    </row>
    <row r="23" spans="1:11" x14ac:dyDescent="0.25">
      <c r="A23" s="8" t="s">
        <v>15</v>
      </c>
      <c r="B23" s="8">
        <f>2.392+5.045+1.362+26.298+1.285+2.13+3.016+0.339</f>
        <v>41.86699999999999</v>
      </c>
      <c r="C23" s="8">
        <f>20465.901/230</f>
        <v>88.982178260869574</v>
      </c>
      <c r="D23" s="8" t="s">
        <v>22</v>
      </c>
      <c r="E23" s="8">
        <v>90</v>
      </c>
      <c r="F23" s="8">
        <v>1</v>
      </c>
      <c r="G23" s="8">
        <f t="shared" si="2"/>
        <v>0.41866999999999988</v>
      </c>
    </row>
    <row r="24" spans="1:11" x14ac:dyDescent="0.25">
      <c r="A24" s="8" t="s">
        <v>16</v>
      </c>
      <c r="B24" s="8">
        <f>0.538+3.062+10.939+3.106+4.193+2.115+0.71</f>
        <v>24.663000000000004</v>
      </c>
      <c r="C24" s="8">
        <f>70208.4/230</f>
        <v>305.25391304347824</v>
      </c>
      <c r="D24" s="8" t="s">
        <v>27</v>
      </c>
      <c r="E24" s="8">
        <v>120</v>
      </c>
      <c r="F24" s="8">
        <v>2.4</v>
      </c>
      <c r="G24" s="8">
        <f t="shared" si="2"/>
        <v>0.5919120000000001</v>
      </c>
    </row>
    <row r="26" spans="1:11" x14ac:dyDescent="0.25">
      <c r="D26" s="2"/>
    </row>
    <row r="30" spans="1:11" x14ac:dyDescent="0.25">
      <c r="A30" s="3" t="s">
        <v>38</v>
      </c>
    </row>
    <row r="31" spans="1:11" x14ac:dyDescent="0.25">
      <c r="A31" t="s">
        <v>30</v>
      </c>
      <c r="B31" t="s">
        <v>28</v>
      </c>
      <c r="C31" t="s">
        <v>2</v>
      </c>
      <c r="D31" t="s">
        <v>21</v>
      </c>
      <c r="E31" t="s">
        <v>23</v>
      </c>
      <c r="F31" t="s">
        <v>0</v>
      </c>
      <c r="G31" t="s">
        <v>1</v>
      </c>
      <c r="I31" s="3" t="s">
        <v>35</v>
      </c>
      <c r="J31" s="3" t="s">
        <v>29</v>
      </c>
      <c r="K31" s="3"/>
    </row>
    <row r="32" spans="1:11" x14ac:dyDescent="0.25">
      <c r="A32" s="6" t="s">
        <v>32</v>
      </c>
      <c r="B32">
        <f>5.305+55.764+17.485+15.555+7.007+2.262+0.461+8.6+4.816+10.356</f>
        <v>127.611</v>
      </c>
      <c r="C32">
        <f>(2*52*20 + (10*26))/230</f>
        <v>10.173913043478262</v>
      </c>
      <c r="D32" t="s">
        <v>31</v>
      </c>
      <c r="E32">
        <v>6</v>
      </c>
      <c r="F32">
        <v>1.5</v>
      </c>
      <c r="G32">
        <f>(B32/100)*F32</f>
        <v>1.9141650000000001</v>
      </c>
      <c r="I32" s="3" t="s">
        <v>14</v>
      </c>
      <c r="J32" s="3">
        <f>G33+G24</f>
        <v>2.9141220000000003</v>
      </c>
      <c r="K32" s="3" t="s">
        <v>26</v>
      </c>
    </row>
    <row r="33" spans="1:11" x14ac:dyDescent="0.25">
      <c r="A33" s="6" t="s">
        <v>33</v>
      </c>
      <c r="B33">
        <f>1.965+31.302+5.337+0.456+3.3+22+9.41+1.14</f>
        <v>74.91</v>
      </c>
      <c r="C33">
        <f>45*26/230</f>
        <v>5.0869565217391308</v>
      </c>
      <c r="D33" s="4" t="s">
        <v>31</v>
      </c>
      <c r="E33">
        <v>1.5</v>
      </c>
      <c r="F33">
        <v>3.1</v>
      </c>
      <c r="G33">
        <f>(B33/100)*F33</f>
        <v>2.3222100000000001</v>
      </c>
      <c r="I33" s="3" t="s">
        <v>7</v>
      </c>
      <c r="J33" s="3">
        <f>G32+G16+G17</f>
        <v>4.8289410000000004</v>
      </c>
      <c r="K33" s="3" t="s">
        <v>26</v>
      </c>
    </row>
    <row r="34" spans="1:11" x14ac:dyDescent="0.25">
      <c r="C34" s="5"/>
      <c r="I34" s="3"/>
      <c r="J34" s="3"/>
      <c r="K34" s="3"/>
    </row>
    <row r="35" spans="1:11" x14ac:dyDescent="0.25">
      <c r="A35" t="s">
        <v>34</v>
      </c>
    </row>
    <row r="38" spans="1:11" x14ac:dyDescent="0.25">
      <c r="A38" s="4" t="s">
        <v>36</v>
      </c>
      <c r="B38" s="4" t="s">
        <v>28</v>
      </c>
      <c r="C38" s="4" t="s">
        <v>2</v>
      </c>
      <c r="D38" s="4" t="s">
        <v>21</v>
      </c>
      <c r="E38" s="4" t="s">
        <v>23</v>
      </c>
      <c r="F38" s="4" t="s">
        <v>0</v>
      </c>
      <c r="G38" s="4" t="s">
        <v>1</v>
      </c>
      <c r="H38" s="4"/>
      <c r="I38" s="3" t="s">
        <v>36</v>
      </c>
      <c r="J38" s="3" t="s">
        <v>29</v>
      </c>
    </row>
    <row r="39" spans="1:11" x14ac:dyDescent="0.25">
      <c r="A39" s="6" t="s">
        <v>32</v>
      </c>
      <c r="B39">
        <f>1.553+11+3.1+3.5+5.5+9+8.6+40+3+3</f>
        <v>88.253</v>
      </c>
      <c r="C39">
        <f>8*16</f>
        <v>128</v>
      </c>
      <c r="D39" s="4" t="s">
        <v>22</v>
      </c>
      <c r="E39">
        <v>70</v>
      </c>
      <c r="F39">
        <v>2.1</v>
      </c>
      <c r="G39">
        <f>(B39/100)*F39</f>
        <v>1.8533130000000002</v>
      </c>
      <c r="I39" s="3" t="s">
        <v>7</v>
      </c>
      <c r="J39" s="3">
        <f>G39+G16+G17</f>
        <v>4.7680889999999998</v>
      </c>
      <c r="K39" s="3" t="s">
        <v>26</v>
      </c>
    </row>
    <row r="40" spans="1:11" x14ac:dyDescent="0.25">
      <c r="A40" s="6" t="s">
        <v>33</v>
      </c>
      <c r="B40">
        <f>12.117+6.828+3.755+3.781+2.916+0.869+3</f>
        <v>33.265999999999998</v>
      </c>
      <c r="C40">
        <f>16*6</f>
        <v>96</v>
      </c>
      <c r="D40" s="4" t="s">
        <v>22</v>
      </c>
      <c r="E40">
        <v>35</v>
      </c>
      <c r="F40">
        <v>2.5</v>
      </c>
      <c r="G40">
        <f>(B40/100)*F40</f>
        <v>0.83164999999999989</v>
      </c>
      <c r="I40" s="3" t="s">
        <v>14</v>
      </c>
      <c r="J40" s="3">
        <f>G40+G24</f>
        <v>1.423562</v>
      </c>
      <c r="K40" s="3" t="s">
        <v>26</v>
      </c>
    </row>
    <row r="43" spans="1:11" x14ac:dyDescent="0.25">
      <c r="A43" s="3" t="s">
        <v>39</v>
      </c>
    </row>
    <row r="45" spans="1:11" x14ac:dyDescent="0.25">
      <c r="A45" s="4" t="s">
        <v>36</v>
      </c>
      <c r="B45" s="4" t="s">
        <v>28</v>
      </c>
      <c r="C45" s="4" t="s">
        <v>2</v>
      </c>
      <c r="D45" s="4" t="s">
        <v>21</v>
      </c>
      <c r="E45" s="4" t="s">
        <v>23</v>
      </c>
      <c r="F45" s="4" t="s">
        <v>0</v>
      </c>
      <c r="G45" s="4" t="s">
        <v>1</v>
      </c>
      <c r="H45" s="4"/>
      <c r="I45" s="3" t="s">
        <v>36</v>
      </c>
      <c r="J45" s="3" t="s">
        <v>29</v>
      </c>
    </row>
    <row r="46" spans="1:11" x14ac:dyDescent="0.25">
      <c r="B46">
        <f>33.537+3.358+6.416+3.353+4.721+0.436</f>
        <v>51.820999999999991</v>
      </c>
      <c r="C46">
        <f>8*16</f>
        <v>128</v>
      </c>
      <c r="D46" s="4" t="s">
        <v>22</v>
      </c>
      <c r="E46">
        <v>70</v>
      </c>
      <c r="F46">
        <v>2.1</v>
      </c>
      <c r="G46" s="4">
        <f>(B46/100)*F46</f>
        <v>1.088241</v>
      </c>
      <c r="J46" s="3">
        <f>G46+G30</f>
        <v>1.088241</v>
      </c>
      <c r="K46" s="3" t="s">
        <v>26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3"/>
    </sheetView>
  </sheetViews>
  <sheetFormatPr defaultRowHeight="15" x14ac:dyDescent="0.25"/>
  <cols>
    <col min="1" max="1" width="10.5703125" bestFit="1" customWidth="1"/>
    <col min="2" max="2" width="40.140625" bestFit="1" customWidth="1"/>
    <col min="3" max="3" width="31" bestFit="1" customWidth="1"/>
    <col min="4" max="4" width="11.85546875" bestFit="1" customWidth="1"/>
    <col min="5" max="5" width="21.5703125" bestFit="1" customWidth="1"/>
    <col min="7" max="7" width="21.42578125" bestFit="1" customWidth="1"/>
  </cols>
  <sheetData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Piso 0</vt:lpstr>
      <vt:lpstr>Piso 1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2015-12-16T23:36:42Z</dcterms:modified>
</cp:coreProperties>
</file>