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8732" windowHeight="11700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C20" i="1" l="1"/>
  <c r="C8" i="1" l="1"/>
  <c r="C9" i="1" s="1"/>
  <c r="C7" i="1"/>
  <c r="C22" i="1" s="1"/>
  <c r="C16" i="1" l="1"/>
  <c r="C28" i="1" s="1"/>
  <c r="D28" i="1" s="1"/>
  <c r="D13" i="1"/>
  <c r="C26" i="1" l="1"/>
  <c r="D26" i="1" s="1"/>
  <c r="C29" i="1"/>
  <c r="D29" i="1" s="1"/>
  <c r="C25" i="1"/>
  <c r="D25" i="1" s="1"/>
  <c r="C27" i="1"/>
  <c r="D27" i="1" s="1"/>
  <c r="C17" i="1"/>
</calcChain>
</file>

<file path=xl/sharedStrings.xml><?xml version="1.0" encoding="utf-8"?>
<sst xmlns="http://schemas.openxmlformats.org/spreadsheetml/2006/main" count="47" uniqueCount="39">
  <si>
    <t>Hz</t>
  </si>
  <si>
    <t>passos</t>
  </si>
  <si>
    <t>Cálculo dos parâmetros do PWM para o PIC16F877A</t>
  </si>
  <si>
    <t>PR2</t>
  </si>
  <si>
    <t>seg</t>
  </si>
  <si>
    <t>Duty Cycle 0%</t>
  </si>
  <si>
    <t>Duty Cycle 25%</t>
  </si>
  <si>
    <t>Duty Cycle 50%</t>
  </si>
  <si>
    <t>Duty Cycle 100%</t>
  </si>
  <si>
    <t xml:space="preserve">   Tempo Sinal Ativo = (Duty Cycle x Prescaler do TMR2) / Fosc</t>
  </si>
  <si>
    <t>bits</t>
  </si>
  <si>
    <t>Resolução Necessária</t>
  </si>
  <si>
    <t>Tempo Ativo</t>
  </si>
  <si>
    <t>Duty Cycle 75%</t>
  </si>
  <si>
    <t>Frequência (Hz)</t>
  </si>
  <si>
    <t>Valor de PR2</t>
  </si>
  <si>
    <t>Prescaler do TMR2</t>
  </si>
  <si>
    <t xml:space="preserve">   Modificar valor dos passos para saber o tempo ativo</t>
  </si>
  <si>
    <t>Para uma determinada frequência de PWM calcula-se o valor de PR2.</t>
  </si>
  <si>
    <t>Cálculo do PR2 (8 bits)</t>
  </si>
  <si>
    <t>Tempo Ativo Max (100%)</t>
  </si>
  <si>
    <t>Duty Cycle Max (100%)</t>
  </si>
  <si>
    <t>tempo (s)</t>
  </si>
  <si>
    <t>Duty Cycle (passo qualquer)</t>
  </si>
  <si>
    <t>Para um determinado valor em passos gera um tempo ativo em (s).</t>
  </si>
  <si>
    <t>Tempo Ativo (s)</t>
  </si>
  <si>
    <r>
      <t>PWM</t>
    </r>
    <r>
      <rPr>
        <sz val="8"/>
        <color theme="1"/>
        <rFont val="Calibri"/>
        <family val="2"/>
        <scheme val="minor"/>
      </rPr>
      <t>(freq)</t>
    </r>
  </si>
  <si>
    <t>Período PWM</t>
  </si>
  <si>
    <r>
      <t>T</t>
    </r>
    <r>
      <rPr>
        <sz val="8"/>
        <color theme="1"/>
        <rFont val="Calibri"/>
        <family val="2"/>
        <scheme val="minor"/>
      </rPr>
      <t>(osc)</t>
    </r>
  </si>
  <si>
    <r>
      <t xml:space="preserve">   PWM</t>
    </r>
    <r>
      <rPr>
        <sz val="8"/>
        <color theme="1"/>
        <rFont val="Calibri"/>
        <family val="2"/>
        <scheme val="minor"/>
      </rPr>
      <t>(freq)</t>
    </r>
    <r>
      <rPr>
        <sz val="11"/>
        <color theme="1"/>
        <rFont val="Calibri"/>
        <family val="2"/>
        <scheme val="minor"/>
      </rPr>
      <t xml:space="preserve"> = (1 / Periodo PWM)</t>
    </r>
  </si>
  <si>
    <r>
      <t xml:space="preserve">   Periodo PWM = [ ( PR2 ) + 1 ] x 4 x T</t>
    </r>
    <r>
      <rPr>
        <sz val="8"/>
        <color theme="1"/>
        <rFont val="Calibri"/>
        <family val="2"/>
        <scheme val="minor"/>
      </rPr>
      <t>(osc)</t>
    </r>
    <r>
      <rPr>
        <sz val="11"/>
        <color theme="1"/>
        <rFont val="Calibri"/>
        <family val="2"/>
        <scheme val="minor"/>
      </rPr>
      <t xml:space="preserve"> x Prescaler</t>
    </r>
  </si>
  <si>
    <r>
      <t xml:space="preserve">   Duty Cycle (max) = (Período PWM x F</t>
    </r>
    <r>
      <rPr>
        <sz val="8"/>
        <color theme="1"/>
        <rFont val="Calibri"/>
        <family val="2"/>
        <scheme val="minor"/>
      </rPr>
      <t>(osc)</t>
    </r>
    <r>
      <rPr>
        <sz val="11"/>
        <color theme="1"/>
        <rFont val="Calibri"/>
        <family val="2"/>
        <scheme val="minor"/>
      </rPr>
      <t>) / Prescaler do TMR2</t>
    </r>
  </si>
  <si>
    <r>
      <t xml:space="preserve">   log(F</t>
    </r>
    <r>
      <rPr>
        <sz val="8"/>
        <color theme="1"/>
        <rFont val="Calibri"/>
        <family val="2"/>
        <scheme val="minor"/>
      </rPr>
      <t>(osc)</t>
    </r>
    <r>
      <rPr>
        <sz val="11"/>
        <color theme="1"/>
        <rFont val="Calibri"/>
        <family val="2"/>
        <scheme val="minor"/>
      </rPr>
      <t xml:space="preserve"> / PWM</t>
    </r>
    <r>
      <rPr>
        <sz val="8"/>
        <color theme="1"/>
        <rFont val="Calibri"/>
        <family val="2"/>
        <scheme val="minor"/>
      </rPr>
      <t>(freq)</t>
    </r>
    <r>
      <rPr>
        <sz val="11"/>
        <color theme="1"/>
        <rFont val="Calibri"/>
        <family val="2"/>
        <scheme val="minor"/>
      </rPr>
      <t>) / log(2)</t>
    </r>
  </si>
  <si>
    <t>1:1, 1:4 e 1:16</t>
  </si>
  <si>
    <t>(valores 0 a 255)</t>
  </si>
  <si>
    <r>
      <t>F</t>
    </r>
    <r>
      <rPr>
        <sz val="8"/>
        <color theme="1"/>
        <rFont val="Calibri"/>
        <family val="2"/>
        <scheme val="minor"/>
      </rPr>
      <t>(osc)</t>
    </r>
  </si>
  <si>
    <t xml:space="preserve">   PR2 = ( (Periodo PWM) / (4 x Tosc x Prescaler) - 1)      </t>
  </si>
  <si>
    <t>Níveis</t>
  </si>
  <si>
    <t>Percentual do Duty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</si>
</sst>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0" borderId="0" xfId="0" applyAlignment="1">
      <alignment horizontal="left" vertical="center"/>
    </xf>
    <xf numFmtId="0" fontId="0" fillId="5" borderId="1" xfId="0" applyFill="1" applyBorder="1"/>
    <xf numFmtId="0" fontId="0" fillId="0" borderId="0" xfId="0" applyFill="1"/>
    <xf numFmtId="0" fontId="1" fillId="0" borderId="0" xfId="0" applyFont="1" applyFill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6" borderId="1" xfId="0" applyFill="1" applyBorder="1"/>
    <xf numFmtId="0" fontId="0" fillId="6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1" fontId="0" fillId="5" borderId="1" xfId="0" applyNumberForma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7" borderId="0" xfId="0" applyFill="1"/>
    <xf numFmtId="166" fontId="0" fillId="5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9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10" borderId="1" xfId="0" applyFill="1" applyBorder="1"/>
    <xf numFmtId="165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left" vertical="center"/>
    </xf>
    <xf numFmtId="3" fontId="0" fillId="3" borderId="1" xfId="0" applyNumberFormat="1" applyFill="1" applyBorder="1"/>
    <xf numFmtId="165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18806</xdr:colOff>
      <xdr:row>40</xdr:row>
      <xdr:rowOff>38529</xdr:rowOff>
    </xdr:from>
    <xdr:to>
      <xdr:col>6</xdr:col>
      <xdr:colOff>245150</xdr:colOff>
      <xdr:row>60</xdr:row>
      <xdr:rowOff>64476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144" y="7125129"/>
          <a:ext cx="8772467" cy="366010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B1" zoomScale="130" zoomScaleNormal="130" workbookViewId="0">
      <selection activeCell="C7" sqref="C7"/>
    </sheetView>
  </sheetViews>
  <sheetFormatPr defaultRowHeight="14.4" x14ac:dyDescent="0.3"/>
  <cols>
    <col min="1" max="1" width="1" hidden="1" customWidth="1"/>
    <col min="2" max="2" width="24.6640625" customWidth="1"/>
    <col min="3" max="3" width="15.6640625" customWidth="1"/>
    <col min="4" max="4" width="16.44140625" style="4" customWidth="1"/>
    <col min="5" max="5" width="59" customWidth="1"/>
    <col min="7" max="7" width="12" bestFit="1" customWidth="1"/>
    <col min="8" max="8" width="9.5546875" customWidth="1"/>
  </cols>
  <sheetData>
    <row r="1" spans="1:9" s="6" customFormat="1" x14ac:dyDescent="0.3">
      <c r="A1" s="47" t="s">
        <v>2</v>
      </c>
      <c r="B1" s="47"/>
      <c r="C1" s="47"/>
      <c r="D1" s="47"/>
      <c r="E1" s="47"/>
      <c r="F1" s="7"/>
      <c r="G1" s="7"/>
      <c r="H1" s="7"/>
      <c r="I1" s="7"/>
    </row>
    <row r="2" spans="1:9" s="6" customFormat="1" x14ac:dyDescent="0.3">
      <c r="A2" s="47"/>
      <c r="B2" s="47"/>
      <c r="C2" s="47"/>
      <c r="D2" s="47"/>
      <c r="E2" s="47"/>
      <c r="F2" s="7"/>
      <c r="G2" s="7"/>
      <c r="H2" s="7"/>
      <c r="I2" s="7"/>
    </row>
    <row r="3" spans="1:9" s="6" customFormat="1" x14ac:dyDescent="0.3">
      <c r="A3" s="46"/>
      <c r="B3" s="45"/>
      <c r="C3" s="45"/>
      <c r="D3" s="45"/>
      <c r="E3" s="45"/>
      <c r="F3" s="7"/>
      <c r="G3" s="7"/>
      <c r="H3" s="7"/>
      <c r="I3" s="7"/>
    </row>
    <row r="4" spans="1:9" x14ac:dyDescent="0.3">
      <c r="B4" s="36" t="s">
        <v>35</v>
      </c>
      <c r="C4" s="39">
        <v>18432000</v>
      </c>
      <c r="D4" s="38" t="s">
        <v>0</v>
      </c>
      <c r="E4" s="36"/>
    </row>
    <row r="5" spans="1:9" x14ac:dyDescent="0.3">
      <c r="B5" s="36" t="s">
        <v>16</v>
      </c>
      <c r="C5" s="39">
        <v>16</v>
      </c>
      <c r="D5" s="38" t="s">
        <v>33</v>
      </c>
      <c r="E5" s="36"/>
    </row>
    <row r="6" spans="1:9" x14ac:dyDescent="0.3">
      <c r="B6" s="3" t="s">
        <v>3</v>
      </c>
      <c r="C6" s="39">
        <v>255</v>
      </c>
      <c r="D6" s="41" t="s">
        <v>34</v>
      </c>
      <c r="E6" s="42" t="s">
        <v>36</v>
      </c>
    </row>
    <row r="7" spans="1:9" x14ac:dyDescent="0.3">
      <c r="B7" s="3" t="s">
        <v>26</v>
      </c>
      <c r="C7" s="24">
        <f>1/(((C6)+1)*4*(1/C4)*C5)</f>
        <v>1125</v>
      </c>
      <c r="D7" s="8" t="s">
        <v>0</v>
      </c>
      <c r="E7" s="8" t="s">
        <v>29</v>
      </c>
    </row>
    <row r="8" spans="1:9" x14ac:dyDescent="0.3">
      <c r="B8" s="36" t="s">
        <v>28</v>
      </c>
      <c r="C8" s="37">
        <f>1/C4</f>
        <v>5.4253472222222225E-8</v>
      </c>
      <c r="D8" s="38" t="s">
        <v>4</v>
      </c>
      <c r="E8" s="36"/>
    </row>
    <row r="9" spans="1:9" x14ac:dyDescent="0.3">
      <c r="B9" s="2" t="s">
        <v>27</v>
      </c>
      <c r="C9" s="23">
        <f>(((C6)+1)*4*C8*C5)</f>
        <v>8.8888888888888893E-4</v>
      </c>
      <c r="D9" s="11" t="s">
        <v>4</v>
      </c>
      <c r="E9" s="11" t="s">
        <v>30</v>
      </c>
    </row>
    <row r="10" spans="1:9" s="6" customFormat="1" x14ac:dyDescent="0.3">
      <c r="B10" s="12"/>
      <c r="C10" s="29"/>
      <c r="D10" s="13"/>
      <c r="E10" s="13"/>
    </row>
    <row r="11" spans="1:9" s="6" customFormat="1" x14ac:dyDescent="0.3">
      <c r="B11" s="12"/>
      <c r="C11" s="28"/>
      <c r="D11" s="13"/>
      <c r="E11" s="13"/>
    </row>
    <row r="12" spans="1:9" s="6" customFormat="1" x14ac:dyDescent="0.3">
      <c r="B12" s="48" t="s">
        <v>19</v>
      </c>
      <c r="C12" s="16" t="s">
        <v>14</v>
      </c>
      <c r="D12" s="16" t="s">
        <v>15</v>
      </c>
      <c r="E12" s="17"/>
    </row>
    <row r="13" spans="1:9" s="6" customFormat="1" x14ac:dyDescent="0.3">
      <c r="B13" s="49"/>
      <c r="C13" s="40">
        <v>2000</v>
      </c>
      <c r="D13" s="18">
        <f>(1/C13)/(C8*C5*4)-1</f>
        <v>143</v>
      </c>
      <c r="E13" s="5" t="s">
        <v>18</v>
      </c>
    </row>
    <row r="14" spans="1:9" s="6" customFormat="1" x14ac:dyDescent="0.3">
      <c r="B14" s="12"/>
      <c r="C14" s="28"/>
      <c r="D14" s="13"/>
      <c r="E14" s="13"/>
    </row>
    <row r="15" spans="1:9" x14ac:dyDescent="0.3">
      <c r="B15" s="12"/>
      <c r="C15" s="28"/>
      <c r="D15" s="13"/>
      <c r="E15" s="13"/>
    </row>
    <row r="16" spans="1:9" x14ac:dyDescent="0.3">
      <c r="B16" s="32" t="s">
        <v>21</v>
      </c>
      <c r="C16" s="30">
        <f>(C9*C4/C5)</f>
        <v>1024</v>
      </c>
      <c r="D16" s="31" t="s">
        <v>1</v>
      </c>
      <c r="E16" s="32" t="s">
        <v>31</v>
      </c>
    </row>
    <row r="17" spans="1:5" x14ac:dyDescent="0.3">
      <c r="B17" s="9" t="s">
        <v>20</v>
      </c>
      <c r="C17" s="25">
        <f>C16*C5/C4</f>
        <v>8.8888888888888893E-4</v>
      </c>
      <c r="D17" s="10" t="s">
        <v>22</v>
      </c>
      <c r="E17" s="9"/>
    </row>
    <row r="18" spans="1:5" s="6" customFormat="1" x14ac:dyDescent="0.3">
      <c r="B18" s="19"/>
      <c r="C18" s="43"/>
      <c r="D18" s="44"/>
      <c r="E18" s="19"/>
    </row>
    <row r="19" spans="1:5" x14ac:dyDescent="0.3">
      <c r="B19" s="32" t="s">
        <v>23</v>
      </c>
      <c r="C19" s="39">
        <v>1</v>
      </c>
      <c r="D19" s="31" t="s">
        <v>1</v>
      </c>
      <c r="E19" s="32" t="s">
        <v>17</v>
      </c>
    </row>
    <row r="20" spans="1:5" x14ac:dyDescent="0.3">
      <c r="B20" s="9" t="s">
        <v>12</v>
      </c>
      <c r="C20" s="25">
        <f>C19*C5/C4</f>
        <v>8.680555555555556E-7</v>
      </c>
      <c r="D20" s="10" t="s">
        <v>22</v>
      </c>
      <c r="E20" s="9" t="s">
        <v>9</v>
      </c>
    </row>
    <row r="21" spans="1:5" x14ac:dyDescent="0.3">
      <c r="B21" s="12"/>
      <c r="C21" s="29"/>
      <c r="D21" s="13"/>
    </row>
    <row r="22" spans="1:5" x14ac:dyDescent="0.3">
      <c r="B22" s="33" t="s">
        <v>11</v>
      </c>
      <c r="C22" s="34">
        <f>LOG(C4/C7)/LOG(2)</f>
        <v>14</v>
      </c>
      <c r="D22" s="35" t="s">
        <v>10</v>
      </c>
      <c r="E22" s="33" t="s">
        <v>32</v>
      </c>
    </row>
    <row r="23" spans="1:5" x14ac:dyDescent="0.3">
      <c r="B23" s="12"/>
      <c r="C23" s="12"/>
      <c r="D23" s="13"/>
    </row>
    <row r="24" spans="1:5" x14ac:dyDescent="0.3">
      <c r="B24" s="21" t="s">
        <v>38</v>
      </c>
      <c r="C24" s="16" t="s">
        <v>37</v>
      </c>
      <c r="D24" s="16" t="s">
        <v>25</v>
      </c>
      <c r="E24" s="17"/>
    </row>
    <row r="25" spans="1:5" x14ac:dyDescent="0.3">
      <c r="B25" s="5" t="s">
        <v>5</v>
      </c>
      <c r="C25" s="14">
        <f>C16*0/100</f>
        <v>0</v>
      </c>
      <c r="D25" s="22">
        <f>C25*C5/C4</f>
        <v>0</v>
      </c>
      <c r="E25" s="5" t="s">
        <v>24</v>
      </c>
    </row>
    <row r="26" spans="1:5" x14ac:dyDescent="0.3">
      <c r="B26" s="1" t="s">
        <v>6</v>
      </c>
      <c r="C26" s="15">
        <f>C16*25/100</f>
        <v>256</v>
      </c>
      <c r="D26" s="15">
        <f>C26*C5/C4</f>
        <v>2.2222222222222223E-4</v>
      </c>
      <c r="E26" s="1" t="s">
        <v>24</v>
      </c>
    </row>
    <row r="27" spans="1:5" x14ac:dyDescent="0.3">
      <c r="B27" s="5" t="s">
        <v>7</v>
      </c>
      <c r="C27" s="14">
        <f>C16*50/100</f>
        <v>512</v>
      </c>
      <c r="D27" s="14">
        <f>C27*C5/C4</f>
        <v>4.4444444444444447E-4</v>
      </c>
      <c r="E27" s="5" t="s">
        <v>24</v>
      </c>
    </row>
    <row r="28" spans="1:5" x14ac:dyDescent="0.3">
      <c r="B28" s="19" t="s">
        <v>13</v>
      </c>
      <c r="C28" s="20">
        <f>C16*75/100</f>
        <v>768</v>
      </c>
      <c r="D28" s="15">
        <f>C28*C5/C4</f>
        <v>6.6666666666666664E-4</v>
      </c>
      <c r="E28" s="1" t="s">
        <v>24</v>
      </c>
    </row>
    <row r="29" spans="1:5" x14ac:dyDescent="0.3">
      <c r="B29" s="5" t="s">
        <v>8</v>
      </c>
      <c r="C29" s="14">
        <f>C16*100/100</f>
        <v>1024</v>
      </c>
      <c r="D29" s="14">
        <f>C29*C5/C4</f>
        <v>8.8888888888888893E-4</v>
      </c>
      <c r="E29" s="5" t="s">
        <v>24</v>
      </c>
    </row>
    <row r="30" spans="1:5" x14ac:dyDescent="0.3">
      <c r="D30"/>
    </row>
    <row r="31" spans="1:5" x14ac:dyDescent="0.3">
      <c r="A31" s="27"/>
    </row>
    <row r="33" spans="2:4" x14ac:dyDescent="0.3">
      <c r="B33" s="26"/>
      <c r="C33" s="26"/>
      <c r="D33" s="26"/>
    </row>
    <row r="34" spans="2:4" x14ac:dyDescent="0.3">
      <c r="B34" s="26"/>
      <c r="C34" s="26"/>
      <c r="D34" s="26"/>
    </row>
  </sheetData>
  <mergeCells count="2">
    <mergeCell ref="A1:E2"/>
    <mergeCell ref="B12:B1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2020-11-07T12:44:04Z</dcterms:modified>
</cp:coreProperties>
</file>