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filipeoliveira/Documents/meio/MEIO_TP2/"/>
    </mc:Choice>
  </mc:AlternateContent>
  <bookViews>
    <workbookView xWindow="480" yWindow="460" windowWidth="27360" windowHeight="14500"/>
  </bookViews>
  <sheets>
    <sheet name="Loja" sheetId="5" r:id="rId1"/>
    <sheet name="Armazem" sheetId="4" r:id="rId2"/>
  </sheets>
  <definedNames>
    <definedName name="a">Loja!$G$3</definedName>
    <definedName name="b">Loja!$G$4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4" l="1"/>
  <c r="J4" i="4"/>
  <c r="G5" i="5"/>
  <c r="C5" i="5"/>
  <c r="G7" i="5"/>
  <c r="G6" i="5"/>
  <c r="G10" i="5"/>
  <c r="J8" i="5"/>
  <c r="K3" i="5"/>
  <c r="G9" i="5"/>
  <c r="N8" i="5"/>
  <c r="N6" i="5"/>
  <c r="K8" i="5"/>
  <c r="N9" i="5"/>
  <c r="N10" i="5"/>
  <c r="N11" i="5"/>
  <c r="M3" i="4"/>
  <c r="M4" i="4"/>
  <c r="M5" i="4"/>
  <c r="M7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M6" i="4"/>
  <c r="M10" i="4"/>
  <c r="P8" i="4"/>
  <c r="Q3" i="4"/>
  <c r="T3" i="4"/>
  <c r="M9" i="4"/>
  <c r="T4" i="4"/>
  <c r="T8" i="4"/>
  <c r="T6" i="4"/>
  <c r="Q8" i="4"/>
  <c r="T9" i="4"/>
  <c r="T10" i="4"/>
  <c r="T11" i="4"/>
  <c r="H20" i="4"/>
  <c r="I6" i="4"/>
  <c r="P3" i="4"/>
  <c r="I4" i="4"/>
  <c r="I5" i="4"/>
  <c r="I19" i="4"/>
  <c r="I17" i="4"/>
  <c r="I15" i="4"/>
  <c r="I13" i="4"/>
  <c r="I11" i="4"/>
  <c r="I9" i="4"/>
  <c r="I7" i="4"/>
  <c r="I18" i="4"/>
  <c r="I16" i="4"/>
  <c r="I14" i="4"/>
  <c r="I12" i="4"/>
  <c r="I10" i="4"/>
  <c r="I8" i="4"/>
  <c r="Q6" i="4"/>
  <c r="P6" i="4"/>
  <c r="I20" i="4"/>
  <c r="K6" i="5"/>
  <c r="J6" i="5"/>
  <c r="K4" i="5"/>
  <c r="J3" i="5"/>
  <c r="J4" i="5"/>
  <c r="N7" i="5"/>
  <c r="P4" i="4"/>
  <c r="Q4" i="4"/>
  <c r="T7" i="4"/>
</calcChain>
</file>

<file path=xl/sharedStrings.xml><?xml version="1.0" encoding="utf-8"?>
<sst xmlns="http://schemas.openxmlformats.org/spreadsheetml/2006/main" count="102" uniqueCount="46">
  <si>
    <t>n</t>
  </si>
  <si>
    <t>S</t>
  </si>
  <si>
    <t>Total</t>
  </si>
  <si>
    <t>E[DDLT&gt;S]</t>
  </si>
  <si>
    <t>b</t>
  </si>
  <si>
    <t>/unidade</t>
  </si>
  <si>
    <t>/u./ano</t>
  </si>
  <si>
    <t>/encomenda</t>
  </si>
  <si>
    <t>q*</t>
  </si>
  <si>
    <t>l</t>
  </si>
  <si>
    <t>dias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</si>
  <si>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</si>
  <si>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</si>
  <si>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</si>
  <si>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ano</t>
  </si>
  <si>
    <t>P*[DDLT&gt;S]</t>
  </si>
  <si>
    <t>a</t>
  </si>
  <si>
    <t>Enunciado</t>
  </si>
  <si>
    <t>Variáveis aleatórias</t>
  </si>
  <si>
    <t>Z</t>
  </si>
  <si>
    <t>N</t>
  </si>
  <si>
    <t>2º Integral</t>
  </si>
  <si>
    <t>SS</t>
  </si>
  <si>
    <t>Resultados</t>
  </si>
  <si>
    <t>Iterações</t>
  </si>
  <si>
    <r>
      <t>μ</t>
    </r>
    <r>
      <rPr>
        <b/>
        <vertAlign val="subscript"/>
        <sz val="9.35"/>
        <color theme="1"/>
        <rFont val="Calibri"/>
        <family val="2"/>
      </rPr>
      <t>r</t>
    </r>
  </si>
  <si>
    <r>
      <t>σ</t>
    </r>
    <r>
      <rPr>
        <b/>
        <vertAlign val="subscript"/>
        <sz val="9.35"/>
        <color theme="1"/>
        <rFont val="Calibri"/>
        <family val="2"/>
      </rPr>
      <t>r</t>
    </r>
  </si>
  <si>
    <r>
      <t>μ</t>
    </r>
    <r>
      <rPr>
        <b/>
        <vertAlign val="subscript"/>
        <sz val="9.35"/>
        <color theme="1"/>
        <rFont val="Calibri"/>
        <family val="2"/>
      </rPr>
      <t>l</t>
    </r>
  </si>
  <si>
    <r>
      <t>σ</t>
    </r>
    <r>
      <rPr>
        <b/>
        <vertAlign val="subscript"/>
        <sz val="9.35"/>
        <color theme="1"/>
        <rFont val="Calibri"/>
        <family val="2"/>
      </rPr>
      <t>l</t>
    </r>
  </si>
  <si>
    <r>
      <t>μ</t>
    </r>
    <r>
      <rPr>
        <b/>
        <vertAlign val="subscript"/>
        <sz val="9.35"/>
        <color theme="1"/>
        <rFont val="Calibri"/>
        <family val="2"/>
      </rPr>
      <t>DDLT</t>
    </r>
  </si>
  <si>
    <r>
      <t>σ</t>
    </r>
    <r>
      <rPr>
        <b/>
        <vertAlign val="subscript"/>
        <sz val="9.35"/>
        <color theme="1"/>
        <rFont val="Calibri"/>
        <family val="2"/>
      </rPr>
      <t>DDLT</t>
    </r>
  </si>
  <si>
    <t>p(x)</t>
  </si>
  <si>
    <t>x</t>
  </si>
  <si>
    <r>
      <t>(x</t>
    </r>
    <r>
      <rPr>
        <b/>
        <i/>
        <vertAlign val="subscript"/>
        <sz val="11"/>
        <color theme="1"/>
        <rFont val="Calibri"/>
        <family val="2"/>
      </rPr>
      <t>i</t>
    </r>
    <r>
      <rPr>
        <b/>
        <i/>
        <sz val="11"/>
        <color theme="1"/>
        <rFont val="Calibri"/>
        <family val="2"/>
      </rPr>
      <t xml:space="preserve"> - μ)</t>
    </r>
    <r>
      <rPr>
        <b/>
        <i/>
        <vertAlign val="superscript"/>
        <sz val="11"/>
        <color theme="1"/>
        <rFont val="Calibri"/>
        <family val="2"/>
      </rPr>
      <t>2</t>
    </r>
    <r>
      <rPr>
        <b/>
        <i/>
        <sz val="11"/>
        <color theme="1"/>
        <rFont val="Calibri"/>
        <family val="2"/>
      </rPr>
      <t>/ (n-1)</t>
    </r>
  </si>
  <si>
    <t>Distribuição Normal (r)</t>
  </si>
  <si>
    <t>freq</t>
  </si>
  <si>
    <t>enc./dia</t>
  </si>
  <si>
    <t>C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</si>
  <si>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posse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</si>
  <si>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quebra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</si>
  <si>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encomenda</t>
    </r>
  </si>
  <si>
    <t>anual</t>
  </si>
  <si>
    <t>unid.</t>
  </si>
  <si>
    <t>ciclo</t>
  </si>
  <si>
    <t>enc./ano</t>
  </si>
  <si>
    <t>encomendas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</si>
</sst>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"/>
    <numFmt numFmtId="165" formatCode="0.0"/>
    <numFmt numFmtId="166" formatCode="0.000"/>
    <numFmt numFmtId="167" formatCode="#,##0\ &quot;€&quot;"/>
    <numFmt numFmtId="168" formatCode="#,##0.0000"/>
    <numFmt numFmtId="169" formatCode="0.000000"/>
    <numFmt numFmtId="170" formatCode="0.000000000000"/>
    <numFmt numFmtId="171" formatCode="#,##0.00\ &quot;€&quot;"/>
    <numFmt numFmtId="172" formatCode="#,##0.00000"/>
    <numFmt numFmtId="173" formatCode="#,##0.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9.35"/>
      <color theme="1"/>
      <name val="Calibri"/>
      <family val="2"/>
    </font>
    <font>
      <b/>
      <i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</font>
    <font>
      <b/>
      <i/>
      <vertAlign val="superscript"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1" fillId="0" borderId="2" xfId="0" applyFont="1" applyBorder="1" applyAlignment="1"/>
    <xf numFmtId="1" fontId="1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4" xfId="0" applyFont="1" applyBorder="1" applyAlignment="1">
      <alignment horizontal="left"/>
    </xf>
    <xf numFmtId="171" fontId="0" fillId="0" borderId="0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171" fontId="0" fillId="0" borderId="3" xfId="0" applyNumberFormat="1" applyBorder="1" applyAlignment="1">
      <alignment horizontal="left"/>
    </xf>
    <xf numFmtId="171" fontId="0" fillId="0" borderId="4" xfId="0" applyNumberFormat="1" applyBorder="1" applyAlignment="1">
      <alignment horizontal="left"/>
    </xf>
    <xf numFmtId="167" fontId="0" fillId="0" borderId="3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167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M7" sqref="M7"/>
    </sheetView>
  </sheetViews>
  <sheetFormatPr baseColWidth="10" defaultColWidth="8.83203125" defaultRowHeight="15" x14ac:dyDescent="0.2"/>
  <cols>
    <col min="1" max="1" width="5.33203125" style="14" bestFit="1" customWidth="1"/>
    <col min="2" max="2" width="4.33203125" style="1" bestFit="1" customWidth="1"/>
    <col min="3" max="3" width="5.5" style="1" bestFit="1" customWidth="1"/>
    <col min="4" max="4" width="12.33203125" style="1" bestFit="1" customWidth="1"/>
    <col min="5" max="5" width="8.83203125" style="1"/>
    <col min="6" max="7" width="9.1640625" style="1" customWidth="1"/>
    <col min="8" max="8" width="8.83203125" style="1"/>
    <col min="9" max="9" width="11" style="1" bestFit="1" customWidth="1"/>
    <col min="10" max="10" width="8.5" style="1" bestFit="1" customWidth="1"/>
    <col min="11" max="11" width="9" style="1" bestFit="1" customWidth="1"/>
    <col min="12" max="12" width="8.83203125" style="1"/>
    <col min="13" max="13" width="8.83203125" style="1" bestFit="1" customWidth="1"/>
    <col min="14" max="14" width="9" style="1" bestFit="1" customWidth="1"/>
    <col min="15" max="15" width="8.33203125" style="1" bestFit="1" customWidth="1"/>
    <col min="16" max="16384" width="8.83203125" style="1"/>
  </cols>
  <sheetData>
    <row r="2" spans="1:15" x14ac:dyDescent="0.2">
      <c r="B2" s="59" t="s">
        <v>17</v>
      </c>
      <c r="C2" s="59"/>
      <c r="D2" s="59"/>
      <c r="F2" s="59" t="s">
        <v>18</v>
      </c>
      <c r="G2" s="59"/>
      <c r="I2" s="31" t="s">
        <v>24</v>
      </c>
      <c r="J2" s="37">
        <v>1</v>
      </c>
      <c r="K2" s="37">
        <v>2</v>
      </c>
      <c r="M2" s="59" t="s">
        <v>23</v>
      </c>
      <c r="N2" s="59"/>
      <c r="O2" s="59"/>
    </row>
    <row r="3" spans="1:15" x14ac:dyDescent="0.2">
      <c r="B3" s="35" t="s">
        <v>4</v>
      </c>
      <c r="C3" s="16">
        <v>100</v>
      </c>
      <c r="D3" s="17" t="s">
        <v>5</v>
      </c>
      <c r="F3" s="32" t="s">
        <v>16</v>
      </c>
      <c r="G3" s="8">
        <v>0</v>
      </c>
      <c r="I3" s="35" t="s">
        <v>8</v>
      </c>
      <c r="J3" s="9">
        <f>SQRT( (2*$G5*$C8*($C5*0+$C6)) / $C4 )</f>
        <v>14.168627315304754</v>
      </c>
      <c r="K3" s="9">
        <f>SQRT( (2*$G5*$C8*($C5*J8+$C6)) / $C4 )</f>
        <v>14.387199171485742</v>
      </c>
      <c r="M3" s="45" t="s">
        <v>8</v>
      </c>
      <c r="N3" s="61">
        <v>14</v>
      </c>
      <c r="O3" s="57" t="s">
        <v>42</v>
      </c>
    </row>
    <row r="4" spans="1:15" ht="17" x14ac:dyDescent="0.25">
      <c r="B4" s="35" t="s">
        <v>11</v>
      </c>
      <c r="C4" s="16">
        <v>25</v>
      </c>
      <c r="D4" s="17" t="s">
        <v>6</v>
      </c>
      <c r="F4" s="32" t="s">
        <v>4</v>
      </c>
      <c r="G4" s="8">
        <v>5</v>
      </c>
      <c r="I4" s="35" t="s">
        <v>15</v>
      </c>
      <c r="J4" s="27">
        <f xml:space="preserve"> ($C4*J3)/($C4*J3+$C5*$G5*$C8)</f>
        <v>3.866805476604375E-3</v>
      </c>
      <c r="K4" s="27">
        <f xml:space="preserve"> ($C4*K3)/($C4*K3+$C5*$G5*$C8)</f>
        <v>3.9262224185093409E-3</v>
      </c>
      <c r="L4" s="24"/>
      <c r="M4" s="35" t="s">
        <v>1</v>
      </c>
      <c r="N4" s="28">
        <v>14</v>
      </c>
      <c r="O4" s="17" t="s">
        <v>42</v>
      </c>
    </row>
    <row r="5" spans="1:15" ht="17" x14ac:dyDescent="0.25">
      <c r="B5" s="35" t="s">
        <v>12</v>
      </c>
      <c r="C5" s="16">
        <f>C3</f>
        <v>100</v>
      </c>
      <c r="D5" s="17" t="s">
        <v>5</v>
      </c>
      <c r="E5" s="4"/>
      <c r="F5" s="33" t="s">
        <v>25</v>
      </c>
      <c r="G5" s="21">
        <f xml:space="preserve"> (a+b)/2</f>
        <v>2.5</v>
      </c>
      <c r="H5" s="4"/>
      <c r="I5" s="32" t="s">
        <v>19</v>
      </c>
      <c r="J5" s="28">
        <v>2.65</v>
      </c>
      <c r="K5" s="26">
        <v>2.65</v>
      </c>
      <c r="M5" s="35" t="s">
        <v>22</v>
      </c>
      <c r="N5" s="21">
        <v>7</v>
      </c>
      <c r="O5" s="17" t="s">
        <v>42</v>
      </c>
    </row>
    <row r="6" spans="1:15" ht="17" x14ac:dyDescent="0.25">
      <c r="B6" s="35" t="s">
        <v>13</v>
      </c>
      <c r="C6" s="16">
        <v>2.75</v>
      </c>
      <c r="D6" s="17" t="s">
        <v>7</v>
      </c>
      <c r="E6" s="4"/>
      <c r="F6" s="33" t="s">
        <v>26</v>
      </c>
      <c r="G6" s="22">
        <f>(b-a)/SQRT(12)</f>
        <v>1.4433756729740645</v>
      </c>
      <c r="H6" s="4"/>
      <c r="I6" s="32" t="s">
        <v>20</v>
      </c>
      <c r="J6" s="8">
        <f>100*J5/3</f>
        <v>88.333333333333329</v>
      </c>
      <c r="K6" s="8">
        <f>100*K5/3</f>
        <v>88.333333333333329</v>
      </c>
      <c r="L6" s="4"/>
      <c r="M6" s="35" t="s">
        <v>35</v>
      </c>
      <c r="N6" s="22">
        <f>G5/N3</f>
        <v>0.17857142857142858</v>
      </c>
      <c r="O6" s="17" t="s">
        <v>44</v>
      </c>
    </row>
    <row r="7" spans="1:15" x14ac:dyDescent="0.2">
      <c r="B7" s="32" t="s">
        <v>9</v>
      </c>
      <c r="C7" s="8">
        <v>3</v>
      </c>
      <c r="D7" s="18" t="s">
        <v>10</v>
      </c>
      <c r="F7" s="33" t="s">
        <v>27</v>
      </c>
      <c r="G7" s="8">
        <f>C7</f>
        <v>3</v>
      </c>
      <c r="I7" s="35" t="s">
        <v>21</v>
      </c>
      <c r="J7" s="29">
        <v>3.4200000000000002E-4</v>
      </c>
      <c r="K7" s="26">
        <v>3.4200000000000002E-4</v>
      </c>
      <c r="M7" s="46" t="s">
        <v>43</v>
      </c>
      <c r="N7" s="47">
        <f>1/N6</f>
        <v>5.6</v>
      </c>
      <c r="O7" s="48" t="s">
        <v>45</v>
      </c>
    </row>
    <row r="8" spans="1:15" ht="18" thickBot="1" x14ac:dyDescent="0.3">
      <c r="B8" s="36" t="s">
        <v>14</v>
      </c>
      <c r="C8" s="19">
        <v>365</v>
      </c>
      <c r="D8" s="20" t="s">
        <v>10</v>
      </c>
      <c r="E8" s="4"/>
      <c r="F8" s="33" t="s">
        <v>28</v>
      </c>
      <c r="G8" s="8">
        <v>0</v>
      </c>
      <c r="H8" s="4"/>
      <c r="I8" s="36" t="s">
        <v>3</v>
      </c>
      <c r="J8" s="30">
        <f>J7*$G10</f>
        <v>8.5500000000000018E-4</v>
      </c>
      <c r="K8" s="30">
        <f>K7*$G10</f>
        <v>8.5500000000000018E-4</v>
      </c>
      <c r="L8" s="25"/>
      <c r="M8" s="51" t="s">
        <v>38</v>
      </c>
      <c r="N8" s="54">
        <f>C8*C4*(N3/2+N4-(N4-N5))</f>
        <v>127750</v>
      </c>
      <c r="O8" s="52" t="s">
        <v>41</v>
      </c>
    </row>
    <row r="9" spans="1:15" ht="17" x14ac:dyDescent="0.25">
      <c r="E9" s="4"/>
      <c r="F9" s="33" t="s">
        <v>29</v>
      </c>
      <c r="G9" s="21">
        <f>G5*G7</f>
        <v>7.5</v>
      </c>
      <c r="H9" s="4"/>
      <c r="M9" s="39" t="s">
        <v>39</v>
      </c>
      <c r="N9" s="56">
        <f>C8*C5*N6*K8</f>
        <v>5.5727678571428587</v>
      </c>
      <c r="O9" s="50" t="s">
        <v>41</v>
      </c>
    </row>
    <row r="10" spans="1:15" ht="18" thickBot="1" x14ac:dyDescent="0.3">
      <c r="A10" s="15"/>
      <c r="B10" s="5"/>
      <c r="C10" s="4"/>
      <c r="D10" s="4"/>
      <c r="E10" s="4"/>
      <c r="F10" s="34" t="s">
        <v>30</v>
      </c>
      <c r="G10" s="23">
        <f xml:space="preserve"> SQRT(G7*G6^2 +G5^ 2*G8^2)</f>
        <v>2.5000000000000004</v>
      </c>
      <c r="H10" s="4"/>
      <c r="I10" s="4"/>
      <c r="J10" s="4"/>
      <c r="M10" s="39" t="s">
        <v>40</v>
      </c>
      <c r="N10" s="56">
        <f>C8*C6*N6</f>
        <v>179.24107142857144</v>
      </c>
      <c r="O10" s="50" t="s">
        <v>41</v>
      </c>
    </row>
    <row r="11" spans="1:15" ht="16" thickBot="1" x14ac:dyDescent="0.25">
      <c r="A11" s="15"/>
      <c r="B11" s="2"/>
      <c r="C11" s="4"/>
      <c r="D11" s="4"/>
      <c r="E11" s="4"/>
      <c r="F11" s="4"/>
      <c r="G11" s="4"/>
      <c r="H11" s="4"/>
      <c r="I11" s="4"/>
      <c r="J11" s="4"/>
      <c r="M11" s="49" t="s">
        <v>37</v>
      </c>
      <c r="N11" s="55">
        <f>SUM(N8:N10)</f>
        <v>127934.81383928571</v>
      </c>
      <c r="O11" s="53" t="s">
        <v>41</v>
      </c>
    </row>
    <row r="12" spans="1:15" x14ac:dyDescent="0.2">
      <c r="A12" s="15"/>
      <c r="B12" s="5"/>
      <c r="C12" s="4"/>
      <c r="D12" s="4"/>
      <c r="E12" s="4"/>
      <c r="F12" s="4"/>
      <c r="G12" s="4"/>
      <c r="H12" s="4"/>
      <c r="I12" s="4"/>
      <c r="J12" s="4"/>
      <c r="O12" s="13"/>
    </row>
    <row r="13" spans="1:15" x14ac:dyDescent="0.2">
      <c r="A13" s="15"/>
      <c r="B13" s="5"/>
      <c r="C13" s="4"/>
      <c r="D13" s="4"/>
      <c r="E13" s="4"/>
      <c r="F13" s="4"/>
      <c r="G13" s="3"/>
      <c r="H13" s="5"/>
      <c r="I13" s="4"/>
      <c r="J13" s="4"/>
      <c r="O13" s="13"/>
    </row>
    <row r="14" spans="1:15" x14ac:dyDescent="0.2">
      <c r="C14" s="4"/>
      <c r="D14" s="4"/>
      <c r="E14" s="4"/>
      <c r="F14" s="4"/>
      <c r="G14" s="4"/>
      <c r="H14" s="4"/>
      <c r="I14" s="4"/>
      <c r="J14" s="4"/>
    </row>
    <row r="15" spans="1:15" x14ac:dyDescent="0.2">
      <c r="C15" s="4"/>
      <c r="D15" s="4"/>
      <c r="E15" s="4"/>
      <c r="F15" s="4"/>
      <c r="G15" s="3"/>
      <c r="H15" s="3"/>
      <c r="I15" s="3"/>
      <c r="J15" s="4"/>
    </row>
    <row r="16" spans="1:15" x14ac:dyDescent="0.2">
      <c r="C16" s="4"/>
      <c r="D16" s="4"/>
      <c r="E16" s="4"/>
      <c r="F16" s="4"/>
      <c r="G16" s="3"/>
      <c r="H16" s="3"/>
      <c r="I16" s="3"/>
      <c r="J16" s="4"/>
    </row>
    <row r="17" spans="2:10" x14ac:dyDescent="0.2">
      <c r="C17" s="4"/>
      <c r="D17" s="4"/>
      <c r="E17" s="4"/>
      <c r="F17" s="4"/>
      <c r="G17" s="3"/>
      <c r="H17" s="3"/>
      <c r="I17" s="3"/>
      <c r="J17" s="4"/>
    </row>
    <row r="18" spans="2:10" x14ac:dyDescent="0.2">
      <c r="C18" s="4"/>
      <c r="D18" s="4"/>
      <c r="E18" s="4"/>
      <c r="F18" s="4"/>
      <c r="G18" s="3"/>
      <c r="H18" s="3"/>
      <c r="I18" s="3"/>
      <c r="J18" s="4"/>
    </row>
    <row r="19" spans="2:10" x14ac:dyDescent="0.2">
      <c r="C19" s="4"/>
      <c r="D19" s="4"/>
      <c r="E19" s="4"/>
      <c r="F19" s="4"/>
      <c r="G19" s="4"/>
      <c r="H19" s="3"/>
      <c r="I19" s="3"/>
      <c r="J19" s="4"/>
    </row>
    <row r="20" spans="2:10" x14ac:dyDescent="0.2">
      <c r="C20" s="4"/>
      <c r="D20" s="4"/>
      <c r="E20" s="4"/>
      <c r="F20" s="4"/>
      <c r="G20" s="4"/>
      <c r="H20" s="4"/>
      <c r="I20" s="4"/>
      <c r="J20" s="4"/>
    </row>
    <row r="21" spans="2:10" x14ac:dyDescent="0.2">
      <c r="C21" s="4"/>
      <c r="D21" s="4"/>
      <c r="E21" s="4"/>
      <c r="F21" s="4"/>
      <c r="G21" s="4"/>
      <c r="H21" s="4"/>
      <c r="I21" s="4"/>
      <c r="J21" s="4"/>
    </row>
    <row r="22" spans="2:10" x14ac:dyDescent="0.2">
      <c r="C22" s="4"/>
      <c r="D22" s="4"/>
      <c r="E22" s="4"/>
      <c r="F22" s="4"/>
      <c r="G22" s="4"/>
      <c r="H22" s="4"/>
      <c r="I22" s="4"/>
      <c r="J22" s="4"/>
    </row>
    <row r="23" spans="2:10" x14ac:dyDescent="0.2">
      <c r="C23" s="4"/>
      <c r="D23" s="4"/>
      <c r="E23" s="4"/>
      <c r="F23" s="4"/>
      <c r="G23" s="4"/>
      <c r="H23" s="4"/>
      <c r="I23" s="4"/>
      <c r="J23" s="4"/>
    </row>
    <row r="27" spans="2:10" x14ac:dyDescent="0.2">
      <c r="B27" s="24"/>
    </row>
  </sheetData>
  <mergeCells count="3">
    <mergeCell ref="B2:D2"/>
    <mergeCell ref="F2:G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"/>
  <sheetViews>
    <sheetView workbookViewId="0">
      <selection activeCell="T5" sqref="T5"/>
    </sheetView>
  </sheetViews>
  <sheetFormatPr baseColWidth="10" defaultColWidth="8.83203125" defaultRowHeight="15" x14ac:dyDescent="0.2"/>
  <cols>
    <col min="1" max="2" width="4.33203125" style="1" bestFit="1" customWidth="1"/>
    <col min="3" max="3" width="4.33203125" style="10" bestFit="1" customWidth="1"/>
    <col min="4" max="4" width="5.6640625" style="1" bestFit="1" customWidth="1"/>
    <col min="5" max="5" width="12.33203125" style="1" customWidth="1"/>
    <col min="6" max="7" width="5.5" style="1" bestFit="1" customWidth="1"/>
    <col min="8" max="8" width="4" style="1" bestFit="1" customWidth="1"/>
    <col min="9" max="9" width="5.5" style="1" bestFit="1" customWidth="1"/>
    <col min="10" max="10" width="14.6640625" style="1" bestFit="1" customWidth="1"/>
    <col min="11" max="11" width="9.6640625" style="1" customWidth="1"/>
    <col min="12" max="13" width="9.5" style="1" customWidth="1"/>
    <col min="14" max="15" width="11" style="1" bestFit="1" customWidth="1"/>
    <col min="16" max="17" width="8.5" style="1" bestFit="1" customWidth="1"/>
    <col min="18" max="18" width="5.5" style="1" customWidth="1"/>
    <col min="19" max="19" width="8.83203125" style="1" bestFit="1" customWidth="1"/>
    <col min="20" max="20" width="10.5" style="1" bestFit="1" customWidth="1"/>
    <col min="21" max="21" width="8.33203125" style="1" bestFit="1" customWidth="1"/>
    <col min="22" max="16384" width="8.83203125" style="1"/>
  </cols>
  <sheetData>
    <row r="2" spans="3:21" x14ac:dyDescent="0.2">
      <c r="C2" s="59" t="s">
        <v>17</v>
      </c>
      <c r="D2" s="59"/>
      <c r="E2" s="59"/>
      <c r="F2" s="39"/>
      <c r="G2" s="59" t="s">
        <v>34</v>
      </c>
      <c r="H2" s="59"/>
      <c r="I2" s="59"/>
      <c r="J2" s="59"/>
      <c r="L2" s="59" t="s">
        <v>18</v>
      </c>
      <c r="M2" s="59"/>
      <c r="O2" s="31" t="s">
        <v>24</v>
      </c>
      <c r="P2" s="37">
        <v>1</v>
      </c>
      <c r="Q2" s="37">
        <v>2</v>
      </c>
      <c r="S2" s="60" t="s">
        <v>23</v>
      </c>
      <c r="T2" s="60"/>
      <c r="U2" s="60"/>
    </row>
    <row r="3" spans="3:21" ht="18" x14ac:dyDescent="0.25">
      <c r="C3" s="35" t="s">
        <v>4</v>
      </c>
      <c r="D3" s="16">
        <v>70</v>
      </c>
      <c r="E3" s="17" t="s">
        <v>5</v>
      </c>
      <c r="F3" s="17"/>
      <c r="G3" s="12" t="s">
        <v>32</v>
      </c>
      <c r="H3" s="12" t="s">
        <v>0</v>
      </c>
      <c r="I3" s="12" t="s">
        <v>31</v>
      </c>
      <c r="J3" s="40" t="s">
        <v>33</v>
      </c>
      <c r="L3" s="32" t="s">
        <v>16</v>
      </c>
      <c r="M3" s="8">
        <f>G4</f>
        <v>0</v>
      </c>
      <c r="O3" s="35" t="s">
        <v>8</v>
      </c>
      <c r="P3" s="9">
        <f>SQRT( (2*$M5*$D8*($D5*0+$D6)) / $D4 )</f>
        <v>272.92818820775432</v>
      </c>
      <c r="Q3" s="9">
        <f>SQRT( (2*$M5*$D8*($D5*P8+$D6)) / $D4 )</f>
        <v>272.95654459073904</v>
      </c>
      <c r="S3" s="45" t="s">
        <v>8</v>
      </c>
      <c r="T3" s="7">
        <f>Q3</f>
        <v>272.95654459073904</v>
      </c>
      <c r="U3" s="57" t="s">
        <v>42</v>
      </c>
    </row>
    <row r="4" spans="3:21" ht="17" x14ac:dyDescent="0.25">
      <c r="C4" s="35" t="s">
        <v>11</v>
      </c>
      <c r="D4" s="63">
        <v>14.7</v>
      </c>
      <c r="E4" s="17" t="s">
        <v>6</v>
      </c>
      <c r="F4" s="17"/>
      <c r="G4" s="26">
        <v>0</v>
      </c>
      <c r="H4" s="26">
        <v>1</v>
      </c>
      <c r="I4" s="22">
        <f t="shared" ref="I4:I19" si="0">H4/H$20</f>
        <v>4.6296296296296294E-3</v>
      </c>
      <c r="J4" s="28">
        <f>(G4-M$5)^2/G$19</f>
        <v>3.75</v>
      </c>
      <c r="L4" s="32" t="s">
        <v>4</v>
      </c>
      <c r="M4" s="8">
        <f>G19</f>
        <v>15</v>
      </c>
      <c r="O4" s="35" t="s">
        <v>15</v>
      </c>
      <c r="P4" s="62">
        <f xml:space="preserve"> ($D4*P3)/($D5*$M5*$D8)</f>
        <v>2.0936956903608549E-2</v>
      </c>
      <c r="Q4" s="27">
        <f xml:space="preserve"> ($D4*Q3)/($D5*$M5*$D8)</f>
        <v>2.0939132187782719E-2</v>
      </c>
      <c r="R4" s="24"/>
      <c r="S4" s="35" t="s">
        <v>1</v>
      </c>
      <c r="T4" s="8">
        <f>M9+Q5*M10</f>
        <v>137.33325258209075</v>
      </c>
      <c r="U4" s="17" t="s">
        <v>42</v>
      </c>
    </row>
    <row r="5" spans="3:21" ht="17" x14ac:dyDescent="0.25">
      <c r="C5" s="35" t="s">
        <v>12</v>
      </c>
      <c r="D5" s="16">
        <v>70</v>
      </c>
      <c r="E5" s="17" t="s">
        <v>5</v>
      </c>
      <c r="F5" s="17"/>
      <c r="G5" s="26">
        <v>1</v>
      </c>
      <c r="H5" s="26">
        <v>3</v>
      </c>
      <c r="I5" s="22">
        <f t="shared" si="0"/>
        <v>1.3888888888888888E-2</v>
      </c>
      <c r="J5" s="28">
        <f t="shared" ref="J4:J19" si="1">(G5-M$5)^2/G$19</f>
        <v>2.8166666666666669</v>
      </c>
      <c r="L5" s="33" t="s">
        <v>25</v>
      </c>
      <c r="M5" s="21">
        <f>(M3+M4)/2</f>
        <v>7.5</v>
      </c>
      <c r="N5" s="4"/>
      <c r="O5" s="32" t="s">
        <v>19</v>
      </c>
      <c r="P5" s="28">
        <v>2.87</v>
      </c>
      <c r="Q5" s="28">
        <v>2.87</v>
      </c>
      <c r="S5" s="35" t="s">
        <v>22</v>
      </c>
      <c r="T5" s="8">
        <f>Q5*M10</f>
        <v>47.333252582090743</v>
      </c>
      <c r="U5" s="17" t="s">
        <v>42</v>
      </c>
    </row>
    <row r="6" spans="3:21" ht="17" x14ac:dyDescent="0.25">
      <c r="C6" s="35" t="s">
        <v>13</v>
      </c>
      <c r="D6" s="16">
        <v>200</v>
      </c>
      <c r="E6" s="17" t="s">
        <v>7</v>
      </c>
      <c r="F6" s="17"/>
      <c r="G6" s="26">
        <v>2</v>
      </c>
      <c r="H6" s="26">
        <v>6</v>
      </c>
      <c r="I6" s="22">
        <f t="shared" si="0"/>
        <v>2.7777777777777776E-2</v>
      </c>
      <c r="J6" s="28">
        <f t="shared" si="1"/>
        <v>2.0166666666666666</v>
      </c>
      <c r="L6" s="33" t="s">
        <v>26</v>
      </c>
      <c r="M6" s="22">
        <f>SQRT(J20)</f>
        <v>4.7609522856952333</v>
      </c>
      <c r="N6" s="4"/>
      <c r="O6" s="32" t="s">
        <v>20</v>
      </c>
      <c r="P6" s="8">
        <f>P5*100/3</f>
        <v>95.666666666666671</v>
      </c>
      <c r="Q6" s="8">
        <f>Q5*100/3</f>
        <v>95.666666666666671</v>
      </c>
      <c r="R6" s="4"/>
      <c r="S6" s="35" t="s">
        <v>35</v>
      </c>
      <c r="T6" s="22">
        <f>M5/T3</f>
        <v>2.7476901172108634E-2</v>
      </c>
      <c r="U6" s="17" t="s">
        <v>36</v>
      </c>
    </row>
    <row r="7" spans="3:21" x14ac:dyDescent="0.2">
      <c r="C7" s="32" t="s">
        <v>9</v>
      </c>
      <c r="D7" s="8">
        <v>12</v>
      </c>
      <c r="E7" s="18" t="s">
        <v>10</v>
      </c>
      <c r="F7" s="18"/>
      <c r="G7" s="26">
        <v>3</v>
      </c>
      <c r="H7" s="26">
        <v>10</v>
      </c>
      <c r="I7" s="22">
        <f t="shared" si="0"/>
        <v>4.6296296296296294E-2</v>
      </c>
      <c r="J7" s="28">
        <f t="shared" si="1"/>
        <v>1.35</v>
      </c>
      <c r="L7" s="33" t="s">
        <v>27</v>
      </c>
      <c r="M7" s="8">
        <f>D7</f>
        <v>12</v>
      </c>
      <c r="O7" s="35" t="s">
        <v>21</v>
      </c>
      <c r="P7" s="29">
        <v>3.6000000000000001E-5</v>
      </c>
      <c r="Q7" s="29">
        <v>3.6000000000000001E-5</v>
      </c>
      <c r="S7" s="46" t="s">
        <v>43</v>
      </c>
      <c r="T7" s="6">
        <f>1/T6</f>
        <v>36.394205945431871</v>
      </c>
      <c r="U7" s="48" t="s">
        <v>10</v>
      </c>
    </row>
    <row r="8" spans="3:21" ht="18" thickBot="1" x14ac:dyDescent="0.3">
      <c r="C8" s="36" t="s">
        <v>14</v>
      </c>
      <c r="D8" s="19">
        <v>365</v>
      </c>
      <c r="E8" s="20" t="s">
        <v>10</v>
      </c>
      <c r="F8" s="18"/>
      <c r="G8" s="26">
        <v>4</v>
      </c>
      <c r="H8" s="26">
        <v>15</v>
      </c>
      <c r="I8" s="22">
        <f t="shared" si="0"/>
        <v>6.9444444444444448E-2</v>
      </c>
      <c r="J8" s="28">
        <f t="shared" si="1"/>
        <v>0.81666666666666665</v>
      </c>
      <c r="L8" s="33" t="s">
        <v>28</v>
      </c>
      <c r="M8" s="8">
        <v>0</v>
      </c>
      <c r="N8" s="4"/>
      <c r="O8" s="36" t="s">
        <v>3</v>
      </c>
      <c r="P8" s="30">
        <f>P7*$M10</f>
        <v>5.9372721008894315E-4</v>
      </c>
      <c r="Q8" s="30">
        <f>Q7*$M10</f>
        <v>5.9372721008894315E-4</v>
      </c>
      <c r="R8" s="25"/>
      <c r="S8" s="39" t="s">
        <v>38</v>
      </c>
      <c r="T8" s="16">
        <f>D8*D4*(T3/2+T4-(T4-T5))</f>
        <v>986240.73673001304</v>
      </c>
      <c r="U8" s="50" t="s">
        <v>41</v>
      </c>
    </row>
    <row r="9" spans="3:21" ht="17" x14ac:dyDescent="0.25">
      <c r="C9" s="1"/>
      <c r="D9" s="10"/>
      <c r="G9" s="26">
        <v>5</v>
      </c>
      <c r="H9" s="26">
        <v>21</v>
      </c>
      <c r="I9" s="22">
        <f t="shared" si="0"/>
        <v>9.7222222222222224E-2</v>
      </c>
      <c r="J9" s="28">
        <f t="shared" si="1"/>
        <v>0.41666666666666669</v>
      </c>
      <c r="L9" s="33" t="s">
        <v>29</v>
      </c>
      <c r="M9" s="21">
        <f>M5*M7</f>
        <v>90</v>
      </c>
      <c r="N9" s="4"/>
      <c r="S9" s="39" t="s">
        <v>39</v>
      </c>
      <c r="T9" s="16">
        <f>D8*D5*T6*Q8</f>
        <v>0.41681717800128487</v>
      </c>
      <c r="U9" s="50" t="s">
        <v>41</v>
      </c>
    </row>
    <row r="10" spans="3:21" ht="18" thickBot="1" x14ac:dyDescent="0.3">
      <c r="C10" s="1"/>
      <c r="G10" s="26">
        <v>6</v>
      </c>
      <c r="H10" s="26">
        <v>25</v>
      </c>
      <c r="I10" s="22">
        <f t="shared" si="0"/>
        <v>0.11574074074074074</v>
      </c>
      <c r="J10" s="28">
        <f t="shared" si="1"/>
        <v>0.15</v>
      </c>
      <c r="L10" s="34" t="s">
        <v>30</v>
      </c>
      <c r="M10" s="23">
        <f>SQRT(M7*M6^2 + M5^2*M8^2)</f>
        <v>16.492422502470642</v>
      </c>
      <c r="N10" s="4"/>
      <c r="O10" s="4"/>
      <c r="P10" s="4"/>
      <c r="S10" s="39" t="s">
        <v>40</v>
      </c>
      <c r="T10" s="16">
        <f>D8*D6*T6</f>
        <v>2005.8137855639304</v>
      </c>
      <c r="U10" s="50" t="s">
        <v>41</v>
      </c>
    </row>
    <row r="11" spans="3:21" ht="16" thickBot="1" x14ac:dyDescent="0.25">
      <c r="C11" s="4"/>
      <c r="D11" s="4"/>
      <c r="E11" s="11"/>
      <c r="F11" s="11"/>
      <c r="G11" s="26">
        <v>7</v>
      </c>
      <c r="H11" s="26">
        <v>27</v>
      </c>
      <c r="I11" s="22">
        <f t="shared" si="0"/>
        <v>0.125</v>
      </c>
      <c r="J11" s="28">
        <f t="shared" si="1"/>
        <v>1.6666666666666666E-2</v>
      </c>
      <c r="L11" s="4"/>
      <c r="M11" s="4"/>
      <c r="N11" s="4"/>
      <c r="O11" s="4"/>
      <c r="P11" s="4"/>
      <c r="S11" s="49" t="s">
        <v>37</v>
      </c>
      <c r="T11" s="58">
        <f>SUM(T8:T10)</f>
        <v>988246.96733275498</v>
      </c>
      <c r="U11" s="53" t="s">
        <v>41</v>
      </c>
    </row>
    <row r="12" spans="3:21" x14ac:dyDescent="0.2">
      <c r="C12" s="4"/>
      <c r="D12" s="4"/>
      <c r="E12" s="11"/>
      <c r="F12" s="11"/>
      <c r="G12" s="26">
        <v>8</v>
      </c>
      <c r="H12" s="26">
        <v>27</v>
      </c>
      <c r="I12" s="22">
        <f t="shared" si="0"/>
        <v>0.125</v>
      </c>
      <c r="J12" s="28">
        <f t="shared" si="1"/>
        <v>1.6666666666666666E-2</v>
      </c>
      <c r="L12" s="4"/>
      <c r="M12" s="4"/>
      <c r="N12" s="4"/>
      <c r="O12" s="4"/>
      <c r="P12" s="4"/>
      <c r="T12" s="4"/>
    </row>
    <row r="13" spans="3:21" x14ac:dyDescent="0.2">
      <c r="C13" s="1"/>
      <c r="E13" s="10"/>
      <c r="F13" s="10"/>
      <c r="G13" s="26">
        <v>9</v>
      </c>
      <c r="H13" s="26">
        <v>25</v>
      </c>
      <c r="I13" s="22">
        <f t="shared" si="0"/>
        <v>0.11574074074074074</v>
      </c>
      <c r="J13" s="28">
        <f t="shared" si="1"/>
        <v>0.15</v>
      </c>
    </row>
    <row r="14" spans="3:21" x14ac:dyDescent="0.2">
      <c r="C14" s="1"/>
      <c r="E14" s="10"/>
      <c r="F14" s="10"/>
      <c r="G14" s="26">
        <v>10</v>
      </c>
      <c r="H14" s="26">
        <v>21</v>
      </c>
      <c r="I14" s="22">
        <f t="shared" si="0"/>
        <v>9.7222222222222224E-2</v>
      </c>
      <c r="J14" s="28">
        <f t="shared" si="1"/>
        <v>0.41666666666666669</v>
      </c>
      <c r="L14" s="41"/>
      <c r="M14" s="4"/>
      <c r="N14" s="4"/>
      <c r="O14" s="4"/>
      <c r="P14" s="4"/>
    </row>
    <row r="15" spans="3:21" x14ac:dyDescent="0.2">
      <c r="C15" s="1"/>
      <c r="D15" s="38"/>
      <c r="G15" s="26">
        <v>11</v>
      </c>
      <c r="H15" s="26">
        <v>15</v>
      </c>
      <c r="I15" s="22">
        <f t="shared" si="0"/>
        <v>6.9444444444444448E-2</v>
      </c>
      <c r="J15" s="28">
        <f t="shared" si="1"/>
        <v>0.81666666666666665</v>
      </c>
    </row>
    <row r="16" spans="3:21" x14ac:dyDescent="0.2">
      <c r="C16" s="1"/>
      <c r="D16" s="10"/>
      <c r="G16" s="26">
        <v>12</v>
      </c>
      <c r="H16" s="26">
        <v>10</v>
      </c>
      <c r="I16" s="22">
        <f t="shared" si="0"/>
        <v>4.6296296296296294E-2</v>
      </c>
      <c r="J16" s="28">
        <f t="shared" si="1"/>
        <v>1.35</v>
      </c>
    </row>
    <row r="17" spans="3:10" x14ac:dyDescent="0.2">
      <c r="C17" s="1"/>
      <c r="D17" s="10"/>
      <c r="G17" s="26">
        <v>13</v>
      </c>
      <c r="H17" s="26">
        <v>6</v>
      </c>
      <c r="I17" s="22">
        <f t="shared" si="0"/>
        <v>2.7777777777777776E-2</v>
      </c>
      <c r="J17" s="28">
        <f t="shared" si="1"/>
        <v>2.0166666666666666</v>
      </c>
    </row>
    <row r="18" spans="3:10" x14ac:dyDescent="0.2">
      <c r="C18" s="1"/>
      <c r="D18" s="10"/>
      <c r="G18" s="26">
        <v>14</v>
      </c>
      <c r="H18" s="26">
        <v>3</v>
      </c>
      <c r="I18" s="22">
        <f t="shared" si="0"/>
        <v>1.3888888888888888E-2</v>
      </c>
      <c r="J18" s="28">
        <f t="shared" si="1"/>
        <v>2.8166666666666669</v>
      </c>
    </row>
    <row r="19" spans="3:10" x14ac:dyDescent="0.2">
      <c r="C19" s="1"/>
      <c r="D19" s="10"/>
      <c r="G19" s="26">
        <v>15</v>
      </c>
      <c r="H19" s="26">
        <v>1</v>
      </c>
      <c r="I19" s="22">
        <f t="shared" si="0"/>
        <v>4.6296296296296294E-3</v>
      </c>
      <c r="J19" s="28">
        <f t="shared" si="1"/>
        <v>3.75</v>
      </c>
    </row>
    <row r="20" spans="3:10" ht="16" thickBot="1" x14ac:dyDescent="0.25">
      <c r="C20" s="1"/>
      <c r="D20" s="10"/>
      <c r="G20" s="42" t="s">
        <v>2</v>
      </c>
      <c r="H20" s="42">
        <f>SUM(H4:H19)</f>
        <v>216</v>
      </c>
      <c r="I20" s="43">
        <f>SUM(I4:I19)</f>
        <v>0.99999999999999989</v>
      </c>
      <c r="J20" s="44">
        <f>SUM(J4:J19)</f>
        <v>22.666666666666664</v>
      </c>
    </row>
  </sheetData>
  <mergeCells count="4">
    <mergeCell ref="L2:M2"/>
    <mergeCell ref="C2:E2"/>
    <mergeCell ref="G2:J2"/>
    <mergeCell ref="S2:U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</vt:lpstr>
      <vt:lpstr>Armazem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Microsoft Office User</cp:lastModifiedBy>
  <dcterms:created xsi:type="dcterms:W3CDTF">2012-06-07T18:08:03Z</dcterms:created>
  <dcterms:modified xsi:type="dcterms:W3CDTF">2016-05-26T01:57:57Z</dcterms:modified>
</cp:coreProperties>
</file>