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1_U1_Ej1_dataset-tarea3.csv" sheetId="1" r:id="rId4"/>
  </sheets>
  <definedNames/>
  <calcPr/>
</workbook>
</file>

<file path=xl/sharedStrings.xml><?xml version="1.0" encoding="utf-8"?>
<sst xmlns="http://schemas.openxmlformats.org/spreadsheetml/2006/main" count="32" uniqueCount="32">
  <si>
    <t>X_error</t>
  </si>
  <si>
    <t>Y_error</t>
  </si>
  <si>
    <t>x.y</t>
  </si>
  <si>
    <t>x^2</t>
  </si>
  <si>
    <t>y^2</t>
  </si>
  <si>
    <t>xi - M(x)</t>
  </si>
  <si>
    <t>yi - M(y)</t>
  </si>
  <si>
    <t>xi - M(x) * yi - M(y)</t>
  </si>
  <si>
    <t>(xi - M(x)) ^2</t>
  </si>
  <si>
    <t>(xi - M(y)) ^2</t>
  </si>
  <si>
    <t>y_pred</t>
  </si>
  <si>
    <t>y_error - y_pred</t>
  </si>
  <si>
    <t xml:space="preserve">Σxy = </t>
  </si>
  <si>
    <t>m =</t>
  </si>
  <si>
    <t>1º Método</t>
  </si>
  <si>
    <t>2º Método</t>
  </si>
  <si>
    <t xml:space="preserve">Σx = </t>
  </si>
  <si>
    <t xml:space="preserve">b = </t>
  </si>
  <si>
    <t xml:space="preserve">R^2 = </t>
  </si>
  <si>
    <t xml:space="preserve">r = </t>
  </si>
  <si>
    <t xml:space="preserve">Σy = </t>
  </si>
  <si>
    <t>R^2 =</t>
  </si>
  <si>
    <t xml:space="preserve">n = </t>
  </si>
  <si>
    <t>y = 157,21x - 1243,42</t>
  </si>
  <si>
    <t>σxy =</t>
  </si>
  <si>
    <t xml:space="preserve">Σx^2 = </t>
  </si>
  <si>
    <t>σx =</t>
  </si>
  <si>
    <t xml:space="preserve">Σy^2 = </t>
  </si>
  <si>
    <t>σy =</t>
  </si>
  <si>
    <t>M(x.y) =</t>
  </si>
  <si>
    <t xml:space="preserve">M(x) = </t>
  </si>
  <si>
    <t xml:space="preserve">M(y)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</si>
</sst>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right"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Y_error em comparação com X_error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'M1_U1_Ej1_dataset-tarea3.csv'!$B$1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'M1_U1_Ej1_dataset-tarea3.csv'!$A$2:$A$27</c:f>
            </c:numRef>
          </c:xVal>
          <c:yVal>
            <c:numRef>
              <c:f>'M1_U1_Ej1_dataset-tarea3.csv'!$B$2:$B$27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972658"/>
        <c:axId val="850584126"/>
      </c:scatterChart>
      <c:valAx>
        <c:axId val="1506972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X_error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584126"/>
      </c:valAx>
      <c:valAx>
        <c:axId val="850584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Y_error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972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y_error - y_pred em comparação com X_error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'M1_U1_Ej1_dataset-tarea3.csv'!$L$1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'M1_U1_Ej1_dataset-tarea3.csv'!$A$2:$A$27</c:f>
            </c:numRef>
          </c:xVal>
          <c:yVal>
            <c:numRef>
              <c:f>'M1_U1_Ej1_dataset-tarea3.csv'!$L$2:$L$27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38300"/>
        <c:axId val="1246956128"/>
      </c:scatterChart>
      <c:valAx>
        <c:axId val="2376383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X_error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956128"/>
      </c:valAx>
      <c:valAx>
        <c:axId val="124695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y_error - y_pred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638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Y_error e x^2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'M1_U1_Ej1_dataset-tarea3.csv'!$B$1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'M1_U1_Ej1_dataset-tarea3.csv'!$D$2:$D$27</c:f>
            </c:strRef>
          </c:cat>
          <c:val>
            <c:numRef>
              <c:f>'M1_U1_Ej1_dataset-tarea3.csv'!$B$2:$B$27</c:f>
              <c:numCache/>
            </c:numRef>
          </c:val>
          <c:smooth val="0"/>
        </c:ser>
        <c:axId val="1743889432"/>
        <c:axId val="592960488"/>
      </c:lineChart>
      <c:catAx>
        <c:axId val="17438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960488"/>
      </c:catAx>
      <c:valAx>
        <c:axId val="592960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889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657225</xdr:colOff>
      <xdr:row>0</xdr:row>
      <xdr:rowOff>171450</xdr:rowOff>
    </xdr:from>
    <xdr:ext cx="4124325" cy="2552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104775</xdr:colOff>
      <xdr:row>0</xdr:row>
      <xdr:rowOff>171450</xdr:rowOff>
    </xdr:from>
    <xdr:ext cx="4248150" cy="2628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552450</xdr:colOff>
      <xdr:row>0</xdr:row>
      <xdr:rowOff>171450</xdr:rowOff>
    </xdr:from>
    <xdr:ext cx="4248150" cy="26289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0.0</v>
      </c>
      <c r="B2" s="1">
        <v>-3.66</v>
      </c>
      <c r="C2" s="2">
        <f t="shared" ref="C2:C27" si="3">A2*B2</f>
        <v>0</v>
      </c>
      <c r="D2" s="2">
        <f t="shared" ref="D2:E2" si="1">A2^2</f>
        <v>0</v>
      </c>
      <c r="E2" s="2">
        <f t="shared" si="1"/>
        <v>13.3956</v>
      </c>
      <c r="F2" s="2">
        <f t="shared" ref="F2:F27" si="5">A2-$O$24</f>
        <v>-25</v>
      </c>
      <c r="G2" s="2">
        <f t="shared" ref="G2:G27" si="6">B2-$O$25</f>
        <v>-2690.546923</v>
      </c>
      <c r="H2" s="2">
        <f t="shared" ref="H2:H27" si="7">F2*G2</f>
        <v>67263.67308</v>
      </c>
      <c r="I2" s="2">
        <f t="shared" ref="I2:J2" si="2">F2^2</f>
        <v>625</v>
      </c>
      <c r="J2" s="2">
        <f t="shared" si="2"/>
        <v>7239042.745</v>
      </c>
      <c r="K2" s="2">
        <f t="shared" ref="K2:K27" si="9">$Q$17*A2+$Q$18</f>
        <v>-1243.421966</v>
      </c>
      <c r="L2" s="2">
        <f t="shared" ref="L2:L27" si="10">B2-K2</f>
        <v>1239.761966</v>
      </c>
    </row>
    <row r="3">
      <c r="A3" s="1">
        <v>2.0</v>
      </c>
      <c r="B3" s="1">
        <v>93.89</v>
      </c>
      <c r="C3" s="2">
        <f t="shared" si="3"/>
        <v>187.78</v>
      </c>
      <c r="D3" s="2">
        <f t="shared" ref="D3:E3" si="4">A3^2</f>
        <v>4</v>
      </c>
      <c r="E3" s="2">
        <f t="shared" si="4"/>
        <v>8815.3321</v>
      </c>
      <c r="F3" s="2">
        <f t="shared" si="5"/>
        <v>-23</v>
      </c>
      <c r="G3" s="2">
        <f t="shared" si="6"/>
        <v>-2592.996923</v>
      </c>
      <c r="H3" s="2">
        <f t="shared" si="7"/>
        <v>59638.92923</v>
      </c>
      <c r="I3" s="2">
        <f t="shared" ref="I3:J3" si="8">F3^2</f>
        <v>529</v>
      </c>
      <c r="J3" s="2">
        <f t="shared" si="8"/>
        <v>6723633.043</v>
      </c>
      <c r="K3" s="2">
        <f t="shared" si="9"/>
        <v>-928.9972547</v>
      </c>
      <c r="L3" s="2">
        <f t="shared" si="10"/>
        <v>1022.887255</v>
      </c>
    </row>
    <row r="4">
      <c r="A4" s="1">
        <v>4.0</v>
      </c>
      <c r="B4" s="1">
        <v>3.04</v>
      </c>
      <c r="C4" s="2">
        <f t="shared" si="3"/>
        <v>12.16</v>
      </c>
      <c r="D4" s="2">
        <f t="shared" ref="D4:E4" si="11">A4^2</f>
        <v>16</v>
      </c>
      <c r="E4" s="2">
        <f t="shared" si="11"/>
        <v>9.2416</v>
      </c>
      <c r="F4" s="2">
        <f t="shared" si="5"/>
        <v>-21</v>
      </c>
      <c r="G4" s="2">
        <f t="shared" si="6"/>
        <v>-2683.846923</v>
      </c>
      <c r="H4" s="2">
        <f t="shared" si="7"/>
        <v>56360.78538</v>
      </c>
      <c r="I4" s="2">
        <f t="shared" ref="I4:J4" si="12">F4^2</f>
        <v>441</v>
      </c>
      <c r="J4" s="2">
        <f t="shared" si="12"/>
        <v>7203034.307</v>
      </c>
      <c r="K4" s="2">
        <f t="shared" si="9"/>
        <v>-614.5725436</v>
      </c>
      <c r="L4" s="2">
        <f t="shared" si="10"/>
        <v>617.6125436</v>
      </c>
    </row>
    <row r="5">
      <c r="A5" s="1">
        <v>6.0</v>
      </c>
      <c r="B5" s="1">
        <v>202.57</v>
      </c>
      <c r="C5" s="2">
        <f t="shared" si="3"/>
        <v>1215.42</v>
      </c>
      <c r="D5" s="2">
        <f t="shared" ref="D5:E5" si="13">A5^2</f>
        <v>36</v>
      </c>
      <c r="E5" s="2">
        <f t="shared" si="13"/>
        <v>41034.6049</v>
      </c>
      <c r="F5" s="2">
        <f t="shared" si="5"/>
        <v>-19</v>
      </c>
      <c r="G5" s="2">
        <f t="shared" si="6"/>
        <v>-2484.316923</v>
      </c>
      <c r="H5" s="2">
        <f t="shared" si="7"/>
        <v>47202.02154</v>
      </c>
      <c r="I5" s="2">
        <f t="shared" ref="I5:J5" si="14">F5^2</f>
        <v>361</v>
      </c>
      <c r="J5" s="2">
        <f t="shared" si="14"/>
        <v>6171830.574</v>
      </c>
      <c r="K5" s="2">
        <f t="shared" si="9"/>
        <v>-300.1478325</v>
      </c>
      <c r="L5" s="2">
        <f t="shared" si="10"/>
        <v>502.7178325</v>
      </c>
    </row>
    <row r="6">
      <c r="A6" s="1">
        <v>8.0</v>
      </c>
      <c r="B6" s="1">
        <v>217.01</v>
      </c>
      <c r="C6" s="2">
        <f t="shared" si="3"/>
        <v>1736.08</v>
      </c>
      <c r="D6" s="2">
        <f t="shared" ref="D6:E6" si="15">A6^2</f>
        <v>64</v>
      </c>
      <c r="E6" s="2">
        <f t="shared" si="15"/>
        <v>47093.3401</v>
      </c>
      <c r="F6" s="2">
        <f t="shared" si="5"/>
        <v>-17</v>
      </c>
      <c r="G6" s="2">
        <f t="shared" si="6"/>
        <v>-2469.876923</v>
      </c>
      <c r="H6" s="2">
        <f t="shared" si="7"/>
        <v>41987.90769</v>
      </c>
      <c r="I6" s="2">
        <f t="shared" ref="I6:J6" si="16">F6^2</f>
        <v>289</v>
      </c>
      <c r="J6" s="2">
        <f t="shared" si="16"/>
        <v>6100292.015</v>
      </c>
      <c r="K6" s="2">
        <f t="shared" si="9"/>
        <v>14.27687863</v>
      </c>
      <c r="L6" s="2">
        <f t="shared" si="10"/>
        <v>202.7331214</v>
      </c>
    </row>
    <row r="7">
      <c r="A7" s="1">
        <v>10.0</v>
      </c>
      <c r="B7" s="1">
        <v>287.28</v>
      </c>
      <c r="C7" s="2">
        <f t="shared" si="3"/>
        <v>2872.8</v>
      </c>
      <c r="D7" s="2">
        <f t="shared" ref="D7:E7" si="17">A7^2</f>
        <v>100</v>
      </c>
      <c r="E7" s="2">
        <f t="shared" si="17"/>
        <v>82529.7984</v>
      </c>
      <c r="F7" s="2">
        <f t="shared" si="5"/>
        <v>-15</v>
      </c>
      <c r="G7" s="2">
        <f t="shared" si="6"/>
        <v>-2399.606923</v>
      </c>
      <c r="H7" s="2">
        <f t="shared" si="7"/>
        <v>35994.10385</v>
      </c>
      <c r="I7" s="2">
        <f t="shared" ref="I7:J7" si="18">F7^2</f>
        <v>225</v>
      </c>
      <c r="J7" s="2">
        <f t="shared" si="18"/>
        <v>5758113.385</v>
      </c>
      <c r="K7" s="2">
        <f t="shared" si="9"/>
        <v>328.7015897</v>
      </c>
      <c r="L7" s="2">
        <f t="shared" si="10"/>
        <v>-41.42158974</v>
      </c>
    </row>
    <row r="8">
      <c r="A8" s="1">
        <v>12.0</v>
      </c>
      <c r="B8" s="1">
        <v>378.04</v>
      </c>
      <c r="C8" s="2">
        <f t="shared" si="3"/>
        <v>4536.48</v>
      </c>
      <c r="D8" s="2">
        <f t="shared" ref="D8:E8" si="19">A8^2</f>
        <v>144</v>
      </c>
      <c r="E8" s="2">
        <f t="shared" si="19"/>
        <v>142914.2416</v>
      </c>
      <c r="F8" s="2">
        <f t="shared" si="5"/>
        <v>-13</v>
      </c>
      <c r="G8" s="2">
        <f t="shared" si="6"/>
        <v>-2308.846923</v>
      </c>
      <c r="H8" s="2">
        <f t="shared" si="7"/>
        <v>30015.01</v>
      </c>
      <c r="I8" s="2">
        <f t="shared" ref="I8:J8" si="20">F8^2</f>
        <v>169</v>
      </c>
      <c r="J8" s="2">
        <f t="shared" si="20"/>
        <v>5330774.114</v>
      </c>
      <c r="K8" s="2">
        <f t="shared" si="9"/>
        <v>643.1263009</v>
      </c>
      <c r="L8" s="2">
        <f t="shared" si="10"/>
        <v>-265.0863009</v>
      </c>
    </row>
    <row r="9">
      <c r="A9" s="1">
        <v>14.0</v>
      </c>
      <c r="B9" s="1">
        <v>693.23</v>
      </c>
      <c r="C9" s="2">
        <f t="shared" si="3"/>
        <v>9705.22</v>
      </c>
      <c r="D9" s="2">
        <f t="shared" ref="D9:E9" si="21">A9^2</f>
        <v>196</v>
      </c>
      <c r="E9" s="2">
        <f t="shared" si="21"/>
        <v>480567.8329</v>
      </c>
      <c r="F9" s="2">
        <f t="shared" si="5"/>
        <v>-11</v>
      </c>
      <c r="G9" s="2">
        <f t="shared" si="6"/>
        <v>-1993.656923</v>
      </c>
      <c r="H9" s="2">
        <f t="shared" si="7"/>
        <v>21930.22615</v>
      </c>
      <c r="I9" s="2">
        <f t="shared" ref="I9:J9" si="22">F9^2</f>
        <v>121</v>
      </c>
      <c r="J9" s="2">
        <f t="shared" si="22"/>
        <v>3974667.927</v>
      </c>
      <c r="K9" s="2">
        <f t="shared" si="9"/>
        <v>957.551012</v>
      </c>
      <c r="L9" s="2">
        <f t="shared" si="10"/>
        <v>-264.321012</v>
      </c>
    </row>
    <row r="10">
      <c r="A10" s="1">
        <v>16.0</v>
      </c>
      <c r="B10" s="1">
        <v>852.52</v>
      </c>
      <c r="C10" s="2">
        <f t="shared" si="3"/>
        <v>13640.32</v>
      </c>
      <c r="D10" s="2">
        <f t="shared" ref="D10:E10" si="23">A10^2</f>
        <v>256</v>
      </c>
      <c r="E10" s="2">
        <f t="shared" si="23"/>
        <v>726790.3504</v>
      </c>
      <c r="F10" s="2">
        <f t="shared" si="5"/>
        <v>-9</v>
      </c>
      <c r="G10" s="2">
        <f t="shared" si="6"/>
        <v>-1834.366923</v>
      </c>
      <c r="H10" s="2">
        <f t="shared" si="7"/>
        <v>16509.30231</v>
      </c>
      <c r="I10" s="2">
        <f t="shared" ref="I10:J10" si="24">F10^2</f>
        <v>81</v>
      </c>
      <c r="J10" s="2">
        <f t="shared" si="24"/>
        <v>3364902.008</v>
      </c>
      <c r="K10" s="2">
        <f t="shared" si="9"/>
        <v>1271.975723</v>
      </c>
      <c r="L10" s="2">
        <f t="shared" si="10"/>
        <v>-419.4557231</v>
      </c>
    </row>
    <row r="11">
      <c r="A11" s="1">
        <v>18.0</v>
      </c>
      <c r="B11" s="1">
        <v>1005.74</v>
      </c>
      <c r="C11" s="2">
        <f t="shared" si="3"/>
        <v>18103.32</v>
      </c>
      <c r="D11" s="2">
        <f t="shared" ref="D11:E11" si="25">A11^2</f>
        <v>324</v>
      </c>
      <c r="E11" s="2">
        <f t="shared" si="25"/>
        <v>1011512.948</v>
      </c>
      <c r="F11" s="2">
        <f t="shared" si="5"/>
        <v>-7</v>
      </c>
      <c r="G11" s="2">
        <f t="shared" si="6"/>
        <v>-1681.146923</v>
      </c>
      <c r="H11" s="2">
        <f t="shared" si="7"/>
        <v>11768.02846</v>
      </c>
      <c r="I11" s="2">
        <f t="shared" ref="I11:J11" si="26">F11^2</f>
        <v>49</v>
      </c>
      <c r="J11" s="2">
        <f t="shared" si="26"/>
        <v>2826254.977</v>
      </c>
      <c r="K11" s="2">
        <f t="shared" si="9"/>
        <v>1586.400434</v>
      </c>
      <c r="L11" s="2">
        <f t="shared" si="10"/>
        <v>-580.6604342</v>
      </c>
    </row>
    <row r="12">
      <c r="A12" s="1">
        <v>20.0</v>
      </c>
      <c r="B12" s="1">
        <v>1202.23</v>
      </c>
      <c r="C12" s="2">
        <f t="shared" si="3"/>
        <v>24044.6</v>
      </c>
      <c r="D12" s="2">
        <f t="shared" ref="D12:E12" si="27">A12^2</f>
        <v>400</v>
      </c>
      <c r="E12" s="2">
        <f t="shared" si="27"/>
        <v>1445356.973</v>
      </c>
      <c r="F12" s="2">
        <f t="shared" si="5"/>
        <v>-5</v>
      </c>
      <c r="G12" s="2">
        <f t="shared" si="6"/>
        <v>-1484.656923</v>
      </c>
      <c r="H12" s="2">
        <f t="shared" si="7"/>
        <v>7423.284615</v>
      </c>
      <c r="I12" s="2">
        <f t="shared" ref="I12:J12" si="28">F12^2</f>
        <v>25</v>
      </c>
      <c r="J12" s="2">
        <f t="shared" si="28"/>
        <v>2204206.179</v>
      </c>
      <c r="K12" s="2">
        <f t="shared" si="9"/>
        <v>1900.825145</v>
      </c>
      <c r="L12" s="2">
        <f t="shared" si="10"/>
        <v>-698.5951453</v>
      </c>
    </row>
    <row r="13">
      <c r="A13" s="1">
        <v>22.0</v>
      </c>
      <c r="B13" s="1">
        <v>1559.58</v>
      </c>
      <c r="C13" s="2">
        <f t="shared" si="3"/>
        <v>34310.76</v>
      </c>
      <c r="D13" s="2">
        <f t="shared" ref="D13:E13" si="29">A13^2</f>
        <v>484</v>
      </c>
      <c r="E13" s="2">
        <f t="shared" si="29"/>
        <v>2432289.776</v>
      </c>
      <c r="F13" s="2">
        <f t="shared" si="5"/>
        <v>-3</v>
      </c>
      <c r="G13" s="2">
        <f t="shared" si="6"/>
        <v>-1127.306923</v>
      </c>
      <c r="H13" s="2">
        <f t="shared" si="7"/>
        <v>3381.920769</v>
      </c>
      <c r="I13" s="2">
        <f t="shared" ref="I13:J13" si="30">F13^2</f>
        <v>9</v>
      </c>
      <c r="J13" s="2">
        <f t="shared" si="30"/>
        <v>1270820.899</v>
      </c>
      <c r="K13" s="2">
        <f t="shared" si="9"/>
        <v>2215.249856</v>
      </c>
      <c r="L13" s="2">
        <f t="shared" si="10"/>
        <v>-655.6698564</v>
      </c>
    </row>
    <row r="14">
      <c r="A14" s="1">
        <v>24.0</v>
      </c>
      <c r="B14" s="1">
        <v>1911.75</v>
      </c>
      <c r="C14" s="2">
        <f t="shared" si="3"/>
        <v>45882</v>
      </c>
      <c r="D14" s="2">
        <f t="shared" ref="D14:E14" si="31">A14^2</f>
        <v>576</v>
      </c>
      <c r="E14" s="2">
        <f t="shared" si="31"/>
        <v>3654788.063</v>
      </c>
      <c r="F14" s="2">
        <f t="shared" si="5"/>
        <v>-1</v>
      </c>
      <c r="G14" s="2">
        <f t="shared" si="6"/>
        <v>-775.1369231</v>
      </c>
      <c r="H14" s="2">
        <f t="shared" si="7"/>
        <v>775.1369231</v>
      </c>
      <c r="I14" s="2">
        <f t="shared" ref="I14:J14" si="32">F14^2</f>
        <v>1</v>
      </c>
      <c r="J14" s="2">
        <f t="shared" si="32"/>
        <v>600837.2495</v>
      </c>
      <c r="K14" s="2">
        <f t="shared" si="9"/>
        <v>2529.674568</v>
      </c>
      <c r="L14" s="2">
        <f t="shared" si="10"/>
        <v>-617.9245675</v>
      </c>
    </row>
    <row r="15">
      <c r="A15" s="1">
        <v>26.0</v>
      </c>
      <c r="B15" s="1">
        <v>2142.29</v>
      </c>
      <c r="C15" s="2">
        <f t="shared" si="3"/>
        <v>55699.54</v>
      </c>
      <c r="D15" s="2">
        <f t="shared" ref="D15:E15" si="33">A15^2</f>
        <v>676</v>
      </c>
      <c r="E15" s="2">
        <f t="shared" si="33"/>
        <v>4589406.444</v>
      </c>
      <c r="F15" s="2">
        <f t="shared" si="5"/>
        <v>1</v>
      </c>
      <c r="G15" s="2">
        <f t="shared" si="6"/>
        <v>-544.5969231</v>
      </c>
      <c r="H15" s="2">
        <f t="shared" si="7"/>
        <v>-544.5969231</v>
      </c>
      <c r="I15" s="2">
        <f t="shared" ref="I15:J15" si="34">F15^2</f>
        <v>1</v>
      </c>
      <c r="J15" s="2">
        <f t="shared" si="34"/>
        <v>296585.8086</v>
      </c>
      <c r="K15" s="2">
        <f t="shared" si="9"/>
        <v>2844.099279</v>
      </c>
      <c r="L15" s="2">
        <f t="shared" si="10"/>
        <v>-701.8092786</v>
      </c>
    </row>
    <row r="16">
      <c r="A16" s="1">
        <v>28.0</v>
      </c>
      <c r="B16" s="1">
        <v>2519.12</v>
      </c>
      <c r="C16" s="2">
        <f t="shared" si="3"/>
        <v>70535.36</v>
      </c>
      <c r="D16" s="2">
        <f t="shared" ref="D16:E16" si="35">A16^2</f>
        <v>784</v>
      </c>
      <c r="E16" s="2">
        <f t="shared" si="35"/>
        <v>6345965.574</v>
      </c>
      <c r="F16" s="2">
        <f t="shared" si="5"/>
        <v>3</v>
      </c>
      <c r="G16" s="2">
        <f t="shared" si="6"/>
        <v>-167.7669231</v>
      </c>
      <c r="H16" s="2">
        <f t="shared" si="7"/>
        <v>-503.3007692</v>
      </c>
      <c r="I16" s="2">
        <f t="shared" ref="I16:J16" si="36">F16^2</f>
        <v>9</v>
      </c>
      <c r="J16" s="2">
        <f t="shared" si="36"/>
        <v>28145.74048</v>
      </c>
      <c r="K16" s="2">
        <f t="shared" si="9"/>
        <v>3158.52399</v>
      </c>
      <c r="L16" s="2">
        <f t="shared" si="10"/>
        <v>-639.4039897</v>
      </c>
    </row>
    <row r="17">
      <c r="A17" s="1">
        <v>30.0</v>
      </c>
      <c r="B17" s="1">
        <v>2799.5</v>
      </c>
      <c r="C17" s="2">
        <f t="shared" si="3"/>
        <v>83985</v>
      </c>
      <c r="D17" s="2">
        <f t="shared" ref="D17:E17" si="37">A17^2</f>
        <v>900</v>
      </c>
      <c r="E17" s="2">
        <f t="shared" si="37"/>
        <v>7837200.25</v>
      </c>
      <c r="F17" s="2">
        <f t="shared" si="5"/>
        <v>5</v>
      </c>
      <c r="G17" s="2">
        <f t="shared" si="6"/>
        <v>112.6130769</v>
      </c>
      <c r="H17" s="2">
        <f t="shared" si="7"/>
        <v>563.0653846</v>
      </c>
      <c r="I17" s="2">
        <f t="shared" ref="I17:J17" si="38">F17^2</f>
        <v>25</v>
      </c>
      <c r="J17" s="2">
        <f t="shared" si="38"/>
        <v>12681.70509</v>
      </c>
      <c r="K17" s="2">
        <f t="shared" si="9"/>
        <v>3472.948701</v>
      </c>
      <c r="L17" s="2">
        <f t="shared" si="10"/>
        <v>-673.4487009</v>
      </c>
      <c r="N17" s="3" t="s">
        <v>12</v>
      </c>
      <c r="O17" s="4">
        <f>SUM(C2:C27)</f>
        <v>2666168.78</v>
      </c>
      <c r="P17" s="5" t="s">
        <v>13</v>
      </c>
      <c r="Q17" s="2">
        <f>(O17-O18*O19/O20) / (O21-(O18^2)/O20)</f>
        <v>157.2123556</v>
      </c>
      <c r="S17" s="6" t="s">
        <v>14</v>
      </c>
      <c r="U17" s="6" t="s">
        <v>15</v>
      </c>
    </row>
    <row r="18">
      <c r="A18" s="1">
        <v>32.0</v>
      </c>
      <c r="B18" s="1">
        <v>3148.96</v>
      </c>
      <c r="C18" s="2">
        <f t="shared" si="3"/>
        <v>100766.72</v>
      </c>
      <c r="D18" s="2">
        <f t="shared" ref="D18:E18" si="39">A18^2</f>
        <v>1024</v>
      </c>
      <c r="E18" s="2">
        <f t="shared" si="39"/>
        <v>9915949.082</v>
      </c>
      <c r="F18" s="2">
        <f t="shared" si="5"/>
        <v>7</v>
      </c>
      <c r="G18" s="2">
        <f t="shared" si="6"/>
        <v>462.0730769</v>
      </c>
      <c r="H18" s="2">
        <f t="shared" si="7"/>
        <v>3234.511538</v>
      </c>
      <c r="I18" s="2">
        <f t="shared" ref="I18:J18" si="40">F18^2</f>
        <v>49</v>
      </c>
      <c r="J18" s="2">
        <f t="shared" si="40"/>
        <v>213511.5284</v>
      </c>
      <c r="K18" s="2">
        <f t="shared" si="9"/>
        <v>3787.373412</v>
      </c>
      <c r="L18" s="2">
        <f t="shared" si="10"/>
        <v>-638.413412</v>
      </c>
      <c r="N18" s="3" t="s">
        <v>16</v>
      </c>
      <c r="O18" s="4">
        <f>SUM(A2:A27)</f>
        <v>650</v>
      </c>
      <c r="P18" s="5" t="s">
        <v>17</v>
      </c>
      <c r="Q18" s="2">
        <f>O25-Q17*O24</f>
        <v>-1243.421966</v>
      </c>
      <c r="S18" s="3" t="s">
        <v>18</v>
      </c>
      <c r="T18" s="4">
        <f>T20/(T21*T22)</f>
        <v>0.1076474412</v>
      </c>
      <c r="U18" s="3" t="s">
        <v>19</v>
      </c>
      <c r="V18" s="7">
        <f>SUM(H2:H27) / (SQRT(SUM(I2:I27)*SUM(J2:J27)))</f>
        <v>0.9654548337</v>
      </c>
    </row>
    <row r="19">
      <c r="A19" s="1">
        <v>34.0</v>
      </c>
      <c r="B19" s="1">
        <v>3650.77</v>
      </c>
      <c r="C19" s="2">
        <f t="shared" si="3"/>
        <v>124126.18</v>
      </c>
      <c r="D19" s="2">
        <f t="shared" ref="D19:E19" si="41">A19^2</f>
        <v>1156</v>
      </c>
      <c r="E19" s="2">
        <f t="shared" si="41"/>
        <v>13328121.59</v>
      </c>
      <c r="F19" s="2">
        <f t="shared" si="5"/>
        <v>9</v>
      </c>
      <c r="G19" s="2">
        <f t="shared" si="6"/>
        <v>963.8830769</v>
      </c>
      <c r="H19" s="2">
        <f t="shared" si="7"/>
        <v>8674.947692</v>
      </c>
      <c r="I19" s="2">
        <f t="shared" ref="I19:J19" si="42">F19^2</f>
        <v>81</v>
      </c>
      <c r="J19" s="2">
        <f t="shared" si="42"/>
        <v>929070.586</v>
      </c>
      <c r="K19" s="2">
        <f t="shared" si="9"/>
        <v>4101.798123</v>
      </c>
      <c r="L19" s="2">
        <f t="shared" si="10"/>
        <v>-451.0281231</v>
      </c>
      <c r="N19" s="3" t="s">
        <v>20</v>
      </c>
      <c r="O19" s="4">
        <f>SUM(B2:B27)</f>
        <v>69859.06</v>
      </c>
      <c r="S19" s="8"/>
      <c r="T19" s="4"/>
      <c r="U19" s="3" t="s">
        <v>21</v>
      </c>
      <c r="V19" s="9">
        <f>V18^2</f>
        <v>0.9321030358</v>
      </c>
    </row>
    <row r="20">
      <c r="A20" s="1">
        <v>36.0</v>
      </c>
      <c r="B20" s="1">
        <v>4003.08</v>
      </c>
      <c r="C20" s="2">
        <f t="shared" si="3"/>
        <v>144110.88</v>
      </c>
      <c r="D20" s="2">
        <f t="shared" ref="D20:E20" si="43">A20^2</f>
        <v>1296</v>
      </c>
      <c r="E20" s="2">
        <f t="shared" si="43"/>
        <v>16024649.49</v>
      </c>
      <c r="F20" s="2">
        <f t="shared" si="5"/>
        <v>11</v>
      </c>
      <c r="G20" s="2">
        <f t="shared" si="6"/>
        <v>1316.193077</v>
      </c>
      <c r="H20" s="2">
        <f t="shared" si="7"/>
        <v>14478.12385</v>
      </c>
      <c r="I20" s="2">
        <f t="shared" ref="I20:J20" si="44">F20^2</f>
        <v>121</v>
      </c>
      <c r="J20" s="2">
        <f t="shared" si="44"/>
        <v>1732364.216</v>
      </c>
      <c r="K20" s="2">
        <f t="shared" si="9"/>
        <v>4416.222834</v>
      </c>
      <c r="L20" s="2">
        <f t="shared" si="10"/>
        <v>-413.1428342</v>
      </c>
      <c r="N20" s="3" t="s">
        <v>22</v>
      </c>
      <c r="O20" s="4">
        <f>COUNT(A2:A27)</f>
        <v>26</v>
      </c>
      <c r="P20" s="10" t="s">
        <v>23</v>
      </c>
      <c r="S20" s="3" t="s">
        <v>24</v>
      </c>
      <c r="T20" s="4">
        <f>AVERAGE(C2:C27)/O20</f>
        <v>3944.036657</v>
      </c>
      <c r="U20" s="8"/>
      <c r="V20" s="8"/>
    </row>
    <row r="21">
      <c r="A21" s="1">
        <v>38.0</v>
      </c>
      <c r="B21" s="1">
        <v>4628.97</v>
      </c>
      <c r="C21" s="2">
        <f t="shared" si="3"/>
        <v>175900.86</v>
      </c>
      <c r="D21" s="2">
        <f t="shared" ref="D21:E21" si="45">A21^2</f>
        <v>1444</v>
      </c>
      <c r="E21" s="2">
        <f t="shared" si="45"/>
        <v>21427363.26</v>
      </c>
      <c r="F21" s="2">
        <f t="shared" si="5"/>
        <v>13</v>
      </c>
      <c r="G21" s="2">
        <f t="shared" si="6"/>
        <v>1942.083077</v>
      </c>
      <c r="H21" s="2">
        <f t="shared" si="7"/>
        <v>25247.08</v>
      </c>
      <c r="I21" s="2">
        <f t="shared" ref="I21:J21" si="46">F21^2</f>
        <v>169</v>
      </c>
      <c r="J21" s="2">
        <f t="shared" si="46"/>
        <v>3771686.678</v>
      </c>
      <c r="K21" s="2">
        <f t="shared" si="9"/>
        <v>4730.647545</v>
      </c>
      <c r="L21" s="2">
        <f t="shared" si="10"/>
        <v>-101.6775453</v>
      </c>
      <c r="N21" s="3" t="s">
        <v>25</v>
      </c>
      <c r="O21" s="4">
        <f>SUM(D2:D27)</f>
        <v>22100</v>
      </c>
      <c r="S21" s="3" t="s">
        <v>26</v>
      </c>
      <c r="T21" s="4">
        <f>SQRT((O21/O20)-O24^2)</f>
        <v>15</v>
      </c>
      <c r="U21" s="8"/>
      <c r="V21" s="8"/>
    </row>
    <row r="22">
      <c r="A22" s="1">
        <v>40.0</v>
      </c>
      <c r="B22" s="1">
        <v>5110.69</v>
      </c>
      <c r="C22" s="2">
        <f t="shared" si="3"/>
        <v>204427.6</v>
      </c>
      <c r="D22" s="2">
        <f t="shared" ref="D22:E22" si="47">A22^2</f>
        <v>1600</v>
      </c>
      <c r="E22" s="2">
        <f t="shared" si="47"/>
        <v>26119152.28</v>
      </c>
      <c r="F22" s="2">
        <f t="shared" si="5"/>
        <v>15</v>
      </c>
      <c r="G22" s="2">
        <f t="shared" si="6"/>
        <v>2423.803077</v>
      </c>
      <c r="H22" s="2">
        <f t="shared" si="7"/>
        <v>36357.04615</v>
      </c>
      <c r="I22" s="2">
        <f t="shared" ref="I22:J22" si="48">F22^2</f>
        <v>225</v>
      </c>
      <c r="J22" s="2">
        <f t="shared" si="48"/>
        <v>5874821.356</v>
      </c>
      <c r="K22" s="2">
        <f t="shared" si="9"/>
        <v>5045.072256</v>
      </c>
      <c r="L22" s="2">
        <f t="shared" si="10"/>
        <v>65.61774359</v>
      </c>
      <c r="N22" s="3" t="s">
        <v>27</v>
      </c>
      <c r="O22" s="4">
        <f>SUM(E2:E27)</f>
        <v>342822500.9</v>
      </c>
      <c r="S22" s="3" t="s">
        <v>28</v>
      </c>
      <c r="T22" s="4">
        <f>SQRT((O22/O20)-O25^2)</f>
        <v>2442.564117</v>
      </c>
      <c r="U22" s="8"/>
      <c r="V22" s="8"/>
    </row>
    <row r="23">
      <c r="A23" s="1">
        <v>42.0</v>
      </c>
      <c r="B23" s="1">
        <v>5482.02</v>
      </c>
      <c r="C23" s="2">
        <f t="shared" si="3"/>
        <v>230244.84</v>
      </c>
      <c r="D23" s="2">
        <f t="shared" ref="D23:E23" si="49">A23^2</f>
        <v>1764</v>
      </c>
      <c r="E23" s="2">
        <f t="shared" si="49"/>
        <v>30052543.28</v>
      </c>
      <c r="F23" s="2">
        <f t="shared" si="5"/>
        <v>17</v>
      </c>
      <c r="G23" s="2">
        <f t="shared" si="6"/>
        <v>2795.133077</v>
      </c>
      <c r="H23" s="2">
        <f t="shared" si="7"/>
        <v>47517.26231</v>
      </c>
      <c r="I23" s="2">
        <f t="shared" ref="I23:J23" si="50">F23^2</f>
        <v>289</v>
      </c>
      <c r="J23" s="2">
        <f t="shared" si="50"/>
        <v>7812768.918</v>
      </c>
      <c r="K23" s="2">
        <f t="shared" si="9"/>
        <v>5359.496968</v>
      </c>
      <c r="L23" s="2">
        <f t="shared" si="10"/>
        <v>122.5230325</v>
      </c>
      <c r="N23" s="3" t="s">
        <v>29</v>
      </c>
      <c r="O23" s="4">
        <f>AVERAGE(C2:C27)</f>
        <v>102544.9531</v>
      </c>
      <c r="S23" s="8"/>
      <c r="T23" s="8"/>
      <c r="U23" s="8"/>
      <c r="V23" s="8"/>
    </row>
    <row r="24">
      <c r="A24" s="1">
        <v>44.0</v>
      </c>
      <c r="B24" s="1">
        <v>6187.39</v>
      </c>
      <c r="C24" s="2">
        <f t="shared" si="3"/>
        <v>272245.16</v>
      </c>
      <c r="D24" s="2">
        <f t="shared" ref="D24:E24" si="51">A24^2</f>
        <v>1936</v>
      </c>
      <c r="E24" s="2">
        <f t="shared" si="51"/>
        <v>38283795.01</v>
      </c>
      <c r="F24" s="2">
        <f t="shared" si="5"/>
        <v>19</v>
      </c>
      <c r="G24" s="2">
        <f t="shared" si="6"/>
        <v>3500.503077</v>
      </c>
      <c r="H24" s="2">
        <f t="shared" si="7"/>
        <v>66509.55846</v>
      </c>
      <c r="I24" s="2">
        <f t="shared" ref="I24:J24" si="52">F24^2</f>
        <v>361</v>
      </c>
      <c r="J24" s="2">
        <f t="shared" si="52"/>
        <v>12253521.79</v>
      </c>
      <c r="K24" s="2">
        <f t="shared" si="9"/>
        <v>5673.921679</v>
      </c>
      <c r="L24" s="2">
        <f t="shared" si="10"/>
        <v>513.4683214</v>
      </c>
      <c r="N24" s="3" t="s">
        <v>30</v>
      </c>
      <c r="O24" s="4">
        <f>AVERAGE(A2:A27)</f>
        <v>25</v>
      </c>
    </row>
    <row r="25">
      <c r="A25" s="1">
        <v>46.0</v>
      </c>
      <c r="B25" s="1">
        <v>6682.75</v>
      </c>
      <c r="C25" s="2">
        <f t="shared" si="3"/>
        <v>307406.5</v>
      </c>
      <c r="D25" s="2">
        <f t="shared" ref="D25:E25" si="53">A25^2</f>
        <v>2116</v>
      </c>
      <c r="E25" s="2">
        <f t="shared" si="53"/>
        <v>44659147.56</v>
      </c>
      <c r="F25" s="2">
        <f t="shared" si="5"/>
        <v>21</v>
      </c>
      <c r="G25" s="2">
        <f t="shared" si="6"/>
        <v>3995.863077</v>
      </c>
      <c r="H25" s="2">
        <f t="shared" si="7"/>
        <v>83913.12462</v>
      </c>
      <c r="I25" s="2">
        <f t="shared" ref="I25:J25" si="54">F25^2</f>
        <v>441</v>
      </c>
      <c r="J25" s="2">
        <f t="shared" si="54"/>
        <v>15966921.73</v>
      </c>
      <c r="K25" s="2">
        <f t="shared" si="9"/>
        <v>5988.34639</v>
      </c>
      <c r="L25" s="2">
        <f t="shared" si="10"/>
        <v>694.4036103</v>
      </c>
      <c r="N25" s="3" t="s">
        <v>31</v>
      </c>
      <c r="O25" s="4">
        <f>AVERAGE(B2:B27)</f>
        <v>2686.886923</v>
      </c>
    </row>
    <row r="26">
      <c r="A26" s="1">
        <v>48.0</v>
      </c>
      <c r="B26" s="1">
        <v>7270.9</v>
      </c>
      <c r="C26" s="2">
        <f t="shared" si="3"/>
        <v>349003.2</v>
      </c>
      <c r="D26" s="2">
        <f t="shared" ref="D26:E26" si="55">A26^2</f>
        <v>2304</v>
      </c>
      <c r="E26" s="2">
        <f t="shared" si="55"/>
        <v>52865986.81</v>
      </c>
      <c r="F26" s="2">
        <f t="shared" si="5"/>
        <v>23</v>
      </c>
      <c r="G26" s="2">
        <f t="shared" si="6"/>
        <v>4584.013077</v>
      </c>
      <c r="H26" s="2">
        <f t="shared" si="7"/>
        <v>105432.3008</v>
      </c>
      <c r="I26" s="2">
        <f t="shared" ref="I26:J26" si="56">F26^2</f>
        <v>529</v>
      </c>
      <c r="J26" s="2">
        <f t="shared" si="56"/>
        <v>21013175.89</v>
      </c>
      <c r="K26" s="2">
        <f t="shared" si="9"/>
        <v>6302.771101</v>
      </c>
      <c r="L26" s="2">
        <f t="shared" si="10"/>
        <v>968.1288991</v>
      </c>
    </row>
    <row r="27">
      <c r="A27" s="1">
        <v>50.0</v>
      </c>
      <c r="B27" s="1">
        <v>7829.4</v>
      </c>
      <c r="C27" s="2">
        <f t="shared" si="3"/>
        <v>391470</v>
      </c>
      <c r="D27" s="2">
        <f t="shared" ref="D27:E27" si="57">A27^2</f>
        <v>2500</v>
      </c>
      <c r="E27" s="2">
        <f t="shared" si="57"/>
        <v>61299504.36</v>
      </c>
      <c r="F27" s="2">
        <f t="shared" si="5"/>
        <v>25</v>
      </c>
      <c r="G27" s="2">
        <f t="shared" si="6"/>
        <v>5142.513077</v>
      </c>
      <c r="H27" s="2">
        <f t="shared" si="7"/>
        <v>128562.8269</v>
      </c>
      <c r="I27" s="2">
        <f t="shared" ref="I27:J27" si="58">F27^2</f>
        <v>625</v>
      </c>
      <c r="J27" s="2">
        <f t="shared" si="58"/>
        <v>26445440.75</v>
      </c>
      <c r="K27" s="2">
        <f t="shared" si="9"/>
        <v>6617.195812</v>
      </c>
      <c r="L27" s="2">
        <f t="shared" si="10"/>
        <v>1212.204188</v>
      </c>
      <c r="V27" s="8"/>
    </row>
  </sheetData>
  <mergeCells count="3">
    <mergeCell ref="S17:T17"/>
    <mergeCell ref="U17:V17"/>
    <mergeCell ref="P20:Q21"/>
  </mergeCells>
  <drawing r:id="rId1"/>
</worksheet>
</file>