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żytkownik\Desktop\prework\"/>
    </mc:Choice>
  </mc:AlternateContent>
  <xr:revisionPtr revIDLastSave="0" documentId="13_ncr:1_{F0573794-A370-4CFE-AE5E-7AFAFBB75562}" xr6:coauthVersionLast="43" xr6:coauthVersionMax="43" xr10:uidLastSave="{00000000-0000-0000-0000-000000000000}"/>
  <bookViews>
    <workbookView xWindow="1152" yWindow="1152" windowWidth="17280" windowHeight="8964" activeTab="10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Podsumowanie scenariuszy" sheetId="29" r:id="rId9"/>
    <sheet name="z9" sheetId="24" r:id="rId10"/>
    <sheet name="z10" sheetId="25" r:id="rId11"/>
  </sheets>
  <definedNames>
    <definedName name="pasażerowie">'z5'!$E$4:$E$18</definedName>
    <definedName name="Rabaty">'z2'!$B$3:$H$4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4" l="1"/>
  <c r="J4" i="24"/>
  <c r="J2" i="24"/>
  <c r="E193" i="17" l="1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D1" i="17"/>
  <c r="E22" i="16"/>
  <c r="E21" i="16"/>
  <c r="F18" i="16" l="1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1" i="16"/>
  <c r="D15" i="16"/>
  <c r="D11" i="16"/>
  <c r="D7" i="16"/>
  <c r="C18" i="16"/>
  <c r="D18" i="16" s="1"/>
  <c r="C17" i="16"/>
  <c r="D17" i="16" s="1"/>
  <c r="C16" i="16"/>
  <c r="D16" i="16" s="1"/>
  <c r="C15" i="16"/>
  <c r="C14" i="16"/>
  <c r="D14" i="16" s="1"/>
  <c r="C13" i="16"/>
  <c r="D13" i="16" s="1"/>
  <c r="C12" i="16"/>
  <c r="D12" i="16" s="1"/>
  <c r="C11" i="16"/>
  <c r="C10" i="16"/>
  <c r="D10" i="16" s="1"/>
  <c r="C9" i="16"/>
  <c r="D9" i="16" s="1"/>
  <c r="C8" i="16"/>
  <c r="D8" i="16" s="1"/>
  <c r="C7" i="16"/>
  <c r="C6" i="16"/>
  <c r="D6" i="16" s="1"/>
  <c r="C5" i="16"/>
  <c r="D5" i="16" s="1"/>
  <c r="C4" i="16"/>
  <c r="D4" i="16" s="1"/>
  <c r="C6" i="12"/>
  <c r="I13" i="3"/>
  <c r="I12" i="3"/>
  <c r="I11" i="3"/>
  <c r="I10" i="3"/>
  <c r="I9" i="3"/>
  <c r="E11" i="10"/>
  <c r="D9" i="10"/>
  <c r="E9" i="10" s="1"/>
  <c r="D13" i="10"/>
  <c r="E13" i="10" s="1"/>
  <c r="D12" i="10"/>
  <c r="E12" i="10" s="1"/>
  <c r="D11" i="10"/>
  <c r="D10" i="10"/>
  <c r="E10" i="10" s="1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5" i="4"/>
  <c r="E57" i="4"/>
  <c r="E56" i="4"/>
  <c r="F56" i="4" s="1"/>
  <c r="E55" i="4"/>
  <c r="F55" i="4" s="1"/>
  <c r="E54" i="4"/>
  <c r="F54" i="4" s="1"/>
  <c r="E53" i="4"/>
  <c r="E52" i="4"/>
  <c r="F52" i="4" s="1"/>
  <c r="E51" i="4"/>
  <c r="F51" i="4" s="1"/>
  <c r="E50" i="4"/>
  <c r="F50" i="4" s="1"/>
  <c r="E49" i="4"/>
  <c r="E48" i="4"/>
  <c r="F48" i="4" s="1"/>
  <c r="E47" i="4"/>
  <c r="F47" i="4" s="1"/>
  <c r="E46" i="4"/>
  <c r="F46" i="4" s="1"/>
  <c r="E45" i="4"/>
  <c r="E44" i="4"/>
  <c r="F44" i="4" s="1"/>
  <c r="E43" i="4"/>
  <c r="F43" i="4" s="1"/>
  <c r="E42" i="4"/>
  <c r="F42" i="4" s="1"/>
  <c r="E41" i="4"/>
  <c r="E40" i="4"/>
  <c r="F40" i="4" s="1"/>
  <c r="E39" i="4"/>
  <c r="F39" i="4" s="1"/>
  <c r="E38" i="4"/>
  <c r="F38" i="4" s="1"/>
  <c r="E37" i="4"/>
  <c r="E36" i="4"/>
  <c r="F36" i="4" s="1"/>
  <c r="E35" i="4"/>
  <c r="F35" i="4" s="1"/>
  <c r="E34" i="4"/>
  <c r="F34" i="4" s="1"/>
  <c r="E33" i="4"/>
  <c r="E32" i="4"/>
  <c r="F32" i="4" s="1"/>
  <c r="E31" i="4"/>
  <c r="F31" i="4" s="1"/>
  <c r="E30" i="4"/>
  <c r="F30" i="4" s="1"/>
  <c r="E29" i="4"/>
  <c r="E28" i="4"/>
  <c r="F28" i="4" s="1"/>
  <c r="E27" i="4"/>
  <c r="F27" i="4" s="1"/>
  <c r="E26" i="4"/>
  <c r="F26" i="4" s="1"/>
  <c r="E25" i="4"/>
  <c r="E24" i="4"/>
  <c r="F24" i="4" s="1"/>
  <c r="E23" i="4"/>
  <c r="F23" i="4" s="1"/>
  <c r="E22" i="4"/>
  <c r="F22" i="4" s="1"/>
  <c r="E21" i="4"/>
  <c r="E20" i="4"/>
  <c r="F20" i="4" s="1"/>
  <c r="E19" i="4"/>
  <c r="F19" i="4" s="1"/>
  <c r="E18" i="4"/>
  <c r="F18" i="4" s="1"/>
  <c r="E17" i="4"/>
  <c r="E16" i="4"/>
  <c r="F16" i="4" s="1"/>
  <c r="E15" i="4"/>
  <c r="F15" i="4" s="1"/>
  <c r="E14" i="4"/>
  <c r="F14" i="4" s="1"/>
  <c r="E13" i="4"/>
  <c r="E12" i="4"/>
  <c r="F12" i="4" s="1"/>
  <c r="E11" i="4"/>
  <c r="F11" i="4" s="1"/>
  <c r="E10" i="4"/>
  <c r="F10" i="4" s="1"/>
  <c r="E9" i="4"/>
  <c r="E8" i="4"/>
  <c r="F8" i="4" s="1"/>
  <c r="E7" i="4"/>
  <c r="F7" i="4" s="1"/>
  <c r="E6" i="4"/>
  <c r="F6" i="4" s="1"/>
  <c r="E5" i="4"/>
  <c r="E4" i="4"/>
  <c r="F4" i="4" s="1"/>
  <c r="F3" i="4"/>
  <c r="E3" i="4"/>
  <c r="C11" i="22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I5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P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<sst xmlns="http://schemas.openxmlformats.org/spreadsheetml/2006/main" count="1191" uniqueCount="468">
  <si>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</si>
  <si>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</si>
  <si>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</si>
  <si>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</si>
  <si>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</si>
  <si>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</si>
  <si>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</si>
  <si>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</si>
  <si>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</si>
  <si>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</si>
  <si>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</si>
  <si>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</si>
  <si>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</si>
  <si>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</si>
  <si>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</si>
  <si>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</si>
  <si>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</si>
  <si>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</si>
  <si>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</si>
  <si>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</si>
  <si>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</si>
  <si>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</si>
  <si>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</si>
  <si>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</si>
  <si>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</si>
  <si>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</si>
  <si>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</si>
  <si>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</si>
  <si>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</si>
  <si>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</si>
  <si>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</si>
  <si>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</si>
  <si>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</si>
  <si>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</si>
  <si>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</si>
  <si>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</si>
  <si>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</si>
  <si>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</si>
  <si>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</si>
  <si>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</si>
  <si>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</si>
  <si>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</si>
  <si>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</si>
  <si>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</si>
  <si>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</si>
  <si>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</si>
  <si>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</si>
  <si>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</si>
  <si>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</si>
  <si>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</si>
  <si>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</si>
  <si>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</si>
  <si>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</si>
  <si>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</si>
  <si>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</si>
  <si>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</si>
  <si>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</si>
  <si>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</si>
  <si>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</si>
  <si>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</si>
  <si>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</si>
  <si>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</si>
  <si>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</si>
  <si>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</si>
  <si>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</si>
  <si>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</si>
  <si>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</si>
  <si>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</si>
  <si>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</si>
  <si>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</si>
  <si>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</si>
  <si>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</si>
  <si>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</si>
  <si>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</si>
  <si>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</si>
  <si>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</si>
  <si>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</si>
  <si>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</si>
  <si>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</si>
  <si>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</si>
  <si>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</si>
  <si>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</si>
  <si>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</si>
  <si>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</si>
  <si>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</si>
  <si>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</si>
  <si>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</si>
  <si>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</si>
  <si>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</si>
  <si>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</si>
  <si>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</si>
  <si>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</si>
  <si>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</si>
  <si>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</si>
  <si>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</si>
  <si>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</si>
  <si>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</si>
  <si>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</si>
  <si>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</si>
  <si>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</si>
  <si>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</si>
  <si>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</si>
  <si>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</si>
  <si>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</si>
  <si>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</si>
  <si>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</si>
  <si>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</si>
  <si>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</si>
  <si>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</si>
  <si>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</si>
  <si>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</si>
  <si>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</si>
  <si>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</si>
  <si>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</si>
  <si>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</si>
  <si>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</si>
  <si>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</si>
  <si>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</si>
  <si>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</si>
  <si>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</si>
  <si>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</si>
  <si>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</si>
  <si>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</si>
  <si>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</si>
  <si>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</si>
  <si>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</si>
  <si>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</si>
  <si>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</si>
  <si>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</si>
  <si>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</si>
  <si>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</si>
  <si>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</si>
  <si>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</si>
  <si>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</si>
  <si>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</si>
  <si>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</si>
  <si>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</si>
  <si>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</si>
  <si>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</si>
  <si>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</si>
  <si>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</si>
  <si>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</si>
  <si>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</si>
  <si>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</si>
  <si>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</si>
  <si>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</si>
  <si>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</si>
  <si>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</si>
  <si>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</si>
  <si>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</si>
  <si>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</si>
  <si>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</si>
  <si>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</si>
  <si>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</si>
  <si>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</si>
  <si>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</si>
  <si>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</si>
  <si>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</si>
  <si>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</si>
  <si>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</si>
  <si>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</si>
  <si>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</si>
  <si>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</si>
  <si>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</si>
  <si>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</si>
  <si>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</si>
  <si>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</si>
  <si>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</si>
  <si>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</si>
  <si>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</si>
  <si>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</si>
  <si>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</si>
  <si>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</si>
  <si>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</si>
  <si>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</si>
  <si>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</si>
  <si>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</si>
  <si>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</si>
  <si>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</si>
  <si>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</si>
  <si>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</si>
  <si>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</si>
  <si>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</si>
  <si>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</si>
  <si>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</si>
  <si>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</si>
  <si>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</si>
  <si>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</si>
  <si>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</si>
  <si>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</si>
  <si>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</si>
  <si>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</si>
  <si>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</si>
  <si>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</si>
  <si>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</si>
  <si>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</si>
  <si>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</si>
  <si>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</si>
  <si>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</si>
  <si>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</si>
  <si>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</si>
  <si>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</si>
  <si>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</si>
  <si>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</si>
  <si>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</si>
  <si>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</si>
  <si>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</si>
  <si>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</si>
  <si>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</si>
  <si>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</si>
  <si>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</si>
  <si>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</si>
  <si>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</si>
  <si>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</si>
  <si>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</si>
  <si>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</si>
  <si>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</si>
  <si>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</si>
  <si>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</si>
  <si>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</si>
  <si>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</si>
  <si>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</si>
  <si>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</si>
  <si>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</si>
  <si>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</si>
  <si>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</si>
  <si>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</si>
  <si>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</si>
  <si>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</si>
  <si>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</si>
  <si>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</si>
  <si>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</si>
  <si>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</si>
  <si>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</si>
  <si>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</si>
  <si>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</si>
  <si>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</si>
  <si>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</si>
  <si>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</si>
  <si>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</si>
  <si>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</si>
  <si>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</si>
  <si>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</si>
  <si>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</si>
  <si>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</si>
  <si>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</si>
  <si>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</si>
  <si>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</si>
  <si>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</si>
  <si>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</si>
  <si>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</si>
  <si>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</si>
  <si>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</si>
  <si>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</si>
  <si>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</si>
  <si>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</si>
  <si>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</si>
  <si>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</si>
  <si>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</si>
  <si>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</si>
  <si>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</si>
  <si>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</si>
  <si>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</si>
  <si>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</si>
  <si>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</si>
  <si>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</si>
  <si>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</si>
  <si>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</si>
  <si>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</si>
  <si>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</si>
  <si>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</si>
  <si>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</si>
  <si>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</si>
  <si>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</si>
  <si>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</si>
  <si>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</si>
  <si>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</si>
  <si>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</si>
  <si>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</si>
  <si>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</si>
  <si>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</si>
  <si>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</si>
  <si>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</si>
  <si>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</si>
  <si>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</si>
  <si>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</si>
  <si>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</si>
  <si>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</si>
  <si>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</si>
  <si>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</si>
  <si>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</si>
  <si>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</si>
  <si>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</si>
  <si>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</si>
  <si>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</si>
  <si>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</si>
  <si>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</si>
  <si>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</si>
  <si>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</si>
  <si>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</si>
  <si>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</si>
  <si>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</si>
  <si>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</si>
  <si>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</si>
  <si>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</si>
  <si>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</si>
  <si>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</si>
  <si>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</si>
  <si>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</si>
  <si>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</si>
  <si>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</si>
  <si>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</si>
  <si>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</si>
  <si>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</si>
  <si>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</si>
  <si>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</si>
  <si>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</si>
  <si>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</si>
  <si>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</si>
  <si>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</si>
  <si>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</si>
  <si>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</si>
  <si>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</si>
  <si>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</si>
  <si>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</si>
  <si>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</si>
  <si>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</si>
  <si>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</si>
  <si>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</si>
  <si>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</si>
  <si>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</si>
  <si>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</si>
  <si>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</si>
  <si>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</si>
  <si>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</si>
  <si>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</si>
  <si>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</si>
  <si>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</si>
  <si>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</si>
  <si>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</si>
  <si>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</si>
  <si>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</si>
  <si>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</si>
  <si>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</si>
  <si>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</si>
  <si>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</si>
  <si>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</si>
  <si>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</si>
  <si>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</si>
  <si>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</si>
  <si>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</si>
  <si>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</si>
  <si>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</si>
  <si>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</si>
  <si>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</si>
  <si>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</si>
  <si>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</si>
  <si>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</si>
  <si>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</si>
  <si>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</si>
  <si>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</si>
  <si>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</si>
  <si>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</si>
  <si>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</si>
  <si>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</si>
  <si>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</si>
  <si>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</si>
  <si>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</si>
  <si>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</si>
  <si>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</si>
  <si>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</si>
  <si>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</si>
  <si>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</si>
  <si>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</si>
  <si>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</si>
  <si>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</si>
  <si>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</si>
  <si>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</si>
  <si>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</si>
  <si>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</si>
  <si>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</si>
  <si>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</si>
  <si>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</si>
  <si>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</si>
  <si>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</si>
  <si>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</si>
  <si>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</si>
  <si>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</si>
  <si>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</si>
  <si>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</si>
  <si>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</si>
  <si>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</si>
  <si>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</si>
  <si>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</si>
  <si>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</si>
  <si>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</si>
  <si>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</si>
  <si>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</si>
  <si>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</si>
  <si>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</si>
  <si>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</si>
  <si>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</si>
  <si>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</si>
  <si>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</si>
  <si>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</si>
  <si>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</si>
  <si>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</si>
  <si>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</si>
  <si>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</si>
  <si>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</si>
  <si>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</si>
  <si>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</si>
  <si>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</si>
  <si>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</si>
  <si>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</si>
  <si>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</si>
  <si>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</si>
  <si>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</si>
  <si>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</si>
  <si>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</si>
  <si>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</si>
  <si>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</si>
  <si>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</si>
  <si>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</si>
  <si>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</si>
  <si>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</si>
  <si>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</si>
  <si>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</si>
  <si>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</si>
  <si>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</si>
  <si>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</si>
  <si>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</si>
  <si>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</si>
  <si>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</si>
  <si>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</si>
  <si>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</si>
  <si>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</si>
  <si>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</si>
  <si>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</si>
  <si>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</si>
  <si>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</si>
  <si>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</si>
  <si>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</si>
  <si>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&gt;28</t>
  </si>
  <si>
    <t>&lt;55</t>
  </si>
  <si>
    <t>Pytanie</t>
  </si>
  <si>
    <t>Odpowiedź</t>
  </si>
  <si>
    <t>Średni staż pracy</t>
  </si>
  <si>
    <t>Maksymalny wiek</t>
  </si>
  <si>
    <t>Minimalny wiek</t>
  </si>
  <si>
    <t>Suma wynagrodzeń</t>
  </si>
  <si>
    <t>Ilość osób</t>
  </si>
  <si>
    <t>Pośredni wariant</t>
  </si>
  <si>
    <t>Najgorszy wariant</t>
  </si>
  <si>
    <t xml:space="preserve">
Zmiany: Użytkownik dn. 25.06.2019</t>
  </si>
  <si>
    <t>Autor: Użytkownik dn. 25.06.2019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</si>
  <si>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</si>
  <si>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</si>
  <si>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</si>
  <si>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</si>
  <si>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</si>
  <si>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</si>
  <si>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</si>
  <si>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Kwartał I</t>
  </si>
  <si>
    <t>Kwartał II</t>
  </si>
  <si>
    <t>Kwartał III</t>
  </si>
  <si>
    <t>Kwartał IV</t>
  </si>
  <si>
    <t>zmiana na potrzeby git bash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</si>
</sst>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  <numFmt numFmtId="165" formatCode="#,##0.00\ &quot;zł&quot;"/>
  </numFmts>
  <fonts count="3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  <font>
      <u/>
      <sz val="11"/>
      <color theme="10"/>
      <name val="Czcionka tekstu podstawowego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0" fontId="22" fillId="3" borderId="2" xfId="3" applyFont="1" applyFill="1" applyBorder="1" applyAlignment="1">
      <alignment horizontal="center" vertical="center"/>
    </xf>
    <xf numFmtId="0" fontId="22" fillId="3" borderId="2" xfId="3" applyFont="1" applyFill="1" applyBorder="1" applyAlignment="1">
      <alignment vertical="center"/>
    </xf>
    <xf numFmtId="0" fontId="23" fillId="0" borderId="1" xfId="3" applyFont="1" applyFill="1" applyBorder="1" applyAlignment="1">
      <alignment horizontal="center"/>
    </xf>
    <xf numFmtId="0" fontId="23" fillId="0" borderId="1" xfId="3" applyFont="1" applyFill="1" applyBorder="1"/>
    <xf numFmtId="2" fontId="23" fillId="0" borderId="1" xfId="3" applyNumberFormat="1" applyFont="1" applyBorder="1" applyAlignment="1" applyProtection="1">
      <alignment horizontal="center"/>
      <protection hidden="1"/>
    </xf>
    <xf numFmtId="0" fontId="6" fillId="0" borderId="0" xfId="0" applyFont="1"/>
    <xf numFmtId="2" fontId="22" fillId="3" borderId="1" xfId="3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165" fontId="0" fillId="0" borderId="0" xfId="0" applyNumberFormat="1"/>
    <xf numFmtId="165" fontId="8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3" fillId="0" borderId="0" xfId="3" applyFont="1" applyFill="1" applyBorder="1"/>
    <xf numFmtId="20" fontId="0" fillId="0" borderId="0" xfId="0" applyNumberFormat="1"/>
    <xf numFmtId="0" fontId="23" fillId="0" borderId="1" xfId="3" applyFont="1" applyBorder="1" applyAlignment="1" applyProtection="1">
      <alignment horizontal="center"/>
      <protection locked="0"/>
    </xf>
    <xf numFmtId="0" fontId="23" fillId="0" borderId="1" xfId="3" applyFont="1" applyBorder="1" applyProtection="1">
      <protection locked="0"/>
    </xf>
    <xf numFmtId="0" fontId="23" fillId="0" borderId="1" xfId="3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7" xfId="0" applyFill="1" applyBorder="1" applyAlignment="1"/>
    <xf numFmtId="0" fontId="26" fillId="6" borderId="8" xfId="0" applyFont="1" applyFill="1" applyBorder="1" applyAlignment="1">
      <alignment horizontal="left"/>
    </xf>
    <xf numFmtId="0" fontId="26" fillId="6" borderId="6" xfId="0" applyFont="1" applyFill="1" applyBorder="1" applyAlignment="1">
      <alignment horizontal="left"/>
    </xf>
    <xf numFmtId="0" fontId="0" fillId="0" borderId="4" xfId="0" applyFill="1" applyBorder="1" applyAlignment="1"/>
    <xf numFmtId="0" fontId="27" fillId="7" borderId="0" xfId="0" applyFont="1" applyFill="1" applyBorder="1" applyAlignment="1">
      <alignment horizontal="left"/>
    </xf>
    <xf numFmtId="0" fontId="28" fillId="7" borderId="4" xfId="0" applyFont="1" applyFill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9" fillId="6" borderId="6" xfId="0" applyFont="1" applyFill="1" applyBorder="1" applyAlignment="1">
      <alignment horizontal="right"/>
    </xf>
    <xf numFmtId="0" fontId="29" fillId="6" borderId="8" xfId="0" applyFont="1" applyFill="1" applyBorder="1" applyAlignment="1">
      <alignment horizontal="right"/>
    </xf>
    <xf numFmtId="0" fontId="0" fillId="8" borderId="0" xfId="0" applyFill="1" applyBorder="1" applyAlignment="1"/>
    <xf numFmtId="0" fontId="30" fillId="0" borderId="0" xfId="0" applyFont="1" applyFill="1" applyBorder="1" applyAlignment="1">
      <alignment vertical="top" wrapText="1"/>
    </xf>
    <xf numFmtId="0" fontId="31" fillId="0" borderId="0" xfId="15"/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>
      <alignment horizontal="center"/>
    </xf>
    <xf numFmtId="0" fontId="22" fillId="3" borderId="4" xfId="3" applyFont="1" applyFill="1" applyBorder="1" applyAlignment="1">
      <alignment horizontal="center"/>
    </xf>
    <xf numFmtId="0" fontId="22" fillId="3" borderId="5" xfId="3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 wrapText="1"/>
    </xf>
  </cellXfs>
  <cellStyles count="16">
    <cellStyle name="Heading" xfId="1" xr:uid="{00000000-0005-0000-0000-000000000000}"/>
    <cellStyle name="Hiperłącze" xfId="15" builtinId="8"/>
    <cellStyle name="Normal_DATA_TAB" xfId="2" xr:uid="{00000000-0005-0000-0000-000001000000}"/>
    <cellStyle name="Normal_Products" xfId="12" xr:uid="{00000000-0005-0000-0000-000002000000}"/>
    <cellStyle name="Normal_Sales" xfId="13" xr:uid="{00000000-0005-0000-0000-000003000000}"/>
    <cellStyle name="Normalny" xfId="0" builtinId="0"/>
    <cellStyle name="Normalny 2" xfId="3" xr:uid="{00000000-0005-0000-0000-000005000000}"/>
    <cellStyle name="Normalny 2 2" xfId="9" xr:uid="{00000000-0005-0000-0000-000006000000}"/>
    <cellStyle name="Normalny 3" xfId="4" xr:uid="{00000000-0005-0000-0000-000007000000}"/>
    <cellStyle name="Normalny_Sheet1" xfId="10" xr:uid="{00000000-0005-0000-0000-000008000000}"/>
    <cellStyle name="Procentowy" xfId="8" builtinId="5"/>
    <cellStyle name="Procentowy 2" xfId="7" xr:uid="{00000000-0005-0000-0000-00000A000000}"/>
    <cellStyle name="Walutowy" xfId="5" builtinId="4"/>
    <cellStyle name="Walutowy 2" xfId="6" xr:uid="{00000000-0005-0000-0000-00000C000000}"/>
    <cellStyle name="Walutowy 2 2" xfId="14" xr:uid="{00000000-0005-0000-0000-00000D000000}"/>
    <cellStyle name="Walutowy 3" xfId="11" xr:uid="{00000000-0005-0000-0000-00000E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68BEF90-CF0B-408B-9FED-C01B0F623CB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>
      <selection activeCell="J21" sqref="J21"/>
    </sheetView>
  </sheetViews>
  <sheetFormatPr defaultRowHeight="13.8"/>
  <cols>
    <col min="1" max="1" width="2.8984375" customWidth="1"/>
    <col min="2" max="2" width="11.5" customWidth="1"/>
    <col min="3" max="3" width="11.69921875" customWidth="1"/>
    <col min="4" max="4" width="5" style="4" bestFit="1" customWidth="1"/>
    <col min="5" max="5" width="11" style="1" bestFit="1" customWidth="1"/>
    <col min="6" max="6" width="12" style="63" bestFit="1" customWidth="1"/>
    <col min="7" max="7" width="5.59765625" customWidth="1"/>
    <col min="8" max="8" width="16.19921875" bestFit="1" customWidth="1"/>
    <col min="9" max="9" width="11" bestFit="1" customWidth="1"/>
    <col min="12" max="12" width="15.5" bestFit="1" customWidth="1"/>
    <col min="13" max="13" width="5.69921875" bestFit="1" customWidth="1"/>
  </cols>
  <sheetData>
    <row r="1" spans="2:11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64" t="s">
        <v>162</v>
      </c>
    </row>
    <row r="3" spans="2:11">
      <c r="B3" t="s">
        <v>159</v>
      </c>
      <c r="C3" t="s">
        <v>155</v>
      </c>
      <c r="D3" s="4">
        <v>7</v>
      </c>
      <c r="E3" s="2">
        <f t="shared" ref="E3:E9" si="0">VLOOKUP(C3,H:I,2,FALSE)</f>
        <v>1499</v>
      </c>
      <c r="F3" s="63">
        <f>PRODUCT(D3:E3)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si="0"/>
        <v>3500</v>
      </c>
      <c r="F4" s="63">
        <f>PRODUCT(D4:E4)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63">
        <f t="shared" ref="F5:F57" si="1">PRODUCT(D5:E5)</f>
        <v>20000</v>
      </c>
    </row>
    <row r="6" spans="2:11">
      <c r="B6" s="1" t="s">
        <v>145</v>
      </c>
      <c r="C6" t="s">
        <v>153</v>
      </c>
      <c r="D6" s="4">
        <v>1</v>
      </c>
      <c r="E6" s="2">
        <f t="shared" si="0"/>
        <v>1300</v>
      </c>
      <c r="F6" s="63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63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3000</v>
      </c>
      <c r="F8" s="63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63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ref="E10:E57" si="2">VLOOKUP(C10,H:I,2,FALSE)</f>
        <v>3999</v>
      </c>
      <c r="F10" s="63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2"/>
        <v>2500</v>
      </c>
      <c r="F11" s="63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2"/>
        <v>1000</v>
      </c>
      <c r="F12" s="63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2"/>
        <v>2500</v>
      </c>
      <c r="F13" s="63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2"/>
        <v>1499</v>
      </c>
      <c r="F14" s="63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2"/>
        <v>1300</v>
      </c>
      <c r="F15" s="63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2"/>
        <v>2500</v>
      </c>
      <c r="F16" s="63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2"/>
        <v>3500</v>
      </c>
      <c r="F17" s="63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2"/>
        <v>1000</v>
      </c>
      <c r="F18" s="63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2"/>
        <v>3500</v>
      </c>
      <c r="F19" s="63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2"/>
        <v>1300</v>
      </c>
      <c r="F20" s="63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2"/>
        <v>1000</v>
      </c>
      <c r="F21" s="63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2"/>
        <v>2500</v>
      </c>
      <c r="F22" s="63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2"/>
        <v>1000</v>
      </c>
      <c r="F23" s="63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2"/>
        <v>1499</v>
      </c>
      <c r="F24" s="63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2"/>
        <v>1000</v>
      </c>
      <c r="F25" s="63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2"/>
        <v>1000</v>
      </c>
      <c r="F26" s="63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2"/>
        <v>3500</v>
      </c>
      <c r="F27" s="63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2"/>
        <v>2500</v>
      </c>
      <c r="F28" s="63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2"/>
        <v>1200</v>
      </c>
      <c r="F29" s="63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2"/>
        <v>2500</v>
      </c>
      <c r="F30" s="63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2"/>
        <v>3999</v>
      </c>
      <c r="F31" s="63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2"/>
        <v>3500</v>
      </c>
      <c r="F32" s="63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2"/>
        <v>1000</v>
      </c>
      <c r="F33" s="63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2"/>
        <v>1200</v>
      </c>
      <c r="F34" s="63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2"/>
        <v>1200</v>
      </c>
      <c r="F35" s="63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2"/>
        <v>1000</v>
      </c>
      <c r="F36" s="63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2"/>
        <v>3999</v>
      </c>
      <c r="F37" s="63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2"/>
        <v>3500</v>
      </c>
      <c r="F38" s="63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2"/>
        <v>1000</v>
      </c>
      <c r="F39" s="63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2"/>
        <v>3000</v>
      </c>
      <c r="F40" s="63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2"/>
        <v>1499</v>
      </c>
      <c r="F41" s="63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2"/>
        <v>3000</v>
      </c>
      <c r="F42" s="63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2"/>
        <v>2500</v>
      </c>
      <c r="F43" s="63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2"/>
        <v>3500</v>
      </c>
      <c r="F44" s="63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2"/>
        <v>1200</v>
      </c>
      <c r="F45" s="63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2"/>
        <v>1000</v>
      </c>
      <c r="F46" s="63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2"/>
        <v>3000</v>
      </c>
      <c r="F47" s="63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2"/>
        <v>2500</v>
      </c>
      <c r="F48" s="63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2"/>
        <v>1499</v>
      </c>
      <c r="F49" s="63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2"/>
        <v>3999</v>
      </c>
      <c r="F50" s="63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2"/>
        <v>3000</v>
      </c>
      <c r="F51" s="63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2"/>
        <v>1300</v>
      </c>
      <c r="F52" s="63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2"/>
        <v>1300</v>
      </c>
      <c r="F53" s="63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2"/>
        <v>3999</v>
      </c>
      <c r="F54" s="63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2"/>
        <v>3500</v>
      </c>
      <c r="F55" s="63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2"/>
        <v>1200</v>
      </c>
      <c r="F56" s="63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2"/>
        <v>3500</v>
      </c>
      <c r="F57" s="63">
        <f t="shared" si="1"/>
        <v>24500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4"/>
  <sheetViews>
    <sheetView workbookViewId="0">
      <selection activeCell="I10" sqref="I10"/>
    </sheetView>
  </sheetViews>
  <sheetFormatPr defaultRowHeight="13.8"/>
  <cols>
    <col min="1" max="1" width="7.59765625" bestFit="1" customWidth="1"/>
    <col min="2" max="2" width="6.8984375" customWidth="1"/>
    <col min="3" max="3" width="13.19921875" customWidth="1"/>
    <col min="4" max="4" width="9.5" customWidth="1"/>
    <col min="5" max="5" width="7" customWidth="1"/>
    <col min="6" max="6" width="11.19921875" customWidth="1"/>
    <col min="7" max="7" width="9.09765625" customWidth="1"/>
    <col min="9" max="9" width="16.09765625" customWidth="1"/>
    <col min="10" max="10" width="13.19921875" bestFit="1" customWidth="1"/>
  </cols>
  <sheetData>
    <row r="1" spans="1:16" ht="26.4">
      <c r="A1" s="61" t="s">
        <v>415</v>
      </c>
      <c r="B1" s="61" t="s">
        <v>416</v>
      </c>
      <c r="C1" s="61" t="s">
        <v>439</v>
      </c>
      <c r="D1" s="62" t="s">
        <v>440</v>
      </c>
      <c r="E1" s="61" t="s">
        <v>417</v>
      </c>
      <c r="F1" s="62" t="s">
        <v>413</v>
      </c>
      <c r="G1" s="61" t="s">
        <v>192</v>
      </c>
      <c r="I1" s="52" t="s">
        <v>440</v>
      </c>
      <c r="J1" s="52" t="s">
        <v>413</v>
      </c>
      <c r="P1" s="28" t="s">
        <v>437</v>
      </c>
    </row>
    <row r="2" spans="1:16">
      <c r="A2" s="56" t="s">
        <v>432</v>
      </c>
      <c r="B2" s="60">
        <v>2013</v>
      </c>
      <c r="C2" s="56" t="s">
        <v>419</v>
      </c>
      <c r="D2" s="56" t="s">
        <v>420</v>
      </c>
      <c r="E2" s="56">
        <v>5563</v>
      </c>
      <c r="F2" s="58">
        <v>768600</v>
      </c>
      <c r="G2" s="57" t="s">
        <v>193</v>
      </c>
      <c r="I2" t="s">
        <v>420</v>
      </c>
      <c r="J2" s="63">
        <f>DSUM(A1:G33,F1,I1:I2)</f>
        <v>7242800</v>
      </c>
    </row>
    <row r="3" spans="1:16">
      <c r="A3" s="56" t="s">
        <v>421</v>
      </c>
      <c r="B3" s="60">
        <v>2013</v>
      </c>
      <c r="C3" s="56" t="s">
        <v>422</v>
      </c>
      <c r="D3" s="56" t="s">
        <v>423</v>
      </c>
      <c r="E3" s="56">
        <v>9970</v>
      </c>
      <c r="F3" s="58">
        <v>557500</v>
      </c>
      <c r="G3" s="57" t="s">
        <v>428</v>
      </c>
      <c r="I3" s="52" t="s">
        <v>440</v>
      </c>
      <c r="J3" s="52" t="s">
        <v>413</v>
      </c>
    </row>
    <row r="4" spans="1:16">
      <c r="A4" s="56" t="s">
        <v>418</v>
      </c>
      <c r="B4" s="60">
        <v>2012</v>
      </c>
      <c r="C4" s="56" t="s">
        <v>419</v>
      </c>
      <c r="D4" s="56" t="s">
        <v>420</v>
      </c>
      <c r="E4" s="56">
        <v>2790</v>
      </c>
      <c r="F4" s="58">
        <v>118300</v>
      </c>
      <c r="G4" s="57" t="s">
        <v>424</v>
      </c>
      <c r="I4" t="s">
        <v>423</v>
      </c>
      <c r="J4" s="63">
        <f>DSUM(A1:G33,F1,I3:I4)</f>
        <v>7336800</v>
      </c>
    </row>
    <row r="5" spans="1:16">
      <c r="A5" s="56" t="s">
        <v>418</v>
      </c>
      <c r="B5" s="60">
        <v>2012</v>
      </c>
      <c r="C5" s="56" t="s">
        <v>426</v>
      </c>
      <c r="D5" s="56" t="s">
        <v>438</v>
      </c>
      <c r="E5" s="56">
        <v>6290</v>
      </c>
      <c r="F5" s="58">
        <v>274100</v>
      </c>
      <c r="G5" s="57" t="s">
        <v>193</v>
      </c>
      <c r="I5" s="52" t="s">
        <v>440</v>
      </c>
      <c r="J5" s="52" t="s">
        <v>413</v>
      </c>
    </row>
    <row r="6" spans="1:16">
      <c r="A6" s="59" t="s">
        <v>433</v>
      </c>
      <c r="B6" s="60">
        <v>2013</v>
      </c>
      <c r="C6" s="56" t="s">
        <v>419</v>
      </c>
      <c r="D6" s="56" t="s">
        <v>438</v>
      </c>
      <c r="E6" s="56">
        <v>1695</v>
      </c>
      <c r="F6" s="58">
        <v>333800</v>
      </c>
      <c r="G6" s="57" t="s">
        <v>424</v>
      </c>
      <c r="I6" t="s">
        <v>438</v>
      </c>
      <c r="J6" s="63">
        <f>DSUM(A1:G33,F1,I5:I6)</f>
        <v>3415100</v>
      </c>
    </row>
    <row r="7" spans="1:16">
      <c r="A7" s="56" t="s">
        <v>429</v>
      </c>
      <c r="B7" s="60">
        <v>2013</v>
      </c>
      <c r="C7" s="56" t="s">
        <v>422</v>
      </c>
      <c r="D7" s="56" t="s">
        <v>420</v>
      </c>
      <c r="E7" s="56">
        <v>9342</v>
      </c>
      <c r="F7" s="58">
        <v>145000</v>
      </c>
      <c r="G7" s="57" t="s">
        <v>424</v>
      </c>
    </row>
    <row r="8" spans="1:16">
      <c r="A8" s="56" t="s">
        <v>436</v>
      </c>
      <c r="B8" s="60">
        <v>2012</v>
      </c>
      <c r="C8" s="56" t="s">
        <v>422</v>
      </c>
      <c r="D8" s="56" t="s">
        <v>423</v>
      </c>
      <c r="E8" s="56">
        <v>8966</v>
      </c>
      <c r="F8" s="58">
        <v>908200</v>
      </c>
      <c r="G8" s="57" t="s">
        <v>193</v>
      </c>
    </row>
    <row r="9" spans="1:16">
      <c r="A9" s="56" t="s">
        <v>433</v>
      </c>
      <c r="B9" s="60">
        <v>2012</v>
      </c>
      <c r="C9" s="56" t="s">
        <v>419</v>
      </c>
      <c r="D9" s="56" t="s">
        <v>420</v>
      </c>
      <c r="E9" s="56">
        <v>3656</v>
      </c>
      <c r="F9" s="58">
        <v>761200</v>
      </c>
      <c r="G9" s="57" t="s">
        <v>194</v>
      </c>
    </row>
    <row r="10" spans="1:16">
      <c r="A10" s="56" t="s">
        <v>427</v>
      </c>
      <c r="B10" s="60">
        <v>2013</v>
      </c>
      <c r="C10" s="56" t="s">
        <v>426</v>
      </c>
      <c r="D10" s="56" t="s">
        <v>438</v>
      </c>
      <c r="E10" s="56">
        <v>5889</v>
      </c>
      <c r="F10" s="58">
        <v>495300</v>
      </c>
      <c r="G10" s="57" t="s">
        <v>193</v>
      </c>
    </row>
    <row r="11" spans="1:16">
      <c r="A11" s="56" t="s">
        <v>418</v>
      </c>
      <c r="B11" s="60">
        <v>2013</v>
      </c>
      <c r="C11" s="56" t="s">
        <v>419</v>
      </c>
      <c r="D11" s="56" t="s">
        <v>420</v>
      </c>
      <c r="E11" s="56">
        <v>2021</v>
      </c>
      <c r="F11" s="58">
        <v>913600</v>
      </c>
      <c r="G11" s="57" t="s">
        <v>424</v>
      </c>
    </row>
    <row r="12" spans="1:16">
      <c r="A12" s="56" t="s">
        <v>418</v>
      </c>
      <c r="B12" s="60">
        <v>2012</v>
      </c>
      <c r="C12" s="56" t="s">
        <v>426</v>
      </c>
      <c r="D12" s="56" t="s">
        <v>423</v>
      </c>
      <c r="E12" s="56">
        <v>3833</v>
      </c>
      <c r="F12" s="58">
        <v>444800</v>
      </c>
      <c r="G12" s="57" t="s">
        <v>193</v>
      </c>
    </row>
    <row r="13" spans="1:16">
      <c r="A13" s="56" t="s">
        <v>434</v>
      </c>
      <c r="B13" s="60">
        <v>2012</v>
      </c>
      <c r="C13" s="56" t="s">
        <v>422</v>
      </c>
      <c r="D13" s="56" t="s">
        <v>423</v>
      </c>
      <c r="E13" s="56">
        <v>3216</v>
      </c>
      <c r="F13" s="58">
        <v>7500</v>
      </c>
      <c r="G13" s="57" t="s">
        <v>428</v>
      </c>
    </row>
    <row r="14" spans="1:16" s="55" customFormat="1">
      <c r="A14" s="56" t="s">
        <v>433</v>
      </c>
      <c r="B14" s="60">
        <v>2013</v>
      </c>
      <c r="C14" s="56" t="s">
        <v>419</v>
      </c>
      <c r="D14" s="54" t="s">
        <v>423</v>
      </c>
      <c r="E14" s="56">
        <v>5178</v>
      </c>
      <c r="F14" s="58">
        <v>357100</v>
      </c>
      <c r="G14" s="57" t="s">
        <v>428</v>
      </c>
    </row>
    <row r="15" spans="1:16">
      <c r="A15" s="56" t="s">
        <v>431</v>
      </c>
      <c r="B15" s="60">
        <v>2013</v>
      </c>
      <c r="C15" s="56" t="s">
        <v>422</v>
      </c>
      <c r="D15" s="56" t="s">
        <v>438</v>
      </c>
      <c r="E15" s="56">
        <v>9672</v>
      </c>
      <c r="F15" s="58">
        <v>966200</v>
      </c>
      <c r="G15" s="57" t="s">
        <v>194</v>
      </c>
    </row>
    <row r="16" spans="1:16">
      <c r="A16" s="56" t="s">
        <v>418</v>
      </c>
      <c r="B16" s="60">
        <v>2013</v>
      </c>
      <c r="C16" s="56" t="s">
        <v>426</v>
      </c>
      <c r="D16" s="56" t="s">
        <v>423</v>
      </c>
      <c r="E16" s="56">
        <v>9521</v>
      </c>
      <c r="F16" s="58">
        <v>908200</v>
      </c>
      <c r="G16" s="57" t="s">
        <v>193</v>
      </c>
    </row>
    <row r="17" spans="1:7">
      <c r="A17" s="56" t="s">
        <v>427</v>
      </c>
      <c r="B17" s="60">
        <v>2012</v>
      </c>
      <c r="C17" s="56" t="s">
        <v>419</v>
      </c>
      <c r="D17" s="56" t="s">
        <v>423</v>
      </c>
      <c r="E17" s="56">
        <v>9685</v>
      </c>
      <c r="F17" s="58">
        <v>544700</v>
      </c>
      <c r="G17" s="57" t="s">
        <v>428</v>
      </c>
    </row>
    <row r="18" spans="1:7">
      <c r="A18" s="56" t="s">
        <v>429</v>
      </c>
      <c r="B18" s="60">
        <v>2012</v>
      </c>
      <c r="C18" s="56" t="s">
        <v>422</v>
      </c>
      <c r="D18" s="56" t="s">
        <v>420</v>
      </c>
      <c r="E18" s="56">
        <v>3701</v>
      </c>
      <c r="F18" s="58">
        <v>961400</v>
      </c>
      <c r="G18" s="57" t="s">
        <v>424</v>
      </c>
    </row>
    <row r="19" spans="1:7">
      <c r="A19" s="56" t="s">
        <v>421</v>
      </c>
      <c r="B19" s="60">
        <v>2013</v>
      </c>
      <c r="C19" s="56" t="s">
        <v>422</v>
      </c>
      <c r="D19" s="56" t="s">
        <v>420</v>
      </c>
      <c r="E19" s="56">
        <v>4811</v>
      </c>
      <c r="F19" s="58">
        <v>357100</v>
      </c>
      <c r="G19" s="57" t="s">
        <v>424</v>
      </c>
    </row>
    <row r="20" spans="1:7">
      <c r="A20" s="56" t="s">
        <v>430</v>
      </c>
      <c r="B20" s="60">
        <v>2012</v>
      </c>
      <c r="C20" s="56" t="s">
        <v>422</v>
      </c>
      <c r="D20" s="56" t="s">
        <v>438</v>
      </c>
      <c r="E20" s="56">
        <v>2445</v>
      </c>
      <c r="F20" s="58">
        <v>501000</v>
      </c>
      <c r="G20" s="57" t="s">
        <v>193</v>
      </c>
    </row>
    <row r="21" spans="1:7">
      <c r="A21" s="56" t="s">
        <v>429</v>
      </c>
      <c r="B21" s="60">
        <v>2013</v>
      </c>
      <c r="C21" s="56" t="s">
        <v>426</v>
      </c>
      <c r="D21" s="56" t="s">
        <v>420</v>
      </c>
      <c r="E21" s="56">
        <v>7406</v>
      </c>
      <c r="F21" s="58">
        <v>956600</v>
      </c>
      <c r="G21" s="57" t="s">
        <v>194</v>
      </c>
    </row>
    <row r="22" spans="1:7">
      <c r="A22" s="56" t="s">
        <v>431</v>
      </c>
      <c r="B22" s="60">
        <v>2012</v>
      </c>
      <c r="C22" s="56" t="s">
        <v>422</v>
      </c>
      <c r="D22" s="56" t="s">
        <v>423</v>
      </c>
      <c r="E22" s="56">
        <v>9441</v>
      </c>
      <c r="F22" s="58">
        <v>966200</v>
      </c>
      <c r="G22" s="57" t="s">
        <v>193</v>
      </c>
    </row>
    <row r="23" spans="1:7">
      <c r="A23" s="56" t="s">
        <v>430</v>
      </c>
      <c r="B23" s="60">
        <v>2013</v>
      </c>
      <c r="C23" s="56" t="s">
        <v>419</v>
      </c>
      <c r="D23" s="56" t="s">
        <v>423</v>
      </c>
      <c r="E23" s="56">
        <v>9265</v>
      </c>
      <c r="F23" s="58">
        <v>45000</v>
      </c>
      <c r="G23" s="57" t="s">
        <v>428</v>
      </c>
    </row>
    <row r="24" spans="1:7">
      <c r="A24" s="56" t="s">
        <v>430</v>
      </c>
      <c r="B24" s="60">
        <v>2012</v>
      </c>
      <c r="C24" s="56" t="s">
        <v>422</v>
      </c>
      <c r="D24" s="56" t="s">
        <v>420</v>
      </c>
      <c r="E24" s="56">
        <v>1824</v>
      </c>
      <c r="F24" s="58">
        <v>136100</v>
      </c>
      <c r="G24" s="57" t="s">
        <v>193</v>
      </c>
    </row>
    <row r="25" spans="1:7" s="55" customFormat="1">
      <c r="A25" s="56" t="s">
        <v>429</v>
      </c>
      <c r="B25" s="60">
        <v>2013</v>
      </c>
      <c r="C25" s="56" t="s">
        <v>422</v>
      </c>
      <c r="D25" s="54" t="s">
        <v>423</v>
      </c>
      <c r="E25" s="56">
        <v>983</v>
      </c>
      <c r="F25" s="58">
        <v>816500</v>
      </c>
      <c r="G25" s="57" t="s">
        <v>194</v>
      </c>
    </row>
    <row r="26" spans="1:7">
      <c r="A26" s="56" t="s">
        <v>425</v>
      </c>
      <c r="B26" s="60">
        <v>2013</v>
      </c>
      <c r="C26" s="56" t="s">
        <v>422</v>
      </c>
      <c r="D26" s="56" t="s">
        <v>423</v>
      </c>
      <c r="E26" s="56">
        <v>5163</v>
      </c>
      <c r="F26" s="58">
        <v>221100</v>
      </c>
      <c r="G26" s="57" t="s">
        <v>428</v>
      </c>
    </row>
    <row r="27" spans="1:7">
      <c r="A27" s="56" t="s">
        <v>431</v>
      </c>
      <c r="B27" s="60">
        <v>2012</v>
      </c>
      <c r="C27" s="56" t="s">
        <v>422</v>
      </c>
      <c r="D27" s="56" t="s">
        <v>420</v>
      </c>
      <c r="E27" s="56">
        <v>9888</v>
      </c>
      <c r="F27" s="58">
        <v>704700</v>
      </c>
      <c r="G27" s="57" t="s">
        <v>424</v>
      </c>
    </row>
    <row r="28" spans="1:7">
      <c r="A28" s="56" t="s">
        <v>425</v>
      </c>
      <c r="B28" s="60">
        <v>2012</v>
      </c>
      <c r="C28" s="56" t="s">
        <v>426</v>
      </c>
      <c r="D28" s="56" t="s">
        <v>420</v>
      </c>
      <c r="E28" s="56">
        <v>3868</v>
      </c>
      <c r="F28" s="58">
        <v>79700</v>
      </c>
      <c r="G28" s="57" t="s">
        <v>193</v>
      </c>
    </row>
    <row r="29" spans="1:7">
      <c r="A29" s="56" t="s">
        <v>421</v>
      </c>
      <c r="B29" s="60">
        <v>2012</v>
      </c>
      <c r="C29" s="56" t="s">
        <v>419</v>
      </c>
      <c r="D29" s="56" t="s">
        <v>438</v>
      </c>
      <c r="E29" s="56">
        <v>8056</v>
      </c>
      <c r="F29" s="58">
        <v>844700</v>
      </c>
      <c r="G29" s="57" t="s">
        <v>428</v>
      </c>
    </row>
    <row r="30" spans="1:7">
      <c r="A30" s="56" t="s">
        <v>425</v>
      </c>
      <c r="B30" s="60">
        <v>2012</v>
      </c>
      <c r="C30" s="56" t="s">
        <v>426</v>
      </c>
      <c r="D30" s="56" t="s">
        <v>423</v>
      </c>
      <c r="E30" s="56">
        <v>2891</v>
      </c>
      <c r="F30" s="58">
        <v>867000</v>
      </c>
      <c r="G30" s="57" t="s">
        <v>194</v>
      </c>
    </row>
    <row r="31" spans="1:7">
      <c r="A31" s="56" t="s">
        <v>427</v>
      </c>
      <c r="B31" s="60">
        <v>2013</v>
      </c>
      <c r="C31" s="56" t="s">
        <v>422</v>
      </c>
      <c r="D31" s="56" t="s">
        <v>420</v>
      </c>
      <c r="E31" s="56">
        <v>1242</v>
      </c>
      <c r="F31" s="58">
        <v>645000</v>
      </c>
      <c r="G31" s="57" t="s">
        <v>424</v>
      </c>
    </row>
    <row r="32" spans="1:7">
      <c r="A32" s="56" t="s">
        <v>431</v>
      </c>
      <c r="B32" s="60">
        <v>2013</v>
      </c>
      <c r="C32" s="56" t="s">
        <v>426</v>
      </c>
      <c r="D32" s="56" t="s">
        <v>420</v>
      </c>
      <c r="E32" s="56">
        <v>8722</v>
      </c>
      <c r="F32" s="58">
        <v>695500</v>
      </c>
      <c r="G32" s="57" t="s">
        <v>428</v>
      </c>
    </row>
    <row r="33" spans="1:7" s="55" customFormat="1">
      <c r="A33" s="56" t="s">
        <v>435</v>
      </c>
      <c r="B33" s="60">
        <v>2012</v>
      </c>
      <c r="C33" s="56" t="s">
        <v>419</v>
      </c>
      <c r="D33" s="54" t="s">
        <v>423</v>
      </c>
      <c r="E33" s="56">
        <v>9628</v>
      </c>
      <c r="F33" s="58">
        <v>693000</v>
      </c>
      <c r="G33" s="57" t="s">
        <v>424</v>
      </c>
    </row>
    <row r="34" spans="1:7">
      <c r="A34" s="56"/>
      <c r="B34" s="60"/>
      <c r="C34" s="56"/>
      <c r="D34" s="56"/>
      <c r="E34" s="56"/>
      <c r="F34" s="58"/>
      <c r="G34" s="57"/>
    </row>
    <row r="35" spans="1:7">
      <c r="A35" s="56"/>
      <c r="B35" s="60"/>
      <c r="C35" s="56"/>
      <c r="D35" s="56"/>
      <c r="E35" s="56"/>
      <c r="F35" s="58"/>
      <c r="G35" s="57"/>
    </row>
    <row r="36" spans="1:7">
      <c r="A36" s="56"/>
      <c r="B36" s="60"/>
      <c r="C36" s="56"/>
      <c r="D36" s="56"/>
      <c r="E36" s="56"/>
      <c r="F36" s="58"/>
      <c r="G36" s="57"/>
    </row>
    <row r="37" spans="1:7" s="55" customFormat="1">
      <c r="A37" s="56"/>
      <c r="B37" s="60"/>
      <c r="C37" s="56"/>
      <c r="D37" s="54"/>
      <c r="E37" s="56"/>
      <c r="F37" s="58"/>
      <c r="G37" s="57"/>
    </row>
    <row r="38" spans="1:7">
      <c r="A38" s="56"/>
      <c r="B38" s="60"/>
      <c r="C38" s="56"/>
      <c r="D38" s="56"/>
      <c r="E38" s="56"/>
      <c r="F38" s="58"/>
      <c r="G38" s="57"/>
    </row>
    <row r="39" spans="1:7">
      <c r="A39" s="56"/>
      <c r="B39" s="60"/>
      <c r="C39" s="56"/>
      <c r="D39" s="56"/>
      <c r="E39" s="56"/>
      <c r="F39" s="58"/>
      <c r="G39" s="57"/>
    </row>
    <row r="40" spans="1:7">
      <c r="A40" s="56"/>
      <c r="B40" s="60"/>
      <c r="C40" s="56"/>
      <c r="D40" s="56"/>
      <c r="E40" s="56"/>
      <c r="F40" s="58"/>
      <c r="G40" s="57"/>
    </row>
    <row r="41" spans="1:7" s="55" customFormat="1">
      <c r="A41" s="56"/>
      <c r="B41" s="60"/>
      <c r="C41" s="56"/>
      <c r="D41" s="54"/>
      <c r="E41" s="56"/>
      <c r="F41" s="58"/>
      <c r="G41" s="57"/>
    </row>
    <row r="42" spans="1:7" s="55" customFormat="1">
      <c r="A42" s="56"/>
      <c r="B42" s="60"/>
      <c r="C42" s="56"/>
      <c r="D42" s="54"/>
      <c r="E42" s="56"/>
      <c r="F42" s="58"/>
      <c r="G42" s="57"/>
    </row>
    <row r="43" spans="1:7">
      <c r="A43" s="56"/>
      <c r="B43" s="60"/>
      <c r="C43" s="56"/>
      <c r="D43" s="56"/>
      <c r="E43" s="56"/>
      <c r="F43" s="58"/>
      <c r="G43" s="57"/>
    </row>
    <row r="44" spans="1:7">
      <c r="A44" s="56"/>
      <c r="B44" s="60"/>
      <c r="C44" s="56"/>
      <c r="D44" s="56"/>
      <c r="E44" s="56"/>
      <c r="F44" s="58"/>
      <c r="G44" s="57"/>
    </row>
    <row r="45" spans="1:7">
      <c r="A45" s="56"/>
      <c r="B45" s="60"/>
      <c r="C45" s="56"/>
      <c r="D45" s="56"/>
      <c r="E45" s="56"/>
      <c r="F45" s="58"/>
      <c r="G45" s="57"/>
    </row>
    <row r="46" spans="1:7">
      <c r="A46" s="56"/>
      <c r="B46" s="60"/>
      <c r="C46" s="56"/>
      <c r="D46" s="56"/>
      <c r="E46" s="56"/>
      <c r="F46" s="58"/>
      <c r="G46" s="57"/>
    </row>
    <row r="47" spans="1:7">
      <c r="A47" s="56"/>
      <c r="B47" s="60"/>
      <c r="C47" s="56"/>
      <c r="D47" s="56"/>
      <c r="E47" s="56"/>
      <c r="F47" s="58"/>
      <c r="G47" s="57"/>
    </row>
    <row r="48" spans="1:7">
      <c r="A48" s="56"/>
      <c r="B48" s="60"/>
      <c r="C48" s="56"/>
      <c r="D48" s="56"/>
      <c r="E48" s="56"/>
      <c r="F48" s="58"/>
      <c r="G48" s="57"/>
    </row>
    <row r="49" spans="1:8">
      <c r="A49" s="56"/>
      <c r="B49" s="60"/>
      <c r="C49" s="56"/>
      <c r="D49" s="56"/>
      <c r="E49" s="56"/>
      <c r="F49" s="58"/>
      <c r="G49" s="57"/>
    </row>
    <row r="50" spans="1:8">
      <c r="A50" s="56"/>
      <c r="B50" s="60"/>
      <c r="C50" s="56"/>
      <c r="D50" s="56"/>
      <c r="E50" s="56"/>
      <c r="F50" s="58"/>
      <c r="G50" s="57"/>
    </row>
    <row r="51" spans="1:8">
      <c r="A51" s="56"/>
      <c r="B51" s="60"/>
      <c r="C51" s="56"/>
      <c r="D51" s="56"/>
      <c r="E51" s="56"/>
      <c r="F51" s="58"/>
      <c r="G51" s="57"/>
    </row>
    <row r="52" spans="1:8">
      <c r="A52" s="56"/>
      <c r="B52" s="60"/>
      <c r="C52" s="56"/>
      <c r="D52" s="56"/>
      <c r="E52" s="56"/>
      <c r="F52" s="58"/>
      <c r="G52" s="57"/>
    </row>
    <row r="53" spans="1:8">
      <c r="A53" s="56"/>
      <c r="B53" s="60"/>
      <c r="C53" s="56"/>
      <c r="D53" s="56"/>
      <c r="E53" s="56"/>
      <c r="F53" s="58"/>
      <c r="G53" s="57"/>
    </row>
    <row r="54" spans="1:8">
      <c r="A54" s="56"/>
      <c r="B54" s="60"/>
      <c r="C54" s="56"/>
      <c r="D54" s="56"/>
      <c r="E54" s="56"/>
      <c r="F54" s="58"/>
      <c r="G54" s="57"/>
    </row>
    <row r="55" spans="1:8">
      <c r="A55" s="56"/>
      <c r="B55" s="60"/>
      <c r="C55" s="56"/>
      <c r="D55" s="56"/>
      <c r="E55" s="56"/>
      <c r="F55" s="58"/>
      <c r="G55" s="57"/>
    </row>
    <row r="56" spans="1:8">
      <c r="A56" s="56"/>
      <c r="B56" s="60"/>
      <c r="C56" s="56"/>
      <c r="D56" s="56"/>
      <c r="E56" s="56"/>
      <c r="F56" s="58"/>
      <c r="G56" s="57"/>
    </row>
    <row r="57" spans="1:8">
      <c r="A57" s="56"/>
      <c r="B57" s="60"/>
      <c r="C57" s="56"/>
      <c r="D57" s="56"/>
      <c r="E57" s="56"/>
      <c r="F57" s="58"/>
      <c r="G57" s="57"/>
    </row>
    <row r="58" spans="1:8">
      <c r="A58" s="56"/>
      <c r="B58" s="60"/>
      <c r="C58" s="56"/>
      <c r="D58" s="56"/>
      <c r="E58" s="56"/>
      <c r="F58" s="58"/>
      <c r="G58" s="57"/>
    </row>
    <row r="59" spans="1:8">
      <c r="A59" s="56"/>
      <c r="B59" s="60"/>
      <c r="C59" s="56"/>
      <c r="D59" s="56"/>
      <c r="E59" s="56"/>
      <c r="F59" s="58"/>
      <c r="G59" s="57"/>
    </row>
    <row r="60" spans="1:8">
      <c r="A60" s="56"/>
      <c r="B60" s="60"/>
      <c r="C60" s="56"/>
      <c r="D60" s="56"/>
      <c r="E60" s="56"/>
      <c r="F60" s="58"/>
      <c r="G60" s="57"/>
    </row>
    <row r="61" spans="1:8">
      <c r="A61" s="56"/>
      <c r="B61" s="60"/>
      <c r="C61" s="56"/>
      <c r="D61" s="56"/>
      <c r="E61" s="56"/>
      <c r="F61" s="58"/>
      <c r="G61" s="57"/>
    </row>
    <row r="62" spans="1:8">
      <c r="A62" s="56"/>
      <c r="B62" s="60"/>
      <c r="C62" s="56"/>
      <c r="D62" s="56"/>
      <c r="E62" s="56"/>
      <c r="F62" s="58"/>
      <c r="G62" s="57"/>
    </row>
    <row r="63" spans="1:8">
      <c r="A63" s="56"/>
      <c r="B63" s="60"/>
      <c r="C63" s="56"/>
      <c r="D63" s="56"/>
      <c r="E63" s="56"/>
      <c r="F63" s="58"/>
      <c r="G63" s="57"/>
    </row>
    <row r="64" spans="1:8">
      <c r="A64" s="56"/>
      <c r="B64" s="60"/>
      <c r="C64" s="56"/>
      <c r="D64" s="56"/>
      <c r="E64" s="56"/>
      <c r="F64" s="58"/>
      <c r="G64" s="57"/>
      <c r="H64" s="55"/>
    </row>
    <row r="65" spans="1:8">
      <c r="A65" s="56"/>
      <c r="B65" s="60"/>
      <c r="C65" s="56"/>
      <c r="D65" s="56"/>
      <c r="E65" s="56"/>
      <c r="F65" s="58"/>
      <c r="G65" s="57"/>
      <c r="H65" s="55"/>
    </row>
    <row r="66" spans="1:8">
      <c r="H66" s="55"/>
    </row>
    <row r="67" spans="1:8">
      <c r="H67" s="55"/>
    </row>
    <row r="68" spans="1:8">
      <c r="H68" s="55"/>
    </row>
    <row r="69" spans="1:8">
      <c r="H69" s="55"/>
    </row>
    <row r="70" spans="1:8">
      <c r="H70" s="55"/>
    </row>
    <row r="71" spans="1:8">
      <c r="H71" s="55"/>
    </row>
    <row r="72" spans="1:8">
      <c r="H72" s="55"/>
    </row>
    <row r="73" spans="1:8">
      <c r="H73" s="55"/>
    </row>
    <row r="74" spans="1:8">
      <c r="H74" s="5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tabSelected="1" workbookViewId="0">
      <selection activeCell="G7" sqref="G7"/>
    </sheetView>
  </sheetViews>
  <sheetFormatPr defaultRowHeight="13.8"/>
  <sheetData>
    <row r="1" spans="1:6">
      <c r="A1" s="28" t="s">
        <v>441</v>
      </c>
    </row>
    <row r="4" spans="1:6">
      <c r="A4" t="s">
        <v>467</v>
      </c>
      <c r="F4">
        <v>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>
      <selection activeCell="C7" sqref="C7"/>
    </sheetView>
  </sheetViews>
  <sheetFormatPr defaultColWidth="9" defaultRowHeight="13.2"/>
  <cols>
    <col min="1" max="1" width="5.3984375" style="5" customWidth="1"/>
    <col min="2" max="2" width="17.3984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6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3.8">
      <c r="B7" s="6"/>
      <c r="H7" s="3" t="s">
        <v>173</v>
      </c>
    </row>
    <row r="8" spans="2:8" ht="39.6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HLOOKUP(C9,Rabaty,2,TRUE)</f>
        <v>2.5000000000000001E-2</v>
      </c>
      <c r="E9" s="14">
        <f>C9-C9*D9</f>
        <v>2418.4875000000002</v>
      </c>
    </row>
    <row r="10" spans="2:8">
      <c r="B10" s="9" t="s">
        <v>168</v>
      </c>
      <c r="C10" s="13">
        <v>725</v>
      </c>
      <c r="D10" s="15">
        <f>HLOOKUP(C10,Rabaty,2,TRUE)</f>
        <v>0</v>
      </c>
      <c r="E10" s="14">
        <f>C10-C10*D10</f>
        <v>725</v>
      </c>
    </row>
    <row r="11" spans="2:8">
      <c r="B11" s="9" t="s">
        <v>169</v>
      </c>
      <c r="C11" s="13">
        <v>3761.59</v>
      </c>
      <c r="D11" s="15">
        <f>HLOOKUP(C11,Rabaty,2,TRUE)</f>
        <v>0.03</v>
      </c>
      <c r="E11" s="14">
        <f>C11-C11*D11</f>
        <v>3648.7423000000003</v>
      </c>
    </row>
    <row r="12" spans="2:8">
      <c r="B12" s="9" t="s">
        <v>170</v>
      </c>
      <c r="C12" s="13">
        <v>542.1</v>
      </c>
      <c r="D12" s="15">
        <f>HLOOKUP(C12,Rabaty,2,TRUE)</f>
        <v>0</v>
      </c>
      <c r="E12" s="14">
        <f>C12-C12*D12</f>
        <v>542.1</v>
      </c>
    </row>
    <row r="13" spans="2:8">
      <c r="B13" s="9" t="s">
        <v>171</v>
      </c>
      <c r="C13" s="13">
        <v>1657.9</v>
      </c>
      <c r="D13" s="15">
        <f>HLOOKUP(C13,Rabaty,2,TRUE)</f>
        <v>0.02</v>
      </c>
      <c r="E13" s="14">
        <f>C13-C13*D13</f>
        <v>1624.7420000000002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3"/>
  <sheetViews>
    <sheetView workbookViewId="0">
      <selection activeCell="F24" sqref="F24"/>
    </sheetView>
  </sheetViews>
  <sheetFormatPr defaultRowHeight="13.8"/>
  <cols>
    <col min="1" max="1" width="12.3984375" bestFit="1" customWidth="1"/>
    <col min="2" max="2" width="10.09765625" bestFit="1" customWidth="1"/>
    <col min="3" max="3" width="6" customWidth="1"/>
    <col min="4" max="4" width="14.19921875" customWidth="1"/>
    <col min="5" max="5" width="10.69921875" customWidth="1"/>
    <col min="6" max="6" width="15.19921875" customWidth="1"/>
    <col min="7" max="7" width="9.8984375" style="1" customWidth="1"/>
    <col min="8" max="8" width="16.69921875" customWidth="1"/>
    <col min="9" max="9" width="10.59765625" bestFit="1" customWidth="1"/>
    <col min="10" max="10" width="10.5" customWidth="1"/>
  </cols>
  <sheetData>
    <row r="1" spans="1:14" s="55" customFormat="1">
      <c r="B1" s="55" t="s">
        <v>1</v>
      </c>
      <c r="C1" s="55" t="s">
        <v>2</v>
      </c>
      <c r="D1" s="55" t="s">
        <v>2</v>
      </c>
      <c r="E1" s="55" t="s">
        <v>3</v>
      </c>
    </row>
    <row r="2" spans="1:14" s="55" customFormat="1">
      <c r="B2" s="55" t="s">
        <v>7</v>
      </c>
      <c r="C2" s="55" t="s">
        <v>443</v>
      </c>
      <c r="D2" s="55" t="s">
        <v>444</v>
      </c>
      <c r="E2" s="55" t="s">
        <v>24</v>
      </c>
    </row>
    <row r="3" spans="1:14" s="55" customFormat="1">
      <c r="B3" s="55" t="s">
        <v>7</v>
      </c>
      <c r="C3" s="55" t="s">
        <v>444</v>
      </c>
      <c r="E3" s="55" t="s">
        <v>136</v>
      </c>
    </row>
    <row r="4" spans="1:14" s="55" customFormat="1"/>
    <row r="5" spans="1:14">
      <c r="A5" s="37" t="s">
        <v>0</v>
      </c>
      <c r="B5" s="37" t="s">
        <v>1</v>
      </c>
      <c r="C5" s="37" t="s">
        <v>2</v>
      </c>
      <c r="D5" s="37" t="s">
        <v>3</v>
      </c>
      <c r="E5" s="37" t="s">
        <v>4</v>
      </c>
      <c r="F5" s="37" t="s">
        <v>5</v>
      </c>
      <c r="G5" s="2"/>
      <c r="I5" s="3" t="s">
        <v>139</v>
      </c>
    </row>
    <row r="6" spans="1:14">
      <c r="A6" t="s">
        <v>6</v>
      </c>
      <c r="B6" t="s">
        <v>7</v>
      </c>
      <c r="C6">
        <v>37</v>
      </c>
      <c r="D6" t="s">
        <v>24</v>
      </c>
      <c r="E6">
        <v>14</v>
      </c>
      <c r="F6" s="2">
        <v>2450</v>
      </c>
      <c r="G6" s="2"/>
    </row>
    <row r="7" spans="1:14">
      <c r="A7" t="s">
        <v>9</v>
      </c>
      <c r="B7" t="s">
        <v>7</v>
      </c>
      <c r="C7">
        <v>28</v>
      </c>
      <c r="D7" t="s">
        <v>136</v>
      </c>
      <c r="E7">
        <v>3</v>
      </c>
      <c r="F7" s="2">
        <v>2280</v>
      </c>
      <c r="G7" s="2"/>
    </row>
    <row r="8" spans="1:14">
      <c r="A8" t="s">
        <v>10</v>
      </c>
      <c r="B8" t="s">
        <v>11</v>
      </c>
      <c r="C8">
        <v>34</v>
      </c>
      <c r="D8" t="s">
        <v>137</v>
      </c>
      <c r="E8">
        <v>5</v>
      </c>
      <c r="F8" s="2">
        <v>1379</v>
      </c>
      <c r="G8" s="2"/>
      <c r="H8" t="s">
        <v>445</v>
      </c>
      <c r="I8" t="s">
        <v>446</v>
      </c>
    </row>
    <row r="9" spans="1:14">
      <c r="A9" t="s">
        <v>13</v>
      </c>
      <c r="B9" t="s">
        <v>11</v>
      </c>
      <c r="C9">
        <v>41</v>
      </c>
      <c r="D9" t="s">
        <v>136</v>
      </c>
      <c r="E9">
        <v>12</v>
      </c>
      <c r="F9" s="2">
        <v>3570</v>
      </c>
      <c r="G9" s="2"/>
      <c r="H9" t="s">
        <v>447</v>
      </c>
      <c r="I9" s="65">
        <f>DAVERAGE(A5:F133,E5,B1:E3)</f>
        <v>16.411764705882351</v>
      </c>
    </row>
    <row r="10" spans="1:14">
      <c r="A10" t="s">
        <v>14</v>
      </c>
      <c r="B10" t="s">
        <v>7</v>
      </c>
      <c r="C10">
        <v>23</v>
      </c>
      <c r="D10" t="s">
        <v>12</v>
      </c>
      <c r="E10">
        <v>2</v>
      </c>
      <c r="F10" s="2">
        <v>1970</v>
      </c>
      <c r="G10" s="2"/>
      <c r="H10" t="s">
        <v>448</v>
      </c>
      <c r="I10">
        <f>DMAX(A5:F133,C5,B1:E3)</f>
        <v>54</v>
      </c>
      <c r="K10" s="1"/>
      <c r="L10" s="1"/>
      <c r="M10" s="1"/>
      <c r="N10" s="1"/>
    </row>
    <row r="11" spans="1:14">
      <c r="A11" t="s">
        <v>16</v>
      </c>
      <c r="B11" t="s">
        <v>7</v>
      </c>
      <c r="C11">
        <v>35</v>
      </c>
      <c r="D11" t="s">
        <v>24</v>
      </c>
      <c r="E11">
        <v>7</v>
      </c>
      <c r="F11" s="2">
        <v>2325</v>
      </c>
      <c r="G11" s="2"/>
      <c r="H11" t="s">
        <v>449</v>
      </c>
      <c r="I11">
        <f>DMIN(A5:F133,C5,B1:E3)</f>
        <v>28</v>
      </c>
      <c r="J11" s="1"/>
      <c r="K11" s="1"/>
      <c r="L11" s="1"/>
      <c r="M11" s="1"/>
      <c r="N11" s="1"/>
    </row>
    <row r="12" spans="1:14">
      <c r="A12" t="s">
        <v>17</v>
      </c>
      <c r="B12" t="s">
        <v>11</v>
      </c>
      <c r="C12">
        <v>37</v>
      </c>
      <c r="D12" t="s">
        <v>8</v>
      </c>
      <c r="E12">
        <v>9</v>
      </c>
      <c r="F12" s="2">
        <v>4759</v>
      </c>
      <c r="G12" s="2"/>
      <c r="H12" t="s">
        <v>450</v>
      </c>
      <c r="I12" s="63">
        <f>DSUM(A5:F133,F5,B1:E3)</f>
        <v>53283</v>
      </c>
      <c r="J12" s="1"/>
      <c r="K12" s="1"/>
      <c r="L12" s="1"/>
      <c r="M12" s="1"/>
      <c r="N12" s="1"/>
    </row>
    <row r="13" spans="1:14">
      <c r="A13" t="s">
        <v>18</v>
      </c>
      <c r="B13" t="s">
        <v>11</v>
      </c>
      <c r="C13">
        <v>35</v>
      </c>
      <c r="D13" t="s">
        <v>12</v>
      </c>
      <c r="E13">
        <v>3</v>
      </c>
      <c r="F13" s="2">
        <v>1276</v>
      </c>
      <c r="G13" s="2"/>
      <c r="H13" t="s">
        <v>451</v>
      </c>
      <c r="I13">
        <f>DCOUNTA(A5:F133,A5,B1:E3)</f>
        <v>17</v>
      </c>
      <c r="J13" s="1"/>
      <c r="K13" s="1"/>
      <c r="L13" s="1"/>
      <c r="M13" s="1"/>
      <c r="N13" s="1"/>
    </row>
    <row r="14" spans="1:14">
      <c r="A14" t="s">
        <v>19</v>
      </c>
      <c r="B14" t="s">
        <v>11</v>
      </c>
      <c r="C14">
        <v>60</v>
      </c>
      <c r="D14" t="s">
        <v>25</v>
      </c>
      <c r="E14">
        <v>35</v>
      </c>
      <c r="F14" s="2">
        <v>2560</v>
      </c>
      <c r="G14" s="2"/>
      <c r="J14" s="1"/>
      <c r="K14" s="1"/>
      <c r="L14" s="1"/>
      <c r="M14" s="1"/>
      <c r="N14" s="1"/>
    </row>
    <row r="15" spans="1:14">
      <c r="A15" t="s">
        <v>20</v>
      </c>
      <c r="B15" t="s">
        <v>7</v>
      </c>
      <c r="C15">
        <v>28</v>
      </c>
      <c r="D15" t="s">
        <v>15</v>
      </c>
      <c r="E15">
        <v>1</v>
      </c>
      <c r="F15" s="2">
        <v>3430</v>
      </c>
      <c r="G15" s="2"/>
      <c r="J15" s="1"/>
      <c r="K15" s="1"/>
      <c r="L15" s="1"/>
      <c r="M15" s="1"/>
      <c r="N15" s="1"/>
    </row>
    <row r="16" spans="1:14">
      <c r="A16" t="s">
        <v>21</v>
      </c>
      <c r="B16" t="s">
        <v>7</v>
      </c>
      <c r="C16">
        <v>21</v>
      </c>
      <c r="D16" t="s">
        <v>12</v>
      </c>
      <c r="E16">
        <v>2</v>
      </c>
      <c r="F16" s="2">
        <v>1058</v>
      </c>
      <c r="G16" s="2"/>
      <c r="J16" s="1"/>
      <c r="K16" s="1"/>
      <c r="L16" s="1"/>
      <c r="M16" s="1"/>
      <c r="N16" s="1"/>
    </row>
    <row r="17" spans="1:14">
      <c r="A17" t="s">
        <v>21</v>
      </c>
      <c r="B17" t="s">
        <v>11</v>
      </c>
      <c r="C17">
        <v>47</v>
      </c>
      <c r="D17" t="s">
        <v>12</v>
      </c>
      <c r="E17">
        <v>17</v>
      </c>
      <c r="F17" s="2">
        <v>1740</v>
      </c>
      <c r="G17" s="2"/>
      <c r="J17" s="1"/>
      <c r="K17" s="1"/>
      <c r="L17" s="1"/>
      <c r="M17" s="1"/>
      <c r="N17" s="1"/>
    </row>
    <row r="18" spans="1:14">
      <c r="A18" t="s">
        <v>22</v>
      </c>
      <c r="B18" t="s">
        <v>11</v>
      </c>
      <c r="C18">
        <v>32</v>
      </c>
      <c r="D18" t="s">
        <v>137</v>
      </c>
      <c r="E18">
        <v>10</v>
      </c>
      <c r="F18" s="2">
        <v>2105</v>
      </c>
      <c r="G18" s="2"/>
      <c r="J18" s="1"/>
      <c r="K18" s="1"/>
      <c r="L18" s="1"/>
      <c r="M18" s="1"/>
      <c r="N18" s="1"/>
    </row>
    <row r="19" spans="1:14">
      <c r="A19" t="s">
        <v>23</v>
      </c>
      <c r="B19" t="s">
        <v>11</v>
      </c>
      <c r="C19">
        <v>27</v>
      </c>
      <c r="D19" t="s">
        <v>8</v>
      </c>
      <c r="E19">
        <v>1</v>
      </c>
      <c r="F19" s="2">
        <v>2820</v>
      </c>
      <c r="G19" s="2"/>
      <c r="J19" s="1"/>
      <c r="K19" s="1"/>
      <c r="L19" s="1"/>
      <c r="M19" s="1"/>
      <c r="N19" s="1"/>
    </row>
    <row r="20" spans="1:14">
      <c r="A20" t="s">
        <v>26</v>
      </c>
      <c r="B20" t="s">
        <v>7</v>
      </c>
      <c r="C20">
        <v>42</v>
      </c>
      <c r="D20" t="s">
        <v>136</v>
      </c>
      <c r="E20">
        <v>21</v>
      </c>
      <c r="F20" s="2">
        <v>2431</v>
      </c>
      <c r="G20" s="2"/>
      <c r="J20" s="1"/>
      <c r="K20" s="1"/>
      <c r="L20" s="1"/>
      <c r="M20" s="1"/>
      <c r="N20" s="1"/>
    </row>
    <row r="21" spans="1:14">
      <c r="A21" t="s">
        <v>27</v>
      </c>
      <c r="B21" t="s">
        <v>11</v>
      </c>
      <c r="C21">
        <v>32</v>
      </c>
      <c r="D21" t="s">
        <v>15</v>
      </c>
      <c r="E21">
        <v>11</v>
      </c>
      <c r="F21" s="2">
        <v>3471</v>
      </c>
      <c r="G21" s="2"/>
      <c r="J21" s="1"/>
      <c r="K21" s="1"/>
      <c r="L21" s="1"/>
      <c r="M21" s="1"/>
      <c r="N21" s="1"/>
    </row>
    <row r="22" spans="1:14">
      <c r="A22" t="s">
        <v>28</v>
      </c>
      <c r="B22" t="s">
        <v>11</v>
      </c>
      <c r="C22">
        <v>34</v>
      </c>
      <c r="D22" t="s">
        <v>137</v>
      </c>
      <c r="E22">
        <v>13</v>
      </c>
      <c r="F22" s="2">
        <v>2188</v>
      </c>
      <c r="G22" s="2"/>
      <c r="J22" s="1"/>
      <c r="K22" s="1"/>
      <c r="L22" s="1"/>
      <c r="M22" s="1"/>
      <c r="N22" s="1"/>
    </row>
    <row r="23" spans="1:14">
      <c r="A23" t="s">
        <v>29</v>
      </c>
      <c r="B23" t="s">
        <v>7</v>
      </c>
      <c r="C23">
        <v>54</v>
      </c>
      <c r="D23" t="s">
        <v>15</v>
      </c>
      <c r="E23">
        <v>33</v>
      </c>
      <c r="F23" s="2">
        <v>4579</v>
      </c>
      <c r="G23" s="2"/>
      <c r="J23" s="1"/>
      <c r="K23" s="1"/>
      <c r="L23" s="1"/>
      <c r="M23" s="1"/>
      <c r="N23" s="1"/>
    </row>
    <row r="24" spans="1:14">
      <c r="A24" t="s">
        <v>30</v>
      </c>
      <c r="B24" t="s">
        <v>7</v>
      </c>
      <c r="C24">
        <v>47</v>
      </c>
      <c r="D24" t="s">
        <v>137</v>
      </c>
      <c r="E24">
        <v>26</v>
      </c>
      <c r="F24" s="2">
        <v>4519</v>
      </c>
      <c r="G24" s="2"/>
      <c r="J24" s="1"/>
      <c r="K24" s="1"/>
      <c r="L24" s="1"/>
      <c r="M24" s="1"/>
      <c r="N24" s="1"/>
    </row>
    <row r="25" spans="1:14">
      <c r="A25" t="s">
        <v>31</v>
      </c>
      <c r="B25" t="s">
        <v>11</v>
      </c>
      <c r="C25">
        <v>51</v>
      </c>
      <c r="D25" t="s">
        <v>24</v>
      </c>
      <c r="E25">
        <v>30</v>
      </c>
      <c r="F25" s="2">
        <v>1461</v>
      </c>
      <c r="G25" s="2"/>
      <c r="J25" s="1"/>
      <c r="K25" s="1"/>
      <c r="L25" s="1"/>
      <c r="M25" s="1"/>
      <c r="N25" s="1"/>
    </row>
    <row r="26" spans="1:14">
      <c r="A26" t="s">
        <v>32</v>
      </c>
      <c r="B26" t="s">
        <v>7</v>
      </c>
      <c r="C26">
        <v>59</v>
      </c>
      <c r="D26" t="s">
        <v>137</v>
      </c>
      <c r="E26">
        <v>38</v>
      </c>
      <c r="F26" s="2">
        <v>1799</v>
      </c>
      <c r="G26" s="2"/>
      <c r="J26" s="1"/>
      <c r="K26" s="1"/>
      <c r="L26" s="1"/>
      <c r="M26" s="1"/>
      <c r="N26" s="1"/>
    </row>
    <row r="27" spans="1:14">
      <c r="A27" t="s">
        <v>33</v>
      </c>
      <c r="B27" t="s">
        <v>7</v>
      </c>
      <c r="C27">
        <v>24</v>
      </c>
      <c r="D27" t="s">
        <v>137</v>
      </c>
      <c r="E27">
        <v>3</v>
      </c>
      <c r="F27" s="2">
        <v>3587</v>
      </c>
      <c r="G27" s="2"/>
      <c r="J27" s="1"/>
      <c r="K27" s="1"/>
      <c r="L27" s="1"/>
      <c r="M27" s="1"/>
      <c r="N27" s="1"/>
    </row>
    <row r="28" spans="1:14">
      <c r="A28" t="s">
        <v>34</v>
      </c>
      <c r="B28" t="s">
        <v>11</v>
      </c>
      <c r="C28">
        <v>37</v>
      </c>
      <c r="D28" t="s">
        <v>24</v>
      </c>
      <c r="E28">
        <v>16</v>
      </c>
      <c r="F28" s="2">
        <v>3206</v>
      </c>
      <c r="G28" s="2"/>
      <c r="J28" s="1"/>
      <c r="K28" s="1"/>
      <c r="L28" s="1"/>
      <c r="M28" s="1"/>
      <c r="N28" s="1"/>
    </row>
    <row r="29" spans="1:14">
      <c r="A29" t="s">
        <v>35</v>
      </c>
      <c r="B29" t="s">
        <v>11</v>
      </c>
      <c r="C29">
        <v>45</v>
      </c>
      <c r="D29" t="s">
        <v>137</v>
      </c>
      <c r="E29">
        <v>24</v>
      </c>
      <c r="F29" s="2">
        <v>2373</v>
      </c>
      <c r="G29" s="2"/>
    </row>
    <row r="30" spans="1:14">
      <c r="A30" t="s">
        <v>138</v>
      </c>
      <c r="B30" t="s">
        <v>7</v>
      </c>
      <c r="C30">
        <v>51</v>
      </c>
      <c r="D30" t="s">
        <v>8</v>
      </c>
      <c r="E30">
        <v>30</v>
      </c>
      <c r="F30" s="2">
        <v>1540</v>
      </c>
      <c r="G30" s="2"/>
    </row>
    <row r="31" spans="1:14">
      <c r="A31" t="s">
        <v>36</v>
      </c>
      <c r="B31" t="s">
        <v>11</v>
      </c>
      <c r="C31">
        <v>30</v>
      </c>
      <c r="D31" t="s">
        <v>25</v>
      </c>
      <c r="E31">
        <v>9</v>
      </c>
      <c r="F31" s="2">
        <v>3637</v>
      </c>
      <c r="G31" s="2"/>
    </row>
    <row r="32" spans="1:14">
      <c r="A32" t="s">
        <v>37</v>
      </c>
      <c r="B32" t="s">
        <v>11</v>
      </c>
      <c r="C32">
        <v>51</v>
      </c>
      <c r="D32" t="s">
        <v>24</v>
      </c>
      <c r="E32">
        <v>30</v>
      </c>
      <c r="F32" s="2">
        <v>4309</v>
      </c>
      <c r="G32" s="2"/>
    </row>
    <row r="33" spans="1:7">
      <c r="A33" t="s">
        <v>38</v>
      </c>
      <c r="B33" t="s">
        <v>7</v>
      </c>
      <c r="C33">
        <v>33</v>
      </c>
      <c r="D33" t="s">
        <v>137</v>
      </c>
      <c r="E33">
        <v>12</v>
      </c>
      <c r="F33" s="2">
        <v>1291</v>
      </c>
      <c r="G33" s="2"/>
    </row>
    <row r="34" spans="1:7">
      <c r="A34" t="s">
        <v>39</v>
      </c>
      <c r="B34" t="s">
        <v>7</v>
      </c>
      <c r="C34">
        <v>22</v>
      </c>
      <c r="D34" t="s">
        <v>15</v>
      </c>
      <c r="E34">
        <v>1</v>
      </c>
      <c r="F34" s="2">
        <v>2713</v>
      </c>
      <c r="G34" s="2"/>
    </row>
    <row r="35" spans="1:7">
      <c r="A35" t="s">
        <v>39</v>
      </c>
      <c r="B35" t="s">
        <v>7</v>
      </c>
      <c r="C35">
        <v>54</v>
      </c>
      <c r="D35" t="s">
        <v>137</v>
      </c>
      <c r="E35">
        <v>33</v>
      </c>
      <c r="F35" s="2">
        <v>4402</v>
      </c>
      <c r="G35" s="2"/>
    </row>
    <row r="36" spans="1:7">
      <c r="A36" t="s">
        <v>40</v>
      </c>
      <c r="B36" t="s">
        <v>11</v>
      </c>
      <c r="C36">
        <v>52</v>
      </c>
      <c r="D36" t="s">
        <v>136</v>
      </c>
      <c r="E36">
        <v>31</v>
      </c>
      <c r="F36" s="2">
        <v>1715</v>
      </c>
      <c r="G36" s="2"/>
    </row>
    <row r="37" spans="1:7">
      <c r="A37" t="s">
        <v>41</v>
      </c>
      <c r="B37" t="s">
        <v>11</v>
      </c>
      <c r="C37">
        <v>49</v>
      </c>
      <c r="D37" t="s">
        <v>136</v>
      </c>
      <c r="E37">
        <v>28</v>
      </c>
      <c r="F37" s="2">
        <v>2340</v>
      </c>
      <c r="G37" s="2"/>
    </row>
    <row r="38" spans="1:7">
      <c r="A38" t="s">
        <v>42</v>
      </c>
      <c r="B38" t="s">
        <v>7</v>
      </c>
      <c r="C38">
        <v>39</v>
      </c>
      <c r="D38" t="s">
        <v>25</v>
      </c>
      <c r="E38">
        <v>18</v>
      </c>
      <c r="F38" s="2">
        <v>4383</v>
      </c>
      <c r="G38" s="2"/>
    </row>
    <row r="39" spans="1:7">
      <c r="A39" t="s">
        <v>16</v>
      </c>
      <c r="B39" t="s">
        <v>11</v>
      </c>
      <c r="C39">
        <v>47</v>
      </c>
      <c r="D39" t="s">
        <v>8</v>
      </c>
      <c r="E39">
        <v>26</v>
      </c>
      <c r="F39" s="2">
        <v>3179</v>
      </c>
      <c r="G39" s="2"/>
    </row>
    <row r="40" spans="1:7">
      <c r="A40" t="s">
        <v>43</v>
      </c>
      <c r="B40" t="s">
        <v>7</v>
      </c>
      <c r="C40">
        <v>43</v>
      </c>
      <c r="D40" t="s">
        <v>136</v>
      </c>
      <c r="E40">
        <v>22</v>
      </c>
      <c r="F40" s="2">
        <v>3119</v>
      </c>
      <c r="G40" s="2"/>
    </row>
    <row r="41" spans="1:7">
      <c r="A41" t="s">
        <v>44</v>
      </c>
      <c r="B41" t="s">
        <v>11</v>
      </c>
      <c r="C41">
        <v>27</v>
      </c>
      <c r="D41" t="s">
        <v>24</v>
      </c>
      <c r="E41">
        <v>6</v>
      </c>
      <c r="F41" s="2">
        <v>3653</v>
      </c>
      <c r="G41" s="2"/>
    </row>
    <row r="42" spans="1:7">
      <c r="A42" t="s">
        <v>45</v>
      </c>
      <c r="B42" t="s">
        <v>11</v>
      </c>
      <c r="C42">
        <v>41</v>
      </c>
      <c r="D42" t="s">
        <v>8</v>
      </c>
      <c r="E42">
        <v>20</v>
      </c>
      <c r="F42" s="2">
        <v>4403</v>
      </c>
      <c r="G42" s="2"/>
    </row>
    <row r="43" spans="1:7">
      <c r="A43" t="s">
        <v>46</v>
      </c>
      <c r="B43" t="s">
        <v>7</v>
      </c>
      <c r="C43">
        <v>50</v>
      </c>
      <c r="D43" t="s">
        <v>8</v>
      </c>
      <c r="E43">
        <v>29</v>
      </c>
      <c r="F43" s="2">
        <v>4079</v>
      </c>
      <c r="G43" s="2"/>
    </row>
    <row r="44" spans="1:7">
      <c r="A44" t="s">
        <v>47</v>
      </c>
      <c r="B44" t="s">
        <v>11</v>
      </c>
      <c r="C44">
        <v>46</v>
      </c>
      <c r="D44" t="s">
        <v>137</v>
      </c>
      <c r="E44">
        <v>25</v>
      </c>
      <c r="F44" s="2">
        <v>4248</v>
      </c>
      <c r="G44" s="2"/>
    </row>
    <row r="45" spans="1:7">
      <c r="A45" t="s">
        <v>48</v>
      </c>
      <c r="B45" t="s">
        <v>7</v>
      </c>
      <c r="C45">
        <v>33</v>
      </c>
      <c r="D45" t="s">
        <v>25</v>
      </c>
      <c r="E45">
        <v>12</v>
      </c>
      <c r="F45" s="2">
        <v>3793</v>
      </c>
      <c r="G45" s="2"/>
    </row>
    <row r="46" spans="1:7">
      <c r="A46" t="s">
        <v>49</v>
      </c>
      <c r="B46" t="s">
        <v>11</v>
      </c>
      <c r="C46">
        <v>41</v>
      </c>
      <c r="D46" t="s">
        <v>8</v>
      </c>
      <c r="E46">
        <v>20</v>
      </c>
      <c r="F46" s="2">
        <v>4351</v>
      </c>
      <c r="G46" s="2"/>
    </row>
    <row r="47" spans="1:7">
      <c r="A47" t="s">
        <v>50</v>
      </c>
      <c r="B47" t="s">
        <v>7</v>
      </c>
      <c r="C47">
        <v>22</v>
      </c>
      <c r="D47" t="s">
        <v>24</v>
      </c>
      <c r="E47">
        <v>1</v>
      </c>
      <c r="F47" s="2">
        <v>2694</v>
      </c>
      <c r="G47" s="2"/>
    </row>
    <row r="48" spans="1:7">
      <c r="A48" t="s">
        <v>51</v>
      </c>
      <c r="B48" t="s">
        <v>11</v>
      </c>
      <c r="C48">
        <v>43</v>
      </c>
      <c r="D48" t="s">
        <v>137</v>
      </c>
      <c r="E48">
        <v>22</v>
      </c>
      <c r="F48" s="2">
        <v>2594</v>
      </c>
      <c r="G48" s="2"/>
    </row>
    <row r="49" spans="1:7">
      <c r="A49" t="s">
        <v>52</v>
      </c>
      <c r="B49" t="s">
        <v>11</v>
      </c>
      <c r="C49">
        <v>37</v>
      </c>
      <c r="D49" t="s">
        <v>8</v>
      </c>
      <c r="E49">
        <v>16</v>
      </c>
      <c r="F49" s="2">
        <v>1538</v>
      </c>
      <c r="G49" s="2"/>
    </row>
    <row r="50" spans="1:7">
      <c r="A50" t="s">
        <v>53</v>
      </c>
      <c r="B50" t="s">
        <v>11</v>
      </c>
      <c r="C50">
        <v>59</v>
      </c>
      <c r="D50" t="s">
        <v>24</v>
      </c>
      <c r="E50">
        <v>38</v>
      </c>
      <c r="F50" s="2">
        <v>2603</v>
      </c>
      <c r="G50" s="2"/>
    </row>
    <row r="51" spans="1:7">
      <c r="A51" t="s">
        <v>54</v>
      </c>
      <c r="B51" t="s">
        <v>11</v>
      </c>
      <c r="C51">
        <v>34</v>
      </c>
      <c r="D51" t="s">
        <v>136</v>
      </c>
      <c r="E51">
        <v>13</v>
      </c>
      <c r="F51" s="2">
        <v>3494</v>
      </c>
      <c r="G51" s="2"/>
    </row>
    <row r="52" spans="1:7">
      <c r="A52" t="s">
        <v>55</v>
      </c>
      <c r="B52" t="s">
        <v>11</v>
      </c>
      <c r="C52">
        <v>39</v>
      </c>
      <c r="D52" t="s">
        <v>8</v>
      </c>
      <c r="E52">
        <v>18</v>
      </c>
      <c r="F52" s="2">
        <v>3630</v>
      </c>
      <c r="G52" s="2"/>
    </row>
    <row r="53" spans="1:7">
      <c r="A53" t="s">
        <v>56</v>
      </c>
      <c r="B53" t="s">
        <v>7</v>
      </c>
      <c r="C53">
        <v>32</v>
      </c>
      <c r="D53" t="s">
        <v>137</v>
      </c>
      <c r="E53">
        <v>11</v>
      </c>
      <c r="F53" s="2">
        <v>2878</v>
      </c>
      <c r="G53" s="2"/>
    </row>
    <row r="54" spans="1:7">
      <c r="A54" t="s">
        <v>57</v>
      </c>
      <c r="B54" t="s">
        <v>7</v>
      </c>
      <c r="C54">
        <v>59</v>
      </c>
      <c r="D54" t="s">
        <v>12</v>
      </c>
      <c r="E54">
        <v>38</v>
      </c>
      <c r="F54" s="2">
        <v>3033</v>
      </c>
      <c r="G54" s="2"/>
    </row>
    <row r="55" spans="1:7">
      <c r="A55" t="s">
        <v>58</v>
      </c>
      <c r="B55" t="s">
        <v>11</v>
      </c>
      <c r="C55">
        <v>55</v>
      </c>
      <c r="D55" t="s">
        <v>12</v>
      </c>
      <c r="E55">
        <v>34</v>
      </c>
      <c r="F55" s="2">
        <v>1728</v>
      </c>
      <c r="G55" s="2"/>
    </row>
    <row r="56" spans="1:7">
      <c r="A56" t="s">
        <v>59</v>
      </c>
      <c r="B56" t="s">
        <v>7</v>
      </c>
      <c r="C56">
        <v>45</v>
      </c>
      <c r="D56" t="s">
        <v>12</v>
      </c>
      <c r="E56">
        <v>24</v>
      </c>
      <c r="F56" s="2">
        <v>2705</v>
      </c>
      <c r="G56" s="2"/>
    </row>
    <row r="57" spans="1:7">
      <c r="A57" t="s">
        <v>60</v>
      </c>
      <c r="B57" t="s">
        <v>11</v>
      </c>
      <c r="C57">
        <v>43</v>
      </c>
      <c r="D57" t="s">
        <v>8</v>
      </c>
      <c r="E57">
        <v>22</v>
      </c>
      <c r="F57" s="2">
        <v>2826</v>
      </c>
      <c r="G57" s="2"/>
    </row>
    <row r="58" spans="1:7">
      <c r="A58" t="s">
        <v>61</v>
      </c>
      <c r="B58" t="s">
        <v>7</v>
      </c>
      <c r="C58">
        <v>55</v>
      </c>
      <c r="D58" t="s">
        <v>15</v>
      </c>
      <c r="E58">
        <v>34</v>
      </c>
      <c r="F58" s="2">
        <v>3293</v>
      </c>
      <c r="G58" s="2"/>
    </row>
    <row r="59" spans="1:7">
      <c r="A59" t="s">
        <v>62</v>
      </c>
      <c r="B59" t="s">
        <v>11</v>
      </c>
      <c r="C59">
        <v>50</v>
      </c>
      <c r="D59" t="s">
        <v>136</v>
      </c>
      <c r="E59">
        <v>29</v>
      </c>
      <c r="F59" s="2">
        <v>1892</v>
      </c>
      <c r="G59" s="2"/>
    </row>
    <row r="60" spans="1:7">
      <c r="A60" t="s">
        <v>63</v>
      </c>
      <c r="B60" t="s">
        <v>7</v>
      </c>
      <c r="C60">
        <v>21</v>
      </c>
      <c r="D60" t="s">
        <v>24</v>
      </c>
      <c r="E60">
        <v>0</v>
      </c>
      <c r="F60" s="2">
        <v>1408</v>
      </c>
      <c r="G60" s="2"/>
    </row>
    <row r="61" spans="1:7">
      <c r="A61" t="s">
        <v>63</v>
      </c>
      <c r="B61" t="s">
        <v>7</v>
      </c>
      <c r="C61">
        <v>30</v>
      </c>
      <c r="D61" t="s">
        <v>8</v>
      </c>
      <c r="E61">
        <v>9</v>
      </c>
      <c r="F61" s="2">
        <v>3183</v>
      </c>
      <c r="G61" s="2"/>
    </row>
    <row r="62" spans="1:7">
      <c r="A62" t="s">
        <v>64</v>
      </c>
      <c r="B62" t="s">
        <v>11</v>
      </c>
      <c r="C62">
        <v>28</v>
      </c>
      <c r="D62" t="s">
        <v>15</v>
      </c>
      <c r="E62">
        <v>7</v>
      </c>
      <c r="F62" s="2">
        <v>4082</v>
      </c>
      <c r="G62" s="2"/>
    </row>
    <row r="63" spans="1:7">
      <c r="A63" t="s">
        <v>65</v>
      </c>
      <c r="B63" t="s">
        <v>7</v>
      </c>
      <c r="C63">
        <v>58</v>
      </c>
      <c r="D63" t="s">
        <v>15</v>
      </c>
      <c r="E63">
        <v>37</v>
      </c>
      <c r="F63" s="2">
        <v>3079</v>
      </c>
      <c r="G63" s="2"/>
    </row>
    <row r="64" spans="1:7">
      <c r="A64" t="s">
        <v>66</v>
      </c>
      <c r="B64" t="s">
        <v>11</v>
      </c>
      <c r="C64">
        <v>23</v>
      </c>
      <c r="D64" t="s">
        <v>24</v>
      </c>
      <c r="E64">
        <v>2</v>
      </c>
      <c r="F64" s="2">
        <v>3547</v>
      </c>
      <c r="G64" s="2"/>
    </row>
    <row r="65" spans="1:7">
      <c r="A65" t="s">
        <v>67</v>
      </c>
      <c r="B65" t="s">
        <v>7</v>
      </c>
      <c r="C65">
        <v>25</v>
      </c>
      <c r="D65" t="s">
        <v>15</v>
      </c>
      <c r="E65">
        <v>4</v>
      </c>
      <c r="F65" s="2">
        <v>4647</v>
      </c>
      <c r="G65" s="2"/>
    </row>
    <row r="66" spans="1:7">
      <c r="A66" t="s">
        <v>68</v>
      </c>
      <c r="B66" t="s">
        <v>11</v>
      </c>
      <c r="C66">
        <v>50</v>
      </c>
      <c r="D66" t="s">
        <v>24</v>
      </c>
      <c r="E66">
        <v>29</v>
      </c>
      <c r="F66" s="2">
        <v>4222</v>
      </c>
      <c r="G66" s="2"/>
    </row>
    <row r="67" spans="1:7">
      <c r="A67" t="s">
        <v>69</v>
      </c>
      <c r="B67" t="s">
        <v>11</v>
      </c>
      <c r="C67">
        <v>50</v>
      </c>
      <c r="D67" t="s">
        <v>25</v>
      </c>
      <c r="E67">
        <v>29</v>
      </c>
      <c r="F67" s="2">
        <v>1702</v>
      </c>
      <c r="G67" s="2"/>
    </row>
    <row r="68" spans="1:7">
      <c r="A68" t="s">
        <v>70</v>
      </c>
      <c r="B68" t="s">
        <v>7</v>
      </c>
      <c r="C68">
        <v>57</v>
      </c>
      <c r="D68" t="s">
        <v>15</v>
      </c>
      <c r="E68">
        <v>36</v>
      </c>
      <c r="F68" s="2">
        <v>2046</v>
      </c>
      <c r="G68" s="2"/>
    </row>
    <row r="69" spans="1:7">
      <c r="A69" t="s">
        <v>71</v>
      </c>
      <c r="B69" t="s">
        <v>7</v>
      </c>
      <c r="C69">
        <v>52</v>
      </c>
      <c r="D69" t="s">
        <v>8</v>
      </c>
      <c r="E69">
        <v>31</v>
      </c>
      <c r="F69" s="2">
        <v>1273</v>
      </c>
      <c r="G69" s="2"/>
    </row>
    <row r="70" spans="1:7">
      <c r="A70" t="s">
        <v>72</v>
      </c>
      <c r="B70" t="s">
        <v>7</v>
      </c>
      <c r="C70">
        <v>53</v>
      </c>
      <c r="D70" t="s">
        <v>8</v>
      </c>
      <c r="E70">
        <v>32</v>
      </c>
      <c r="F70" s="2">
        <v>3831</v>
      </c>
      <c r="G70" s="2"/>
    </row>
    <row r="71" spans="1:7">
      <c r="A71" t="s">
        <v>73</v>
      </c>
      <c r="B71" t="s">
        <v>7</v>
      </c>
      <c r="C71">
        <v>29</v>
      </c>
      <c r="D71" t="s">
        <v>25</v>
      </c>
      <c r="E71">
        <v>8</v>
      </c>
      <c r="F71" s="2">
        <v>4457</v>
      </c>
      <c r="G71" s="2"/>
    </row>
    <row r="72" spans="1:7">
      <c r="A72" t="s">
        <v>74</v>
      </c>
      <c r="B72" t="s">
        <v>7</v>
      </c>
      <c r="C72">
        <v>50</v>
      </c>
      <c r="D72" t="s">
        <v>25</v>
      </c>
      <c r="E72">
        <v>29</v>
      </c>
      <c r="F72" s="2">
        <v>4569</v>
      </c>
      <c r="G72" s="2"/>
    </row>
    <row r="73" spans="1:7">
      <c r="A73" t="s">
        <v>75</v>
      </c>
      <c r="B73" t="s">
        <v>11</v>
      </c>
      <c r="C73">
        <v>38</v>
      </c>
      <c r="D73" t="s">
        <v>25</v>
      </c>
      <c r="E73">
        <v>17</v>
      </c>
      <c r="F73" s="2">
        <v>1828</v>
      </c>
      <c r="G73" s="2"/>
    </row>
    <row r="74" spans="1:7">
      <c r="A74" t="s">
        <v>76</v>
      </c>
      <c r="B74" t="s">
        <v>11</v>
      </c>
      <c r="C74">
        <v>23</v>
      </c>
      <c r="D74" t="s">
        <v>15</v>
      </c>
      <c r="E74">
        <v>2</v>
      </c>
      <c r="F74" s="2">
        <v>4436</v>
      </c>
      <c r="G74" s="2"/>
    </row>
    <row r="75" spans="1:7">
      <c r="A75" t="s">
        <v>77</v>
      </c>
      <c r="B75" t="s">
        <v>7</v>
      </c>
      <c r="C75">
        <v>29</v>
      </c>
      <c r="D75" t="s">
        <v>137</v>
      </c>
      <c r="E75">
        <v>8</v>
      </c>
      <c r="F75" s="2">
        <v>4449</v>
      </c>
      <c r="G75" s="2"/>
    </row>
    <row r="76" spans="1:7">
      <c r="A76" t="s">
        <v>78</v>
      </c>
      <c r="B76" t="s">
        <v>11</v>
      </c>
      <c r="C76">
        <v>40</v>
      </c>
      <c r="D76" t="s">
        <v>12</v>
      </c>
      <c r="E76">
        <v>19</v>
      </c>
      <c r="F76" s="2">
        <v>4559</v>
      </c>
      <c r="G76" s="2"/>
    </row>
    <row r="77" spans="1:7">
      <c r="A77" t="s">
        <v>79</v>
      </c>
      <c r="B77" t="s">
        <v>7</v>
      </c>
      <c r="C77">
        <v>54</v>
      </c>
      <c r="D77" t="s">
        <v>24</v>
      </c>
      <c r="E77">
        <v>33</v>
      </c>
      <c r="F77" s="2">
        <v>4500</v>
      </c>
      <c r="G77" s="2"/>
    </row>
    <row r="78" spans="1:7">
      <c r="A78" t="s">
        <v>80</v>
      </c>
      <c r="B78" t="s">
        <v>11</v>
      </c>
      <c r="C78">
        <v>47</v>
      </c>
      <c r="D78" t="s">
        <v>136</v>
      </c>
      <c r="E78">
        <v>26</v>
      </c>
      <c r="F78" s="2">
        <v>3822</v>
      </c>
      <c r="G78" s="2"/>
    </row>
    <row r="79" spans="1:7">
      <c r="A79" t="s">
        <v>81</v>
      </c>
      <c r="B79" t="s">
        <v>7</v>
      </c>
      <c r="C79">
        <v>30</v>
      </c>
      <c r="D79" t="s">
        <v>24</v>
      </c>
      <c r="E79">
        <v>9</v>
      </c>
      <c r="F79" s="2">
        <v>2572</v>
      </c>
      <c r="G79" s="2"/>
    </row>
    <row r="80" spans="1:7">
      <c r="A80" t="s">
        <v>82</v>
      </c>
      <c r="B80" t="s">
        <v>7</v>
      </c>
      <c r="C80">
        <v>39</v>
      </c>
      <c r="D80" t="s">
        <v>24</v>
      </c>
      <c r="E80">
        <v>18</v>
      </c>
      <c r="F80" s="2">
        <v>3384</v>
      </c>
      <c r="G80" s="2"/>
    </row>
    <row r="81" spans="1:7">
      <c r="A81" t="s">
        <v>83</v>
      </c>
      <c r="B81" t="s">
        <v>7</v>
      </c>
      <c r="C81">
        <v>37</v>
      </c>
      <c r="D81" t="s">
        <v>136</v>
      </c>
      <c r="E81">
        <v>16</v>
      </c>
      <c r="F81" s="2">
        <v>3436</v>
      </c>
      <c r="G81" s="2"/>
    </row>
    <row r="82" spans="1:7">
      <c r="A82" t="s">
        <v>84</v>
      </c>
      <c r="B82" t="s">
        <v>11</v>
      </c>
      <c r="C82">
        <v>29</v>
      </c>
      <c r="D82" t="s">
        <v>24</v>
      </c>
      <c r="E82">
        <v>8</v>
      </c>
      <c r="F82" s="2">
        <v>3409</v>
      </c>
      <c r="G82" s="2"/>
    </row>
    <row r="83" spans="1:7">
      <c r="A83" t="s">
        <v>85</v>
      </c>
      <c r="B83" t="s">
        <v>7</v>
      </c>
      <c r="C83">
        <v>54</v>
      </c>
      <c r="D83" t="s">
        <v>12</v>
      </c>
      <c r="E83">
        <v>33</v>
      </c>
      <c r="F83" s="2">
        <v>1788</v>
      </c>
      <c r="G83" s="2"/>
    </row>
    <row r="84" spans="1:7">
      <c r="A84" t="s">
        <v>86</v>
      </c>
      <c r="B84" t="s">
        <v>7</v>
      </c>
      <c r="C84">
        <v>23</v>
      </c>
      <c r="D84" t="s">
        <v>137</v>
      </c>
      <c r="E84">
        <v>2</v>
      </c>
      <c r="F84" s="2">
        <v>3048</v>
      </c>
      <c r="G84" s="2"/>
    </row>
    <row r="85" spans="1:7">
      <c r="A85" t="s">
        <v>87</v>
      </c>
      <c r="B85" t="s">
        <v>11</v>
      </c>
      <c r="C85">
        <v>49</v>
      </c>
      <c r="D85" t="s">
        <v>24</v>
      </c>
      <c r="E85">
        <v>28</v>
      </c>
      <c r="F85" s="2">
        <v>3509</v>
      </c>
      <c r="G85" s="2"/>
    </row>
    <row r="86" spans="1:7">
      <c r="A86" t="s">
        <v>88</v>
      </c>
      <c r="B86" t="s">
        <v>11</v>
      </c>
      <c r="C86">
        <v>44</v>
      </c>
      <c r="D86" t="s">
        <v>136</v>
      </c>
      <c r="E86">
        <v>23</v>
      </c>
      <c r="F86" s="2">
        <v>1792</v>
      </c>
      <c r="G86" s="2"/>
    </row>
    <row r="87" spans="1:7">
      <c r="A87" t="s">
        <v>89</v>
      </c>
      <c r="B87" t="s">
        <v>7</v>
      </c>
      <c r="C87">
        <v>31</v>
      </c>
      <c r="D87" t="s">
        <v>136</v>
      </c>
      <c r="E87">
        <v>10</v>
      </c>
      <c r="F87" s="2">
        <v>3175</v>
      </c>
      <c r="G87" s="2"/>
    </row>
    <row r="88" spans="1:7">
      <c r="A88" t="s">
        <v>90</v>
      </c>
      <c r="B88" t="s">
        <v>11</v>
      </c>
      <c r="C88">
        <v>57</v>
      </c>
      <c r="D88" t="s">
        <v>24</v>
      </c>
      <c r="E88">
        <v>36</v>
      </c>
      <c r="F88" s="2">
        <v>3536</v>
      </c>
      <c r="G88" s="2"/>
    </row>
    <row r="89" spans="1:7">
      <c r="A89" t="s">
        <v>91</v>
      </c>
      <c r="B89" t="s">
        <v>7</v>
      </c>
      <c r="C89">
        <v>60</v>
      </c>
      <c r="D89" t="s">
        <v>8</v>
      </c>
      <c r="E89">
        <v>39</v>
      </c>
      <c r="F89" s="2">
        <v>2340</v>
      </c>
      <c r="G89" s="2"/>
    </row>
    <row r="90" spans="1:7">
      <c r="A90" t="s">
        <v>92</v>
      </c>
      <c r="B90" t="s">
        <v>7</v>
      </c>
      <c r="C90">
        <v>52</v>
      </c>
      <c r="D90" t="s">
        <v>136</v>
      </c>
      <c r="E90">
        <v>31</v>
      </c>
      <c r="F90" s="2">
        <v>2948</v>
      </c>
      <c r="G90" s="2"/>
    </row>
    <row r="91" spans="1:7">
      <c r="A91" t="s">
        <v>93</v>
      </c>
      <c r="B91" t="s">
        <v>11</v>
      </c>
      <c r="C91">
        <v>28</v>
      </c>
      <c r="D91" t="s">
        <v>15</v>
      </c>
      <c r="E91">
        <v>7</v>
      </c>
      <c r="F91" s="2">
        <v>1276</v>
      </c>
      <c r="G91" s="2"/>
    </row>
    <row r="92" spans="1:7">
      <c r="A92" t="s">
        <v>94</v>
      </c>
      <c r="B92" t="s">
        <v>11</v>
      </c>
      <c r="C92">
        <v>38</v>
      </c>
      <c r="D92" t="s">
        <v>8</v>
      </c>
      <c r="E92">
        <v>17</v>
      </c>
      <c r="F92" s="2">
        <v>2465</v>
      </c>
      <c r="G92" s="2"/>
    </row>
    <row r="93" spans="1:7">
      <c r="A93" t="s">
        <v>95</v>
      </c>
      <c r="B93" t="s">
        <v>7</v>
      </c>
      <c r="C93">
        <v>36</v>
      </c>
      <c r="D93" t="s">
        <v>24</v>
      </c>
      <c r="E93">
        <v>15</v>
      </c>
      <c r="F93" s="2">
        <v>3945</v>
      </c>
      <c r="G93" s="2"/>
    </row>
    <row r="94" spans="1:7">
      <c r="A94" t="s">
        <v>96</v>
      </c>
      <c r="B94" t="s">
        <v>7</v>
      </c>
      <c r="C94">
        <v>50</v>
      </c>
      <c r="D94" t="s">
        <v>136</v>
      </c>
      <c r="E94">
        <v>29</v>
      </c>
      <c r="F94" s="2">
        <v>3621</v>
      </c>
      <c r="G94" s="2"/>
    </row>
    <row r="95" spans="1:7">
      <c r="A95" t="s">
        <v>97</v>
      </c>
      <c r="B95" t="s">
        <v>7</v>
      </c>
      <c r="C95">
        <v>43</v>
      </c>
      <c r="D95" t="s">
        <v>25</v>
      </c>
      <c r="E95">
        <v>22</v>
      </c>
      <c r="F95" s="2">
        <v>3571</v>
      </c>
      <c r="G95" s="2"/>
    </row>
    <row r="96" spans="1:7">
      <c r="A96" t="s">
        <v>98</v>
      </c>
      <c r="B96" t="s">
        <v>11</v>
      </c>
      <c r="C96">
        <v>25</v>
      </c>
      <c r="D96" t="s">
        <v>25</v>
      </c>
      <c r="E96">
        <v>4</v>
      </c>
      <c r="F96" s="2">
        <v>3693</v>
      </c>
      <c r="G96" s="2"/>
    </row>
    <row r="97" spans="1:7">
      <c r="A97" t="s">
        <v>99</v>
      </c>
      <c r="B97" t="s">
        <v>11</v>
      </c>
      <c r="C97">
        <v>37</v>
      </c>
      <c r="D97" t="s">
        <v>137</v>
      </c>
      <c r="E97">
        <v>16</v>
      </c>
      <c r="F97" s="2">
        <v>2847</v>
      </c>
      <c r="G97" s="2"/>
    </row>
    <row r="98" spans="1:7">
      <c r="A98" t="s">
        <v>100</v>
      </c>
      <c r="B98" t="s">
        <v>11</v>
      </c>
      <c r="C98">
        <v>59</v>
      </c>
      <c r="D98" t="s">
        <v>25</v>
      </c>
      <c r="E98">
        <v>38</v>
      </c>
      <c r="F98" s="2">
        <v>1696</v>
      </c>
      <c r="G98" s="2"/>
    </row>
    <row r="99" spans="1:7">
      <c r="A99" t="s">
        <v>101</v>
      </c>
      <c r="B99" t="s">
        <v>11</v>
      </c>
      <c r="C99">
        <v>24</v>
      </c>
      <c r="D99" t="s">
        <v>25</v>
      </c>
      <c r="E99">
        <v>3</v>
      </c>
      <c r="F99" s="2">
        <v>3703</v>
      </c>
      <c r="G99" s="2"/>
    </row>
    <row r="100" spans="1:7">
      <c r="A100" t="s">
        <v>102</v>
      </c>
      <c r="B100" t="s">
        <v>7</v>
      </c>
      <c r="C100">
        <v>21</v>
      </c>
      <c r="D100" t="s">
        <v>137</v>
      </c>
      <c r="E100">
        <v>0</v>
      </c>
      <c r="F100" s="2">
        <v>2945</v>
      </c>
      <c r="G100" s="2"/>
    </row>
    <row r="101" spans="1:7">
      <c r="A101" t="s">
        <v>103</v>
      </c>
      <c r="B101" t="s">
        <v>7</v>
      </c>
      <c r="C101">
        <v>21</v>
      </c>
      <c r="D101" t="s">
        <v>24</v>
      </c>
      <c r="E101">
        <v>0</v>
      </c>
      <c r="F101" s="2">
        <v>2835</v>
      </c>
      <c r="G101" s="2"/>
    </row>
    <row r="102" spans="1:7">
      <c r="A102" t="s">
        <v>104</v>
      </c>
      <c r="B102" t="s">
        <v>11</v>
      </c>
      <c r="C102">
        <v>57</v>
      </c>
      <c r="D102" t="s">
        <v>24</v>
      </c>
      <c r="E102">
        <v>36</v>
      </c>
      <c r="F102" s="2">
        <v>3624</v>
      </c>
      <c r="G102" s="2"/>
    </row>
    <row r="103" spans="1:7">
      <c r="A103" t="s">
        <v>105</v>
      </c>
      <c r="B103" t="s">
        <v>7</v>
      </c>
      <c r="C103">
        <v>58</v>
      </c>
      <c r="D103" t="s">
        <v>12</v>
      </c>
      <c r="E103">
        <v>37</v>
      </c>
      <c r="F103" s="2">
        <v>1525</v>
      </c>
      <c r="G103" s="2"/>
    </row>
    <row r="104" spans="1:7">
      <c r="A104" t="s">
        <v>106</v>
      </c>
      <c r="B104" t="s">
        <v>11</v>
      </c>
      <c r="C104">
        <v>53</v>
      </c>
      <c r="D104" t="s">
        <v>15</v>
      </c>
      <c r="E104">
        <v>32</v>
      </c>
      <c r="F104" s="2">
        <v>3901</v>
      </c>
      <c r="G104" s="2"/>
    </row>
    <row r="105" spans="1:7">
      <c r="A105" t="s">
        <v>107</v>
      </c>
      <c r="B105" t="s">
        <v>7</v>
      </c>
      <c r="C105">
        <v>59</v>
      </c>
      <c r="D105" t="s">
        <v>24</v>
      </c>
      <c r="E105">
        <v>38</v>
      </c>
      <c r="F105" s="2">
        <v>3250</v>
      </c>
      <c r="G105" s="2"/>
    </row>
    <row r="106" spans="1:7">
      <c r="A106" t="s">
        <v>108</v>
      </c>
      <c r="B106" t="s">
        <v>11</v>
      </c>
      <c r="C106">
        <v>28</v>
      </c>
      <c r="D106" t="s">
        <v>8</v>
      </c>
      <c r="E106">
        <v>7</v>
      </c>
      <c r="F106" s="2">
        <v>2351</v>
      </c>
      <c r="G106" s="2"/>
    </row>
    <row r="107" spans="1:7">
      <c r="A107" t="s">
        <v>109</v>
      </c>
      <c r="B107" t="s">
        <v>11</v>
      </c>
      <c r="C107">
        <v>35</v>
      </c>
      <c r="D107" t="s">
        <v>12</v>
      </c>
      <c r="E107">
        <v>14</v>
      </c>
      <c r="F107" s="2">
        <v>2827</v>
      </c>
      <c r="G107" s="2"/>
    </row>
    <row r="108" spans="1:7">
      <c r="A108" t="s">
        <v>110</v>
      </c>
      <c r="B108" t="s">
        <v>7</v>
      </c>
      <c r="C108">
        <v>22</v>
      </c>
      <c r="D108" t="s">
        <v>15</v>
      </c>
      <c r="E108">
        <v>1</v>
      </c>
      <c r="F108" s="2">
        <v>3530</v>
      </c>
      <c r="G108" s="2"/>
    </row>
    <row r="109" spans="1:7">
      <c r="A109" t="s">
        <v>111</v>
      </c>
      <c r="B109" t="s">
        <v>11</v>
      </c>
      <c r="C109">
        <v>39</v>
      </c>
      <c r="D109" t="s">
        <v>24</v>
      </c>
      <c r="E109">
        <v>18</v>
      </c>
      <c r="F109" s="2">
        <v>4360</v>
      </c>
      <c r="G109" s="2"/>
    </row>
    <row r="110" spans="1:7">
      <c r="A110" t="s">
        <v>112</v>
      </c>
      <c r="B110" t="s">
        <v>7</v>
      </c>
      <c r="C110">
        <v>43</v>
      </c>
      <c r="D110" t="s">
        <v>12</v>
      </c>
      <c r="E110">
        <v>22</v>
      </c>
      <c r="F110" s="2">
        <v>4180</v>
      </c>
      <c r="G110" s="2"/>
    </row>
    <row r="111" spans="1:7">
      <c r="A111" t="s">
        <v>113</v>
      </c>
      <c r="B111" t="s">
        <v>11</v>
      </c>
      <c r="C111">
        <v>31</v>
      </c>
      <c r="D111" t="s">
        <v>25</v>
      </c>
      <c r="E111">
        <v>10</v>
      </c>
      <c r="F111" s="2">
        <v>3767</v>
      </c>
      <c r="G111" s="2"/>
    </row>
    <row r="112" spans="1:7">
      <c r="A112" t="s">
        <v>114</v>
      </c>
      <c r="B112" t="s">
        <v>11</v>
      </c>
      <c r="C112">
        <v>29</v>
      </c>
      <c r="D112" t="s">
        <v>25</v>
      </c>
      <c r="E112">
        <v>8</v>
      </c>
      <c r="F112" s="2">
        <v>2156</v>
      </c>
      <c r="G112" s="2"/>
    </row>
    <row r="113" spans="1:7">
      <c r="A113" t="s">
        <v>115</v>
      </c>
      <c r="B113" t="s">
        <v>11</v>
      </c>
      <c r="C113">
        <v>23</v>
      </c>
      <c r="D113" t="s">
        <v>136</v>
      </c>
      <c r="E113">
        <v>2</v>
      </c>
      <c r="F113" s="2">
        <v>1714</v>
      </c>
      <c r="G113" s="2"/>
    </row>
    <row r="114" spans="1:7">
      <c r="A114" t="s">
        <v>116</v>
      </c>
      <c r="B114" t="s">
        <v>7</v>
      </c>
      <c r="C114">
        <v>57</v>
      </c>
      <c r="D114" t="s">
        <v>137</v>
      </c>
      <c r="E114">
        <v>36</v>
      </c>
      <c r="F114" s="2">
        <v>4624</v>
      </c>
      <c r="G114" s="2"/>
    </row>
    <row r="115" spans="1:7">
      <c r="A115" t="s">
        <v>117</v>
      </c>
      <c r="B115" t="s">
        <v>7</v>
      </c>
      <c r="C115">
        <v>42</v>
      </c>
      <c r="D115" t="s">
        <v>137</v>
      </c>
      <c r="E115">
        <v>21</v>
      </c>
      <c r="F115" s="2">
        <v>3593</v>
      </c>
      <c r="G115" s="2"/>
    </row>
    <row r="116" spans="1:7">
      <c r="A116" t="s">
        <v>118</v>
      </c>
      <c r="B116" t="s">
        <v>11</v>
      </c>
      <c r="C116">
        <v>55</v>
      </c>
      <c r="D116" t="s">
        <v>12</v>
      </c>
      <c r="E116">
        <v>34</v>
      </c>
      <c r="F116" s="2">
        <v>1652</v>
      </c>
      <c r="G116" s="2"/>
    </row>
    <row r="117" spans="1:7">
      <c r="A117" t="s">
        <v>119</v>
      </c>
      <c r="B117" t="s">
        <v>7</v>
      </c>
      <c r="C117">
        <v>59</v>
      </c>
      <c r="D117" t="s">
        <v>136</v>
      </c>
      <c r="E117">
        <v>38</v>
      </c>
      <c r="F117" s="2">
        <v>3799</v>
      </c>
      <c r="G117" s="2"/>
    </row>
    <row r="118" spans="1:7">
      <c r="A118" t="s">
        <v>120</v>
      </c>
      <c r="B118" t="s">
        <v>11</v>
      </c>
      <c r="C118">
        <v>28</v>
      </c>
      <c r="D118" t="s">
        <v>137</v>
      </c>
      <c r="E118">
        <v>7</v>
      </c>
      <c r="F118" s="2">
        <v>4018</v>
      </c>
      <c r="G118" s="2"/>
    </row>
    <row r="119" spans="1:7">
      <c r="A119" t="s">
        <v>121</v>
      </c>
      <c r="B119" t="s">
        <v>11</v>
      </c>
      <c r="C119">
        <v>45</v>
      </c>
      <c r="D119" t="s">
        <v>25</v>
      </c>
      <c r="E119">
        <v>24</v>
      </c>
      <c r="F119" s="2">
        <v>2629</v>
      </c>
      <c r="G119" s="2"/>
    </row>
    <row r="120" spans="1:7">
      <c r="A120" t="s">
        <v>122</v>
      </c>
      <c r="B120" t="s">
        <v>7</v>
      </c>
      <c r="C120">
        <v>34</v>
      </c>
      <c r="D120" t="s">
        <v>24</v>
      </c>
      <c r="E120">
        <v>13</v>
      </c>
      <c r="F120" s="2">
        <v>3531</v>
      </c>
      <c r="G120" s="2"/>
    </row>
    <row r="121" spans="1:7">
      <c r="A121" t="s">
        <v>123</v>
      </c>
      <c r="B121" t="s">
        <v>11</v>
      </c>
      <c r="C121">
        <v>43</v>
      </c>
      <c r="D121" t="s">
        <v>15</v>
      </c>
      <c r="E121">
        <v>22</v>
      </c>
      <c r="F121" s="2">
        <v>2066</v>
      </c>
      <c r="G121" s="2"/>
    </row>
    <row r="122" spans="1:7">
      <c r="A122" t="s">
        <v>124</v>
      </c>
      <c r="B122" t="s">
        <v>7</v>
      </c>
      <c r="C122">
        <v>34</v>
      </c>
      <c r="D122" t="s">
        <v>136</v>
      </c>
      <c r="E122">
        <v>13</v>
      </c>
      <c r="F122" s="2">
        <v>1931</v>
      </c>
      <c r="G122" s="2"/>
    </row>
    <row r="123" spans="1:7">
      <c r="A123" t="s">
        <v>125</v>
      </c>
      <c r="B123" t="s">
        <v>11</v>
      </c>
      <c r="C123">
        <v>23</v>
      </c>
      <c r="D123" t="s">
        <v>136</v>
      </c>
      <c r="E123">
        <v>2</v>
      </c>
      <c r="F123" s="2">
        <v>3122</v>
      </c>
      <c r="G123" s="2"/>
    </row>
    <row r="124" spans="1:7">
      <c r="A124" t="s">
        <v>126</v>
      </c>
      <c r="B124" t="s">
        <v>11</v>
      </c>
      <c r="C124">
        <v>49</v>
      </c>
      <c r="D124" t="s">
        <v>136</v>
      </c>
      <c r="E124">
        <v>28</v>
      </c>
      <c r="F124" s="2">
        <v>3761</v>
      </c>
      <c r="G124" s="2"/>
    </row>
    <row r="125" spans="1:7">
      <c r="A125" t="s">
        <v>127</v>
      </c>
      <c r="B125" t="s">
        <v>7</v>
      </c>
      <c r="C125">
        <v>22</v>
      </c>
      <c r="D125" t="s">
        <v>24</v>
      </c>
      <c r="E125">
        <v>1</v>
      </c>
      <c r="F125" s="2">
        <v>4224</v>
      </c>
      <c r="G125" s="2"/>
    </row>
    <row r="126" spans="1:7">
      <c r="A126" t="s">
        <v>128</v>
      </c>
      <c r="B126" t="s">
        <v>11</v>
      </c>
      <c r="C126">
        <v>51</v>
      </c>
      <c r="D126" t="s">
        <v>25</v>
      </c>
      <c r="E126">
        <v>30</v>
      </c>
      <c r="F126" s="2">
        <v>3949</v>
      </c>
      <c r="G126" s="2"/>
    </row>
    <row r="127" spans="1:7">
      <c r="A127" t="s">
        <v>129</v>
      </c>
      <c r="B127" t="s">
        <v>11</v>
      </c>
      <c r="C127">
        <v>33</v>
      </c>
      <c r="D127" t="s">
        <v>137</v>
      </c>
      <c r="E127">
        <v>12</v>
      </c>
      <c r="F127" s="2">
        <v>1552</v>
      </c>
      <c r="G127" s="2"/>
    </row>
    <row r="128" spans="1:7">
      <c r="A128" t="s">
        <v>130</v>
      </c>
      <c r="B128" t="s">
        <v>7</v>
      </c>
      <c r="C128">
        <v>32</v>
      </c>
      <c r="D128" t="s">
        <v>24</v>
      </c>
      <c r="E128">
        <v>11</v>
      </c>
      <c r="F128" s="2">
        <v>3707</v>
      </c>
      <c r="G128" s="2"/>
    </row>
    <row r="129" spans="1:7">
      <c r="A129" t="s">
        <v>131</v>
      </c>
      <c r="B129" t="s">
        <v>11</v>
      </c>
      <c r="C129">
        <v>24</v>
      </c>
      <c r="D129" t="s">
        <v>136</v>
      </c>
      <c r="E129">
        <v>3</v>
      </c>
      <c r="F129" s="2">
        <v>1608</v>
      </c>
      <c r="G129" s="2"/>
    </row>
    <row r="130" spans="1:7">
      <c r="A130" t="s">
        <v>132</v>
      </c>
      <c r="B130" t="s">
        <v>11</v>
      </c>
      <c r="C130">
        <v>21</v>
      </c>
      <c r="D130" t="s">
        <v>15</v>
      </c>
      <c r="E130">
        <v>1</v>
      </c>
      <c r="F130" s="2">
        <v>3615</v>
      </c>
      <c r="G130" s="2"/>
    </row>
    <row r="131" spans="1:7">
      <c r="A131" t="s">
        <v>133</v>
      </c>
      <c r="B131" t="s">
        <v>11</v>
      </c>
      <c r="C131">
        <v>34</v>
      </c>
      <c r="D131" t="s">
        <v>8</v>
      </c>
      <c r="E131">
        <v>13</v>
      </c>
      <c r="F131" s="2">
        <v>2307</v>
      </c>
      <c r="G131" s="2"/>
    </row>
    <row r="132" spans="1:7">
      <c r="A132" t="s">
        <v>134</v>
      </c>
      <c r="B132" t="s">
        <v>7</v>
      </c>
      <c r="C132">
        <v>35</v>
      </c>
      <c r="D132" t="s">
        <v>136</v>
      </c>
      <c r="E132">
        <v>14</v>
      </c>
      <c r="F132" s="2">
        <v>3928</v>
      </c>
      <c r="G132" s="2"/>
    </row>
    <row r="133" spans="1:7">
      <c r="A133" t="s">
        <v>135</v>
      </c>
      <c r="B133" t="s">
        <v>11</v>
      </c>
      <c r="C133">
        <v>33</v>
      </c>
      <c r="D133" t="s">
        <v>8</v>
      </c>
      <c r="E133">
        <v>12</v>
      </c>
      <c r="F133" s="2">
        <v>2690</v>
      </c>
      <c r="G133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"/>
  <sheetViews>
    <sheetView workbookViewId="0">
      <selection activeCell="B16" sqref="B16"/>
    </sheetView>
  </sheetViews>
  <sheetFormatPr defaultColWidth="9" defaultRowHeight="13.8"/>
  <cols>
    <col min="1" max="1" width="3" style="1" customWidth="1"/>
    <col min="2" max="2" width="33" style="1" customWidth="1"/>
    <col min="3" max="3" width="15.59765625" style="1" bestFit="1" customWidth="1"/>
    <col min="4" max="4" width="15.69921875" style="1" bestFit="1" customWidth="1"/>
    <col min="5" max="5" width="14.5" style="1" bestFit="1" customWidth="1"/>
    <col min="6" max="6" width="9" style="1"/>
    <col min="7" max="7" width="11.69921875" style="1" bestFit="1" customWidth="1"/>
    <col min="8" max="16384" width="9" style="1"/>
  </cols>
  <sheetData>
    <row r="1" spans="2:5" ht="15.6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-FV(C4,C5,,C3,0)</f>
        <v>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C4" sqref="C4"/>
    </sheetView>
  </sheetViews>
  <sheetFormatPr defaultColWidth="9" defaultRowHeight="13.8"/>
  <cols>
    <col min="1" max="1" width="25" style="1" customWidth="1"/>
    <col min="2" max="2" width="8.5" style="1" customWidth="1"/>
    <col min="3" max="3" width="21.69921875" style="1" bestFit="1" customWidth="1"/>
    <col min="4" max="4" width="11.19921875" style="1" customWidth="1"/>
    <col min="5" max="5" width="14.19921875" style="1" customWidth="1"/>
    <col min="6" max="6" width="13.19921875" style="4" customWidth="1"/>
    <col min="7" max="16384" width="9" style="1"/>
  </cols>
  <sheetData>
    <row r="1" spans="1:8" ht="17.399999999999999">
      <c r="A1" s="30" t="s">
        <v>197</v>
      </c>
      <c r="E1" s="25" t="s">
        <v>196</v>
      </c>
      <c r="F1" s="26">
        <f ca="1">TODAY()</f>
        <v>43642</v>
      </c>
      <c r="H1" s="28" t="s">
        <v>199</v>
      </c>
    </row>
    <row r="2" spans="1:8" ht="21">
      <c r="A2" s="22"/>
      <c r="E2" s="23"/>
      <c r="F2" s="24"/>
    </row>
    <row r="3" spans="1:8" ht="41.4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LEFT(C4,3)</f>
        <v>SZZ</v>
      </c>
      <c r="E4" s="21">
        <v>412000</v>
      </c>
      <c r="F4" s="4">
        <f t="shared" ref="F4:F18" si="0">_xlfn.RANK.EQ(E4,pasażerowie,0)</f>
        <v>9</v>
      </c>
    </row>
    <row r="5" spans="1:8">
      <c r="A5" s="1" t="s">
        <v>188</v>
      </c>
      <c r="B5" s="1" t="s">
        <v>194</v>
      </c>
      <c r="C5" s="55" t="str">
        <f t="shared" ref="C5:C18" si="1">TRIM(A5)</f>
        <v>RDO Radom</v>
      </c>
      <c r="D5" s="4" t="str">
        <f t="shared" ref="D5:D18" si="2">LEFT(C5,3)</f>
        <v>RDO</v>
      </c>
      <c r="E5" s="21">
        <v>500</v>
      </c>
      <c r="F5" s="4">
        <f t="shared" si="0"/>
        <v>14</v>
      </c>
    </row>
    <row r="6" spans="1:8">
      <c r="A6" s="1" t="s">
        <v>181</v>
      </c>
      <c r="B6" s="1" t="s">
        <v>194</v>
      </c>
      <c r="C6" s="55" t="str">
        <f t="shared" si="1"/>
        <v>KRK Kraków</v>
      </c>
      <c r="D6" s="4" t="str">
        <f t="shared" si="2"/>
        <v>KRK</v>
      </c>
      <c r="E6" s="21">
        <v>4221171</v>
      </c>
      <c r="F6" s="4">
        <f t="shared" si="0"/>
        <v>2</v>
      </c>
    </row>
    <row r="7" spans="1:8">
      <c r="A7" s="1" t="s">
        <v>191</v>
      </c>
      <c r="B7" s="1" t="s">
        <v>193</v>
      </c>
      <c r="C7" s="55" t="str">
        <f t="shared" si="1"/>
        <v>WMI Warszawa Modlin</v>
      </c>
      <c r="D7" s="4" t="str">
        <f t="shared" si="2"/>
        <v>WMI</v>
      </c>
      <c r="E7" s="21">
        <v>2588175</v>
      </c>
      <c r="F7" s="4">
        <f t="shared" si="0"/>
        <v>5</v>
      </c>
    </row>
    <row r="8" spans="1:8">
      <c r="A8" s="1" t="s">
        <v>184</v>
      </c>
      <c r="B8" s="1" t="s">
        <v>193</v>
      </c>
      <c r="C8" s="55" t="str">
        <f t="shared" si="1"/>
        <v>POZ Poznań</v>
      </c>
      <c r="D8" s="4" t="str">
        <f t="shared" si="2"/>
        <v>POZ</v>
      </c>
      <c r="E8" s="21">
        <v>1500641</v>
      </c>
      <c r="F8" s="4">
        <f t="shared" si="0"/>
        <v>7</v>
      </c>
    </row>
    <row r="9" spans="1:8">
      <c r="A9" s="1" t="s">
        <v>186</v>
      </c>
      <c r="B9" s="1" t="s">
        <v>194</v>
      </c>
      <c r="C9" s="55" t="str">
        <f t="shared" si="1"/>
        <v>LCJ Łódź</v>
      </c>
      <c r="D9" s="4" t="str">
        <f t="shared" si="2"/>
        <v>LCJ</v>
      </c>
      <c r="E9" s="21">
        <v>287629</v>
      </c>
      <c r="F9" s="4">
        <f t="shared" si="0"/>
        <v>11</v>
      </c>
    </row>
    <row r="10" spans="1:8">
      <c r="A10" s="1" t="s">
        <v>203</v>
      </c>
      <c r="B10" s="1" t="s">
        <v>194</v>
      </c>
      <c r="C10" s="55" t="str">
        <f t="shared" si="1"/>
        <v>RZE Rzeszów</v>
      </c>
      <c r="D10" s="4" t="str">
        <f t="shared" si="2"/>
        <v>RZE</v>
      </c>
      <c r="E10" s="21">
        <v>645214</v>
      </c>
      <c r="F10" s="4">
        <f t="shared" si="0"/>
        <v>8</v>
      </c>
    </row>
    <row r="11" spans="1:8">
      <c r="A11" s="1" t="s">
        <v>204</v>
      </c>
      <c r="B11" s="1" t="s">
        <v>193</v>
      </c>
      <c r="C11" s="55" t="str">
        <f t="shared" si="1"/>
        <v>IEG Zielona Góra</v>
      </c>
      <c r="D11" s="4" t="str">
        <f t="shared" si="2"/>
        <v>IEG</v>
      </c>
      <c r="E11" s="21">
        <v>17106</v>
      </c>
      <c r="F11" s="4">
        <f t="shared" si="0"/>
        <v>13</v>
      </c>
    </row>
    <row r="12" spans="1:8">
      <c r="A12" s="1" t="s">
        <v>182</v>
      </c>
      <c r="B12" s="1" t="s">
        <v>194</v>
      </c>
      <c r="C12" s="55" t="str">
        <f t="shared" si="1"/>
        <v>KTW Katowice</v>
      </c>
      <c r="D12" s="4" t="str">
        <f t="shared" si="2"/>
        <v>KTW</v>
      </c>
      <c r="E12" s="21">
        <v>3069531</v>
      </c>
      <c r="F12" s="4">
        <f t="shared" si="0"/>
        <v>4</v>
      </c>
    </row>
    <row r="13" spans="1:8">
      <c r="A13" s="1" t="s">
        <v>189</v>
      </c>
      <c r="B13" s="1" t="s">
        <v>193</v>
      </c>
      <c r="C13" s="55" t="str">
        <f t="shared" si="1"/>
        <v>SZY Olsztyn</v>
      </c>
      <c r="D13" s="4" t="str">
        <f t="shared" si="2"/>
        <v>SZY</v>
      </c>
      <c r="E13" s="21">
        <v>0</v>
      </c>
      <c r="F13" s="4">
        <f t="shared" si="0"/>
        <v>15</v>
      </c>
    </row>
    <row r="14" spans="1:8">
      <c r="A14" s="1" t="s">
        <v>183</v>
      </c>
      <c r="B14" s="1" t="s">
        <v>194</v>
      </c>
      <c r="C14" s="55" t="str">
        <f t="shared" si="1"/>
        <v>WRO Wrocław</v>
      </c>
      <c r="D14" s="4" t="str">
        <f t="shared" si="2"/>
        <v>WRO</v>
      </c>
      <c r="E14" s="21">
        <v>2320676</v>
      </c>
      <c r="F14" s="4">
        <f t="shared" si="0"/>
        <v>6</v>
      </c>
    </row>
    <row r="15" spans="1:8">
      <c r="A15" s="1" t="s">
        <v>205</v>
      </c>
      <c r="B15" s="1" t="s">
        <v>193</v>
      </c>
      <c r="C15" s="55" t="str">
        <f t="shared" si="1"/>
        <v>BZG Bydgoszcz</v>
      </c>
      <c r="D15" s="4" t="str">
        <f t="shared" si="2"/>
        <v>BZG</v>
      </c>
      <c r="E15" s="21">
        <v>341061</v>
      </c>
      <c r="F15" s="4">
        <f t="shared" si="0"/>
        <v>10</v>
      </c>
    </row>
    <row r="16" spans="1:8">
      <c r="A16" s="1" t="s">
        <v>187</v>
      </c>
      <c r="B16" s="1" t="s">
        <v>194</v>
      </c>
      <c r="C16" s="55" t="str">
        <f t="shared" si="1"/>
        <v>LUZ Lublin</v>
      </c>
      <c r="D16" s="4" t="str">
        <f t="shared" si="2"/>
        <v>LUZ</v>
      </c>
      <c r="E16" s="21">
        <v>265021</v>
      </c>
      <c r="F16" s="4">
        <f t="shared" si="0"/>
        <v>12</v>
      </c>
    </row>
    <row r="17" spans="1:8">
      <c r="A17" s="1" t="s">
        <v>206</v>
      </c>
      <c r="B17" s="1" t="s">
        <v>193</v>
      </c>
      <c r="C17" s="55" t="str">
        <f t="shared" si="1"/>
        <v>GDN Gdańsk</v>
      </c>
      <c r="D17" s="4" t="str">
        <f t="shared" si="2"/>
        <v>GDN</v>
      </c>
      <c r="E17" s="21">
        <v>3709893</v>
      </c>
      <c r="F17" s="4">
        <f t="shared" si="0"/>
        <v>3</v>
      </c>
    </row>
    <row r="18" spans="1:8">
      <c r="A18" s="1" t="s">
        <v>207</v>
      </c>
      <c r="B18" s="1" t="s">
        <v>193</v>
      </c>
      <c r="C18" s="55" t="str">
        <f t="shared" si="1"/>
        <v>WAW Warszawa Okęcie</v>
      </c>
      <c r="D18" s="4" t="str">
        <f t="shared" si="2"/>
        <v>WAW</v>
      </c>
      <c r="E18" s="29">
        <v>11219837</v>
      </c>
      <c r="F18" s="4">
        <f t="shared" si="0"/>
        <v>1</v>
      </c>
    </row>
    <row r="19" spans="1:8">
      <c r="D19" s="4"/>
      <c r="E19" s="29"/>
    </row>
    <row r="20" spans="1:8" ht="18.75" customHeight="1">
      <c r="C20" s="84" t="s">
        <v>200</v>
      </c>
      <c r="D20" s="84"/>
      <c r="E20" s="27">
        <f>SUM(E4:E18)</f>
        <v>30598455</v>
      </c>
      <c r="H20" s="1" t="s">
        <v>192</v>
      </c>
    </row>
    <row r="21" spans="1:8" ht="18.75" customHeight="1">
      <c r="C21" s="84" t="s">
        <v>201</v>
      </c>
      <c r="D21" s="84"/>
      <c r="E21" s="27">
        <f>DSUM(A3:F18,E3,H20:H21)</f>
        <v>19788713</v>
      </c>
      <c r="H21" s="1" t="s">
        <v>193</v>
      </c>
    </row>
    <row r="22" spans="1:8" ht="18.75" customHeight="1">
      <c r="C22" s="84" t="s">
        <v>202</v>
      </c>
      <c r="D22" s="84"/>
      <c r="E22" s="27">
        <f>SUM(E20-E21)</f>
        <v>10809742</v>
      </c>
      <c r="H22" s="1" t="s">
        <v>194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3"/>
  <sheetViews>
    <sheetView topLeftCell="A4" zoomScaleNormal="100" workbookViewId="0">
      <selection activeCell="I19" sqref="I19"/>
    </sheetView>
  </sheetViews>
  <sheetFormatPr defaultRowHeight="13.8"/>
  <cols>
    <col min="1" max="1" width="14.8984375" bestFit="1" customWidth="1"/>
    <col min="2" max="2" width="15.8984375" bestFit="1" customWidth="1"/>
    <col min="3" max="3" width="24" style="1" bestFit="1" customWidth="1"/>
    <col min="4" max="4" width="14.3984375" style="4" bestFit="1" customWidth="1"/>
    <col min="5" max="5" width="14.8984375" style="4" customWidth="1"/>
    <col min="6" max="6" width="15.19921875" bestFit="1" customWidth="1"/>
  </cols>
  <sheetData>
    <row r="1" spans="1:7" s="1" customFormat="1" ht="17.399999999999999">
      <c r="A1" s="30" t="s">
        <v>402</v>
      </c>
      <c r="C1" s="25" t="s">
        <v>405</v>
      </c>
      <c r="D1" s="85">
        <f ca="1">NOW()</f>
        <v>43642.892252314814</v>
      </c>
      <c r="E1" s="86"/>
      <c r="G1" s="28" t="s">
        <v>404</v>
      </c>
    </row>
    <row r="2" spans="1:7" s="1" customFormat="1">
      <c r="D2" s="4"/>
      <c r="E2" s="4"/>
    </row>
    <row r="3" spans="1:7" ht="18.75" customHeight="1">
      <c r="A3" s="51" t="s">
        <v>0</v>
      </c>
      <c r="B3" s="51" t="s">
        <v>208</v>
      </c>
      <c r="C3" s="51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_xlfn.CONCAT(B4," ",A4)</f>
        <v>Jan Górski</v>
      </c>
      <c r="D4" s="50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_xlfn.CONCAT(B5," ",A5)</f>
        <v>Dariusz Roszak</v>
      </c>
      <c r="D5" s="50">
        <v>36587</v>
      </c>
      <c r="E5" s="4">
        <f>YEAR(D5)</f>
        <v>2000</v>
      </c>
    </row>
    <row r="6" spans="1:7">
      <c r="A6" s="39" t="s">
        <v>212</v>
      </c>
      <c r="B6" s="39" t="s">
        <v>213</v>
      </c>
      <c r="C6" s="39" t="str">
        <f t="shared" si="0"/>
        <v>Paweł Cebula</v>
      </c>
      <c r="D6" s="50">
        <v>33075</v>
      </c>
      <c r="E6" s="4">
        <f t="shared" ref="E6:E69" si="1">YEAR(D6)</f>
        <v>1990</v>
      </c>
    </row>
    <row r="7" spans="1:7">
      <c r="A7" s="39" t="s">
        <v>120</v>
      </c>
      <c r="B7" s="39" t="s">
        <v>307</v>
      </c>
      <c r="C7" s="39" t="str">
        <f t="shared" si="0"/>
        <v>Aleksander Terlecki</v>
      </c>
      <c r="D7" s="50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Zbigniew Wojtkowski</v>
      </c>
      <c r="D8" s="50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Grzegorz Rębek</v>
      </c>
      <c r="D9" s="50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Roman Sławecki</v>
      </c>
      <c r="D10" s="50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Jarosław Deptuła</v>
      </c>
      <c r="D11" s="50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Józef Szczerba</v>
      </c>
      <c r="D12" s="50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Krzysztof Karski</v>
      </c>
      <c r="D13" s="50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Krzysztof Rusiecki</v>
      </c>
      <c r="D14" s="50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Jan Pisalski</v>
      </c>
      <c r="D15" s="50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Grzegorz Wrona</v>
      </c>
      <c r="D16" s="50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Jarosław Ross</v>
      </c>
      <c r="D17" s="50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Joanna Dąbrowska</v>
      </c>
      <c r="D18" s="50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Stanisław Ćwierz</v>
      </c>
      <c r="D19" s="50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Jerzy Karpiński</v>
      </c>
      <c r="D20" s="50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Zdzisława Sławiak</v>
      </c>
      <c r="D21" s="50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Stefan Adamczyk</v>
      </c>
      <c r="D22" s="50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Grzegorz Kosecki</v>
      </c>
      <c r="D23" s="50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Lena Zuba</v>
      </c>
      <c r="D24" s="50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Wojciech Babalski</v>
      </c>
      <c r="D25" s="50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Teresa Hibner</v>
      </c>
      <c r="D26" s="50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Bożena Janowska</v>
      </c>
      <c r="D27" s="50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Krystyna Okła-Drewnowicz</v>
      </c>
      <c r="D28" s="50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Gabriela Pierzchała</v>
      </c>
      <c r="D29" s="50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Ewa Baranowska</v>
      </c>
      <c r="D30" s="50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Elżbieta Sikora</v>
      </c>
      <c r="D31" s="50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Jan Rakoczy</v>
      </c>
      <c r="D32" s="50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Andrzej Ołdakowski</v>
      </c>
      <c r="D33" s="50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Jacek Jaros</v>
      </c>
      <c r="D34" s="50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Urszula Baranowska</v>
      </c>
      <c r="D35" s="50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Mirosława Masłowska</v>
      </c>
      <c r="D36" s="50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Magdalena Fabisiak</v>
      </c>
      <c r="D37" s="50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Michał Buła</v>
      </c>
      <c r="D38" s="50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Elżbieta Wargocka</v>
      </c>
      <c r="D39" s="50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Marek Krupa</v>
      </c>
      <c r="D40" s="50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Jacek Kwitek</v>
      </c>
      <c r="D41" s="50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Zbigniew Szarama</v>
      </c>
      <c r="D42" s="50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Waldemar Skorupa</v>
      </c>
      <c r="D43" s="50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Marek Janik</v>
      </c>
      <c r="D44" s="50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Norbert Halicki</v>
      </c>
      <c r="D45" s="50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Grzegorz Ryszka</v>
      </c>
      <c r="D46" s="50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Adam Brejza</v>
      </c>
      <c r="D47" s="50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Bożena Zakrzewska</v>
      </c>
      <c r="D48" s="50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Leszek Czuma</v>
      </c>
      <c r="D49" s="50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Maria Guzowska</v>
      </c>
      <c r="D50" s="50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Tadeusz Raba</v>
      </c>
      <c r="D51" s="50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Stanisława Kierzkowska</v>
      </c>
      <c r="D52" s="50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Stanisław Polak</v>
      </c>
      <c r="D53" s="50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Artur Racki</v>
      </c>
      <c r="D54" s="50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Elżbieta Olechowska</v>
      </c>
      <c r="D55" s="50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Artur Adamczyk</v>
      </c>
      <c r="D56" s="50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Maria Wolak</v>
      </c>
      <c r="D57" s="50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Czesław Waśko</v>
      </c>
      <c r="D58" s="50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Bogusław Żelichowski</v>
      </c>
      <c r="D59" s="50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Tadeusz Lipiec</v>
      </c>
      <c r="D60" s="50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Elżbieta Drab</v>
      </c>
      <c r="D61" s="50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Andrzej Kowalski</v>
      </c>
      <c r="D62" s="50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Andrzej Kuriata</v>
      </c>
      <c r="D63" s="50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Krzysztof Gwiazdowski</v>
      </c>
      <c r="D64" s="50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Ewa Wielichowska</v>
      </c>
      <c r="D65" s="50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Ewa Witek</v>
      </c>
      <c r="D66" s="50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Adam Suski</v>
      </c>
      <c r="D67" s="50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Aleksander Osuch</v>
      </c>
      <c r="D68" s="50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2" si="2">_xlfn.CONCAT(B69," ",A69)</f>
        <v>Joanna Młyńczak</v>
      </c>
      <c r="D69" s="50">
        <v>35549</v>
      </c>
      <c r="E69" s="4">
        <f t="shared" si="1"/>
        <v>1997</v>
      </c>
    </row>
    <row r="70" spans="1:5">
      <c r="A70" s="39" t="s">
        <v>309</v>
      </c>
      <c r="B70" s="39" t="s">
        <v>257</v>
      </c>
      <c r="C70" s="39" t="str">
        <f t="shared" si="2"/>
        <v>Andrzej Kaczanowski</v>
      </c>
      <c r="D70" s="50">
        <v>36162</v>
      </c>
      <c r="E70" s="4">
        <f t="shared" ref="E70:E133" si="3">YEAR(D70)</f>
        <v>1999</v>
      </c>
    </row>
    <row r="71" spans="1:5">
      <c r="A71" s="39" t="s">
        <v>310</v>
      </c>
      <c r="B71" s="39" t="s">
        <v>213</v>
      </c>
      <c r="C71" s="39" t="str">
        <f t="shared" si="2"/>
        <v>Paweł Krzyśków</v>
      </c>
      <c r="D71" s="50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Piotr Katulski</v>
      </c>
      <c r="D72" s="50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Jolanta Streker-Dembińska</v>
      </c>
      <c r="D73" s="50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Ryszard Chłopek</v>
      </c>
      <c r="D74" s="50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Piotr Kaźmierczak</v>
      </c>
      <c r="D75" s="50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Agnieszka Nowak</v>
      </c>
      <c r="D76" s="50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Kazimierz Tyszkiewicz</v>
      </c>
      <c r="D77" s="50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Karol Bętkowski</v>
      </c>
      <c r="D78" s="50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Andrzej Czechyra</v>
      </c>
      <c r="D79" s="50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Izabela Feler</v>
      </c>
      <c r="D80" s="50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Barbara Jasińska</v>
      </c>
      <c r="D81" s="50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Monika Ciechowska</v>
      </c>
      <c r="D82" s="50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Grażyna Mikołajczyk</v>
      </c>
      <c r="D83" s="50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Daniel Siedlecki</v>
      </c>
      <c r="D84" s="50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Aneta Wolej</v>
      </c>
      <c r="D85" s="50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Karolina Zach</v>
      </c>
      <c r="D86" s="50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Melisa Baranowska</v>
      </c>
      <c r="D87" s="50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Ewelina Miejska</v>
      </c>
      <c r="D88" s="50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Zofia Szafrańska</v>
      </c>
      <c r="D89" s="50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Juliusz Dziwulski</v>
      </c>
      <c r="D90" s="50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Izabela Dudek</v>
      </c>
      <c r="D91" s="50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Benedykt Hardy</v>
      </c>
      <c r="D92" s="50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Dariusz Pieńkowski</v>
      </c>
      <c r="D93" s="50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Stanisław Lechowicz</v>
      </c>
      <c r="D94" s="50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Janina Jasińska</v>
      </c>
      <c r="D95" s="50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Romuald Zambrowicz</v>
      </c>
      <c r="D96" s="50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Olgierd Rosiewicz</v>
      </c>
      <c r="D97" s="50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Mikołaj Siennicki</v>
      </c>
      <c r="D98" s="50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Grzegorz Anioł</v>
      </c>
      <c r="D99" s="50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Janusz Lichwiarz</v>
      </c>
      <c r="D100" s="50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Jerzy Boroński</v>
      </c>
      <c r="D101" s="50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Elwira Sękocińska</v>
      </c>
      <c r="D102" s="50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Michał Kadej</v>
      </c>
      <c r="D103" s="50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Aleksander Górski</v>
      </c>
      <c r="D104" s="50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Krzysztof Kacprzak</v>
      </c>
      <c r="D105" s="50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Wiesław Kopernik</v>
      </c>
      <c r="D106" s="50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 xml:space="preserve">Renata Sobiecka </v>
      </c>
      <c r="D107" s="50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Marek Nowak</v>
      </c>
      <c r="D108" s="50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Cezary Kłosiński</v>
      </c>
      <c r="D109" s="50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Zygmunt Tkaczyk</v>
      </c>
      <c r="D110" s="50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Dorota Fedoruk</v>
      </c>
      <c r="D111" s="50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Zuzanna Śliwińska</v>
      </c>
      <c r="D112" s="50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Maryla Leszczyńska</v>
      </c>
      <c r="D113" s="50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Melisa Baranowska</v>
      </c>
      <c r="D114" s="50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Mieczysław Zalesiak</v>
      </c>
      <c r="D115" s="50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Stefan Pszczoła</v>
      </c>
      <c r="D116" s="50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Joe Żukowski</v>
      </c>
      <c r="D117" s="50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Krzysztof Lubaszka</v>
      </c>
      <c r="D118" s="50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 xml:space="preserve">Robert Piwoński </v>
      </c>
      <c r="D119" s="50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 xml:space="preserve">Anna Galaszewska </v>
      </c>
      <c r="D120" s="50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Irena Rogowska</v>
      </c>
      <c r="D121" s="50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 xml:space="preserve">Jan Graczyński </v>
      </c>
      <c r="D122" s="50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 xml:space="preserve">Urszula Murawska </v>
      </c>
      <c r="D123" s="50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Felicja Andrychowicz</v>
      </c>
      <c r="D124" s="50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Janusz Wachowicz</v>
      </c>
      <c r="D125" s="50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Amanda Koszewska</v>
      </c>
      <c r="D126" s="50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Robert Czerwiński</v>
      </c>
      <c r="D127" s="50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Maciej Linus</v>
      </c>
      <c r="D128" s="50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Danuta Baranowska</v>
      </c>
      <c r="D129" s="50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Jolanta Filipowicz</v>
      </c>
      <c r="D130" s="50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Jan Melnik</v>
      </c>
      <c r="D131" s="50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Edward Soplica</v>
      </c>
      <c r="D132" s="50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ref="C133:C193" si="4">_xlfn.CONCAT(B133," ",A133)</f>
        <v>Czesław Jasiewicz</v>
      </c>
      <c r="D133" s="50">
        <v>33701</v>
      </c>
      <c r="E133" s="4">
        <f t="shared" si="3"/>
        <v>1992</v>
      </c>
    </row>
    <row r="134" spans="1:5">
      <c r="A134" s="40" t="s">
        <v>73</v>
      </c>
      <c r="B134" s="40" t="s">
        <v>359</v>
      </c>
      <c r="C134" s="39" t="str">
        <f t="shared" si="4"/>
        <v>Wiesława Kozikowska</v>
      </c>
      <c r="D134" s="50">
        <v>34229</v>
      </c>
      <c r="E134" s="4">
        <f t="shared" ref="E134:E193" si="5">YEAR(D134)</f>
        <v>1993</v>
      </c>
    </row>
    <row r="135" spans="1:5">
      <c r="A135" s="40" t="s">
        <v>133</v>
      </c>
      <c r="B135" s="40" t="s">
        <v>269</v>
      </c>
      <c r="C135" s="39" t="str">
        <f t="shared" si="4"/>
        <v>Marek Załuski</v>
      </c>
      <c r="D135" s="50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Piotr Słomczyński</v>
      </c>
      <c r="D136" s="50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si="4"/>
        <v xml:space="preserve">Zygmunt Semeniuk </v>
      </c>
      <c r="D137" s="50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4"/>
        <v>Helena Urbańczyk</v>
      </c>
      <c r="D138" s="50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4"/>
        <v>Paweł Grabowski</v>
      </c>
      <c r="D139" s="50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4"/>
        <v>Wojciech Wojtyra</v>
      </c>
      <c r="D140" s="50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4"/>
        <v>Antoni Persiński</v>
      </c>
      <c r="D141" s="50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4"/>
        <v>Łucja Nadwiślańska</v>
      </c>
      <c r="D142" s="50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4"/>
        <v>Olga Mączyńska</v>
      </c>
      <c r="D143" s="50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4"/>
        <v xml:space="preserve">Irena Lubańska </v>
      </c>
      <c r="D144" s="50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4"/>
        <v>Zygmunt Krawczyk</v>
      </c>
      <c r="D145" s="50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4"/>
        <v>Marek Hubertus</v>
      </c>
      <c r="D146" s="50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4"/>
        <v>Dagmara Mazowiecka</v>
      </c>
      <c r="D147" s="50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4"/>
        <v>Anna Ochocka</v>
      </c>
      <c r="D148" s="50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4"/>
        <v>Krzysztof Niewęgłowski</v>
      </c>
      <c r="D149" s="50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4"/>
        <v>Konrad Jędruszczak</v>
      </c>
      <c r="D150" s="50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4"/>
        <v>Izolda Figura</v>
      </c>
      <c r="D151" s="50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4"/>
        <v>Oktawian Terlecki</v>
      </c>
      <c r="D152" s="50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4"/>
        <v>Augustyn Zalewski</v>
      </c>
      <c r="D153" s="50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4"/>
        <v>Andrzej Sienkiewicz</v>
      </c>
      <c r="D154" s="50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4"/>
        <v>Monika Naparstek</v>
      </c>
      <c r="D155" s="50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4"/>
        <v>Małgorzata Graniecka</v>
      </c>
      <c r="D156" s="50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4"/>
        <v>Grażyna Krasiczyńska</v>
      </c>
      <c r="D157" s="50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4"/>
        <v>Teresa Baranowska</v>
      </c>
      <c r="D158" s="50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4"/>
        <v>Zofia Gregoruk</v>
      </c>
      <c r="D159" s="50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4"/>
        <v>Danuta Rosiak</v>
      </c>
      <c r="D160" s="50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4"/>
        <v>Franciszek Beklamasz</v>
      </c>
      <c r="D161" s="50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4"/>
        <v>Henryk Górecki</v>
      </c>
      <c r="D162" s="50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4"/>
        <v>Joanna Miękus</v>
      </c>
      <c r="D163" s="50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4"/>
        <v>Iza Pankiewicz</v>
      </c>
      <c r="D164" s="50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4"/>
        <v>Maria Cieślak</v>
      </c>
      <c r="D165" s="50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4"/>
        <v>Helena Kowalska</v>
      </c>
      <c r="D166" s="50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4"/>
        <v>Teodor Wanad</v>
      </c>
      <c r="D167" s="50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4"/>
        <v>Natalia Ciechowska</v>
      </c>
      <c r="D168" s="50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4"/>
        <v>Róża Weiss</v>
      </c>
      <c r="D169" s="50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4"/>
        <v>Tadeusz Bielak</v>
      </c>
      <c r="D170" s="50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4"/>
        <v>Andrzej Pyza</v>
      </c>
      <c r="D171" s="50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4"/>
        <v>Jerzy Celejewski</v>
      </c>
      <c r="D172" s="50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4"/>
        <v>Dariusz Salezy</v>
      </c>
      <c r="D173" s="50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4"/>
        <v>Bogdan Filipek</v>
      </c>
      <c r="D174" s="50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4"/>
        <v>Ewa Milewska</v>
      </c>
      <c r="D175" s="50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4"/>
        <v>Melisa Baranowska</v>
      </c>
      <c r="D176" s="50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4"/>
        <v>Sławomir Duszczyk</v>
      </c>
      <c r="D177" s="50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4"/>
        <v>Piotr Kieślowski</v>
      </c>
      <c r="D178" s="50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4"/>
        <v>Adam Adamczyk</v>
      </c>
      <c r="D179" s="50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4"/>
        <v>Paweł Wolski</v>
      </c>
      <c r="D180" s="50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4"/>
        <v>Teresa Dykiel</v>
      </c>
      <c r="D181" s="50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4"/>
        <v>Agnieszka Kałuża</v>
      </c>
      <c r="D182" s="50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4"/>
        <v>Marcin Adamczyk</v>
      </c>
      <c r="D183" s="50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4"/>
        <v>Barbara Ostrowska</v>
      </c>
      <c r="D184" s="50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4"/>
        <v>Katarzyna Pacuła</v>
      </c>
      <c r="D185" s="50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4"/>
        <v>Robert Reszczyński</v>
      </c>
      <c r="D186" s="50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4"/>
        <v>Barbara Węgier</v>
      </c>
      <c r="D187" s="50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4"/>
        <v>Wojciech Grzeszczak</v>
      </c>
      <c r="D188" s="50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4"/>
        <v>Barbara Janiszewska</v>
      </c>
      <c r="D189" s="50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4"/>
        <v>Piotr Beneka</v>
      </c>
      <c r="D190" s="50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4"/>
        <v>Mieczysława Szelest</v>
      </c>
      <c r="D191" s="50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4"/>
        <v>Lesław Chojnacki</v>
      </c>
      <c r="D192" s="50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4"/>
        <v>Wanda Mianowska</v>
      </c>
      <c r="D193" s="50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1"/>
  <sheetViews>
    <sheetView workbookViewId="0">
      <selection activeCell="J19" sqref="J19"/>
    </sheetView>
  </sheetViews>
  <sheetFormatPr defaultRowHeight="13.8"/>
  <cols>
    <col min="1" max="1" width="5.19921875" customWidth="1"/>
    <col min="2" max="3" width="10.19921875" customWidth="1"/>
    <col min="4" max="16" width="4" customWidth="1"/>
    <col min="17" max="18" width="11.69921875" customWidth="1"/>
  </cols>
  <sheetData>
    <row r="1" spans="1:19" s="1" customFormat="1" ht="17.399999999999999">
      <c r="A1" s="30" t="s">
        <v>399</v>
      </c>
      <c r="S1" s="28" t="s">
        <v>442</v>
      </c>
    </row>
    <row r="2" spans="1:19" s="1" customFormat="1"/>
    <row r="3" spans="1:19">
      <c r="A3" s="43" t="s">
        <v>384</v>
      </c>
      <c r="B3" s="44" t="s">
        <v>208</v>
      </c>
      <c r="C3" s="44" t="s">
        <v>0</v>
      </c>
      <c r="D3" s="90" t="s">
        <v>386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43" t="s">
        <v>385</v>
      </c>
      <c r="R3" s="1"/>
    </row>
    <row r="4" spans="1:19">
      <c r="A4" s="45">
        <v>1</v>
      </c>
      <c r="B4" s="46" t="s">
        <v>209</v>
      </c>
      <c r="C4" s="46" t="s">
        <v>387</v>
      </c>
      <c r="D4" s="68">
        <v>3</v>
      </c>
      <c r="E4" s="68">
        <v>5</v>
      </c>
      <c r="F4" s="68">
        <v>3</v>
      </c>
      <c r="G4" s="68">
        <v>3</v>
      </c>
      <c r="H4" s="68">
        <v>4</v>
      </c>
      <c r="I4" s="68">
        <v>3</v>
      </c>
      <c r="J4" s="68">
        <v>4</v>
      </c>
      <c r="K4" s="68">
        <v>4</v>
      </c>
      <c r="L4" s="68">
        <v>5</v>
      </c>
      <c r="M4" s="68">
        <v>5</v>
      </c>
      <c r="N4" s="69"/>
      <c r="O4" s="69"/>
      <c r="P4" s="69"/>
      <c r="Q4" s="47">
        <f>AVERAGE(D4:P4)</f>
        <v>3.9</v>
      </c>
      <c r="R4" s="1"/>
    </row>
    <row r="5" spans="1:19">
      <c r="A5" s="45">
        <v>2</v>
      </c>
      <c r="B5" s="46" t="s">
        <v>352</v>
      </c>
      <c r="C5" s="46" t="s">
        <v>388</v>
      </c>
      <c r="D5" s="68">
        <v>4</v>
      </c>
      <c r="E5" s="68">
        <v>4</v>
      </c>
      <c r="F5" s="68">
        <v>4</v>
      </c>
      <c r="G5" s="68">
        <v>2</v>
      </c>
      <c r="H5" s="68">
        <v>4</v>
      </c>
      <c r="I5" s="68">
        <v>4</v>
      </c>
      <c r="J5" s="68">
        <v>5</v>
      </c>
      <c r="K5" s="68">
        <v>3</v>
      </c>
      <c r="L5" s="68"/>
      <c r="M5" s="68"/>
      <c r="N5" s="69"/>
      <c r="O5" s="69"/>
      <c r="P5" s="69"/>
      <c r="Q5" s="47">
        <f t="shared" ref="Q5:Q13" si="0">AVERAGE(D5:P5)</f>
        <v>3.75</v>
      </c>
      <c r="R5" s="1"/>
    </row>
    <row r="6" spans="1:19">
      <c r="A6" s="45">
        <v>3</v>
      </c>
      <c r="B6" s="46" t="s">
        <v>389</v>
      </c>
      <c r="C6" s="46" t="s">
        <v>390</v>
      </c>
      <c r="D6" s="68">
        <v>5</v>
      </c>
      <c r="E6" s="68">
        <v>3</v>
      </c>
      <c r="F6" s="68">
        <v>3</v>
      </c>
      <c r="G6" s="68">
        <v>3</v>
      </c>
      <c r="H6" s="68">
        <v>4</v>
      </c>
      <c r="I6" s="68">
        <v>5</v>
      </c>
      <c r="J6" s="68">
        <v>4</v>
      </c>
      <c r="K6" s="68">
        <v>3</v>
      </c>
      <c r="L6" s="68">
        <v>3</v>
      </c>
      <c r="M6" s="68"/>
      <c r="N6" s="69"/>
      <c r="O6" s="69"/>
      <c r="P6" s="69"/>
      <c r="Q6" s="47">
        <f t="shared" si="0"/>
        <v>3.6666666666666665</v>
      </c>
      <c r="R6" s="1"/>
    </row>
    <row r="7" spans="1:19">
      <c r="A7" s="45">
        <v>4</v>
      </c>
      <c r="B7" s="46" t="s">
        <v>391</v>
      </c>
      <c r="C7" s="46" t="s">
        <v>392</v>
      </c>
      <c r="D7" s="68">
        <v>4</v>
      </c>
      <c r="E7" s="68">
        <v>4</v>
      </c>
      <c r="F7" s="68">
        <v>6</v>
      </c>
      <c r="G7" s="68">
        <v>4</v>
      </c>
      <c r="H7" s="68">
        <v>5</v>
      </c>
      <c r="I7" s="68">
        <v>5</v>
      </c>
      <c r="J7" s="68">
        <v>3</v>
      </c>
      <c r="K7" s="68">
        <v>4</v>
      </c>
      <c r="L7" s="68">
        <v>4</v>
      </c>
      <c r="M7" s="68">
        <v>4</v>
      </c>
      <c r="N7" s="69"/>
      <c r="O7" s="69"/>
      <c r="P7" s="69"/>
      <c r="Q7" s="47">
        <f t="shared" si="0"/>
        <v>4.3</v>
      </c>
      <c r="R7" s="1"/>
      <c r="S7" s="1"/>
    </row>
    <row r="8" spans="1:19">
      <c r="A8" s="45">
        <v>5</v>
      </c>
      <c r="B8" s="46" t="s">
        <v>391</v>
      </c>
      <c r="C8" s="46" t="s">
        <v>393</v>
      </c>
      <c r="D8" s="68">
        <v>3</v>
      </c>
      <c r="E8" s="68">
        <v>3</v>
      </c>
      <c r="F8" s="68">
        <v>3</v>
      </c>
      <c r="G8" s="68">
        <v>3</v>
      </c>
      <c r="H8" s="68">
        <v>5</v>
      </c>
      <c r="I8" s="68">
        <v>5</v>
      </c>
      <c r="J8" s="68">
        <v>4</v>
      </c>
      <c r="K8" s="68"/>
      <c r="L8" s="68"/>
      <c r="M8" s="68"/>
      <c r="N8" s="69"/>
      <c r="O8" s="69"/>
      <c r="P8" s="69"/>
      <c r="Q8" s="47">
        <f t="shared" si="0"/>
        <v>3.7142857142857144</v>
      </c>
      <c r="R8" s="1"/>
      <c r="S8" s="1"/>
    </row>
    <row r="9" spans="1:19">
      <c r="A9" s="45">
        <v>6</v>
      </c>
      <c r="B9" s="46" t="s">
        <v>340</v>
      </c>
      <c r="C9" s="46" t="s">
        <v>394</v>
      </c>
      <c r="D9" s="68">
        <v>4</v>
      </c>
      <c r="E9" s="68">
        <v>4</v>
      </c>
      <c r="F9" s="68">
        <v>4</v>
      </c>
      <c r="G9" s="68">
        <v>4</v>
      </c>
      <c r="H9" s="68">
        <v>5</v>
      </c>
      <c r="I9" s="68">
        <v>5</v>
      </c>
      <c r="J9" s="68">
        <v>2</v>
      </c>
      <c r="K9" s="68">
        <v>4</v>
      </c>
      <c r="L9" s="68">
        <v>4</v>
      </c>
      <c r="M9" s="68">
        <v>5</v>
      </c>
      <c r="N9" s="69"/>
      <c r="O9" s="69"/>
      <c r="P9" s="69"/>
      <c r="Q9" s="47">
        <f t="shared" si="0"/>
        <v>4.0999999999999996</v>
      </c>
      <c r="R9" s="1"/>
    </row>
    <row r="10" spans="1:19">
      <c r="A10" s="45">
        <v>7</v>
      </c>
      <c r="B10" s="46" t="s">
        <v>336</v>
      </c>
      <c r="C10" s="46" t="s">
        <v>395</v>
      </c>
      <c r="D10" s="68">
        <v>4</v>
      </c>
      <c r="E10" s="68">
        <v>6</v>
      </c>
      <c r="F10" s="68"/>
      <c r="G10" s="68"/>
      <c r="H10" s="68"/>
      <c r="I10" s="68"/>
      <c r="J10" s="68"/>
      <c r="K10" s="68"/>
      <c r="L10" s="68"/>
      <c r="M10" s="68"/>
      <c r="N10" s="69"/>
      <c r="O10" s="69"/>
      <c r="P10" s="69"/>
      <c r="Q10" s="47">
        <f t="shared" si="0"/>
        <v>5</v>
      </c>
      <c r="R10" s="1"/>
    </row>
    <row r="11" spans="1:19">
      <c r="A11" s="45">
        <v>8</v>
      </c>
      <c r="B11" s="46" t="s">
        <v>352</v>
      </c>
      <c r="C11" s="46" t="s">
        <v>395</v>
      </c>
      <c r="D11" s="68">
        <v>4</v>
      </c>
      <c r="E11" s="68">
        <v>4</v>
      </c>
      <c r="F11" s="68">
        <v>6</v>
      </c>
      <c r="G11" s="68">
        <v>3</v>
      </c>
      <c r="H11" s="68">
        <v>6</v>
      </c>
      <c r="I11" s="68">
        <v>4</v>
      </c>
      <c r="J11" s="68">
        <v>3</v>
      </c>
      <c r="K11" s="68">
        <v>4</v>
      </c>
      <c r="L11" s="68">
        <v>4</v>
      </c>
      <c r="M11" s="68">
        <v>5</v>
      </c>
      <c r="N11" s="69"/>
      <c r="O11" s="69"/>
      <c r="P11" s="69"/>
      <c r="Q11" s="47">
        <f t="shared" si="0"/>
        <v>4.3</v>
      </c>
      <c r="R11" s="1"/>
    </row>
    <row r="12" spans="1:19">
      <c r="A12" s="45">
        <v>9</v>
      </c>
      <c r="B12" s="46" t="s">
        <v>380</v>
      </c>
      <c r="C12" s="46" t="s">
        <v>396</v>
      </c>
      <c r="D12" s="68">
        <v>5</v>
      </c>
      <c r="E12" s="68">
        <v>3</v>
      </c>
      <c r="F12" s="70">
        <v>6</v>
      </c>
      <c r="G12" s="68">
        <v>3</v>
      </c>
      <c r="H12" s="68">
        <v>2</v>
      </c>
      <c r="I12" s="68">
        <v>4</v>
      </c>
      <c r="J12" s="68">
        <v>2</v>
      </c>
      <c r="K12" s="68">
        <v>3</v>
      </c>
      <c r="L12" s="68">
        <v>3</v>
      </c>
      <c r="M12" s="68"/>
      <c r="N12" s="69"/>
      <c r="O12" s="69"/>
      <c r="P12" s="69"/>
      <c r="Q12" s="47">
        <f t="shared" si="0"/>
        <v>3.4444444444444446</v>
      </c>
      <c r="R12" s="1"/>
    </row>
    <row r="13" spans="1:19">
      <c r="A13" s="45">
        <v>10</v>
      </c>
      <c r="B13" s="46" t="s">
        <v>397</v>
      </c>
      <c r="C13" s="46" t="s">
        <v>396</v>
      </c>
      <c r="D13" s="68">
        <v>4</v>
      </c>
      <c r="E13" s="68">
        <v>2</v>
      </c>
      <c r="F13" s="68">
        <v>6</v>
      </c>
      <c r="G13" s="68">
        <v>2</v>
      </c>
      <c r="H13" s="68">
        <v>2</v>
      </c>
      <c r="I13" s="68">
        <v>4</v>
      </c>
      <c r="J13" s="68">
        <v>3</v>
      </c>
      <c r="K13" s="68"/>
      <c r="L13" s="68"/>
      <c r="M13" s="68"/>
      <c r="N13" s="69"/>
      <c r="O13" s="69"/>
      <c r="P13" s="69"/>
      <c r="Q13" s="47">
        <f t="shared" si="0"/>
        <v>3.2857142857142856</v>
      </c>
      <c r="R13" s="1"/>
    </row>
    <row r="14" spans="1:19">
      <c r="A14" s="48"/>
      <c r="B14" s="48"/>
      <c r="C14" s="48"/>
      <c r="D14" s="48"/>
      <c r="E14" s="48"/>
      <c r="F14" s="48"/>
      <c r="G14" s="48"/>
      <c r="H14" s="48"/>
      <c r="I14" s="48"/>
      <c r="J14" s="48"/>
      <c r="L14" s="1"/>
      <c r="M14" s="87" t="s">
        <v>398</v>
      </c>
      <c r="N14" s="88"/>
      <c r="O14" s="88"/>
      <c r="P14" s="89"/>
      <c r="Q14" s="49">
        <f>AVERAGE(Q4:Q13)</f>
        <v>3.9461111111111107</v>
      </c>
      <c r="R14" s="1"/>
    </row>
    <row r="15" spans="1:19">
      <c r="A15" s="48"/>
      <c r="B15" s="48"/>
      <c r="C15" s="48"/>
      <c r="D15" s="48"/>
      <c r="E15" s="48"/>
      <c r="F15" s="48"/>
      <c r="G15" s="4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>
      <c r="A16" s="1"/>
      <c r="B16" s="66"/>
      <c r="C16" s="1"/>
      <c r="D16" s="1"/>
      <c r="E16" s="1"/>
      <c r="F16" s="1"/>
      <c r="G16" s="1"/>
      <c r="H16" s="1"/>
      <c r="I16" s="1"/>
      <c r="J16" s="1"/>
      <c r="R16" s="1"/>
    </row>
    <row r="17" spans="2:18">
      <c r="B17" s="67"/>
      <c r="R17" s="1"/>
    </row>
    <row r="18" spans="2:18">
      <c r="R18" s="1"/>
    </row>
    <row r="19" spans="2:18">
      <c r="R19" s="1"/>
    </row>
    <row r="20" spans="2:18">
      <c r="R20" s="1"/>
    </row>
    <row r="21" spans="2:18">
      <c r="R21" s="1"/>
    </row>
  </sheetData>
  <sheetProtection algorithmName="SHA-512" hashValue="hvRoKKugkrA9nA3PuyRSsUJJ1svKMZ+Z7ULbPVdd4ViN/3JvCWF2WdawLLaa3ag6TPTIEtSrh8PA+1XVVv/QQg==" saltValue="yO5yQ2bVrcnbFQ9ILtaiiA==" spinCount="100000" sheet="1" objects="1" scenarios="1"/>
  <mergeCells count="2">
    <mergeCell ref="M14:P14"/>
    <mergeCell ref="D3:P3"/>
  </mergeCells>
  <dataValidations count="1">
    <dataValidation type="list" allowBlank="1" showDropDown="1" showInputMessage="1" showErrorMessage="1" sqref="D4:P13" xr:uid="{D898DC4A-CD66-4C03-8EF1-59779DAB1231}">
      <formula1>"1,2,3,4,5,6"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3"/>
  <sheetViews>
    <sheetView workbookViewId="0">
      <selection activeCell="F19" sqref="F19"/>
    </sheetView>
  </sheetViews>
  <sheetFormatPr defaultRowHeight="13.8"/>
  <cols>
    <col min="1" max="1" width="6.3984375" customWidth="1"/>
    <col min="3" max="3" width="19.69921875" customWidth="1"/>
  </cols>
  <sheetData>
    <row r="1" spans="2:13">
      <c r="H1" s="28" t="s">
        <v>414</v>
      </c>
    </row>
    <row r="2" spans="2:13">
      <c r="B2" s="52" t="s">
        <v>412</v>
      </c>
    </row>
    <row r="3" spans="2:13">
      <c r="B3" s="52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>
      <c r="C5" s="53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300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310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413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375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>
      <c r="B11" t="s">
        <v>162</v>
      </c>
      <c r="C11" s="52">
        <f>SUM(C6:C9)</f>
        <v>1398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C14" s="83" t="s">
        <v>456</v>
      </c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</sheetData>
  <scenarios current="0" show="0" sqref="C11">
    <scenario name="Pośredni wariant" locked="1" count="4" user="Użytkownik" comment="_x000a_Zmiany: Użytkownik dn. 25.06.2019">
      <inputCells r="C6" val="285"/>
      <inputCells r="C7" val="270"/>
      <inputCells r="C8" val="370"/>
      <inputCells r="C9" val="360"/>
    </scenario>
    <scenario name="Najgorszy wariant" locked="1" count="4" user="Użytkownik" comment="Autor: Użytkownik dn. 25.06.2019">
      <inputCells r="C6" val="270"/>
      <inputCells r="C7" val="260"/>
      <inputCells r="C8" val="340"/>
      <inputCells r="C9" val="345"/>
    </scenario>
  </scenarios>
  <hyperlinks>
    <hyperlink ref="C14" location="'Podsumowanie scenariuszy'!A1" display="Podsumowanie scenariuszy" xr:uid="{EB0147CC-CEA1-4C6A-A288-808572D4E932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994B-14ED-451A-9471-53C7022B556E}">
  <sheetPr>
    <outlinePr summaryBelow="0"/>
  </sheetPr>
  <dimension ref="B1:F14"/>
  <sheetViews>
    <sheetView showGridLines="0" workbookViewId="0"/>
  </sheetViews>
  <sheetFormatPr defaultRowHeight="13.8" outlineLevelRow="1" outlineLevelCol="1"/>
  <cols>
    <col min="3" max="3" width="10.59765625" customWidth="1"/>
    <col min="4" max="6" width="13.8984375" bestFit="1" customWidth="1" outlineLevel="1"/>
  </cols>
  <sheetData>
    <row r="1" spans="2:6" ht="14.4" thickBot="1"/>
    <row r="2" spans="2:6" ht="15.6">
      <c r="B2" s="74" t="s">
        <v>456</v>
      </c>
      <c r="C2" s="74"/>
      <c r="D2" s="79"/>
      <c r="E2" s="79"/>
      <c r="F2" s="79"/>
    </row>
    <row r="3" spans="2:6" ht="15.6" collapsed="1">
      <c r="B3" s="73"/>
      <c r="C3" s="73"/>
      <c r="D3" s="80" t="s">
        <v>458</v>
      </c>
      <c r="E3" s="80" t="s">
        <v>452</v>
      </c>
      <c r="F3" s="80" t="s">
        <v>453</v>
      </c>
    </row>
    <row r="4" spans="2:6" ht="30.6" hidden="1" outlineLevel="1">
      <c r="B4" s="76"/>
      <c r="C4" s="76"/>
      <c r="D4" s="71"/>
      <c r="E4" s="82" t="s">
        <v>454</v>
      </c>
      <c r="F4" s="82" t="s">
        <v>455</v>
      </c>
    </row>
    <row r="5" spans="2:6">
      <c r="B5" s="77" t="s">
        <v>457</v>
      </c>
      <c r="C5" s="77"/>
      <c r="D5" s="75"/>
      <c r="E5" s="75"/>
      <c r="F5" s="75"/>
    </row>
    <row r="6" spans="2:6" outlineLevel="1">
      <c r="B6" s="76"/>
      <c r="C6" s="76" t="s">
        <v>463</v>
      </c>
      <c r="D6" s="71">
        <v>300</v>
      </c>
      <c r="E6" s="81">
        <v>285</v>
      </c>
      <c r="F6" s="81">
        <v>270</v>
      </c>
    </row>
    <row r="7" spans="2:6" outlineLevel="1">
      <c r="B7" s="76"/>
      <c r="C7" s="76" t="s">
        <v>464</v>
      </c>
      <c r="D7" s="71">
        <v>310</v>
      </c>
      <c r="E7" s="81">
        <v>270</v>
      </c>
      <c r="F7" s="81">
        <v>260</v>
      </c>
    </row>
    <row r="8" spans="2:6" outlineLevel="1">
      <c r="B8" s="76"/>
      <c r="C8" s="76" t="s">
        <v>465</v>
      </c>
      <c r="D8" s="71">
        <v>413</v>
      </c>
      <c r="E8" s="81">
        <v>370</v>
      </c>
      <c r="F8" s="81">
        <v>340</v>
      </c>
    </row>
    <row r="9" spans="2:6" outlineLevel="1">
      <c r="B9" s="76"/>
      <c r="C9" s="76" t="s">
        <v>466</v>
      </c>
      <c r="D9" s="71">
        <v>375</v>
      </c>
      <c r="E9" s="81">
        <v>360</v>
      </c>
      <c r="F9" s="81">
        <v>345</v>
      </c>
    </row>
    <row r="10" spans="2:6">
      <c r="B10" s="77" t="s">
        <v>459</v>
      </c>
      <c r="C10" s="77"/>
      <c r="D10" s="75"/>
      <c r="E10" s="75"/>
      <c r="F10" s="75"/>
    </row>
    <row r="11" spans="2:6" ht="14.4" outlineLevel="1" thickBot="1">
      <c r="B11" s="78"/>
      <c r="C11" s="78" t="s">
        <v>162</v>
      </c>
      <c r="D11" s="72">
        <v>1398</v>
      </c>
      <c r="E11" s="72">
        <v>1285</v>
      </c>
      <c r="F11" s="72">
        <v>1215</v>
      </c>
    </row>
    <row r="12" spans="2:6">
      <c r="B12" t="s">
        <v>460</v>
      </c>
    </row>
    <row r="13" spans="2:6">
      <c r="B13" t="s">
        <v>461</v>
      </c>
    </row>
    <row r="14" spans="2:6">
      <c r="B14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2</vt:i4>
      </vt:variant>
    </vt:vector>
  </HeadingPairs>
  <TitlesOfParts>
    <vt:vector size="13" baseType="lpstr">
      <vt:lpstr>z1</vt:lpstr>
      <vt:lpstr>z2</vt:lpstr>
      <vt:lpstr>z3</vt:lpstr>
      <vt:lpstr>z4</vt:lpstr>
      <vt:lpstr>z5</vt:lpstr>
      <vt:lpstr>z6</vt:lpstr>
      <vt:lpstr>z7</vt:lpstr>
      <vt:lpstr>z8</vt:lpstr>
      <vt:lpstr>Podsumowanie scenariuszy</vt:lpstr>
      <vt:lpstr>z9</vt:lpstr>
      <vt:lpstr>z10</vt:lpstr>
      <vt:lpstr>pasażerowie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Użytkownik</cp:lastModifiedBy>
  <dcterms:created xsi:type="dcterms:W3CDTF">2012-12-12T04:46:21Z</dcterms:created>
  <dcterms:modified xsi:type="dcterms:W3CDTF">2019-06-26T19:24:55Z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7f2e47e5-92df-428f-b0c7-1daa39c5f346</vt:lpwstr>
  </property>
</Properties>
</file>