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9769D33-508C-4AA0-9830-ED4D546C3449}" xr6:coauthVersionLast="47" xr6:coauthVersionMax="47" xr10:uidLastSave="{00000000-0000-0000-0000-000000000000}"/>
  <bookViews>
    <workbookView xWindow="-120" yWindow="-16320" windowWidth="29040" windowHeight="1572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I16" i="3"/>
  <c r="D17" i="3"/>
  <c r="C17" i="3"/>
  <c r="R4" i="3"/>
  <c r="R3" i="3"/>
  <c r="Q3" i="3"/>
  <c r="P3" i="3"/>
  <c r="M16" i="3"/>
  <c r="N16" i="3"/>
  <c r="M15" i="3"/>
  <c r="K16" i="3"/>
  <c r="K15" i="3"/>
  <c r="J16" i="3"/>
  <c r="I15" i="3"/>
  <c r="H16" i="3"/>
  <c r="F16" i="3"/>
  <c r="G16" i="3"/>
  <c r="E16" i="3"/>
  <c r="F15" i="3"/>
  <c r="E15" i="3"/>
  <c r="F14" i="3"/>
  <c r="I14" i="3" s="1"/>
  <c r="E14" i="3"/>
  <c r="H3" i="3"/>
  <c r="H4" i="3"/>
  <c r="H2" i="3"/>
  <c r="G3" i="3"/>
  <c r="G4" i="3"/>
  <c r="G2" i="3"/>
  <c r="F13" i="3"/>
  <c r="E13" i="3"/>
  <c r="B12" i="3"/>
  <c r="D12" i="3" s="1"/>
  <c r="F12" i="3"/>
  <c r="H12" i="3" s="1"/>
  <c r="E12" i="3"/>
  <c r="G12" i="3" s="1"/>
  <c r="F11" i="3"/>
  <c r="E11" i="3"/>
  <c r="F10" i="3"/>
  <c r="E10" i="3"/>
  <c r="F9" i="3"/>
  <c r="H9" i="3" s="1"/>
  <c r="E9" i="3"/>
  <c r="G9" i="3" s="1"/>
  <c r="D9" i="3"/>
  <c r="E8" i="3"/>
  <c r="F8" i="3"/>
  <c r="F7" i="3"/>
  <c r="E7" i="3"/>
  <c r="F6" i="3"/>
  <c r="H6" i="3" s="1"/>
  <c r="E6" i="3"/>
  <c r="G6" i="3" s="1"/>
  <c r="C6" i="3"/>
  <c r="D6" i="3" s="1"/>
  <c r="D5" i="3"/>
  <c r="F5" i="3"/>
  <c r="E5" i="3"/>
  <c r="I4" i="3"/>
  <c r="M4" i="3" s="1"/>
  <c r="D4" i="3"/>
  <c r="D3" i="3"/>
  <c r="I3" i="3"/>
  <c r="M3" i="3" s="1"/>
  <c r="I2" i="3"/>
  <c r="M2" i="3" s="1"/>
  <c r="D2" i="3"/>
  <c r="J2" i="3" l="1"/>
  <c r="M14" i="3"/>
  <c r="B15" i="3" s="1"/>
  <c r="G15" i="3" s="1"/>
  <c r="J15" i="3"/>
  <c r="N15" i="3"/>
  <c r="I11" i="3"/>
  <c r="N11" i="3" s="1"/>
  <c r="G5" i="3"/>
  <c r="B16" i="3"/>
  <c r="C16" i="3" s="1"/>
  <c r="N14" i="3"/>
  <c r="C15" i="3" s="1"/>
  <c r="H15" i="3" s="1"/>
  <c r="H5" i="3"/>
  <c r="I8" i="3"/>
  <c r="M8" i="3" s="1"/>
  <c r="M11" i="3"/>
  <c r="I12" i="3"/>
  <c r="I10" i="3"/>
  <c r="I13" i="3"/>
  <c r="K4" i="3"/>
  <c r="I9" i="3"/>
  <c r="N9" i="3" s="1"/>
  <c r="J4" i="3"/>
  <c r="K3" i="3"/>
  <c r="J3" i="3"/>
  <c r="I7" i="3"/>
  <c r="I6" i="3"/>
  <c r="N6" i="3"/>
  <c r="I5" i="3"/>
  <c r="N2" i="3"/>
  <c r="N3" i="3"/>
  <c r="K2" i="3"/>
  <c r="N4" i="3"/>
  <c r="N8" i="3" l="1"/>
  <c r="N13" i="3"/>
  <c r="C14" i="3" s="1"/>
  <c r="H14" i="3" s="1"/>
  <c r="M13" i="3"/>
  <c r="B14" i="3" s="1"/>
  <c r="J9" i="3"/>
  <c r="D13" i="3"/>
  <c r="J13" i="3" s="1"/>
  <c r="K12" i="3"/>
  <c r="J12" i="3"/>
  <c r="N12" i="3"/>
  <c r="M10" i="3"/>
  <c r="B11" i="3" s="1"/>
  <c r="G11" i="3" s="1"/>
  <c r="M12" i="3"/>
  <c r="K5" i="3"/>
  <c r="J5" i="3"/>
  <c r="M6" i="3"/>
  <c r="B7" i="3" s="1"/>
  <c r="J6" i="3"/>
  <c r="K6" i="3"/>
  <c r="M7" i="3"/>
  <c r="B8" i="3" s="1"/>
  <c r="G8" i="3" s="1"/>
  <c r="N10" i="3"/>
  <c r="C11" i="3" s="1"/>
  <c r="H11" i="3" s="1"/>
  <c r="C10" i="3"/>
  <c r="H10" i="3" s="1"/>
  <c r="N7" i="3"/>
  <c r="C8" i="3" s="1"/>
  <c r="H8" i="3" s="1"/>
  <c r="M9" i="3"/>
  <c r="B10" i="3" s="1"/>
  <c r="K9" i="3"/>
  <c r="M5" i="3"/>
  <c r="N5" i="3"/>
  <c r="D10" i="3" l="1"/>
  <c r="J10" i="3" s="1"/>
  <c r="G10" i="3"/>
  <c r="G14" i="3"/>
  <c r="D14" i="3"/>
  <c r="C7" i="3"/>
  <c r="G7" i="3"/>
  <c r="K13" i="3"/>
  <c r="D8" i="3"/>
  <c r="D11" i="3"/>
  <c r="B13" i="3"/>
  <c r="G13" i="3" s="1"/>
  <c r="C13" i="3"/>
  <c r="H13" i="3" s="1"/>
  <c r="D7" i="3"/>
  <c r="J8" i="3"/>
  <c r="K8" i="3"/>
  <c r="K10" i="3"/>
  <c r="J14" i="3" l="1"/>
  <c r="K14" i="3"/>
  <c r="H7" i="3"/>
  <c r="K7" i="3"/>
  <c r="J7" i="3"/>
  <c r="K11" i="3"/>
  <c r="J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  <author>Filippo De Berardinis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  <comment ref="B17" authorId="3" shapeId="0" xr:uid="{FCCE9D87-5D3B-4F5B-A1BE-8A2E9EAD2615}">
      <text>
        <r>
          <rPr>
            <b/>
            <sz val="9"/>
            <color indexed="81"/>
            <rFont val="Tahoma"/>
            <family val="2"/>
          </rPr>
          <t>Filippo De Berardinis:</t>
        </r>
        <r>
          <rPr>
            <sz val="9"/>
            <color indexed="81"/>
            <rFont val="Tahoma"/>
            <family val="2"/>
          </rPr>
          <t xml:space="preserve">
aggiunta 500€
</t>
        </r>
      </text>
    </comment>
    <comment ref="C17" authorId="3" shapeId="0" xr:uid="{E0DF025C-6549-4B2D-9A97-24EBCF3F84DC}">
      <text>
        <r>
          <rPr>
            <b/>
            <sz val="9"/>
            <color indexed="81"/>
            <rFont val="Tahoma"/>
            <family val="2"/>
          </rPr>
          <t>Filippo De Berardinis:</t>
        </r>
        <r>
          <rPr>
            <sz val="9"/>
            <color indexed="81"/>
            <rFont val="Tahoma"/>
            <family val="2"/>
          </rPr>
          <t xml:space="preserve">
Aggiunta 500€
</t>
        </r>
      </text>
    </comment>
  </commentList>
</comments>
</file>

<file path=xl/sharedStrings.xml><?xml version="1.0" encoding="utf-8"?>
<sst xmlns="http://schemas.openxmlformats.org/spreadsheetml/2006/main" count="20" uniqueCount="15">
  <si>
    <t>tot</t>
  </si>
  <si>
    <t>US weight</t>
  </si>
  <si>
    <t>EU weight</t>
  </si>
  <si>
    <t>EU</t>
  </si>
  <si>
    <t>US</t>
  </si>
  <si>
    <t>€ P/L</t>
  </si>
  <si>
    <t>eu inv</t>
  </si>
  <si>
    <t>us inv</t>
  </si>
  <si>
    <t>eu sold</t>
  </si>
  <si>
    <t>us sold</t>
  </si>
  <si>
    <t>eu margin</t>
  </si>
  <si>
    <t>us margin</t>
  </si>
  <si>
    <t>monthly % ret</t>
  </si>
  <si>
    <t>Profit/Loss (500€)</t>
  </si>
  <si>
    <t>Profit/Loss (aggiunta 1000€)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</si>
</sst>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/>
    <xf numFmtId="44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2" fillId="0" borderId="1" xfId="1" applyFont="1" applyFill="1" applyBorder="1"/>
    <xf numFmtId="44" fontId="2" fillId="0" borderId="1" xfId="1" applyFont="1" applyBorder="1"/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R17"/>
  <sheetViews>
    <sheetView tabSelected="1" zoomScale="130" zoomScaleNormal="130" workbookViewId="0">
      <selection activeCell="D17" sqref="D17"/>
    </sheetView>
  </sheetViews>
  <sheetFormatPr defaultRowHeight="14.5" x14ac:dyDescent="0.35"/>
  <cols>
    <col min="1" max="1" width="12" style="14" customWidth="1"/>
    <col min="2" max="2" width="11.36328125" style="4" bestFit="1" customWidth="1"/>
    <col min="3" max="3" width="11.26953125" style="4" bestFit="1" customWidth="1"/>
    <col min="4" max="4" width="11" style="4" bestFit="1" customWidth="1"/>
    <col min="5" max="5" width="9.36328125" style="4" bestFit="1" customWidth="1"/>
    <col min="6" max="6" width="9.36328125" style="4" customWidth="1"/>
    <col min="7" max="7" width="12.1796875" style="4" customWidth="1"/>
    <col min="8" max="8" width="14.453125" style="4" customWidth="1"/>
    <col min="9" max="9" width="9.36328125" style="4" bestFit="1" customWidth="1"/>
    <col min="10" max="10" width="9.36328125" style="4" customWidth="1"/>
    <col min="11" max="11" width="18.08984375" customWidth="1"/>
    <col min="12" max="12" width="10.6328125" customWidth="1"/>
    <col min="13" max="13" width="10.453125" bestFit="1" customWidth="1"/>
    <col min="14" max="14" width="10.36328125" bestFit="1" customWidth="1"/>
    <col min="17" max="17" width="10.54296875" bestFit="1" customWidth="1"/>
    <col min="18" max="18" width="9.36328125" bestFit="1" customWidth="1"/>
  </cols>
  <sheetData>
    <row r="1" spans="1:18" s="11" customFormat="1" ht="15.5" x14ac:dyDescent="0.35">
      <c r="A1" s="13"/>
      <c r="B1" s="15" t="s">
        <v>6</v>
      </c>
      <c r="C1" s="15" t="s">
        <v>7</v>
      </c>
      <c r="D1" s="15" t="s">
        <v>0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0</v>
      </c>
      <c r="J1" s="15" t="s">
        <v>5</v>
      </c>
      <c r="K1" s="16" t="s">
        <v>12</v>
      </c>
      <c r="M1" s="17" t="s">
        <v>2</v>
      </c>
      <c r="N1" s="16" t="s">
        <v>1</v>
      </c>
      <c r="P1" s="18" t="s">
        <v>13</v>
      </c>
      <c r="Q1" s="18"/>
      <c r="R1" s="18"/>
    </row>
    <row r="2" spans="1:18" ht="15.5" x14ac:dyDescent="0.35">
      <c r="A2" s="5">
        <v>44583</v>
      </c>
      <c r="B2" s="2">
        <v>49.78</v>
      </c>
      <c r="C2" s="2">
        <v>48</v>
      </c>
      <c r="D2" s="19">
        <f t="shared" ref="D2:D11" si="0">B2+C2</f>
        <v>97.78</v>
      </c>
      <c r="E2" s="2">
        <v>46.55</v>
      </c>
      <c r="F2" s="1">
        <v>42.93</v>
      </c>
      <c r="G2" s="1">
        <f>E2-B2</f>
        <v>-3.230000000000004</v>
      </c>
      <c r="H2" s="1">
        <f>F2-C2</f>
        <v>-5.07</v>
      </c>
      <c r="I2" s="20">
        <f t="shared" ref="I2:I16" si="1">E2+F2</f>
        <v>89.47999999999999</v>
      </c>
      <c r="J2" s="2">
        <f t="shared" ref="J2:J16" si="2">I2-D2</f>
        <v>-8.3000000000000114</v>
      </c>
      <c r="K2" s="9">
        <f t="shared" ref="K2:K15" si="3">(I2-D2)/D2</f>
        <v>-8.4884434444671822E-2</v>
      </c>
      <c r="L2" s="4"/>
      <c r="M2" s="7">
        <f t="shared" ref="M2:M15" si="4">E2/I2</f>
        <v>0.52022798390701841</v>
      </c>
      <c r="N2" s="6">
        <f t="shared" ref="N2:N16" si="5">F2/I2</f>
        <v>0.4797720160929817</v>
      </c>
      <c r="O2" s="8"/>
      <c r="P2" s="12" t="s">
        <v>3</v>
      </c>
      <c r="Q2" s="12" t="s">
        <v>4</v>
      </c>
      <c r="R2" s="12" t="s">
        <v>0</v>
      </c>
    </row>
    <row r="3" spans="1:18" x14ac:dyDescent="0.35">
      <c r="A3" s="5">
        <v>44616</v>
      </c>
      <c r="B3" s="2">
        <v>152.81</v>
      </c>
      <c r="C3" s="2">
        <v>139.75</v>
      </c>
      <c r="D3" s="19">
        <f t="shared" si="0"/>
        <v>292.56</v>
      </c>
      <c r="E3" s="2">
        <v>156.76</v>
      </c>
      <c r="F3" s="2">
        <v>148.71</v>
      </c>
      <c r="G3" s="1">
        <f t="shared" ref="G3:G13" si="6">E3-B3</f>
        <v>3.9499999999999886</v>
      </c>
      <c r="H3" s="1">
        <f t="shared" ref="H3:H13" si="7">F3-C3</f>
        <v>8.960000000000008</v>
      </c>
      <c r="I3" s="20">
        <f t="shared" si="1"/>
        <v>305.47000000000003</v>
      </c>
      <c r="J3" s="2">
        <f t="shared" si="2"/>
        <v>12.910000000000025</v>
      </c>
      <c r="K3" s="9">
        <f t="shared" si="3"/>
        <v>4.4127700300793084E-2</v>
      </c>
      <c r="L3" s="4"/>
      <c r="M3" s="7">
        <f t="shared" si="4"/>
        <v>0.51317641666939462</v>
      </c>
      <c r="N3" s="6">
        <f t="shared" si="5"/>
        <v>0.48682358333060527</v>
      </c>
      <c r="O3" s="8"/>
      <c r="P3" s="2">
        <f>SUM(E2:E16)-SUM(B2:B16)</f>
        <v>13.958455462684469</v>
      </c>
      <c r="Q3" s="2">
        <f>SUM(F2:F16)-SUM(C2:C16)</f>
        <v>-79.808455462684833</v>
      </c>
      <c r="R3" s="3">
        <f>SUM(J:J)</f>
        <v>-65.849999999999795</v>
      </c>
    </row>
    <row r="4" spans="1:18" x14ac:dyDescent="0.35">
      <c r="A4" s="5">
        <v>44644</v>
      </c>
      <c r="B4" s="2">
        <v>156.76</v>
      </c>
      <c r="C4" s="2">
        <v>148.71</v>
      </c>
      <c r="D4" s="19">
        <f t="shared" si="0"/>
        <v>305.47000000000003</v>
      </c>
      <c r="E4" s="2">
        <v>160.25</v>
      </c>
      <c r="F4" s="2">
        <v>152.04</v>
      </c>
      <c r="G4" s="1">
        <f t="shared" si="6"/>
        <v>3.4900000000000091</v>
      </c>
      <c r="H4" s="1">
        <f t="shared" si="7"/>
        <v>3.3299999999999841</v>
      </c>
      <c r="I4" s="20">
        <f t="shared" si="1"/>
        <v>312.28999999999996</v>
      </c>
      <c r="J4" s="2">
        <f t="shared" si="2"/>
        <v>6.8199999999999363</v>
      </c>
      <c r="K4" s="9">
        <f t="shared" si="3"/>
        <v>2.2326251350377895E-2</v>
      </c>
      <c r="L4" s="4"/>
      <c r="M4" s="7">
        <f t="shared" si="4"/>
        <v>0.51314483332799643</v>
      </c>
      <c r="N4" s="6">
        <f t="shared" si="5"/>
        <v>0.48685516667200363</v>
      </c>
      <c r="O4" s="8"/>
      <c r="R4" s="6">
        <f>(I16-D5)/D5</f>
        <v>-0.11334080268896797</v>
      </c>
    </row>
    <row r="5" spans="1:18" x14ac:dyDescent="0.35">
      <c r="A5" s="5">
        <v>44676</v>
      </c>
      <c r="B5" s="2">
        <v>256.48</v>
      </c>
      <c r="C5" s="2">
        <v>243.34</v>
      </c>
      <c r="D5" s="19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1">
        <f t="shared" si="6"/>
        <v>-5.8100000000000023</v>
      </c>
      <c r="H5" s="1">
        <f t="shared" si="7"/>
        <v>-24.939999999999969</v>
      </c>
      <c r="I5" s="20">
        <f t="shared" si="1"/>
        <v>469.07000000000005</v>
      </c>
      <c r="J5" s="2">
        <f t="shared" si="2"/>
        <v>-30.75</v>
      </c>
      <c r="K5" s="9">
        <f t="shared" si="3"/>
        <v>-6.1522147973270373E-2</v>
      </c>
      <c r="L5" s="4"/>
      <c r="M5" s="7">
        <f t="shared" si="4"/>
        <v>0.53439785106700488</v>
      </c>
      <c r="N5" s="6">
        <f t="shared" si="5"/>
        <v>0.46560214893299512</v>
      </c>
      <c r="O5" s="8"/>
      <c r="P5" s="8"/>
    </row>
    <row r="6" spans="1:18" x14ac:dyDescent="0.35">
      <c r="A6" s="5">
        <v>44706</v>
      </c>
      <c r="B6" s="2">
        <v>250.67</v>
      </c>
      <c r="C6" s="2">
        <f>218.4+8.65+1.96</f>
        <v>229.01000000000002</v>
      </c>
      <c r="D6" s="19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1">
        <f t="shared" si="6"/>
        <v>-16.099999999999994</v>
      </c>
      <c r="H6" s="1">
        <f t="shared" si="7"/>
        <v>-18.220000000000027</v>
      </c>
      <c r="I6" s="20">
        <f t="shared" si="1"/>
        <v>445.36</v>
      </c>
      <c r="J6" s="2">
        <f t="shared" si="2"/>
        <v>-34.319999999999993</v>
      </c>
      <c r="K6" s="9">
        <f t="shared" si="3"/>
        <v>-7.1547698465643753E-2</v>
      </c>
      <c r="M6" s="7">
        <f t="shared" si="4"/>
        <v>0.52669750314352426</v>
      </c>
      <c r="N6" s="6">
        <f t="shared" si="5"/>
        <v>0.47330249685647563</v>
      </c>
    </row>
    <row r="7" spans="1:18" ht="15.5" x14ac:dyDescent="0.35">
      <c r="A7" s="5">
        <v>44733</v>
      </c>
      <c r="B7" s="2">
        <f>446.19*M6</f>
        <v>235.00715892760908</v>
      </c>
      <c r="C7" s="2">
        <f>446.19-B7</f>
        <v>211.18284107239091</v>
      </c>
      <c r="D7" s="19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1">
        <f t="shared" si="6"/>
        <v>-0.15715892760906058</v>
      </c>
      <c r="H7" s="1">
        <f t="shared" si="7"/>
        <v>21.21715892760912</v>
      </c>
      <c r="I7" s="20">
        <f t="shared" si="1"/>
        <v>467.25000000000006</v>
      </c>
      <c r="J7" s="2">
        <f t="shared" si="2"/>
        <v>21.060000000000059</v>
      </c>
      <c r="K7" s="9">
        <f t="shared" si="3"/>
        <v>4.7199623478787193E-2</v>
      </c>
      <c r="M7" s="6">
        <f t="shared" si="4"/>
        <v>0.50262172284644191</v>
      </c>
      <c r="N7" s="6">
        <f t="shared" si="5"/>
        <v>0.49737827715355809</v>
      </c>
      <c r="P7" s="21" t="s">
        <v>14</v>
      </c>
      <c r="Q7" s="21"/>
      <c r="R7" s="21"/>
    </row>
    <row r="8" spans="1:18" ht="15.5" x14ac:dyDescent="0.35">
      <c r="A8" s="5">
        <v>44769</v>
      </c>
      <c r="B8" s="2">
        <f>468.5*M7</f>
        <v>235.47827715355803</v>
      </c>
      <c r="C8" s="2">
        <f>468.5*N7</f>
        <v>233.02172284644197</v>
      </c>
      <c r="D8" s="19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1">
        <f t="shared" si="6"/>
        <v>3.8017228464419759</v>
      </c>
      <c r="H8" s="1">
        <f t="shared" si="7"/>
        <v>-8.13172284644196</v>
      </c>
      <c r="I8" s="20">
        <f t="shared" si="1"/>
        <v>464.17</v>
      </c>
      <c r="J8" s="2">
        <f t="shared" si="2"/>
        <v>-4.3299999999999841</v>
      </c>
      <c r="K8" s="9">
        <f t="shared" si="3"/>
        <v>-9.24226254002131E-3</v>
      </c>
      <c r="M8" s="6">
        <f t="shared" si="4"/>
        <v>0.51550078634982877</v>
      </c>
      <c r="N8" s="6">
        <f t="shared" si="5"/>
        <v>0.48449921365017129</v>
      </c>
      <c r="P8" s="22" t="s">
        <v>3</v>
      </c>
      <c r="Q8" s="22" t="s">
        <v>4</v>
      </c>
      <c r="R8" s="22" t="s">
        <v>0</v>
      </c>
    </row>
    <row r="9" spans="1:18" x14ac:dyDescent="0.35">
      <c r="A9" s="5">
        <v>44801</v>
      </c>
      <c r="B9" s="2">
        <v>239.28</v>
      </c>
      <c r="C9" s="2">
        <v>224.89</v>
      </c>
      <c r="D9" s="19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1">
        <f t="shared" si="6"/>
        <v>-15.169999999999987</v>
      </c>
      <c r="H9" s="1">
        <f t="shared" si="7"/>
        <v>-6.9599999999999795</v>
      </c>
      <c r="I9" s="20">
        <f t="shared" si="1"/>
        <v>442.04</v>
      </c>
      <c r="J9" s="2">
        <f t="shared" si="2"/>
        <v>-22.129999999999939</v>
      </c>
      <c r="K9" s="9">
        <f t="shared" si="3"/>
        <v>-4.7676497834844865E-2</v>
      </c>
      <c r="M9" s="6">
        <f t="shared" si="4"/>
        <v>0.50699031761831514</v>
      </c>
      <c r="N9" s="6">
        <f t="shared" si="5"/>
        <v>0.49300968238168491</v>
      </c>
      <c r="R9" s="10"/>
    </row>
    <row r="10" spans="1:18" x14ac:dyDescent="0.35">
      <c r="A10" s="5">
        <v>44836</v>
      </c>
      <c r="B10" s="2">
        <f>I9*M9</f>
        <v>224.11000000000004</v>
      </c>
      <c r="C10" s="2">
        <f>I9*N9</f>
        <v>217.93</v>
      </c>
      <c r="D10" s="19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1">
        <f t="shared" si="6"/>
        <v>6.0299999999999443</v>
      </c>
      <c r="H10" s="1">
        <f t="shared" si="7"/>
        <v>4.6499999999999773</v>
      </c>
      <c r="I10" s="20">
        <f t="shared" si="1"/>
        <v>452.71999999999997</v>
      </c>
      <c r="J10" s="2">
        <f t="shared" si="2"/>
        <v>10.679999999999893</v>
      </c>
      <c r="K10" s="9">
        <f t="shared" si="3"/>
        <v>2.4160709438059657E-2</v>
      </c>
      <c r="M10" s="6">
        <f t="shared" si="4"/>
        <v>0.50834953171938502</v>
      </c>
      <c r="N10" s="6">
        <f t="shared" si="5"/>
        <v>0.49165046828061493</v>
      </c>
    </row>
    <row r="11" spans="1:18" x14ac:dyDescent="0.35">
      <c r="A11" s="5">
        <v>44872</v>
      </c>
      <c r="B11" s="2">
        <f>I10*M10+1.1</f>
        <v>231.23999999999995</v>
      </c>
      <c r="C11" s="2">
        <f>I10*N10</f>
        <v>222.57999999999998</v>
      </c>
      <c r="D11" s="19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1">
        <f t="shared" si="6"/>
        <v>-0.66999999999995907</v>
      </c>
      <c r="H11" s="1">
        <f t="shared" si="7"/>
        <v>-12.95999999999998</v>
      </c>
      <c r="I11" s="20">
        <f t="shared" si="1"/>
        <v>440.19</v>
      </c>
      <c r="J11" s="2">
        <f t="shared" si="2"/>
        <v>-13.629999999999939</v>
      </c>
      <c r="K11" s="9">
        <f t="shared" si="3"/>
        <v>-3.0033934158917502E-2</v>
      </c>
      <c r="M11" s="6">
        <f t="shared" si="4"/>
        <v>0.52379654240214446</v>
      </c>
      <c r="N11" s="6">
        <f t="shared" si="5"/>
        <v>0.47620345759785548</v>
      </c>
    </row>
    <row r="12" spans="1:18" x14ac:dyDescent="0.35">
      <c r="A12" s="5">
        <v>44905</v>
      </c>
      <c r="B12" s="2">
        <f>230.57+0.44</f>
        <v>231.01</v>
      </c>
      <c r="C12" s="2">
        <v>209.62</v>
      </c>
      <c r="D12" s="19">
        <f>B12+C12</f>
        <v>440.63</v>
      </c>
      <c r="E12" s="2">
        <f>97.72+32.5+16.14+88.77</f>
        <v>235.13</v>
      </c>
      <c r="F12" s="2">
        <f>57.74+30.08+107.62</f>
        <v>195.44</v>
      </c>
      <c r="G12" s="1">
        <f t="shared" si="6"/>
        <v>4.1200000000000045</v>
      </c>
      <c r="H12" s="1">
        <f t="shared" si="7"/>
        <v>-14.180000000000007</v>
      </c>
      <c r="I12" s="20">
        <f t="shared" si="1"/>
        <v>430.57</v>
      </c>
      <c r="J12" s="2">
        <f t="shared" si="2"/>
        <v>-10.060000000000002</v>
      </c>
      <c r="K12" s="9">
        <f t="shared" si="3"/>
        <v>-2.2830946599187531E-2</v>
      </c>
      <c r="M12" s="6">
        <f t="shared" si="4"/>
        <v>0.54609006665582827</v>
      </c>
      <c r="N12" s="6">
        <f t="shared" si="5"/>
        <v>0.45390993334417168</v>
      </c>
    </row>
    <row r="13" spans="1:18" x14ac:dyDescent="0.35">
      <c r="A13" s="5">
        <v>44941</v>
      </c>
      <c r="B13" s="2">
        <f>D13*M12</f>
        <v>235.75800357665418</v>
      </c>
      <c r="C13" s="2">
        <f>D13*N12</f>
        <v>195.96199642334579</v>
      </c>
      <c r="D13" s="19">
        <f>I12+1.15</f>
        <v>431.71999999999997</v>
      </c>
      <c r="E13" s="2">
        <f>165.11+20.81+8.37+48.49</f>
        <v>242.78000000000003</v>
      </c>
      <c r="F13" s="2">
        <f>17.32+72.65+32.11+11.97+3.39+24.43+17.43</f>
        <v>179.3</v>
      </c>
      <c r="G13" s="1">
        <f t="shared" si="6"/>
        <v>7.0219964233458541</v>
      </c>
      <c r="H13" s="1">
        <f t="shared" si="7"/>
        <v>-16.661996423345784</v>
      </c>
      <c r="I13" s="20">
        <f t="shared" si="1"/>
        <v>422.08000000000004</v>
      </c>
      <c r="J13" s="2">
        <f t="shared" si="2"/>
        <v>-9.6399999999999295</v>
      </c>
      <c r="K13" s="9">
        <f t="shared" si="3"/>
        <v>-2.2329287501157997E-2</v>
      </c>
      <c r="M13" s="6">
        <f t="shared" si="4"/>
        <v>0.57519901440485222</v>
      </c>
      <c r="N13" s="6">
        <f t="shared" si="5"/>
        <v>0.42480098559514784</v>
      </c>
    </row>
    <row r="14" spans="1:18" x14ac:dyDescent="0.35">
      <c r="A14" s="5">
        <v>44995</v>
      </c>
      <c r="B14" s="2">
        <f>423.13*M13</f>
        <v>243.38395896512512</v>
      </c>
      <c r="C14" s="2">
        <f>423.13*N13</f>
        <v>179.74604103487491</v>
      </c>
      <c r="D14" s="19">
        <f>B14+C14</f>
        <v>423.13</v>
      </c>
      <c r="E14" s="2">
        <f>8.8+80.06+36.65+38.14+50.5+43.21+2.67</f>
        <v>260.02999999999997</v>
      </c>
      <c r="F14" s="2">
        <f>29.64+42.85+38.88+38.01+16.45</f>
        <v>165.82999999999998</v>
      </c>
      <c r="G14" s="1">
        <f t="shared" ref="G14:G16" si="8">E14-B14</f>
        <v>16.646041034874855</v>
      </c>
      <c r="H14" s="1">
        <f>F14-C14</f>
        <v>-13.916041034874922</v>
      </c>
      <c r="I14" s="20">
        <f t="shared" si="1"/>
        <v>425.85999999999996</v>
      </c>
      <c r="J14" s="2">
        <f t="shared" si="2"/>
        <v>2.7299999999999613</v>
      </c>
      <c r="K14" s="9">
        <f t="shared" si="3"/>
        <v>6.4519178503059616E-3</v>
      </c>
      <c r="M14" s="6">
        <f t="shared" si="4"/>
        <v>0.61059972761001269</v>
      </c>
      <c r="N14" s="6">
        <f t="shared" si="5"/>
        <v>0.38940027238998731</v>
      </c>
    </row>
    <row r="15" spans="1:18" x14ac:dyDescent="0.35">
      <c r="A15" s="5">
        <v>45038</v>
      </c>
      <c r="B15" s="2">
        <f>D15*M14</f>
        <v>261.52596933264454</v>
      </c>
      <c r="C15" s="2">
        <f>D15*N14</f>
        <v>166.78403066735547</v>
      </c>
      <c r="D15" s="19">
        <v>428.31</v>
      </c>
      <c r="E15" s="2">
        <f>28.35+95.08+25.65+51.45+38.76+25.63</f>
        <v>264.92</v>
      </c>
      <c r="F15" s="2">
        <f>6.9+69.8+12.54+57.17+22.69</f>
        <v>169.10000000000002</v>
      </c>
      <c r="G15" s="1">
        <f t="shared" si="8"/>
        <v>3.3940306673554801</v>
      </c>
      <c r="H15" s="1">
        <f>F15-C15</f>
        <v>2.3159693326445563</v>
      </c>
      <c r="I15" s="20">
        <f>E15+F15</f>
        <v>434.02000000000004</v>
      </c>
      <c r="J15" s="2">
        <f t="shared" si="2"/>
        <v>5.7100000000000364</v>
      </c>
      <c r="K15" s="9">
        <f>(I15-D15)/D15</f>
        <v>1.3331465527305074E-2</v>
      </c>
      <c r="M15" s="6">
        <f>E15/I15</f>
        <v>0.61038661812819683</v>
      </c>
      <c r="N15" s="6">
        <f t="shared" si="5"/>
        <v>0.38961338187180317</v>
      </c>
    </row>
    <row r="16" spans="1:18" x14ac:dyDescent="0.35">
      <c r="A16" s="5">
        <v>45095</v>
      </c>
      <c r="B16" s="2">
        <f>D16*M15</f>
        <v>265.9881765817243</v>
      </c>
      <c r="C16" s="2">
        <f>D16-B16</f>
        <v>169.78182341827568</v>
      </c>
      <c r="D16" s="19">
        <v>435.77</v>
      </c>
      <c r="E16" s="2">
        <f>22.18+6.99+43.85+19.39+87.79+7.1+3.71+74.33+2.56+4.73</f>
        <v>272.63000000000005</v>
      </c>
      <c r="F16" s="2">
        <f>11+20.64+46.04+38.15+54.71</f>
        <v>170.54000000000002</v>
      </c>
      <c r="G16" s="1">
        <f t="shared" si="8"/>
        <v>6.6418234182757487</v>
      </c>
      <c r="H16" s="1">
        <f>F16-C16</f>
        <v>0.75817658172434221</v>
      </c>
      <c r="I16" s="20">
        <f>E16+F16</f>
        <v>443.17000000000007</v>
      </c>
      <c r="J16" s="2">
        <f>I16-D16</f>
        <v>7.4000000000000909</v>
      </c>
      <c r="K16" s="9">
        <f>(I16-D16)/D16</f>
        <v>1.6981435160750145E-2</v>
      </c>
      <c r="M16" s="6">
        <f>E16/I16</f>
        <v>0.61518153304600942</v>
      </c>
      <c r="N16" s="6">
        <f t="shared" si="5"/>
        <v>0.38481846695399052</v>
      </c>
    </row>
    <row r="17" spans="1:14" x14ac:dyDescent="0.35">
      <c r="A17" s="5">
        <v>45139</v>
      </c>
      <c r="B17" s="2">
        <f>272.63+500.67</f>
        <v>773.3</v>
      </c>
      <c r="C17" s="2">
        <f>F16+500</f>
        <v>670.54</v>
      </c>
      <c r="D17" s="20">
        <f>B17+C17</f>
        <v>1443.84</v>
      </c>
      <c r="E17" s="2"/>
      <c r="F17" s="2"/>
      <c r="G17" s="2"/>
      <c r="H17" s="2"/>
      <c r="I17" s="20"/>
      <c r="J17" s="2"/>
      <c r="K17" s="10"/>
      <c r="M17" s="10"/>
      <c r="N17" s="10"/>
    </row>
  </sheetData>
  <mergeCells count="2">
    <mergeCell ref="P1:R1"/>
    <mergeCell ref="P7:R7"/>
  </mergeCells>
  <conditionalFormatting sqref="G2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2023-08-01T22:31:04Z</dcterms:modified>
</cp:coreProperties>
</file>