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wamp64\www\Wilmar.WR\Proyecto_sena\Proyecto\Formato de costos\"/>
    </mc:Choice>
  </mc:AlternateContent>
  <xr:revisionPtr revIDLastSave="0" documentId="13_ncr:1_{73D78590-9912-49D4-8367-C05D74C9CC5E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1" i="5"/>
  <c r="C20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E12" i="4"/>
  <c r="I12" i="4"/>
  <c r="L12" i="4"/>
  <c r="L11" i="4"/>
  <c r="O12" i="4"/>
  <c r="B9" i="4"/>
  <c r="B8" i="4"/>
  <c r="C26" i="4"/>
  <c r="C24" i="4"/>
  <c r="E11" i="5"/>
  <c r="D28" i="5"/>
  <c r="E28" i="5"/>
  <c r="F28" i="5"/>
  <c r="C28" i="5"/>
  <c r="D25" i="5"/>
  <c r="E25" i="5"/>
  <c r="F25" i="5"/>
  <c r="C25" i="5"/>
  <c r="D17" i="5"/>
  <c r="E17" i="5"/>
  <c r="F17" i="5"/>
  <c r="C17" i="5"/>
  <c r="C11" i="5"/>
  <c r="G27" i="1"/>
  <c r="G10" i="1"/>
  <c r="C9" i="4" s="1"/>
  <c r="G12" i="1"/>
  <c r="C11" i="4" s="1"/>
  <c r="G11" i="1"/>
  <c r="C10" i="4" s="1"/>
  <c r="G13" i="1"/>
  <c r="G14" i="1"/>
  <c r="C13" i="4" s="1"/>
  <c r="G16" i="1"/>
  <c r="C15" i="4" s="1"/>
  <c r="G17" i="1"/>
  <c r="C16" i="4" s="1"/>
  <c r="G18" i="1"/>
  <c r="C17" i="4" s="1"/>
  <c r="G19" i="1"/>
  <c r="C18" i="4" s="1"/>
  <c r="G20" i="1"/>
  <c r="C19" i="4" s="1"/>
  <c r="G21" i="1"/>
  <c r="G22" i="1"/>
  <c r="C21" i="4" s="1"/>
  <c r="G24" i="1"/>
  <c r="C23" i="4" s="1"/>
  <c r="E23" i="4" s="1"/>
  <c r="G25" i="1"/>
  <c r="L27" i="4" l="1"/>
  <c r="L26" i="4"/>
  <c r="L24" i="4"/>
  <c r="L23" i="4"/>
  <c r="L16" i="4"/>
  <c r="L17" i="4"/>
  <c r="L18" i="4"/>
  <c r="L19" i="4"/>
  <c r="L20" i="4"/>
  <c r="L21" i="4"/>
  <c r="L15" i="4"/>
  <c r="L10" i="4"/>
  <c r="L13" i="4"/>
  <c r="L9" i="4"/>
  <c r="I27" i="4"/>
  <c r="I26" i="4"/>
  <c r="I24" i="4"/>
  <c r="I23" i="4"/>
  <c r="I16" i="4"/>
  <c r="I17" i="4"/>
  <c r="I18" i="4"/>
  <c r="I19" i="4"/>
  <c r="I20" i="4"/>
  <c r="I21" i="4"/>
  <c r="I15" i="4"/>
  <c r="I10" i="4"/>
  <c r="I11" i="4"/>
  <c r="I13" i="4"/>
  <c r="I9" i="4"/>
  <c r="F11" i="5" l="1"/>
  <c r="D11" i="5"/>
  <c r="F10" i="5"/>
  <c r="E10" i="5"/>
  <c r="D10" i="5"/>
  <c r="C10" i="5"/>
  <c r="F30" i="1" l="1"/>
  <c r="E30" i="1"/>
  <c r="G30" i="1" l="1"/>
  <c r="O28" i="4"/>
  <c r="L22" i="4"/>
  <c r="L25" i="4"/>
  <c r="I22" i="4"/>
  <c r="E10" i="4"/>
  <c r="M10" i="4" s="1"/>
  <c r="E11" i="4"/>
  <c r="M11" i="4" s="1"/>
  <c r="O11" i="4" s="1"/>
  <c r="E13" i="4"/>
  <c r="M13" i="4" s="1"/>
  <c r="O13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M23" i="4"/>
  <c r="O23" i="4" s="1"/>
  <c r="E24" i="4"/>
  <c r="M24" i="4" s="1"/>
  <c r="O24" i="4" s="1"/>
  <c r="E26" i="4"/>
  <c r="M26" i="4" s="1"/>
  <c r="O26" i="4" s="1"/>
  <c r="E9" i="4"/>
  <c r="M9" i="4" s="1"/>
  <c r="O9" i="4" s="1"/>
  <c r="I25" i="4" l="1"/>
  <c r="I14" i="4"/>
  <c r="L14" i="4"/>
  <c r="L8" i="4"/>
  <c r="I8" i="4"/>
  <c r="E22" i="4"/>
  <c r="M22" i="4" s="1"/>
  <c r="O22" i="4" s="1"/>
  <c r="E14" i="4"/>
  <c r="M14" i="4" s="1"/>
  <c r="E8" i="4"/>
  <c r="K29" i="4"/>
  <c r="O10" i="4"/>
  <c r="M8" i="4" l="1"/>
  <c r="O14" i="4"/>
  <c r="I29" i="4"/>
  <c r="N7" i="4"/>
  <c r="O8" i="4" l="1"/>
  <c r="J28" i="1"/>
  <c r="J27" i="1"/>
  <c r="J25" i="1"/>
  <c r="J24" i="1"/>
  <c r="J17" i="1"/>
  <c r="J16" i="1"/>
  <c r="J13" i="1"/>
  <c r="J12" i="1"/>
  <c r="I9" i="1" l="1"/>
  <c r="I23" i="1"/>
  <c r="I26" i="1"/>
  <c r="I15" i="1"/>
  <c r="G28" i="1"/>
  <c r="C27" i="4" s="1"/>
  <c r="E27" i="4" s="1"/>
  <c r="M27" i="4" l="1"/>
  <c r="O27" i="4" s="1"/>
  <c r="E25" i="4"/>
  <c r="M25" i="4" l="1"/>
  <c r="E29" i="4"/>
  <c r="N29" i="4" s="1"/>
  <c r="O25" i="4" l="1"/>
  <c r="M29" i="4"/>
  <c r="O29" i="4" s="1"/>
  <c r="M7" i="4"/>
  <c r="M2" i="4" l="1"/>
  <c r="O7" i="4"/>
</calcChain>
</file>

<file path=xl/sharedStrings.xml><?xml version="1.0" encoding="utf-8"?>
<sst xmlns="http://schemas.openxmlformats.org/spreadsheetml/2006/main" count="95" uniqueCount="82">
  <si>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</si>
  <si>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</si>
  <si>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</si>
  <si>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</si>
  <si>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</si>
  <si>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</si>
  <si>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</si>
  <si>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</si>
  <si>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</si>
  <si>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</si>
  <si>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</si>
  <si>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</si>
  <si>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</si>
  <si>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</si>
  <si>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</si>
  <si>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</si>
  <si>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</si>
  <si>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</si>
  <si>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</si>
  <si>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</si>
  <si>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</si>
  <si>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</si>
  <si>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</si>
  <si>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</si>
  <si>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</si>
  <si>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</si>
  <si>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</si>
  <si>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GANTT del poyecto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</si>
  <si>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</si>
  <si>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</si>
  <si>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</si>
  <si>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</si>
  <si>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</si>
  <si>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</si>
  <si>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</si>
  <si>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</si>
  <si>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</si>
  <si>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</si>
  <si>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</si>
  <si>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</si>
  <si>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</si>
  <si>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</si>
  <si>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</si>
  <si>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</si>
  <si>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</si>
  <si>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</si>
  <si>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</si>
  <si>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</si>
  <si>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</si>
  <si>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</si>
  <si>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</si>
  <si>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</si>
  <si>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</si>
  <si>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</si>
  <si>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</si>
  <si>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</si>
  <si>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</si>
  <si>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</si>
  <si>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</si>
  <si>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</si>
  <si>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</si>
  <si>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</si>
  <si>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</si>
  <si>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</si>
  <si>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</si>
  <si>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</si>
  <si>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</si>
  <si>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</si>
  <si>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</si>
  <si>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</si>
  <si>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</si>
  <si>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</si>
  <si>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Karen Bustamante</t>
  </si>
  <si>
    <t>Wilmar Rincon</t>
  </si>
  <si>
    <t>Gloria Bohorquez</t>
  </si>
  <si>
    <t>Juan David Martin</t>
  </si>
  <si>
    <t>ff</t>
  </si>
  <si>
    <t>Suma de Karen Bustamante</t>
  </si>
  <si>
    <t>Suma de Wilmar Rincon</t>
  </si>
  <si>
    <t>Suma de Gloria Bohorquez</t>
  </si>
  <si>
    <t>Suma de Juan David Martin</t>
  </si>
  <si>
    <t>Agending system cwksd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</si>
</sst>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  <numFmt numFmtId="171" formatCode="d/m/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sz val="12"/>
      <color theme="1"/>
      <name val="Calibri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0" borderId="1" xfId="0" applyNumberFormat="1" applyFont="1" applyBorder="1" applyProtection="1"/>
    <xf numFmtId="167" fontId="16" fillId="0" borderId="7" xfId="0" applyNumberFormat="1" applyFont="1" applyBorder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19" fillId="4" borderId="22" xfId="0" applyNumberFormat="1" applyFont="1" applyFill="1" applyBorder="1" applyAlignment="1">
      <alignment horizontal="center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0" fontId="21" fillId="0" borderId="47" xfId="0" applyFont="1" applyBorder="1" applyAlignment="1">
      <alignment horizontal="center"/>
    </xf>
    <xf numFmtId="9" fontId="9" fillId="0" borderId="0" xfId="8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0" fillId="0" borderId="0" xfId="0" applyAlignment="1"/>
    <xf numFmtId="0" fontId="0" fillId="3" borderId="0" xfId="0" applyFill="1" applyAlignment="1" applyProtection="1"/>
    <xf numFmtId="0" fontId="11" fillId="3" borderId="7" xfId="0" applyFont="1" applyFill="1" applyBorder="1" applyAlignment="1" applyProtection="1"/>
    <xf numFmtId="0" fontId="5" fillId="2" borderId="33" xfId="0" applyFont="1" applyFill="1" applyBorder="1" applyAlignment="1" applyProtection="1">
      <alignment vertical="center" wrapText="1"/>
      <protection locked="0"/>
    </xf>
    <xf numFmtId="0" fontId="0" fillId="0" borderId="34" xfId="0" applyFont="1" applyFill="1" applyBorder="1" applyAlignment="1" applyProtection="1">
      <alignment vertical="top" wrapText="1"/>
      <protection locked="0"/>
    </xf>
    <xf numFmtId="0" fontId="9" fillId="0" borderId="35" xfId="0" applyFont="1" applyFill="1" applyBorder="1" applyAlignment="1" applyProtection="1">
      <alignment vertical="top" wrapText="1"/>
      <protection locked="0"/>
    </xf>
    <xf numFmtId="0" fontId="8" fillId="4" borderId="27" xfId="0" applyFont="1" applyFill="1" applyBorder="1" applyAlignment="1"/>
    <xf numFmtId="0" fontId="10" fillId="3" borderId="9" xfId="0" applyFont="1" applyFill="1" applyBorder="1" applyAlignment="1"/>
    <xf numFmtId="0" fontId="8" fillId="4" borderId="22" xfId="0" applyFont="1" applyFill="1" applyBorder="1" applyAlignment="1">
      <alignment horizontal="center"/>
    </xf>
    <xf numFmtId="0" fontId="13" fillId="0" borderId="38" xfId="0" applyFont="1" applyFill="1" applyBorder="1" applyAlignment="1" applyProtection="1">
      <alignment horizontal="left" vertical="top" wrapText="1"/>
      <protection locked="0"/>
    </xf>
    <xf numFmtId="0" fontId="0" fillId="0" borderId="49" xfId="0" applyBorder="1"/>
    <xf numFmtId="9" fontId="0" fillId="0" borderId="49" xfId="0" applyNumberFormat="1" applyBorder="1"/>
    <xf numFmtId="9" fontId="0" fillId="0" borderId="53" xfId="0" applyNumberFormat="1" applyBorder="1"/>
    <xf numFmtId="9" fontId="0" fillId="0" borderId="55" xfId="0" applyNumberFormat="1" applyBorder="1"/>
    <xf numFmtId="9" fontId="0" fillId="0" borderId="56" xfId="0" applyNumberFormat="1" applyBorder="1"/>
    <xf numFmtId="0" fontId="22" fillId="0" borderId="0" xfId="0" applyFont="1" applyAlignment="1">
      <alignment horizontal="left" vertical="top"/>
    </xf>
    <xf numFmtId="170" fontId="16" fillId="0" borderId="40" xfId="0" applyNumberFormat="1" applyFont="1" applyFill="1" applyBorder="1" applyAlignment="1" applyProtection="1">
      <alignment horizontal="center" wrapText="1"/>
      <protection locked="0"/>
    </xf>
    <xf numFmtId="171" fontId="0" fillId="0" borderId="48" xfId="0" applyNumberFormat="1" applyFont="1" applyBorder="1" applyAlignment="1">
      <alignment horizontal="center" wrapText="1"/>
    </xf>
    <xf numFmtId="164" fontId="18" fillId="0" borderId="44" xfId="1" applyNumberFormat="1" applyFont="1" applyFill="1" applyBorder="1" applyAlignment="1" applyProtection="1">
      <alignment wrapText="1"/>
    </xf>
    <xf numFmtId="164" fontId="3" fillId="0" borderId="44" xfId="1" applyNumberFormat="1" applyFont="1" applyFill="1" applyBorder="1" applyAlignment="1" applyProtection="1">
      <alignment wrapText="1"/>
    </xf>
    <xf numFmtId="164" fontId="3" fillId="0" borderId="46" xfId="1" applyNumberFormat="1" applyFont="1" applyFill="1" applyBorder="1" applyAlignment="1" applyProtection="1">
      <alignment wrapText="1"/>
    </xf>
    <xf numFmtId="164" fontId="5" fillId="4" borderId="27" xfId="1" applyNumberFormat="1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</xf>
    <xf numFmtId="164" fontId="3" fillId="0" borderId="18" xfId="1" applyNumberFormat="1" applyFont="1" applyFill="1" applyBorder="1" applyAlignment="1" applyProtection="1">
      <alignment wrapText="1"/>
    </xf>
    <xf numFmtId="164" fontId="3" fillId="0" borderId="23" xfId="1" applyNumberFormat="1" applyFont="1" applyFill="1" applyBorder="1" applyAlignment="1" applyProtection="1">
      <alignment wrapText="1"/>
    </xf>
    <xf numFmtId="168" fontId="3" fillId="0" borderId="17" xfId="0" applyNumberFormat="1" applyFont="1" applyFill="1" applyBorder="1" applyAlignment="1" applyProtection="1">
      <alignment wrapText="1"/>
    </xf>
    <xf numFmtId="164" fontId="3" fillId="0" borderId="9" xfId="1" applyNumberFormat="1" applyFont="1" applyFill="1" applyBorder="1" applyAlignment="1" applyProtection="1">
      <alignment wrapText="1"/>
    </xf>
    <xf numFmtId="164" fontId="3" fillId="0" borderId="40" xfId="1" applyNumberFormat="1" applyFont="1" applyFill="1" applyBorder="1" applyAlignment="1" applyProtection="1">
      <alignment wrapText="1"/>
    </xf>
    <xf numFmtId="0" fontId="9" fillId="0" borderId="34" xfId="0" applyFont="1" applyFill="1" applyBorder="1" applyAlignment="1" applyProtection="1">
      <alignment vertical="top" wrapText="1"/>
    </xf>
    <xf numFmtId="0" fontId="0" fillId="0" borderId="34" xfId="0" applyFont="1" applyFill="1" applyBorder="1" applyAlignment="1" applyProtection="1">
      <alignment vertical="top" wrapText="1"/>
    </xf>
    <xf numFmtId="0" fontId="0" fillId="0" borderId="58" xfId="0" applyBorder="1"/>
    <xf numFmtId="0" fontId="0" fillId="0" borderId="57" xfId="0" applyBorder="1"/>
    <xf numFmtId="0" fontId="0" fillId="0" borderId="57" xfId="0" pivotButton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38" xfId="0" applyFont="1" applyFill="1" applyBorder="1" applyAlignment="1" applyProtection="1">
      <alignment horizontal="left" vertical="top" wrapText="1"/>
    </xf>
    <xf numFmtId="0" fontId="13" fillId="0" borderId="38" xfId="0" applyFont="1" applyFill="1" applyBorder="1" applyAlignment="1" applyProtection="1">
      <alignment horizontal="left" vertical="top" wrapText="1"/>
    </xf>
    <xf numFmtId="0" fontId="0" fillId="0" borderId="49" xfId="0" applyBorder="1" applyAlignment="1">
      <alignment horizontal="left"/>
    </xf>
    <xf numFmtId="9" fontId="0" fillId="0" borderId="50" xfId="0" applyNumberFormat="1" applyBorder="1"/>
    <xf numFmtId="9" fontId="0" fillId="0" borderId="51" xfId="0" applyNumberFormat="1" applyBorder="1"/>
    <xf numFmtId="9" fontId="0" fillId="0" borderId="52" xfId="0" applyNumberFormat="1" applyBorder="1"/>
    <xf numFmtId="9" fontId="0" fillId="0" borderId="54" xfId="0" applyNumberFormat="1" applyBorder="1"/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9" borderId="38" xfId="0" applyNumberFormat="1" applyFont="1" applyFill="1" applyBorder="1" applyAlignment="1" applyProtection="1">
      <alignment horizontal="center" wrapText="1"/>
    </xf>
    <xf numFmtId="168" fontId="3" fillId="9" borderId="40" xfId="0" applyNumberFormat="1" applyFont="1" applyFill="1" applyBorder="1" applyAlignment="1" applyProtection="1">
      <alignment horizontal="center" wrapText="1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0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0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5" formatCode="d/m/yyyy">
                  <c:v>44005</c:v>
                </c:pt>
                <c:pt idx="7" formatCode="d/m/yyyy">
                  <c:v>43971</c:v>
                </c:pt>
                <c:pt idx="8" formatCode="d/m/yyyy">
                  <c:v>44005</c:v>
                </c:pt>
                <c:pt idx="9" formatCode="d/m/yyyy">
                  <c:v>43992</c:v>
                </c:pt>
                <c:pt idx="10" formatCode="d/m/yyyy">
                  <c:v>43992</c:v>
                </c:pt>
                <c:pt idx="12" formatCode="d/m/yyyy">
                  <c:v>43998</c:v>
                </c:pt>
                <c:pt idx="13" formatCode="d/m/yyyy">
                  <c:v>43977</c:v>
                </c:pt>
                <c:pt idx="15" formatCode="d/m/yyyy">
                  <c:v>44044</c:v>
                </c:pt>
                <c:pt idx="16" formatCode="d/m/yyyy">
                  <c:v>44045</c:v>
                </c:pt>
                <c:pt idx="18" formatCode="d/m/yyyy">
                  <c:v>44216</c:v>
                </c:pt>
                <c:pt idx="19" formatCode="d/m/yyyy">
                  <c:v>44224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13</c:v>
                </c:pt>
                <c:pt idx="3">
                  <c:v>46</c:v>
                </c:pt>
                <c:pt idx="4">
                  <c:v>0</c:v>
                </c:pt>
                <c:pt idx="5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0</c:v>
                </c:pt>
                <c:pt idx="12">
                  <c:v>10</c:v>
                </c:pt>
                <c:pt idx="13">
                  <c:v>31</c:v>
                </c:pt>
                <c:pt idx="15">
                  <c:v>168</c:v>
                </c:pt>
                <c:pt idx="16">
                  <c:v>168</c:v>
                </c:pt>
                <c:pt idx="18">
                  <c:v>12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dLbls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(Presupuesto!$B$8,Presupuesto!$B$14,Presupuesto!$B$22,Presupuesto!$B$25)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(Presupuesto!$M$8,Presupuesto!$M$14,Presupuesto!$M$22,Presupuesto!$M$25)</c:f>
              <c:numCache>
                <c:formatCode>_(* #,##0.00_);_(* \(#,##0.00\);_(* "-"??_);_(@_)</c:formatCode>
                <c:ptCount val="4"/>
                <c:pt idx="0">
                  <c:v>880800</c:v>
                </c:pt>
                <c:pt idx="1">
                  <c:v>633600</c:v>
                </c:pt>
                <c:pt idx="2">
                  <c:v>3225600</c:v>
                </c:pt>
                <c:pt idx="3">
                  <c:v>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15852875683587"/>
          <c:y val="0.35449910237578136"/>
          <c:w val="0.35295082079336687"/>
          <c:h val="0.34229986294339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Gestión del Proyecto,final.xlsx]Informes!Tabla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Calidad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Informes!$B$40:$B$43</c:f>
              <c:numCache>
                <c:formatCode>0%</c:formatCode>
                <c:ptCount val="4"/>
                <c:pt idx="0">
                  <c:v>0.1</c:v>
                </c:pt>
                <c:pt idx="1">
                  <c:v>0.45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2-4C4C-AEB2-DF4B8C4D78F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Informes!$C$40:$C$43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2-4C4C-AEB2-DF4B8C4D78F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Informes!$D$40:$D$43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2-4C4C-AEB2-DF4B8C4D78F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Levantamiento de información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Informes!$E$40:$E$43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2-4C4C-AEB2-DF4B8C4D78FB}"/>
            </c:ext>
          </c:extLst>
        </c:ser>
        <c:ser>
          <c:idx val="4"/>
          <c:order val="4"/>
          <c:tx>
            <c:strRef>
              <c:f>Informes!$F$38:$F$39</c:f>
              <c:strCache>
                <c:ptCount val="1"/>
                <c:pt idx="0">
                  <c:v>Diagrama Gantt/ costos / Recursos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Karen Bustamante</c:v>
                </c:pt>
                <c:pt idx="1">
                  <c:v>Suma de Wilmar Rincon</c:v>
                </c:pt>
                <c:pt idx="2">
                  <c:v>Suma de Gloria Bohorquez</c:v>
                </c:pt>
                <c:pt idx="3">
                  <c:v>Suma de Juan David Martin</c:v>
                </c:pt>
              </c:strCache>
            </c:strRef>
          </c:cat>
          <c:val>
            <c:numRef>
              <c:f>Informes!$F$40:$F$43</c:f>
              <c:numCache>
                <c:formatCode>0%</c:formatCode>
                <c:ptCount val="4"/>
                <c:pt idx="0">
                  <c:v>0.6</c:v>
                </c:pt>
                <c:pt idx="1">
                  <c:v>0.05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2-4C4C-AEB2-DF4B8C4D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731045</xdr:colOff>
      <xdr:row>0</xdr:row>
      <xdr:rowOff>166687</xdr:rowOff>
    </xdr:from>
    <xdr:to>
      <xdr:col>7</xdr:col>
      <xdr:colOff>733425</xdr:colOff>
      <xdr:row>14</xdr:row>
      <xdr:rowOff>111918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923924</xdr:colOff>
      <xdr:row>16</xdr:row>
      <xdr:rowOff>133350</xdr:rowOff>
    </xdr:from>
    <xdr:to>
      <xdr:col>5</xdr:col>
      <xdr:colOff>1952623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mar.Rincom" refreshedDate="44233.444435069447" createdVersion="5" refreshedVersion="6" minRefreshableVersion="3" recordCount="6" xr:uid="{00000000-000A-0000-FFFF-FFFF00000000}">
  <cacheSource type="worksheet">
    <worksheetSource ref="B10:F16" sheet="Recursos"/>
  </cacheSource>
  <cacheFields count="5">
    <cacheField name="Actividades" numFmtId="0">
      <sharedItems count="7">
        <s v="FASE  DE ANALISIS"/>
        <s v="Levantamiento de información"/>
        <s v="Requerimientos"/>
        <s v="Mapa de Procesos"/>
        <s v="Calidad Software"/>
        <s v="Diagrama Gantt/ costos / Recursos"/>
        <s v="Diagrama Gantt" u="1"/>
      </sharedItems>
    </cacheField>
    <cacheField name="Karen Bustamante" numFmtId="9">
      <sharedItems containsSemiMixedTypes="0" containsString="0" containsNumber="1" minValue="0.1" maxValue="1"/>
    </cacheField>
    <cacheField name="Wilmar Rincon" numFmtId="9">
      <sharedItems containsSemiMixedTypes="0" containsString="0" containsNumber="1" minValue="0.05" maxValue="1"/>
    </cacheField>
    <cacheField name="Gloria Bohorquez" numFmtId="9">
      <sharedItems containsSemiMixedTypes="0" containsString="0" containsNumber="1" minValue="0" maxValue="0.99999999999999989"/>
    </cacheField>
    <cacheField name="Juan David Martin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  <n v="1"/>
    <n v="0.99999999999999989"/>
    <n v="1"/>
  </r>
  <r>
    <x v="1"/>
    <n v="0.1"/>
    <n v="0.2"/>
    <n v="0.5"/>
    <n v="0.1"/>
  </r>
  <r>
    <x v="2"/>
    <n v="0.1"/>
    <n v="0.15"/>
    <n v="0.2"/>
    <n v="0.1"/>
  </r>
  <r>
    <x v="3"/>
    <n v="0.1"/>
    <n v="0.15"/>
    <n v="0.2"/>
    <n v="0.2"/>
  </r>
  <r>
    <x v="4"/>
    <n v="0.1"/>
    <n v="0.45"/>
    <n v="0.1"/>
    <n v="0.2"/>
  </r>
  <r>
    <x v="5"/>
    <n v="0.6"/>
    <n v="0.05"/>
    <n v="0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G43" firstHeaderRow="1" firstDataRow="2" firstDataCol="1"/>
  <pivotFields count="5">
    <pivotField axis="axisCol" showAll="0">
      <items count="8">
        <item x="4"/>
        <item m="1" x="6"/>
        <item h="1" x="0"/>
        <item x="3"/>
        <item x="2"/>
        <item x="1"/>
        <item x="5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6">
    <i>
      <x/>
    </i>
    <i>
      <x v="3"/>
    </i>
    <i>
      <x v="4"/>
    </i>
    <i>
      <x v="5"/>
    </i>
    <i>
      <x v="6"/>
    </i>
    <i t="grand">
      <x/>
    </i>
  </colItems>
  <dataFields count="4">
    <dataField name="Suma de Karen Bustamante" fld="1" baseField="0" baseItem="0"/>
    <dataField name="Suma de Wilmar Rincon" fld="2" baseField="0" baseItem="0"/>
    <dataField name="Suma de Gloria Bohorquez" fld="3" baseField="0" baseItem="0"/>
    <dataField name="Suma de Juan David Martin" fld="4" baseField="0" baseItem="0"/>
  </dataFields>
  <formats count="12">
    <format dxfId="11">
      <pivotArea outline="0" collapsedLevelsAreSubtotals="1" fieldPosition="0"/>
    </format>
    <format dxfId="10">
      <pivotArea type="all" dataOnly="0" outline="0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-2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0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4" selected="0">
            <x v="3"/>
            <x v="4"/>
            <x v="5"/>
            <x v="6"/>
          </reference>
        </references>
      </pivotArea>
    </format>
  </formats>
  <chartFormats count="5"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topLeftCell="B10" zoomScale="90" zoomScaleNormal="90" workbookViewId="0">
      <selection activeCell="I21" sqref="I21"/>
    </sheetView>
  </sheetViews>
  <sheetFormatPr baseColWidth="10" defaultColWidth="11" defaultRowHeight="15.75" x14ac:dyDescent="0.25"/>
  <cols>
    <col min="1" max="1" width="3.375" style="2" customWidth="1"/>
    <col min="2" max="2" width="6.375" style="2" customWidth="1"/>
    <col min="3" max="3" width="17.625" style="2" customWidth="1"/>
    <col min="4" max="4" width="20.25" style="2" customWidth="1"/>
    <col min="5" max="5" width="13.625" style="2" customWidth="1"/>
    <col min="6" max="6" width="14.625" style="2" customWidth="1"/>
    <col min="7" max="7" width="13.75" style="2" customWidth="1"/>
    <col min="8" max="8" width="24.75" style="2" customWidth="1"/>
    <col min="9" max="9" width="16.375" style="2" customWidth="1"/>
    <col min="10" max="10" width="15.25" style="2" hidden="1" customWidth="1"/>
    <col min="11" max="13" width="11" style="2"/>
    <col min="14" max="14" width="14.75" style="2" customWidth="1"/>
    <col min="15" max="16" width="11" style="2"/>
    <col min="17" max="17" width="10.75" style="2" bestFit="1" customWidth="1"/>
    <col min="18" max="16384" width="11" style="2"/>
  </cols>
  <sheetData>
    <row r="1" spans="2:40" ht="22.15" customHeight="1" x14ac:dyDescent="0.25">
      <c r="C1" s="151" t="s">
        <v>4</v>
      </c>
      <c r="D1" s="151"/>
      <c r="E1" s="151"/>
      <c r="F1" s="151"/>
      <c r="G1" s="151"/>
      <c r="H1" s="151"/>
      <c r="I1" s="151"/>
      <c r="J1" s="15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2:40" x14ac:dyDescent="0.25">
      <c r="C2" s="151"/>
      <c r="D2" s="151"/>
      <c r="E2" s="151"/>
      <c r="F2" s="151"/>
      <c r="G2" s="151"/>
      <c r="H2" s="151"/>
      <c r="I2" s="151"/>
      <c r="J2" s="15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2:40" x14ac:dyDescent="0.25">
      <c r="C3" s="5" t="s">
        <v>5</v>
      </c>
      <c r="D3" s="121" t="s">
        <v>81</v>
      </c>
      <c r="E3" s="6"/>
      <c r="F3" s="6"/>
      <c r="G3" s="6"/>
      <c r="H3" s="7"/>
      <c r="I3" s="7"/>
      <c r="J3" s="8"/>
      <c r="K3" s="8"/>
      <c r="L3" s="8"/>
      <c r="M3" s="1"/>
      <c r="N3" s="1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2:40" x14ac:dyDescent="0.25">
      <c r="C4" s="5" t="s">
        <v>6</v>
      </c>
      <c r="D4" s="122">
        <v>43748</v>
      </c>
      <c r="E4" s="9"/>
      <c r="F4" s="9"/>
      <c r="G4" s="9"/>
      <c r="H4" s="10"/>
      <c r="I4" s="10"/>
      <c r="J4" s="11"/>
      <c r="K4" s="11"/>
      <c r="L4" s="12"/>
      <c r="M4" s="1"/>
      <c r="N4" s="1"/>
      <c r="O4" s="1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2:40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"/>
      <c r="N5" s="1"/>
      <c r="O5" s="1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2:40" ht="20.25" customHeight="1" x14ac:dyDescent="0.25">
      <c r="C6" s="13"/>
      <c r="D6" s="14"/>
      <c r="E6" s="156" t="s">
        <v>17</v>
      </c>
      <c r="F6" s="157"/>
      <c r="G6" s="158"/>
      <c r="H6" s="159" t="s">
        <v>20</v>
      </c>
      <c r="I6" s="16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2:40" x14ac:dyDescent="0.25">
      <c r="B8" s="80"/>
      <c r="C8" s="20" t="s">
        <v>8</v>
      </c>
      <c r="D8" s="21"/>
      <c r="E8" s="21"/>
      <c r="F8" s="21"/>
      <c r="G8" s="21"/>
      <c r="H8" s="21"/>
      <c r="I8" s="2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2:40" x14ac:dyDescent="0.25">
      <c r="B9" s="81" t="s">
        <v>61</v>
      </c>
      <c r="C9" s="152" t="s">
        <v>28</v>
      </c>
      <c r="D9" s="153"/>
      <c r="E9" s="37"/>
      <c r="F9" s="37"/>
      <c r="G9" s="24"/>
      <c r="H9" s="24"/>
      <c r="I9" s="36">
        <f>J12/J13</f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2:40" x14ac:dyDescent="0.25">
      <c r="B10" s="81">
        <v>1</v>
      </c>
      <c r="C10" s="154" t="s">
        <v>68</v>
      </c>
      <c r="D10" s="155"/>
      <c r="E10" s="122">
        <v>43748</v>
      </c>
      <c r="F10" s="122">
        <v>43774</v>
      </c>
      <c r="G10" s="24">
        <f>F10-E10</f>
        <v>26</v>
      </c>
      <c r="H10" s="102" t="s">
        <v>71</v>
      </c>
      <c r="I10" s="26"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B11" s="81">
        <v>2</v>
      </c>
      <c r="C11" s="154" t="s">
        <v>21</v>
      </c>
      <c r="D11" s="155"/>
      <c r="E11" s="23">
        <v>43775</v>
      </c>
      <c r="F11" s="23">
        <v>43788</v>
      </c>
      <c r="G11" s="24">
        <f>F11-E11</f>
        <v>13</v>
      </c>
      <c r="H11" s="24" t="s">
        <v>22</v>
      </c>
      <c r="I11" s="26"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2:40" x14ac:dyDescent="0.25">
      <c r="B12" s="81">
        <v>3</v>
      </c>
      <c r="C12" s="161" t="s">
        <v>23</v>
      </c>
      <c r="D12" s="162"/>
      <c r="E12" s="23">
        <v>43785</v>
      </c>
      <c r="F12" s="23">
        <v>43831</v>
      </c>
      <c r="G12" s="24">
        <f t="shared" ref="G12:G30" si="0">F12-E12</f>
        <v>46</v>
      </c>
      <c r="H12" s="24" t="s">
        <v>26</v>
      </c>
      <c r="I12" s="26">
        <v>1</v>
      </c>
      <c r="J12" s="34">
        <f>SUM(I11:I14)</f>
        <v>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2:40" ht="16.5" customHeight="1" x14ac:dyDescent="0.25">
      <c r="B13" s="81">
        <v>4</v>
      </c>
      <c r="C13" s="154" t="s">
        <v>24</v>
      </c>
      <c r="D13" s="155"/>
      <c r="E13" s="123"/>
      <c r="F13" s="123"/>
      <c r="G13" s="24">
        <f t="shared" si="0"/>
        <v>0</v>
      </c>
      <c r="H13" s="24" t="s">
        <v>25</v>
      </c>
      <c r="I13" s="26">
        <v>1</v>
      </c>
      <c r="J13" s="2">
        <f>COUNT(I11:I14)</f>
        <v>4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2:40" x14ac:dyDescent="0.25">
      <c r="B14" s="81">
        <v>5</v>
      </c>
      <c r="C14" s="161" t="s">
        <v>69</v>
      </c>
      <c r="D14" s="162"/>
      <c r="E14" s="123">
        <v>44005</v>
      </c>
      <c r="F14" s="123">
        <v>44008</v>
      </c>
      <c r="G14" s="24">
        <f t="shared" si="0"/>
        <v>3</v>
      </c>
      <c r="H14" s="24" t="s">
        <v>27</v>
      </c>
      <c r="I14" s="26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2:40" x14ac:dyDescent="0.25">
      <c r="B15" s="81"/>
      <c r="C15" s="152" t="s">
        <v>29</v>
      </c>
      <c r="D15" s="153"/>
      <c r="E15" s="123"/>
      <c r="F15" s="123"/>
      <c r="G15" s="24"/>
      <c r="H15" s="24"/>
      <c r="I15" s="35">
        <f>J16/J17</f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2:40" x14ac:dyDescent="0.25">
      <c r="B16" s="81">
        <v>6</v>
      </c>
      <c r="C16" s="154" t="s">
        <v>30</v>
      </c>
      <c r="D16" s="155"/>
      <c r="E16" s="123">
        <v>43971</v>
      </c>
      <c r="F16" s="123">
        <v>43978</v>
      </c>
      <c r="G16" s="24">
        <f t="shared" si="0"/>
        <v>7</v>
      </c>
      <c r="H16" s="24" t="s">
        <v>30</v>
      </c>
      <c r="I16" s="26">
        <v>1</v>
      </c>
      <c r="J16" s="34">
        <f>SUM(I16:I22)</f>
        <v>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2:40" ht="15.75" customHeight="1" x14ac:dyDescent="0.25">
      <c r="B17" s="81">
        <v>7</v>
      </c>
      <c r="C17" s="154" t="s">
        <v>31</v>
      </c>
      <c r="D17" s="155"/>
      <c r="E17" s="123">
        <v>44005</v>
      </c>
      <c r="F17" s="123">
        <v>44008</v>
      </c>
      <c r="G17" s="24">
        <f t="shared" si="0"/>
        <v>3</v>
      </c>
      <c r="H17" s="24" t="s">
        <v>42</v>
      </c>
      <c r="I17" s="26">
        <v>1</v>
      </c>
      <c r="J17" s="2">
        <f>COUNT(I16:I22)</f>
        <v>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2:40" ht="15.75" customHeight="1" x14ac:dyDescent="0.25">
      <c r="B18" s="81">
        <v>8</v>
      </c>
      <c r="C18" s="154" t="s">
        <v>32</v>
      </c>
      <c r="D18" s="155"/>
      <c r="E18" s="123">
        <v>43992</v>
      </c>
      <c r="F18" s="123">
        <v>43997</v>
      </c>
      <c r="G18" s="24">
        <f t="shared" si="0"/>
        <v>5</v>
      </c>
      <c r="H18" s="24" t="s">
        <v>44</v>
      </c>
      <c r="I18" s="26"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2:40" ht="15.75" customHeight="1" x14ac:dyDescent="0.25">
      <c r="B19" s="81">
        <v>9</v>
      </c>
      <c r="C19" s="154" t="s">
        <v>70</v>
      </c>
      <c r="D19" s="155"/>
      <c r="E19" s="123">
        <v>43992</v>
      </c>
      <c r="F19" s="123">
        <v>44002</v>
      </c>
      <c r="G19" s="24">
        <f t="shared" si="0"/>
        <v>10</v>
      </c>
      <c r="H19" s="24" t="s">
        <v>34</v>
      </c>
      <c r="I19" s="26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2:40" x14ac:dyDescent="0.25">
      <c r="B20" s="81">
        <v>10</v>
      </c>
      <c r="C20" s="165" t="s">
        <v>35</v>
      </c>
      <c r="D20" s="166"/>
      <c r="E20" s="123"/>
      <c r="F20" s="123"/>
      <c r="G20" s="24">
        <f t="shared" si="0"/>
        <v>0</v>
      </c>
      <c r="H20" s="24" t="s">
        <v>35</v>
      </c>
      <c r="I20" s="27">
        <v>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2:40" ht="15.75" customHeight="1" x14ac:dyDescent="0.25">
      <c r="B21" s="81">
        <v>11</v>
      </c>
      <c r="C21" s="165" t="s">
        <v>36</v>
      </c>
      <c r="D21" s="166"/>
      <c r="E21" s="123">
        <v>43998</v>
      </c>
      <c r="F21" s="123">
        <v>44008</v>
      </c>
      <c r="G21" s="24">
        <f t="shared" si="0"/>
        <v>10</v>
      </c>
      <c r="H21" s="24" t="s">
        <v>36</v>
      </c>
      <c r="I21" s="26">
        <v>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2:40" ht="15.75" customHeight="1" x14ac:dyDescent="0.25">
      <c r="B22" s="81">
        <v>12</v>
      </c>
      <c r="C22" s="154" t="s">
        <v>33</v>
      </c>
      <c r="D22" s="155"/>
      <c r="E22" s="123">
        <v>43977</v>
      </c>
      <c r="F22" s="123">
        <v>44008</v>
      </c>
      <c r="G22" s="24">
        <f t="shared" si="0"/>
        <v>31</v>
      </c>
      <c r="H22" s="24" t="s">
        <v>43</v>
      </c>
      <c r="I22" s="26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2:40" x14ac:dyDescent="0.25">
      <c r="B23" s="81"/>
      <c r="C23" s="169" t="s">
        <v>37</v>
      </c>
      <c r="D23" s="170"/>
      <c r="E23" s="123"/>
      <c r="F23" s="123"/>
      <c r="G23" s="24"/>
      <c r="H23" s="24"/>
      <c r="I23" s="36">
        <f>J24/J25</f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2:40" ht="15.75" customHeight="1" x14ac:dyDescent="0.25">
      <c r="B24" s="81">
        <v>13</v>
      </c>
      <c r="C24" s="154" t="s">
        <v>38</v>
      </c>
      <c r="D24" s="155"/>
      <c r="E24" s="123">
        <v>44044</v>
      </c>
      <c r="F24" s="123">
        <v>44212</v>
      </c>
      <c r="G24" s="24">
        <f t="shared" si="0"/>
        <v>168</v>
      </c>
      <c r="H24" s="24" t="s">
        <v>45</v>
      </c>
      <c r="I24" s="27">
        <v>0</v>
      </c>
      <c r="J24" s="34">
        <f>SUM(I24:I25)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2:40" ht="15.75" customHeight="1" x14ac:dyDescent="0.25">
      <c r="B25" s="81">
        <v>14</v>
      </c>
      <c r="C25" s="154" t="s">
        <v>39</v>
      </c>
      <c r="D25" s="155"/>
      <c r="E25" s="123">
        <v>44045</v>
      </c>
      <c r="F25" s="123">
        <v>44213</v>
      </c>
      <c r="G25" s="24">
        <f t="shared" si="0"/>
        <v>168</v>
      </c>
      <c r="H25" s="24" t="s">
        <v>46</v>
      </c>
      <c r="I25" s="27">
        <v>0</v>
      </c>
      <c r="J25" s="2">
        <f>COUNT(I24:I25)</f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2:40" x14ac:dyDescent="0.25">
      <c r="B26" s="81"/>
      <c r="C26" s="152" t="s">
        <v>49</v>
      </c>
      <c r="D26" s="153"/>
      <c r="E26" s="23"/>
      <c r="F26" s="23"/>
      <c r="G26" s="24"/>
      <c r="H26" s="24"/>
      <c r="I26" s="36">
        <f>J27/J28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2:40" ht="15.75" customHeight="1" x14ac:dyDescent="0.25">
      <c r="B27" s="81">
        <v>15</v>
      </c>
      <c r="C27" s="154" t="s">
        <v>40</v>
      </c>
      <c r="D27" s="155"/>
      <c r="E27" s="123">
        <v>44216</v>
      </c>
      <c r="F27" s="123">
        <v>44228</v>
      </c>
      <c r="G27" s="24">
        <f>F27-E27</f>
        <v>12</v>
      </c>
      <c r="H27" s="24" t="s">
        <v>47</v>
      </c>
      <c r="I27" s="27">
        <v>0</v>
      </c>
      <c r="J27" s="34">
        <f>SUM(I27:I28)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2:40" ht="15.75" customHeight="1" x14ac:dyDescent="0.25">
      <c r="B28" s="81">
        <v>16</v>
      </c>
      <c r="C28" s="154" t="s">
        <v>41</v>
      </c>
      <c r="D28" s="155"/>
      <c r="E28" s="123">
        <v>44224</v>
      </c>
      <c r="F28" s="123">
        <v>44244</v>
      </c>
      <c r="G28" s="24">
        <f t="shared" si="0"/>
        <v>20</v>
      </c>
      <c r="H28" s="24" t="s">
        <v>48</v>
      </c>
      <c r="I28" s="27">
        <v>0</v>
      </c>
      <c r="J28" s="2">
        <f>COUNT(I27:I28)</f>
        <v>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2:40" x14ac:dyDescent="0.25">
      <c r="B29" s="82"/>
      <c r="C29" s="167"/>
      <c r="D29" s="168"/>
      <c r="E29" s="23"/>
      <c r="F29" s="23"/>
      <c r="G29" s="24"/>
      <c r="H29" s="24"/>
      <c r="I29" s="25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2:40" x14ac:dyDescent="0.25">
      <c r="B30" s="83"/>
      <c r="C30" s="163" t="s">
        <v>3</v>
      </c>
      <c r="D30" s="164"/>
      <c r="E30" s="84">
        <f>E11</f>
        <v>43775</v>
      </c>
      <c r="F30" s="84">
        <f>F28</f>
        <v>44244</v>
      </c>
      <c r="G30" s="114">
        <f t="shared" si="0"/>
        <v>469</v>
      </c>
      <c r="H30" s="114"/>
      <c r="I30" s="2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2:40" x14ac:dyDescent="0.25">
      <c r="C31" s="29"/>
      <c r="D31" s="29"/>
      <c r="E31" s="29"/>
      <c r="F31" s="29"/>
      <c r="G31" s="29"/>
      <c r="H31" s="29"/>
      <c r="I31" s="29"/>
      <c r="J31" s="31"/>
      <c r="K31" s="30"/>
      <c r="L31" s="31"/>
      <c r="M31" s="30"/>
      <c r="N31" s="30"/>
      <c r="O31" s="31"/>
      <c r="P31" s="30"/>
      <c r="Q31" s="3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2:40" s="1" customFormat="1" x14ac:dyDescent="0.25">
      <c r="C32" s="3"/>
      <c r="D32" s="3"/>
      <c r="E32" s="3"/>
      <c r="F32" s="3"/>
      <c r="G32" s="3"/>
      <c r="H32" s="3"/>
      <c r="I32" s="3"/>
      <c r="J32" s="33"/>
      <c r="K32" s="32"/>
      <c r="L32" s="33"/>
      <c r="M32" s="32"/>
      <c r="N32" s="32"/>
      <c r="O32" s="33"/>
      <c r="P32" s="32"/>
      <c r="Q32" s="33"/>
    </row>
    <row r="33" spans="3:40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3:40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3:40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3:40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3:40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3:40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3:40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3:40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3:40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3:40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3:40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3:40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3:40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3:40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3:40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3:40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3:40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3:40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3:40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3:40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3:40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3:40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3:4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3:40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3:40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3:40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3:40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3:40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3:40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3:40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3:40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3:40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3:40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3:40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3:40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3:40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3:40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3:40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3:40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3:40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3:4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3:4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3:4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3:4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3:4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3:4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3:4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3:4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3:40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3:40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3:40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3:40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3:40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3:40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3:40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3:40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3:40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3:40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3:40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3:40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3:40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3:40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3:40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3:40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3:40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3:40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3:40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3:40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3:40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3:40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3:40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3:40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3:40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3:40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3:40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3:40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3:40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3:40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3:40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3:40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3:40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3:40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3:40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3:40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3:40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3:40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3:40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3:40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3:40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3:40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3:40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3:40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3:40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3:40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3:40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40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</sheetData>
  <mergeCells count="25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</mergeCells>
  <pageMargins left="0.75" right="0.75" top="1" bottom="1" header="0.5" footer="0.5"/>
  <pageSetup orientation="portrait" horizontalDpi="4294967292" verticalDpi="4294967292" r:id="rId1"/>
  <ignoredErrors>
    <ignoredError sqref="G27:G28 G10:G14 G16:G17 G20:G22 G24:G25 I9 I15 G30 G18:G1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7"/>
  <sheetViews>
    <sheetView tabSelected="1" zoomScale="70" zoomScaleNormal="70" workbookViewId="0">
      <selection activeCell="G19" sqref="G19"/>
    </sheetView>
  </sheetViews>
  <sheetFormatPr baseColWidth="10" defaultRowHeight="15.75" x14ac:dyDescent="0.25"/>
  <cols>
    <col min="1" max="1" width="3" customWidth="1"/>
    <col min="2" max="2" width="31.375" customWidth="1"/>
    <col min="3" max="3" width="16.75" bestFit="1" customWidth="1"/>
    <col min="4" max="4" width="14" bestFit="1" customWidth="1"/>
    <col min="5" max="5" width="16.125" bestFit="1" customWidth="1"/>
    <col min="6" max="6" width="16.875" bestFit="1" customWidth="1"/>
    <col min="7" max="7" width="24.375" customWidth="1"/>
    <col min="8" max="8" width="22.125" customWidth="1"/>
    <col min="9" max="9" width="14.625" customWidth="1"/>
    <col min="10" max="10" width="16.875" customWidth="1"/>
    <col min="11" max="11" width="14.5" customWidth="1"/>
    <col min="12" max="13" width="12.375" customWidth="1"/>
    <col min="14" max="14" width="12" customWidth="1"/>
    <col min="15" max="15" width="14.625" customWidth="1"/>
    <col min="16" max="16" width="21.875" customWidth="1"/>
    <col min="17" max="17" width="20.625" customWidth="1"/>
    <col min="18" max="18" width="19.375" customWidth="1"/>
    <col min="19" max="19" width="25.125" customWidth="1"/>
    <col min="20" max="20" width="15.875" customWidth="1"/>
    <col min="21" max="21" width="14.5" customWidth="1"/>
    <col min="22" max="22" width="29.375" bestFit="1" customWidth="1"/>
    <col min="23" max="23" width="16.375" customWidth="1"/>
    <col min="24" max="24" width="16.875" customWidth="1"/>
    <col min="25" max="25" width="18.375" customWidth="1"/>
    <col min="26" max="26" width="18.625" customWidth="1"/>
    <col min="27" max="27" width="14.5" customWidth="1"/>
    <col min="28" max="28" width="12.375" customWidth="1"/>
    <col min="29" max="46" width="29.375" bestFit="1" customWidth="1"/>
    <col min="47" max="47" width="29.375" customWidth="1"/>
    <col min="48" max="66" width="29.375" bestFit="1" customWidth="1"/>
    <col min="67" max="67" width="29.375" customWidth="1"/>
    <col min="68" max="86" width="29.375" bestFit="1" customWidth="1"/>
    <col min="87" max="87" width="30.625" bestFit="1" customWidth="1"/>
    <col min="88" max="88" width="22.5" bestFit="1" customWidth="1"/>
    <col min="89" max="89" width="27" bestFit="1" customWidth="1"/>
    <col min="90" max="90" width="26.5" bestFit="1" customWidth="1"/>
  </cols>
  <sheetData>
    <row r="2" spans="2:6" x14ac:dyDescent="0.25">
      <c r="B2" s="171" t="s">
        <v>57</v>
      </c>
      <c r="C2" s="171"/>
      <c r="D2" s="171"/>
    </row>
    <row r="3" spans="2:6" ht="5.25" customHeight="1" x14ac:dyDescent="0.25"/>
    <row r="4" spans="2:6" ht="18.75" customHeight="1" x14ac:dyDescent="0.25">
      <c r="B4" s="79" t="s">
        <v>58</v>
      </c>
      <c r="C4" s="76" t="s">
        <v>59</v>
      </c>
      <c r="D4" s="77" t="s">
        <v>60</v>
      </c>
    </row>
    <row r="5" spans="2:6" x14ac:dyDescent="0.25">
      <c r="B5" s="103" t="s">
        <v>72</v>
      </c>
      <c r="C5" s="78">
        <v>1</v>
      </c>
      <c r="D5" s="75">
        <v>1200</v>
      </c>
    </row>
    <row r="6" spans="2:6" x14ac:dyDescent="0.25">
      <c r="B6" s="103" t="s">
        <v>73</v>
      </c>
      <c r="C6" s="78">
        <v>1</v>
      </c>
      <c r="D6" s="75">
        <v>1200</v>
      </c>
    </row>
    <row r="7" spans="2:6" x14ac:dyDescent="0.25">
      <c r="B7" s="103" t="s">
        <v>74</v>
      </c>
      <c r="C7" s="78">
        <v>1</v>
      </c>
      <c r="D7" s="75">
        <v>1200</v>
      </c>
    </row>
    <row r="8" spans="2:6" x14ac:dyDescent="0.25">
      <c r="B8" s="103" t="s">
        <v>75</v>
      </c>
      <c r="C8" s="78">
        <v>1</v>
      </c>
      <c r="D8" s="75">
        <v>1200</v>
      </c>
    </row>
    <row r="9" spans="2:6" ht="9.75" customHeight="1" x14ac:dyDescent="0.25"/>
    <row r="10" spans="2:6" x14ac:dyDescent="0.25">
      <c r="B10" s="88" t="s">
        <v>65</v>
      </c>
      <c r="C10" s="74" t="str">
        <f>B5</f>
        <v>Karen Bustamante</v>
      </c>
      <c r="D10" s="74" t="str">
        <f>B6</f>
        <v>Wilmar Rincon</v>
      </c>
      <c r="E10" s="74" t="str">
        <f>B7</f>
        <v>Gloria Bohorquez</v>
      </c>
      <c r="F10" s="74" t="str">
        <f>B8</f>
        <v>Juan David Martin</v>
      </c>
    </row>
    <row r="11" spans="2:6" ht="15.75" customHeight="1" x14ac:dyDescent="0.25">
      <c r="B11" s="115" t="str">
        <f>Planificación!C9</f>
        <v>FASE  DE ANALISIS</v>
      </c>
      <c r="C11" s="105">
        <f>SUM(C12:C16)</f>
        <v>1</v>
      </c>
      <c r="D11" s="105">
        <f t="shared" ref="D11" si="0">SUM(D12:D16)</f>
        <v>1</v>
      </c>
      <c r="E11" s="105">
        <f>SUM(E12:E16)</f>
        <v>0.99999999999999989</v>
      </c>
      <c r="F11" s="105">
        <f>SUM(F12:F16)</f>
        <v>1</v>
      </c>
    </row>
    <row r="12" spans="2:6" x14ac:dyDescent="0.25">
      <c r="B12" s="144" t="str">
        <f>Planificación!C10</f>
        <v>Levantamiento de información</v>
      </c>
      <c r="C12" s="85">
        <v>0.1</v>
      </c>
      <c r="D12" s="85">
        <v>0.2</v>
      </c>
      <c r="E12" s="85">
        <v>0.5</v>
      </c>
      <c r="F12" s="85">
        <v>0.1</v>
      </c>
    </row>
    <row r="13" spans="2:6" x14ac:dyDescent="0.25">
      <c r="B13" s="144" t="str">
        <f>Planificación!C11</f>
        <v>Requerimientos</v>
      </c>
      <c r="C13" s="85">
        <v>0.1</v>
      </c>
      <c r="D13" s="85">
        <v>0.15</v>
      </c>
      <c r="E13" s="85">
        <v>0.2</v>
      </c>
      <c r="F13" s="85">
        <v>0.1</v>
      </c>
    </row>
    <row r="14" spans="2:6" x14ac:dyDescent="0.25">
      <c r="B14" s="144" t="str">
        <f>Planificación!C12</f>
        <v>Mapa de Procesos</v>
      </c>
      <c r="C14" s="85">
        <v>0.1</v>
      </c>
      <c r="D14" s="85">
        <v>0.15</v>
      </c>
      <c r="E14" s="85">
        <v>0.2</v>
      </c>
      <c r="F14" s="85">
        <v>0.2</v>
      </c>
    </row>
    <row r="15" spans="2:6" x14ac:dyDescent="0.25">
      <c r="B15" s="144" t="str">
        <f>Planificación!C13</f>
        <v>Calidad Software</v>
      </c>
      <c r="C15" s="85">
        <v>0.1</v>
      </c>
      <c r="D15" s="85">
        <v>0.45</v>
      </c>
      <c r="E15" s="85">
        <v>0.1</v>
      </c>
      <c r="F15" s="85">
        <v>0.2</v>
      </c>
    </row>
    <row r="16" spans="2:6" x14ac:dyDescent="0.25">
      <c r="B16" s="144" t="str">
        <f>Planificación!C14</f>
        <v>Diagrama Gantt/ costos / Recursos</v>
      </c>
      <c r="C16" s="85">
        <v>0.6</v>
      </c>
      <c r="D16" s="85">
        <v>0.05</v>
      </c>
      <c r="E16" s="85">
        <v>0</v>
      </c>
      <c r="F16" s="85">
        <v>0.4</v>
      </c>
    </row>
    <row r="17" spans="2:12" x14ac:dyDescent="0.25">
      <c r="B17" s="145" t="str">
        <f>Planificación!C15</f>
        <v>FASE DE DISEÑO</v>
      </c>
      <c r="C17" s="104">
        <f>SUM(C18:C24)</f>
        <v>1</v>
      </c>
      <c r="D17" s="104">
        <f>SUM(D18:D24)</f>
        <v>0.99999999999999989</v>
      </c>
      <c r="E17" s="104">
        <f>SUM(E18:E24)</f>
        <v>1</v>
      </c>
      <c r="F17" s="104">
        <f>SUM(F18:F24)</f>
        <v>1</v>
      </c>
    </row>
    <row r="18" spans="2:12" x14ac:dyDescent="0.25">
      <c r="B18" s="144" t="str">
        <f>Planificación!C16</f>
        <v>Casos de Uso</v>
      </c>
      <c r="C18" s="85">
        <v>0.1</v>
      </c>
      <c r="D18" s="85">
        <v>0.2</v>
      </c>
      <c r="E18" s="85">
        <v>0.1</v>
      </c>
      <c r="F18" s="85">
        <v>0.1</v>
      </c>
      <c r="L18" s="86"/>
    </row>
    <row r="19" spans="2:12" x14ac:dyDescent="0.25">
      <c r="B19" s="144" t="str">
        <f>Planificación!C17</f>
        <v>Diagrama de Clases</v>
      </c>
      <c r="C19" s="85">
        <v>0.2</v>
      </c>
      <c r="D19" s="85">
        <v>0.2</v>
      </c>
      <c r="E19" s="85">
        <v>0.1</v>
      </c>
      <c r="F19" s="85">
        <v>0.1</v>
      </c>
    </row>
    <row r="20" spans="2:12" x14ac:dyDescent="0.25">
      <c r="B20" s="144" t="str">
        <f>Planificación!C18</f>
        <v>Diagramas Distribución</v>
      </c>
      <c r="C20" s="85">
        <v>0.1</v>
      </c>
      <c r="D20" s="85">
        <v>0.1</v>
      </c>
      <c r="E20" s="85">
        <v>0.4</v>
      </c>
      <c r="F20" s="85">
        <v>0.3</v>
      </c>
    </row>
    <row r="21" spans="2:12" x14ac:dyDescent="0.25">
      <c r="B21" s="144" t="str">
        <f>Planificación!C19</f>
        <v>Diagrama Relacional</v>
      </c>
      <c r="C21" s="85">
        <v>0.1</v>
      </c>
      <c r="D21" s="85">
        <v>0.2</v>
      </c>
      <c r="E21" s="85">
        <v>0.1</v>
      </c>
      <c r="F21" s="85">
        <v>0.1</v>
      </c>
    </row>
    <row r="22" spans="2:12" x14ac:dyDescent="0.25">
      <c r="B22" s="144" t="str">
        <f>Planificación!C20</f>
        <v>Diccionario de Datos</v>
      </c>
      <c r="C22" s="85">
        <v>0.2</v>
      </c>
      <c r="D22" s="85">
        <v>0.1</v>
      </c>
      <c r="E22" s="85">
        <v>0.1</v>
      </c>
      <c r="F22" s="85">
        <v>0.2</v>
      </c>
    </row>
    <row r="23" spans="2:12" x14ac:dyDescent="0.25">
      <c r="B23" s="144" t="str">
        <f>Planificación!C21</f>
        <v>Mockup del sistema</v>
      </c>
      <c r="C23" s="85">
        <v>0.1</v>
      </c>
      <c r="D23" s="85">
        <v>0.1</v>
      </c>
      <c r="E23" s="85">
        <v>0.1</v>
      </c>
      <c r="F23" s="85">
        <v>0.1</v>
      </c>
    </row>
    <row r="24" spans="2:12" x14ac:dyDescent="0.25">
      <c r="B24" s="144" t="str">
        <f>Planificación!C22</f>
        <v>Arquitectura del sistema</v>
      </c>
      <c r="C24" s="85">
        <v>0.2</v>
      </c>
      <c r="D24" s="85">
        <v>0.1</v>
      </c>
      <c r="E24" s="85">
        <v>0.1</v>
      </c>
      <c r="F24" s="85">
        <v>0.1</v>
      </c>
    </row>
    <row r="25" spans="2:12" x14ac:dyDescent="0.25">
      <c r="B25" s="145" t="str">
        <f>Planificación!C23</f>
        <v>FASE DESARROLLO</v>
      </c>
      <c r="C25" s="104">
        <f>SUM(C26:C27)</f>
        <v>1</v>
      </c>
      <c r="D25" s="104">
        <f t="shared" ref="D25:F25" si="1">SUM(D26:D27)</f>
        <v>1</v>
      </c>
      <c r="E25" s="104">
        <f t="shared" si="1"/>
        <v>1</v>
      </c>
      <c r="F25" s="104">
        <f t="shared" si="1"/>
        <v>1</v>
      </c>
    </row>
    <row r="26" spans="2:12" x14ac:dyDescent="0.25">
      <c r="B26" s="144" t="str">
        <f>Planificación!C24</f>
        <v>Desarrollo de interfaces</v>
      </c>
      <c r="C26" s="85">
        <v>0.5</v>
      </c>
      <c r="D26" s="85">
        <v>0.1</v>
      </c>
      <c r="E26" s="85">
        <v>0.9</v>
      </c>
      <c r="F26" s="85">
        <v>0.5</v>
      </c>
    </row>
    <row r="27" spans="2:12" x14ac:dyDescent="0.25">
      <c r="B27" s="144" t="str">
        <f>Planificación!C25</f>
        <v>Desarrollo del sistema</v>
      </c>
      <c r="C27" s="85">
        <v>0.5</v>
      </c>
      <c r="D27" s="85">
        <v>0.9</v>
      </c>
      <c r="E27" s="85">
        <v>0.1</v>
      </c>
      <c r="F27" s="85">
        <v>0.5</v>
      </c>
    </row>
    <row r="28" spans="2:12" ht="15.75" customHeight="1" x14ac:dyDescent="0.25">
      <c r="B28" s="145" t="str">
        <f>Planificación!C26</f>
        <v>FASE DE PRUEBAS / INTEGRACIÓN</v>
      </c>
      <c r="C28" s="104">
        <f>SUM(C29:C30)</f>
        <v>1</v>
      </c>
      <c r="D28" s="104">
        <f t="shared" ref="D28:F28" si="2">SUM(D29:D30)</f>
        <v>1</v>
      </c>
      <c r="E28" s="104">
        <f t="shared" si="2"/>
        <v>1</v>
      </c>
      <c r="F28" s="104">
        <f t="shared" si="2"/>
        <v>1</v>
      </c>
    </row>
    <row r="29" spans="2:12" x14ac:dyDescent="0.25">
      <c r="B29" s="144" t="str">
        <f>Planificación!C27</f>
        <v>Pruebas del sistema</v>
      </c>
      <c r="C29" s="85">
        <v>0</v>
      </c>
      <c r="D29" s="85">
        <v>0.8</v>
      </c>
      <c r="E29" s="85">
        <v>0.1</v>
      </c>
      <c r="F29" s="85">
        <v>1</v>
      </c>
    </row>
    <row r="30" spans="2:12" x14ac:dyDescent="0.25">
      <c r="B30" s="144" t="str">
        <f>Planificación!C28</f>
        <v>Documentación / Manuales</v>
      </c>
      <c r="C30" s="90">
        <v>1</v>
      </c>
      <c r="D30" s="90">
        <v>0.2</v>
      </c>
      <c r="E30" s="90">
        <v>0.9</v>
      </c>
      <c r="F30" s="90">
        <v>0</v>
      </c>
    </row>
    <row r="33" spans="2:7" x14ac:dyDescent="0.25">
      <c r="B33" s="172" t="s">
        <v>62</v>
      </c>
      <c r="C33" s="173"/>
      <c r="D33" s="173"/>
      <c r="E33" s="173"/>
      <c r="F33" s="173"/>
      <c r="G33" s="174"/>
    </row>
    <row r="34" spans="2:7" x14ac:dyDescent="0.25">
      <c r="B34" s="175"/>
      <c r="C34" s="176"/>
      <c r="D34" s="176"/>
      <c r="E34" s="176"/>
      <c r="F34" s="176"/>
      <c r="G34" s="177"/>
    </row>
    <row r="35" spans="2:7" x14ac:dyDescent="0.25">
      <c r="B35" s="175"/>
      <c r="C35" s="176"/>
      <c r="D35" s="176"/>
      <c r="E35" s="176"/>
      <c r="F35" s="176"/>
      <c r="G35" s="177"/>
    </row>
    <row r="36" spans="2:7" x14ac:dyDescent="0.25">
      <c r="B36" s="175"/>
      <c r="C36" s="176"/>
      <c r="D36" s="176"/>
      <c r="E36" s="176"/>
      <c r="F36" s="176"/>
      <c r="G36" s="177"/>
    </row>
    <row r="37" spans="2:7" x14ac:dyDescent="0.25">
      <c r="B37" s="178"/>
      <c r="C37" s="179"/>
      <c r="D37" s="179"/>
      <c r="E37" s="179"/>
      <c r="F37" s="179"/>
      <c r="G37" s="180"/>
    </row>
  </sheetData>
  <mergeCells count="2">
    <mergeCell ref="B2:D2"/>
    <mergeCell ref="B33:G37"/>
  </mergeCells>
  <pageMargins left="0.7" right="0.7" top="0.75" bottom="0.75" header="0.3" footer="0.3"/>
  <pageSetup paperSize="9" orientation="portrait" r:id="rId1"/>
  <ignoredErrors>
    <ignoredError sqref="C10:F10 B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opLeftCell="A13" zoomScale="80" zoomScaleNormal="80" workbookViewId="0">
      <selection activeCell="G13" sqref="G13"/>
    </sheetView>
  </sheetViews>
  <sheetFormatPr baseColWidth="10" defaultRowHeight="15.75" x14ac:dyDescent="0.25"/>
  <cols>
    <col min="1" max="1" width="3.5" customWidth="1"/>
    <col min="2" max="2" width="28" style="106" customWidth="1"/>
    <col min="5" max="5" width="12" customWidth="1"/>
    <col min="10" max="10" width="14.625" customWidth="1"/>
    <col min="12" max="12" width="13.125" customWidth="1"/>
    <col min="13" max="13" width="14.625" bestFit="1" customWidth="1"/>
    <col min="14" max="14" width="12.375" bestFit="1" customWidth="1"/>
    <col min="15" max="15" width="23.875" bestFit="1" customWidth="1"/>
  </cols>
  <sheetData>
    <row r="2" spans="2:15" x14ac:dyDescent="0.25">
      <c r="L2" s="203" t="s">
        <v>56</v>
      </c>
      <c r="M2" s="199">
        <f>M7</f>
        <v>5047200</v>
      </c>
      <c r="N2" s="200"/>
    </row>
    <row r="3" spans="2:15" x14ac:dyDescent="0.25">
      <c r="L3" s="203"/>
      <c r="M3" s="201"/>
      <c r="N3" s="202"/>
    </row>
    <row r="4" spans="2:15" x14ac:dyDescent="0.25">
      <c r="C4" s="45"/>
      <c r="D4" s="44"/>
      <c r="E4" s="44"/>
      <c r="F4" s="44"/>
      <c r="G4" s="45"/>
      <c r="H4" s="44"/>
      <c r="I4" s="44"/>
      <c r="J4" s="45"/>
      <c r="K4" s="44"/>
      <c r="L4" s="44"/>
    </row>
    <row r="5" spans="2:15" x14ac:dyDescent="0.25">
      <c r="B5" s="107"/>
      <c r="C5" s="181" t="s">
        <v>10</v>
      </c>
      <c r="D5" s="182"/>
      <c r="E5" s="183"/>
      <c r="F5" s="181" t="s">
        <v>9</v>
      </c>
      <c r="G5" s="182"/>
      <c r="H5" s="182"/>
      <c r="I5" s="183"/>
      <c r="J5" s="196" t="s">
        <v>54</v>
      </c>
      <c r="K5" s="197"/>
      <c r="L5" s="198"/>
      <c r="M5" s="204" t="s">
        <v>51</v>
      </c>
      <c r="N5" s="204" t="s">
        <v>0</v>
      </c>
      <c r="O5" s="38" t="s">
        <v>50</v>
      </c>
    </row>
    <row r="6" spans="2:15" x14ac:dyDescent="0.25">
      <c r="B6" s="108" t="s">
        <v>7</v>
      </c>
      <c r="C6" s="46" t="s">
        <v>2</v>
      </c>
      <c r="D6" s="47" t="s">
        <v>1</v>
      </c>
      <c r="E6" s="47" t="s">
        <v>53</v>
      </c>
      <c r="F6" s="46" t="s">
        <v>67</v>
      </c>
      <c r="G6" s="47" t="s">
        <v>11</v>
      </c>
      <c r="H6" s="47" t="s">
        <v>12</v>
      </c>
      <c r="I6" s="48" t="s">
        <v>53</v>
      </c>
      <c r="J6" s="47" t="s">
        <v>55</v>
      </c>
      <c r="K6" s="61" t="s">
        <v>13</v>
      </c>
      <c r="L6" s="48" t="s">
        <v>53</v>
      </c>
      <c r="M6" s="205"/>
      <c r="N6" s="205"/>
      <c r="O6" s="43" t="s">
        <v>52</v>
      </c>
    </row>
    <row r="7" spans="2:15" x14ac:dyDescent="0.25">
      <c r="B7" s="109" t="s">
        <v>8</v>
      </c>
      <c r="C7" s="51"/>
      <c r="D7" s="52"/>
      <c r="E7" s="53"/>
      <c r="F7" s="97"/>
      <c r="G7" s="58"/>
      <c r="H7" s="59"/>
      <c r="I7" s="98"/>
      <c r="J7" s="58"/>
      <c r="K7" s="59"/>
      <c r="L7" s="59"/>
      <c r="M7" s="64">
        <f>M8+M14+M22+M25</f>
        <v>5047200</v>
      </c>
      <c r="N7" s="64">
        <f>SUM(N8:N28)</f>
        <v>0</v>
      </c>
      <c r="O7" s="64">
        <f>M7-N7</f>
        <v>5047200</v>
      </c>
    </row>
    <row r="8" spans="2:15" x14ac:dyDescent="0.25">
      <c r="B8" s="134" t="str">
        <f>Planificación!C9</f>
        <v>FASE  DE ANALISIS</v>
      </c>
      <c r="C8" s="184"/>
      <c r="D8" s="185"/>
      <c r="E8" s="128">
        <f>SUM(E9:E13)</f>
        <v>880800</v>
      </c>
      <c r="F8" s="192"/>
      <c r="G8" s="193"/>
      <c r="H8" s="193"/>
      <c r="I8" s="124">
        <f>SUM(I9:I13)</f>
        <v>0</v>
      </c>
      <c r="J8" s="188"/>
      <c r="K8" s="189"/>
      <c r="L8" s="63">
        <f>SUM(L9:L13)</f>
        <v>0</v>
      </c>
      <c r="M8" s="66">
        <f>E8+I8+L8</f>
        <v>880800</v>
      </c>
      <c r="N8" s="68"/>
      <c r="O8" s="72">
        <f t="shared" ref="O8:O28" si="0">M8-N8</f>
        <v>880800</v>
      </c>
    </row>
    <row r="9" spans="2:15" x14ac:dyDescent="0.25">
      <c r="B9" s="135" t="str">
        <f>Planificación!C10</f>
        <v>Levantamiento de información</v>
      </c>
      <c r="C9" s="131">
        <f>Planificación!G10*8</f>
        <v>208</v>
      </c>
      <c r="D9" s="132">
        <v>1200</v>
      </c>
      <c r="E9" s="129">
        <f>C9*D9</f>
        <v>249600</v>
      </c>
      <c r="F9" s="99"/>
      <c r="G9" s="94"/>
      <c r="H9" s="91"/>
      <c r="I9" s="125">
        <f>G9*H9</f>
        <v>0</v>
      </c>
      <c r="J9" s="95"/>
      <c r="K9" s="4"/>
      <c r="L9" s="54">
        <f>K9</f>
        <v>0</v>
      </c>
      <c r="M9" s="67">
        <f>SUM(E9+I9+L9)</f>
        <v>249600</v>
      </c>
      <c r="N9" s="69"/>
      <c r="O9" s="72">
        <f t="shared" si="0"/>
        <v>249600</v>
      </c>
    </row>
    <row r="10" spans="2:15" x14ac:dyDescent="0.25">
      <c r="B10" s="135" t="str">
        <f>Planificación!C11</f>
        <v>Requerimientos</v>
      </c>
      <c r="C10" s="131">
        <f>Planificación!G11*8</f>
        <v>104</v>
      </c>
      <c r="D10" s="132">
        <v>1200</v>
      </c>
      <c r="E10" s="129">
        <f t="shared" ref="E10:E27" si="1">C10*D10</f>
        <v>124800</v>
      </c>
      <c r="F10" s="99"/>
      <c r="G10" s="94"/>
      <c r="H10" s="91"/>
      <c r="I10" s="125">
        <f t="shared" ref="I10:I13" si="2">G10*H10</f>
        <v>0</v>
      </c>
      <c r="J10" s="95"/>
      <c r="K10" s="4"/>
      <c r="L10" s="54">
        <f t="shared" ref="L10:L13" si="3">K10</f>
        <v>0</v>
      </c>
      <c r="M10" s="67">
        <f t="shared" ref="M10:M27" si="4">SUM(E10+I10+L10)</f>
        <v>124800</v>
      </c>
      <c r="N10" s="69"/>
      <c r="O10" s="72">
        <f t="shared" si="0"/>
        <v>124800</v>
      </c>
    </row>
    <row r="11" spans="2:15" x14ac:dyDescent="0.25">
      <c r="B11" s="135" t="str">
        <f>Planificación!C12</f>
        <v>Mapa de Procesos</v>
      </c>
      <c r="C11" s="131">
        <f>Planificación!G12*8</f>
        <v>368</v>
      </c>
      <c r="D11" s="132">
        <v>1200</v>
      </c>
      <c r="E11" s="129">
        <f t="shared" si="1"/>
        <v>441600</v>
      </c>
      <c r="F11" s="99"/>
      <c r="G11" s="94"/>
      <c r="H11" s="91"/>
      <c r="I11" s="125">
        <f t="shared" si="2"/>
        <v>0</v>
      </c>
      <c r="J11" s="95"/>
      <c r="K11" s="4"/>
      <c r="L11" s="54">
        <f>K11</f>
        <v>0</v>
      </c>
      <c r="M11" s="67">
        <f t="shared" si="4"/>
        <v>441600</v>
      </c>
      <c r="N11" s="69"/>
      <c r="O11" s="72">
        <f t="shared" si="0"/>
        <v>441600</v>
      </c>
    </row>
    <row r="12" spans="2:15" x14ac:dyDescent="0.25">
      <c r="B12" s="135" t="str">
        <f>Planificación!C13</f>
        <v>Calidad Software</v>
      </c>
      <c r="C12" s="131">
        <v>30</v>
      </c>
      <c r="D12" s="133">
        <v>1200</v>
      </c>
      <c r="E12" s="129">
        <f t="shared" si="1"/>
        <v>36000</v>
      </c>
      <c r="F12" s="99"/>
      <c r="G12" s="94"/>
      <c r="H12" s="91"/>
      <c r="I12" s="125">
        <f t="shared" si="2"/>
        <v>0</v>
      </c>
      <c r="J12" s="95"/>
      <c r="K12" s="91"/>
      <c r="L12" s="54">
        <f>K12</f>
        <v>0</v>
      </c>
      <c r="M12" s="67">
        <v>20000</v>
      </c>
      <c r="N12" s="69"/>
      <c r="O12" s="72">
        <f t="shared" si="0"/>
        <v>20000</v>
      </c>
    </row>
    <row r="13" spans="2:15" ht="31.5" x14ac:dyDescent="0.25">
      <c r="B13" s="135" t="str">
        <f>Planificación!C14</f>
        <v>Diagrama Gantt/ costos / Recursos</v>
      </c>
      <c r="C13" s="131">
        <f>Planificación!G14*8</f>
        <v>24</v>
      </c>
      <c r="D13" s="132">
        <v>1200</v>
      </c>
      <c r="E13" s="129">
        <f t="shared" si="1"/>
        <v>28800</v>
      </c>
      <c r="F13" s="99"/>
      <c r="G13" s="94"/>
      <c r="H13" s="91"/>
      <c r="I13" s="125">
        <f t="shared" si="2"/>
        <v>0</v>
      </c>
      <c r="J13" s="95"/>
      <c r="K13" s="4"/>
      <c r="L13" s="54">
        <f t="shared" si="3"/>
        <v>0</v>
      </c>
      <c r="M13" s="67">
        <f t="shared" si="4"/>
        <v>28800</v>
      </c>
      <c r="N13" s="69"/>
      <c r="O13" s="72">
        <f t="shared" si="0"/>
        <v>28800</v>
      </c>
    </row>
    <row r="14" spans="2:15" x14ac:dyDescent="0.25">
      <c r="B14" s="134" t="str">
        <f>Planificación!C15</f>
        <v>FASE DE DISEÑO</v>
      </c>
      <c r="C14" s="186"/>
      <c r="D14" s="187"/>
      <c r="E14" s="128">
        <f>SUM(E15:E21)</f>
        <v>633600</v>
      </c>
      <c r="F14" s="194"/>
      <c r="G14" s="195"/>
      <c r="H14" s="195"/>
      <c r="I14" s="124">
        <f>SUM(I15:I21)</f>
        <v>0</v>
      </c>
      <c r="J14" s="190"/>
      <c r="K14" s="191"/>
      <c r="L14" s="62">
        <f>SUM(L15:L21)</f>
        <v>0</v>
      </c>
      <c r="M14" s="73">
        <f>E14+I14+L14</f>
        <v>633600</v>
      </c>
      <c r="N14" s="69"/>
      <c r="O14" s="72">
        <f t="shared" si="0"/>
        <v>633600</v>
      </c>
    </row>
    <row r="15" spans="2:15" x14ac:dyDescent="0.25">
      <c r="B15" s="135" t="str">
        <f>Planificación!C16</f>
        <v>Casos de Uso</v>
      </c>
      <c r="C15" s="131">
        <f>Planificación!G16*8</f>
        <v>56</v>
      </c>
      <c r="D15" s="132">
        <v>1200</v>
      </c>
      <c r="E15" s="129">
        <f t="shared" si="1"/>
        <v>67200</v>
      </c>
      <c r="F15" s="99"/>
      <c r="G15" s="94"/>
      <c r="H15" s="91"/>
      <c r="I15" s="125">
        <f>G15*H15</f>
        <v>0</v>
      </c>
      <c r="J15" s="95"/>
      <c r="K15" s="4"/>
      <c r="L15" s="54">
        <f>K15</f>
        <v>0</v>
      </c>
      <c r="M15" s="67">
        <f t="shared" si="4"/>
        <v>67200</v>
      </c>
      <c r="N15" s="69"/>
      <c r="O15" s="72">
        <f t="shared" si="0"/>
        <v>67200</v>
      </c>
    </row>
    <row r="16" spans="2:15" x14ac:dyDescent="0.25">
      <c r="B16" s="135" t="str">
        <f>Planificación!C17</f>
        <v>Diagrama de Clases</v>
      </c>
      <c r="C16" s="131">
        <f>Planificación!G17*8</f>
        <v>24</v>
      </c>
      <c r="D16" s="132">
        <v>1200</v>
      </c>
      <c r="E16" s="129">
        <f t="shared" si="1"/>
        <v>28800</v>
      </c>
      <c r="F16" s="99"/>
      <c r="G16" s="94"/>
      <c r="H16" s="91"/>
      <c r="I16" s="125">
        <f t="shared" ref="I16:I21" si="5">G16*H16</f>
        <v>0</v>
      </c>
      <c r="J16" s="95"/>
      <c r="K16" s="4"/>
      <c r="L16" s="54">
        <f t="shared" ref="L16:L21" si="6">K16</f>
        <v>0</v>
      </c>
      <c r="M16" s="67">
        <f t="shared" si="4"/>
        <v>28800</v>
      </c>
      <c r="N16" s="69"/>
      <c r="O16" s="72">
        <f t="shared" si="0"/>
        <v>28800</v>
      </c>
    </row>
    <row r="17" spans="2:15" x14ac:dyDescent="0.25">
      <c r="B17" s="135" t="str">
        <f>Planificación!C18</f>
        <v>Diagramas Distribución</v>
      </c>
      <c r="C17" s="131">
        <f>Planificación!G18*8</f>
        <v>40</v>
      </c>
      <c r="D17" s="132">
        <v>1200</v>
      </c>
      <c r="E17" s="129">
        <f t="shared" si="1"/>
        <v>48000</v>
      </c>
      <c r="F17" s="99"/>
      <c r="G17" s="94"/>
      <c r="H17" s="91"/>
      <c r="I17" s="125">
        <f t="shared" si="5"/>
        <v>0</v>
      </c>
      <c r="J17" s="95"/>
      <c r="K17" s="4"/>
      <c r="L17" s="54">
        <f t="shared" si="6"/>
        <v>0</v>
      </c>
      <c r="M17" s="67">
        <f t="shared" si="4"/>
        <v>48000</v>
      </c>
      <c r="N17" s="69"/>
      <c r="O17" s="72">
        <f t="shared" si="0"/>
        <v>48000</v>
      </c>
    </row>
    <row r="18" spans="2:15" x14ac:dyDescent="0.25">
      <c r="B18" s="135" t="str">
        <f>Planificación!C19</f>
        <v>Diagrama Relacional</v>
      </c>
      <c r="C18" s="131">
        <f>Planificación!G19*8</f>
        <v>80</v>
      </c>
      <c r="D18" s="132">
        <v>1200</v>
      </c>
      <c r="E18" s="129">
        <f t="shared" si="1"/>
        <v>96000</v>
      </c>
      <c r="F18" s="99"/>
      <c r="G18" s="94"/>
      <c r="H18" s="91"/>
      <c r="I18" s="125">
        <f t="shared" si="5"/>
        <v>0</v>
      </c>
      <c r="J18" s="95"/>
      <c r="K18" s="4"/>
      <c r="L18" s="54">
        <f t="shared" si="6"/>
        <v>0</v>
      </c>
      <c r="M18" s="67">
        <f t="shared" si="4"/>
        <v>96000</v>
      </c>
      <c r="N18" s="69"/>
      <c r="O18" s="72">
        <f t="shared" si="0"/>
        <v>96000</v>
      </c>
    </row>
    <row r="19" spans="2:15" x14ac:dyDescent="0.25">
      <c r="B19" s="135" t="str">
        <f>Planificación!C20</f>
        <v>Diccionario de Datos</v>
      </c>
      <c r="C19" s="131">
        <f>Planificación!G20*8</f>
        <v>0</v>
      </c>
      <c r="D19" s="132">
        <v>1200</v>
      </c>
      <c r="E19" s="129">
        <f t="shared" si="1"/>
        <v>0</v>
      </c>
      <c r="F19" s="99"/>
      <c r="G19" s="94"/>
      <c r="H19" s="91"/>
      <c r="I19" s="125">
        <f t="shared" si="5"/>
        <v>0</v>
      </c>
      <c r="J19" s="95"/>
      <c r="K19" s="4"/>
      <c r="L19" s="54">
        <f t="shared" si="6"/>
        <v>0</v>
      </c>
      <c r="M19" s="67">
        <f t="shared" si="4"/>
        <v>0</v>
      </c>
      <c r="N19" s="69"/>
      <c r="O19" s="72">
        <f t="shared" si="0"/>
        <v>0</v>
      </c>
    </row>
    <row r="20" spans="2:15" x14ac:dyDescent="0.25">
      <c r="B20" s="135" t="str">
        <f>Planificación!C21</f>
        <v>Mockup del sistema</v>
      </c>
      <c r="C20" s="131">
        <f>Planificación!G21*8</f>
        <v>80</v>
      </c>
      <c r="D20" s="132">
        <v>1200</v>
      </c>
      <c r="E20" s="129">
        <f t="shared" si="1"/>
        <v>96000</v>
      </c>
      <c r="F20" s="99"/>
      <c r="G20" s="94"/>
      <c r="H20" s="91"/>
      <c r="I20" s="125">
        <f t="shared" si="5"/>
        <v>0</v>
      </c>
      <c r="J20" s="95"/>
      <c r="K20" s="4"/>
      <c r="L20" s="54">
        <f t="shared" si="6"/>
        <v>0</v>
      </c>
      <c r="M20" s="67">
        <f t="shared" si="4"/>
        <v>96000</v>
      </c>
      <c r="N20" s="69"/>
      <c r="O20" s="72">
        <f t="shared" si="0"/>
        <v>96000</v>
      </c>
    </row>
    <row r="21" spans="2:15" x14ac:dyDescent="0.25">
      <c r="B21" s="135" t="str">
        <f>Planificación!C22</f>
        <v>Arquitectura del sistema</v>
      </c>
      <c r="C21" s="131">
        <f>Planificación!G22*8</f>
        <v>248</v>
      </c>
      <c r="D21" s="132">
        <v>1200</v>
      </c>
      <c r="E21" s="129">
        <f>C21*D21</f>
        <v>297600</v>
      </c>
      <c r="F21" s="99"/>
      <c r="G21" s="94"/>
      <c r="H21" s="91"/>
      <c r="I21" s="125">
        <f t="shared" si="5"/>
        <v>0</v>
      </c>
      <c r="J21" s="95"/>
      <c r="K21" s="4"/>
      <c r="L21" s="54">
        <f t="shared" si="6"/>
        <v>0</v>
      </c>
      <c r="M21" s="67">
        <f t="shared" si="4"/>
        <v>297600</v>
      </c>
      <c r="N21" s="69"/>
      <c r="O21" s="72">
        <f t="shared" si="0"/>
        <v>297600</v>
      </c>
    </row>
    <row r="22" spans="2:15" x14ac:dyDescent="0.25">
      <c r="B22" s="134" t="str">
        <f>Planificación!C23</f>
        <v>FASE DESARROLLO</v>
      </c>
      <c r="C22" s="186"/>
      <c r="D22" s="187"/>
      <c r="E22" s="128">
        <f>SUM(E23:E24)</f>
        <v>3225600</v>
      </c>
      <c r="F22" s="194"/>
      <c r="G22" s="195"/>
      <c r="H22" s="195"/>
      <c r="I22" s="124">
        <f>SUM(I23:I24)</f>
        <v>0</v>
      </c>
      <c r="J22" s="190"/>
      <c r="K22" s="191"/>
      <c r="L22" s="62">
        <f>SUM(L23:L24)</f>
        <v>0</v>
      </c>
      <c r="M22" s="73">
        <f>E22+I22+L22</f>
        <v>3225600</v>
      </c>
      <c r="N22" s="69"/>
      <c r="O22" s="72">
        <f t="shared" si="0"/>
        <v>3225600</v>
      </c>
    </row>
    <row r="23" spans="2:15" x14ac:dyDescent="0.25">
      <c r="B23" s="135" t="str">
        <f>Planificación!C24</f>
        <v>Desarrollo de interfaces</v>
      </c>
      <c r="C23" s="131">
        <f>Planificación!G24*8</f>
        <v>1344</v>
      </c>
      <c r="D23" s="132">
        <v>1200</v>
      </c>
      <c r="E23" s="129">
        <f>C23*D23</f>
        <v>1612800</v>
      </c>
      <c r="F23" s="99"/>
      <c r="G23" s="94"/>
      <c r="H23" s="91"/>
      <c r="I23" s="125">
        <f>G23*H23</f>
        <v>0</v>
      </c>
      <c r="J23" s="95"/>
      <c r="K23" s="4"/>
      <c r="L23" s="54">
        <f>K23</f>
        <v>0</v>
      </c>
      <c r="M23" s="67">
        <f t="shared" si="4"/>
        <v>1612800</v>
      </c>
      <c r="N23" s="69"/>
      <c r="O23" s="72">
        <f t="shared" si="0"/>
        <v>1612800</v>
      </c>
    </row>
    <row r="24" spans="2:15" x14ac:dyDescent="0.25">
      <c r="B24" s="135" t="str">
        <f>Planificación!C25</f>
        <v>Desarrollo del sistema</v>
      </c>
      <c r="C24" s="131">
        <f>Planificación!G25*8</f>
        <v>1344</v>
      </c>
      <c r="D24" s="132">
        <v>1200</v>
      </c>
      <c r="E24" s="129">
        <f t="shared" si="1"/>
        <v>1612800</v>
      </c>
      <c r="F24" s="99"/>
      <c r="G24" s="94"/>
      <c r="H24" s="91"/>
      <c r="I24" s="125">
        <f>G24*H24</f>
        <v>0</v>
      </c>
      <c r="J24" s="95"/>
      <c r="K24" s="4"/>
      <c r="L24" s="54">
        <f>K24</f>
        <v>0</v>
      </c>
      <c r="M24" s="67">
        <f t="shared" si="4"/>
        <v>1612800</v>
      </c>
      <c r="N24" s="69"/>
      <c r="O24" s="72">
        <f t="shared" si="0"/>
        <v>1612800</v>
      </c>
    </row>
    <row r="25" spans="2:15" ht="15.75" customHeight="1" x14ac:dyDescent="0.25">
      <c r="B25" s="134" t="str">
        <f>Planificación!C26</f>
        <v>FASE DE PRUEBAS / INTEGRACIÓN</v>
      </c>
      <c r="C25" s="186"/>
      <c r="D25" s="187"/>
      <c r="E25" s="128">
        <f>SUM(E26:E27)</f>
        <v>307200</v>
      </c>
      <c r="F25" s="194"/>
      <c r="G25" s="195"/>
      <c r="H25" s="195"/>
      <c r="I25" s="124">
        <f>SUM(I26:I27)</f>
        <v>0</v>
      </c>
      <c r="J25" s="190"/>
      <c r="K25" s="191"/>
      <c r="L25" s="62">
        <f>SUM(L26:L27)</f>
        <v>0</v>
      </c>
      <c r="M25" s="73">
        <f>E25+I25+L25</f>
        <v>307200</v>
      </c>
      <c r="N25" s="69"/>
      <c r="O25" s="72">
        <f t="shared" si="0"/>
        <v>307200</v>
      </c>
    </row>
    <row r="26" spans="2:15" x14ac:dyDescent="0.25">
      <c r="B26" s="135" t="str">
        <f>Planificación!C27</f>
        <v>Pruebas del sistema</v>
      </c>
      <c r="C26" s="131">
        <f>Planificación!G27*8</f>
        <v>96</v>
      </c>
      <c r="D26" s="132">
        <v>1200</v>
      </c>
      <c r="E26" s="129">
        <f t="shared" si="1"/>
        <v>115200</v>
      </c>
      <c r="F26" s="99"/>
      <c r="G26" s="94"/>
      <c r="H26" s="91"/>
      <c r="I26" s="125">
        <f>G26*H26</f>
        <v>0</v>
      </c>
      <c r="J26" s="95"/>
      <c r="K26" s="4"/>
      <c r="L26" s="54">
        <f>K26</f>
        <v>0</v>
      </c>
      <c r="M26" s="67">
        <f t="shared" si="4"/>
        <v>115200</v>
      </c>
      <c r="N26" s="69"/>
      <c r="O26" s="72">
        <f t="shared" si="0"/>
        <v>115200</v>
      </c>
    </row>
    <row r="27" spans="2:15" x14ac:dyDescent="0.25">
      <c r="B27" s="110" t="str">
        <f>Planificación!C28</f>
        <v>Documentación / Manuales</v>
      </c>
      <c r="C27" s="131">
        <f>Planificación!G28*8</f>
        <v>160</v>
      </c>
      <c r="D27" s="132">
        <v>1200</v>
      </c>
      <c r="E27" s="129">
        <f t="shared" si="1"/>
        <v>192000</v>
      </c>
      <c r="F27" s="99"/>
      <c r="G27" s="94"/>
      <c r="H27" s="91"/>
      <c r="I27" s="125">
        <f>G27*H27</f>
        <v>0</v>
      </c>
      <c r="J27" s="95"/>
      <c r="K27" s="4"/>
      <c r="L27" s="54">
        <f>K27</f>
        <v>0</v>
      </c>
      <c r="M27" s="67">
        <f t="shared" si="4"/>
        <v>192000</v>
      </c>
      <c r="N27" s="69"/>
      <c r="O27" s="72">
        <f t="shared" si="0"/>
        <v>192000</v>
      </c>
    </row>
    <row r="28" spans="2:15" x14ac:dyDescent="0.25">
      <c r="B28" s="111"/>
      <c r="C28" s="55"/>
      <c r="D28" s="56"/>
      <c r="E28" s="130"/>
      <c r="F28" s="100"/>
      <c r="G28" s="101"/>
      <c r="H28" s="92"/>
      <c r="I28" s="126"/>
      <c r="J28" s="96"/>
      <c r="K28" s="56"/>
      <c r="L28" s="57"/>
      <c r="M28" s="56"/>
      <c r="N28" s="70"/>
      <c r="O28" s="72">
        <f t="shared" si="0"/>
        <v>0</v>
      </c>
    </row>
    <row r="29" spans="2:15" x14ac:dyDescent="0.25">
      <c r="B29" s="112" t="s">
        <v>3</v>
      </c>
      <c r="C29" s="49"/>
      <c r="D29" s="50"/>
      <c r="E29" s="127">
        <f>E8+E14+E22+E25</f>
        <v>5047200</v>
      </c>
      <c r="F29" s="50"/>
      <c r="G29" s="60"/>
      <c r="H29" s="50"/>
      <c r="I29" s="127">
        <f>I8+I14+I22+I25</f>
        <v>0</v>
      </c>
      <c r="J29" s="60"/>
      <c r="K29" s="50">
        <f>SUM(K8:K28)</f>
        <v>0</v>
      </c>
      <c r="L29" s="50"/>
      <c r="M29" s="65">
        <f>SUM(M8:M28)</f>
        <v>10078400</v>
      </c>
      <c r="N29" s="50">
        <f>SUM(D29:L29)</f>
        <v>5047200</v>
      </c>
      <c r="O29" s="71">
        <f>M29-N29</f>
        <v>5031200</v>
      </c>
    </row>
    <row r="30" spans="2:15" x14ac:dyDescent="0.25">
      <c r="B30" s="113"/>
      <c r="C30" s="39"/>
      <c r="D30" s="40"/>
      <c r="E30" s="40"/>
      <c r="F30" s="93"/>
      <c r="G30" s="39"/>
      <c r="H30" s="40"/>
      <c r="I30" s="40"/>
      <c r="J30" s="39"/>
      <c r="K30" s="40"/>
      <c r="L30" s="40"/>
      <c r="M30" s="41"/>
      <c r="N30" s="40"/>
      <c r="O30" s="42"/>
    </row>
  </sheetData>
  <mergeCells count="19">
    <mergeCell ref="J5:L5"/>
    <mergeCell ref="M2:N3"/>
    <mergeCell ref="L2:L3"/>
    <mergeCell ref="M5:M6"/>
    <mergeCell ref="N5:N6"/>
    <mergeCell ref="C25:D25"/>
    <mergeCell ref="J8:K8"/>
    <mergeCell ref="J14:K14"/>
    <mergeCell ref="J22:K22"/>
    <mergeCell ref="J25:K25"/>
    <mergeCell ref="F8:H8"/>
    <mergeCell ref="F14:H14"/>
    <mergeCell ref="F22:H22"/>
    <mergeCell ref="F25:H25"/>
    <mergeCell ref="C5:E5"/>
    <mergeCell ref="F5:I5"/>
    <mergeCell ref="C8:D8"/>
    <mergeCell ref="C14:D14"/>
    <mergeCell ref="C22:D22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18:B27 B14:B1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6"/>
  <sheetViews>
    <sheetView topLeftCell="A22" zoomScaleNormal="100" workbookViewId="0">
      <selection activeCell="H36" sqref="H36"/>
    </sheetView>
  </sheetViews>
  <sheetFormatPr baseColWidth="10" defaultRowHeight="15.75" x14ac:dyDescent="0.25"/>
  <cols>
    <col min="1" max="1" width="23.375" bestFit="1" customWidth="1"/>
    <col min="2" max="2" width="20.5" bestFit="1" customWidth="1"/>
    <col min="3" max="3" width="15.75" bestFit="1" customWidth="1"/>
    <col min="4" max="4" width="13.625" bestFit="1" customWidth="1"/>
    <col min="5" max="5" width="25.75" bestFit="1" customWidth="1"/>
    <col min="6" max="6" width="29.7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87"/>
      <c r="C24" s="86"/>
      <c r="Z24" s="86"/>
      <c r="AA24" s="86"/>
      <c r="AB24" s="86"/>
      <c r="AC24" s="86"/>
      <c r="AD24" s="86"/>
      <c r="AE24" s="86"/>
    </row>
    <row r="25" spans="2:31" x14ac:dyDescent="0.25">
      <c r="B25" s="87"/>
      <c r="C25" s="86"/>
    </row>
    <row r="26" spans="2:31" x14ac:dyDescent="0.25">
      <c r="B26" s="87"/>
      <c r="C26" s="86"/>
    </row>
    <row r="27" spans="2:31" x14ac:dyDescent="0.25">
      <c r="B27" s="87"/>
      <c r="C27" s="89"/>
    </row>
    <row r="37" spans="1:7" ht="16.5" thickBot="1" x14ac:dyDescent="0.3"/>
    <row r="38" spans="1:7" ht="16.5" thickBot="1" x14ac:dyDescent="0.3">
      <c r="A38" s="137"/>
      <c r="B38" s="138" t="s">
        <v>64</v>
      </c>
      <c r="C38" s="139"/>
      <c r="D38" s="140"/>
      <c r="E38" s="140"/>
      <c r="F38" s="140"/>
      <c r="G38" s="141"/>
    </row>
    <row r="39" spans="1:7" ht="16.5" thickBot="1" x14ac:dyDescent="0.3">
      <c r="A39" s="138" t="s">
        <v>66</v>
      </c>
      <c r="B39" s="116" t="s">
        <v>24</v>
      </c>
      <c r="C39" s="116" t="s">
        <v>23</v>
      </c>
      <c r="D39" s="116" t="s">
        <v>21</v>
      </c>
      <c r="E39" s="116" t="s">
        <v>68</v>
      </c>
      <c r="F39" s="116" t="s">
        <v>69</v>
      </c>
      <c r="G39" s="136" t="s">
        <v>63</v>
      </c>
    </row>
    <row r="40" spans="1:7" x14ac:dyDescent="0.25">
      <c r="A40" s="142" t="s">
        <v>77</v>
      </c>
      <c r="B40" s="147">
        <v>0.1</v>
      </c>
      <c r="C40" s="117">
        <v>0.1</v>
      </c>
      <c r="D40" s="117">
        <v>0.1</v>
      </c>
      <c r="E40" s="117">
        <v>0.1</v>
      </c>
      <c r="F40" s="117">
        <v>0.6</v>
      </c>
      <c r="G40" s="148">
        <v>1</v>
      </c>
    </row>
    <row r="41" spans="1:7" x14ac:dyDescent="0.25">
      <c r="A41" s="146" t="s">
        <v>78</v>
      </c>
      <c r="B41" s="149">
        <v>0.45</v>
      </c>
      <c r="C41" s="117">
        <v>0.15</v>
      </c>
      <c r="D41" s="117">
        <v>0.15</v>
      </c>
      <c r="E41" s="117">
        <v>0.2</v>
      </c>
      <c r="F41" s="117">
        <v>0.05</v>
      </c>
      <c r="G41" s="118">
        <v>1</v>
      </c>
    </row>
    <row r="42" spans="1:7" x14ac:dyDescent="0.25">
      <c r="A42" s="146" t="s">
        <v>79</v>
      </c>
      <c r="B42" s="149">
        <v>0.1</v>
      </c>
      <c r="C42" s="117">
        <v>0.2</v>
      </c>
      <c r="D42" s="117">
        <v>0.2</v>
      </c>
      <c r="E42" s="117">
        <v>0.5</v>
      </c>
      <c r="F42" s="117">
        <v>0</v>
      </c>
      <c r="G42" s="118">
        <v>1</v>
      </c>
    </row>
    <row r="43" spans="1:7" ht="16.5" thickBot="1" x14ac:dyDescent="0.3">
      <c r="A43" s="143" t="s">
        <v>80</v>
      </c>
      <c r="B43" s="150">
        <v>0.2</v>
      </c>
      <c r="C43" s="119">
        <v>0.2</v>
      </c>
      <c r="D43" s="119">
        <v>0.1</v>
      </c>
      <c r="E43" s="119">
        <v>0.1</v>
      </c>
      <c r="F43" s="119">
        <v>0.4</v>
      </c>
      <c r="G43" s="120">
        <v>1</v>
      </c>
    </row>
    <row r="46" spans="1:7" x14ac:dyDescent="0.25">
      <c r="C46" t="s">
        <v>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Wilmar.Rincom</cp:lastModifiedBy>
  <dcterms:created xsi:type="dcterms:W3CDTF">2015-08-28T20:34:30Z</dcterms:created>
  <dcterms:modified xsi:type="dcterms:W3CDTF">2021-02-21T12:43:06Z</dcterms:modified>
</cp:coreProperties>
</file>