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Excel\Business Math &amp; Statistics Using Excel\"/>
    </mc:Choice>
  </mc:AlternateContent>
  <xr:revisionPtr revIDLastSave="0" documentId="13_ncr:1_{96F79DC4-9D99-476E-ABB6-2204A699142E}" xr6:coauthVersionLast="47" xr6:coauthVersionMax="47" xr10:uidLastSave="{00000000-0000-0000-0000-000000000000}"/>
  <bookViews>
    <workbookView xWindow="-120" yWindow="-120" windowWidth="20730" windowHeight="11160" tabRatio="786" activeTab="8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Math" sheetId="7" r:id="rId7"/>
    <sheet name="VarianceStandardDeviation" sheetId="8" r:id="rId8"/>
    <sheet name="Correlation" sheetId="9" r:id="rId9"/>
  </sheets>
  <definedNames>
    <definedName name="stark_mean">VarianceStandardDeviation!$I$14</definedName>
    <definedName name="weasley_mean">VarianceStandardDeviation!$C$14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9" l="1"/>
  <c r="C22" i="9"/>
  <c r="C10" i="9"/>
  <c r="C8" i="7"/>
  <c r="C7" i="7"/>
  <c r="K18" i="8"/>
  <c r="E18" i="8"/>
  <c r="K17" i="8"/>
  <c r="K16" i="8"/>
  <c r="K15" i="8"/>
  <c r="E17" i="8"/>
  <c r="E16" i="8"/>
  <c r="E15" i="8"/>
  <c r="K6" i="8"/>
  <c r="K7" i="8"/>
  <c r="K8" i="8"/>
  <c r="K9" i="8"/>
  <c r="K10" i="8"/>
  <c r="K11" i="8"/>
  <c r="K12" i="8"/>
  <c r="K5" i="8"/>
  <c r="E6" i="8"/>
  <c r="E7" i="8"/>
  <c r="E8" i="8"/>
  <c r="E9" i="8"/>
  <c r="E10" i="8"/>
  <c r="E11" i="8"/>
  <c r="E12" i="8"/>
  <c r="E5" i="8"/>
  <c r="J6" i="8"/>
  <c r="J7" i="8"/>
  <c r="J8" i="8"/>
  <c r="J9" i="8"/>
  <c r="J10" i="8"/>
  <c r="J11" i="8"/>
  <c r="J12" i="8"/>
  <c r="J5" i="8"/>
  <c r="D6" i="8"/>
  <c r="D7" i="8"/>
  <c r="D8" i="8"/>
  <c r="D9" i="8"/>
  <c r="D10" i="8"/>
  <c r="D11" i="8"/>
  <c r="D12" i="8"/>
  <c r="D5" i="8"/>
  <c r="I14" i="8"/>
  <c r="C14" i="8"/>
  <c r="C5" i="7"/>
  <c r="C4" i="7"/>
  <c r="C3" i="7"/>
  <c r="E7" i="6"/>
  <c r="E5" i="6"/>
  <c r="E4" i="6"/>
  <c r="E3" i="6"/>
  <c r="E2" i="6"/>
  <c r="D7" i="6"/>
  <c r="D5" i="6"/>
  <c r="D4" i="6"/>
  <c r="D3" i="6"/>
  <c r="D2" i="6"/>
  <c r="C5" i="6"/>
  <c r="B7" i="6"/>
  <c r="B6" i="6"/>
  <c r="B5" i="6"/>
  <c r="B4" i="6"/>
  <c r="B3" i="6"/>
  <c r="K45" i="1"/>
  <c r="G45" i="1"/>
  <c r="K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" i="1" l="1"/>
  <c r="N2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37" i="1"/>
  <c r="Q37" i="1" s="1"/>
  <c r="M33" i="1"/>
  <c r="Q33" i="1" s="1"/>
  <c r="M29" i="1"/>
  <c r="Q29" i="1" s="1"/>
  <c r="M25" i="1"/>
  <c r="Q25" i="1" s="1"/>
  <c r="M21" i="1"/>
  <c r="Q21" i="1" s="1"/>
  <c r="M17" i="1"/>
  <c r="Q17" i="1" s="1"/>
  <c r="M13" i="1"/>
  <c r="Q13" i="1" s="1"/>
  <c r="M9" i="1"/>
  <c r="Q9" i="1" s="1"/>
  <c r="M5" i="1"/>
  <c r="Q5" i="1" s="1"/>
  <c r="M2" i="1"/>
  <c r="O2" i="1" s="1"/>
  <c r="L32" i="1"/>
  <c r="N32" i="1" s="1"/>
  <c r="L20" i="1"/>
  <c r="N20" i="1" s="1"/>
  <c r="L8" i="1"/>
  <c r="N8" i="1" s="1"/>
  <c r="L35" i="1"/>
  <c r="N35" i="1" s="1"/>
  <c r="L23" i="1"/>
  <c r="N23" i="1" s="1"/>
  <c r="L19" i="1"/>
  <c r="N19" i="1" s="1"/>
  <c r="L15" i="1"/>
  <c r="N15" i="1" s="1"/>
  <c r="L11" i="1"/>
  <c r="N11" i="1" s="1"/>
  <c r="L7" i="1"/>
  <c r="N7" i="1" s="1"/>
  <c r="L3" i="1"/>
  <c r="N3" i="1" s="1"/>
  <c r="L40" i="1"/>
  <c r="N40" i="1" s="1"/>
  <c r="L24" i="1"/>
  <c r="N24" i="1" s="1"/>
  <c r="L12" i="1"/>
  <c r="N12" i="1" s="1"/>
  <c r="L39" i="1"/>
  <c r="N39" i="1" s="1"/>
  <c r="L27" i="1"/>
  <c r="N27" i="1" s="1"/>
  <c r="L38" i="1"/>
  <c r="N38" i="1" s="1"/>
  <c r="L34" i="1"/>
  <c r="N34" i="1" s="1"/>
  <c r="L30" i="1"/>
  <c r="N30" i="1" s="1"/>
  <c r="L26" i="1"/>
  <c r="N26" i="1" s="1"/>
  <c r="L22" i="1"/>
  <c r="P22" i="1" s="1"/>
  <c r="L18" i="1"/>
  <c r="N18" i="1" s="1"/>
  <c r="L14" i="1"/>
  <c r="N14" i="1" s="1"/>
  <c r="L10" i="1"/>
  <c r="N10" i="1" s="1"/>
  <c r="L6" i="1"/>
  <c r="N6" i="1" s="1"/>
  <c r="L36" i="1"/>
  <c r="N36" i="1" s="1"/>
  <c r="L28" i="1"/>
  <c r="N28" i="1" s="1"/>
  <c r="L16" i="1"/>
  <c r="N16" i="1" s="1"/>
  <c r="L4" i="1"/>
  <c r="N4" i="1" s="1"/>
  <c r="L31" i="1"/>
  <c r="N31" i="1" s="1"/>
  <c r="L37" i="1"/>
  <c r="P37" i="1" s="1"/>
  <c r="L33" i="1"/>
  <c r="P33" i="1" s="1"/>
  <c r="L29" i="1"/>
  <c r="P29" i="1" s="1"/>
  <c r="L25" i="1"/>
  <c r="P25" i="1" s="1"/>
  <c r="L21" i="1"/>
  <c r="P21" i="1" s="1"/>
  <c r="L17" i="1"/>
  <c r="P17" i="1" s="1"/>
  <c r="L13" i="1"/>
  <c r="P13" i="1" s="1"/>
  <c r="L9" i="1"/>
  <c r="P9" i="1" s="1"/>
  <c r="L5" i="1"/>
  <c r="P5" i="1" s="1"/>
  <c r="Q36" i="1" l="1"/>
  <c r="P24" i="1"/>
  <c r="Q4" i="1"/>
  <c r="Q20" i="1"/>
  <c r="Q14" i="1"/>
  <c r="Q31" i="1"/>
  <c r="Q22" i="1"/>
  <c r="Q3" i="1"/>
  <c r="Q19" i="1"/>
  <c r="Q35" i="1"/>
  <c r="Q8" i="1"/>
  <c r="Q24" i="1"/>
  <c r="Q40" i="1"/>
  <c r="Q34" i="1"/>
  <c r="Q18" i="1"/>
  <c r="P31" i="1"/>
  <c r="Q7" i="1"/>
  <c r="Q23" i="1"/>
  <c r="Q39" i="1"/>
  <c r="Q12" i="1"/>
  <c r="Q28" i="1"/>
  <c r="Q2" i="1"/>
  <c r="Q30" i="1"/>
  <c r="Q15" i="1"/>
  <c r="P18" i="1"/>
  <c r="Q11" i="1"/>
  <c r="Q27" i="1"/>
  <c r="Q26" i="1"/>
  <c r="Q16" i="1"/>
  <c r="Q32" i="1"/>
  <c r="Q10" i="1"/>
  <c r="Q6" i="1"/>
  <c r="Q38" i="1"/>
  <c r="P26" i="1"/>
  <c r="P10" i="1"/>
  <c r="P3" i="1"/>
  <c r="P19" i="1"/>
  <c r="P35" i="1"/>
  <c r="P30" i="1"/>
  <c r="P12" i="1"/>
  <c r="P28" i="1"/>
  <c r="P14" i="1"/>
  <c r="P7" i="1"/>
  <c r="P23" i="1"/>
  <c r="P39" i="1"/>
  <c r="P38" i="1"/>
  <c r="P16" i="1"/>
  <c r="P32" i="1"/>
  <c r="P2" i="1"/>
  <c r="P15" i="1"/>
  <c r="P8" i="1"/>
  <c r="P11" i="1"/>
  <c r="P27" i="1"/>
  <c r="P36" i="1"/>
  <c r="P4" i="1"/>
  <c r="P20" i="1"/>
  <c r="P40" i="1"/>
  <c r="P6" i="1"/>
  <c r="P34" i="1"/>
  <c r="O17" i="1"/>
  <c r="O33" i="1"/>
  <c r="O13" i="1"/>
  <c r="O29" i="1"/>
  <c r="O5" i="1"/>
  <c r="O21" i="1"/>
  <c r="O37" i="1"/>
  <c r="O9" i="1"/>
  <c r="M46" i="1" s="1"/>
  <c r="O25" i="1"/>
  <c r="N13" i="1"/>
  <c r="N29" i="1"/>
  <c r="N22" i="1"/>
  <c r="N17" i="1"/>
  <c r="N33" i="1"/>
  <c r="N5" i="1"/>
  <c r="N21" i="1"/>
  <c r="N37" i="1"/>
  <c r="N9" i="1"/>
  <c r="N25" i="1"/>
  <c r="B2" i="6" l="1"/>
  <c r="M47" i="1"/>
  <c r="I46" i="1"/>
  <c r="K46" i="1"/>
  <c r="G46" i="1"/>
  <c r="N43" i="1"/>
  <c r="O43" i="1"/>
  <c r="M48" i="1" s="1"/>
  <c r="Q43" i="1"/>
  <c r="P43" i="1"/>
  <c r="G47" i="1" l="1"/>
  <c r="G48" i="1"/>
  <c r="K47" i="1"/>
  <c r="K48" i="1"/>
  <c r="I47" i="1"/>
  <c r="I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<sst xmlns="http://schemas.openxmlformats.org/spreadsheetml/2006/main" count="389" uniqueCount="235">
  <si>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</si>
  <si>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</si>
  <si>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</si>
  <si>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</si>
  <si>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</si>
  <si>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</si>
  <si>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</si>
  <si>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</si>
  <si>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</si>
  <si>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</si>
  <si>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</si>
  <si>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</si>
  <si>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</si>
  <si>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</si>
  <si>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</si>
  <si>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</si>
  <si>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</si>
  <si>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</si>
  <si>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</si>
  <si>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</si>
  <si>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</si>
  <si>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</si>
  <si>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</si>
  <si>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</si>
  <si>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</si>
  <si>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</si>
  <si>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</si>
  <si>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</si>
  <si>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</si>
  <si>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</si>
  <si>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</si>
  <si>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</si>
  <si>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</si>
  <si>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</si>
  <si>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</si>
  <si>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</si>
  <si>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</si>
  <si>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</si>
  <si>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</si>
  <si>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</si>
  <si>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</si>
  <si>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</si>
  <si>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</si>
  <si>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</si>
  <si>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</si>
  <si>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</si>
  <si>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</si>
  <si>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</si>
  <si>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</si>
  <si>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</si>
  <si>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</si>
  <si>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</si>
  <si>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</si>
  <si>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</si>
  <si>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</si>
  <si>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</si>
  <si>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</si>
  <si>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</si>
  <si>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</si>
  <si>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</si>
  <si>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</si>
  <si>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</si>
  <si>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</si>
  <si>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</si>
  <si>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</si>
  <si>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</si>
  <si>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</si>
  <si>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</si>
  <si>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</si>
  <si>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</si>
  <si>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</si>
  <si>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</si>
  <si>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</si>
  <si>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</si>
  <si>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</si>
  <si>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</si>
  <si>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</si>
  <si>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</si>
  <si>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</si>
  <si>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</si>
  <si>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</si>
  <si>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</si>
  <si>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</si>
  <si>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</si>
  <si>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</si>
  <si>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</si>
  <si>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</si>
  <si>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</si>
  <si>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</si>
  <si>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</si>
  <si>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</si>
  <si>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</si>
  <si>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</si>
  <si>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</si>
  <si>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</si>
  <si>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</si>
  <si>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</si>
  <si>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</si>
  <si>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</si>
  <si>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</si>
  <si>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</si>
  <si>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</si>
  <si>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</si>
  <si>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</si>
  <si>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</si>
  <si>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</si>
  <si>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</si>
  <si>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</si>
  <si>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</si>
  <si>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</si>
  <si>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</si>
  <si>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</si>
  <si>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</si>
  <si>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</si>
  <si>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</si>
  <si>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</si>
  <si>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</si>
  <si>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</si>
  <si>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</si>
  <si>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</si>
  <si>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</si>
  <si>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</si>
  <si>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</si>
  <si>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</si>
  <si>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</si>
  <si>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</si>
  <si>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</si>
  <si>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</si>
  <si>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</si>
  <si>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</si>
  <si>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</si>
  <si>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</si>
  <si>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</si>
  <si>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</si>
  <si>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</si>
  <si>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</si>
  <si>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</si>
  <si>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</si>
  <si>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</si>
  <si>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</si>
  <si>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</si>
  <si>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</si>
  <si>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</si>
  <si>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</si>
  <si>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</si>
  <si>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</si>
  <si>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</si>
  <si>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</si>
  <si>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</si>
  <si>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</si>
  <si>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</si>
  <si>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</si>
  <si>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</si>
  <si>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</si>
  <si>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</si>
  <si>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</si>
  <si>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</si>
  <si>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(mln)</t>
  </si>
  <si>
    <t>revenue (mln)</t>
  </si>
  <si>
    <t>budget (mln) USD</t>
  </si>
  <si>
    <t>revenue (mln) USD</t>
  </si>
  <si>
    <t>Total Budget (mln) USD</t>
  </si>
  <si>
    <t>Total Revenue (mln) USD</t>
  </si>
  <si>
    <t>budget (mln) INR</t>
  </si>
  <si>
    <t>revenue (mln) INR</t>
  </si>
  <si>
    <t>Total Budget (mln) INR</t>
  </si>
  <si>
    <t>Total Revenue (mln) INR</t>
  </si>
  <si>
    <t>Total Movies</t>
  </si>
  <si>
    <t>Total Hollywood Movies</t>
  </si>
  <si>
    <t>Total Hollywood Revenue USD</t>
  </si>
  <si>
    <t>Total Bollywood Movies</t>
  </si>
  <si>
    <t>Total Bollywood Revenue INR</t>
  </si>
  <si>
    <t>Total Hollywood Revenue INR</t>
  </si>
  <si>
    <t>Total Bollywood Revenue USD</t>
  </si>
  <si>
    <t>Avg Bollywood Revenue INR</t>
  </si>
  <si>
    <t>Avg Bollywood Revenue USD</t>
  </si>
  <si>
    <t>Avg Hollywood Revenue INR</t>
  </si>
  <si>
    <t>Avg Hollywood Revenue USD</t>
  </si>
  <si>
    <t xml:space="preserve">% Revenue from Bollywood </t>
  </si>
  <si>
    <t xml:space="preserve">% Revenue from Hollywood </t>
  </si>
  <si>
    <t>Key Metrics</t>
  </si>
  <si>
    <t>Revenue</t>
  </si>
  <si>
    <t>Budget</t>
  </si>
  <si>
    <t>Profit/Loss</t>
  </si>
  <si>
    <t>Profit/Loss %</t>
  </si>
  <si>
    <t>Total Hollywood Revenue</t>
  </si>
  <si>
    <t>Market Share %</t>
  </si>
  <si>
    <t>Target</t>
  </si>
  <si>
    <t>Target - Actual</t>
  </si>
  <si>
    <t>Target - Actual %</t>
  </si>
  <si>
    <t>Mean</t>
  </si>
  <si>
    <t xml:space="preserve">Median </t>
  </si>
  <si>
    <t>Mode</t>
  </si>
  <si>
    <t>Weasley Income (In thousand $)</t>
  </si>
  <si>
    <t>Name</t>
  </si>
  <si>
    <t>Yearly Income</t>
  </si>
  <si>
    <t>Arthur</t>
  </si>
  <si>
    <t>Molly</t>
  </si>
  <si>
    <t>Bill</t>
  </si>
  <si>
    <t>Charlie</t>
  </si>
  <si>
    <t>Percy</t>
  </si>
  <si>
    <t xml:space="preserve">Fred </t>
  </si>
  <si>
    <t>George</t>
  </si>
  <si>
    <t>Ron</t>
  </si>
  <si>
    <t>Stark Income (In thousand $)</t>
  </si>
  <si>
    <t>Ned</t>
  </si>
  <si>
    <t>Caitlyn</t>
  </si>
  <si>
    <t>Rob</t>
  </si>
  <si>
    <t>Jon</t>
  </si>
  <si>
    <t>Sansa</t>
  </si>
  <si>
    <t>Arya</t>
  </si>
  <si>
    <t>Bran</t>
  </si>
  <si>
    <t>Rickon</t>
  </si>
  <si>
    <t>Income-Mean</t>
  </si>
  <si>
    <r>
      <t>(Income-Mean)</t>
    </r>
    <r>
      <rPr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 cancel out the negative for easier calculation</t>
    </r>
  </si>
  <si>
    <t>Total</t>
  </si>
  <si>
    <t>Count</t>
  </si>
  <si>
    <t>Variance</t>
  </si>
  <si>
    <t>High income inequality in Stark Family</t>
  </si>
  <si>
    <t>Std Deviation</t>
  </si>
  <si>
    <t>Square root of variance</t>
  </si>
  <si>
    <t>Property Prices</t>
  </si>
  <si>
    <t>Square Ft</t>
  </si>
  <si>
    <t>Price</t>
  </si>
  <si>
    <t>Correlation</t>
  </si>
  <si>
    <t>range is from -1 to 1</t>
  </si>
  <si>
    <t>very close to 1 means good</t>
  </si>
  <si>
    <t>very close to line</t>
  </si>
  <si>
    <t>negative 1 means negatively correlated</t>
  </si>
  <si>
    <t>1 means very closely correlated</t>
  </si>
  <si>
    <t>0 means not correlated at all</t>
  </si>
  <si>
    <t>Height</t>
  </si>
  <si>
    <t>Blood sugar (mg/dL)</t>
  </si>
  <si>
    <t>Employee Happiness Index</t>
  </si>
  <si>
    <t>Commute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</si>
</sst>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M&quot;* #,##0.00_-;\-&quot;RM&quot;* #,##0.00_-;_-&quot;RM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71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43" fontId="0" fillId="3" borderId="0" xfId="1" applyFont="1" applyFill="1"/>
    <xf numFmtId="164" fontId="0" fillId="3" borderId="0" xfId="1" applyNumberFormat="1" applyFont="1" applyFill="1"/>
    <xf numFmtId="0" fontId="0" fillId="3" borderId="0" xfId="0" applyFill="1"/>
    <xf numFmtId="43" fontId="0" fillId="3" borderId="0" xfId="0" applyNumberFormat="1" applyFill="1"/>
    <xf numFmtId="9" fontId="0" fillId="0" borderId="0" xfId="2" applyFont="1"/>
    <xf numFmtId="9" fontId="0" fillId="3" borderId="0" xfId="2" applyFont="1" applyFill="1"/>
    <xf numFmtId="0" fontId="0" fillId="4" borderId="0" xfId="0" applyFill="1"/>
    <xf numFmtId="164" fontId="0" fillId="0" borderId="0" xfId="0" applyNumberFormat="1"/>
    <xf numFmtId="164" fontId="0" fillId="0" borderId="0" xfId="3" applyNumberFormat="1" applyFont="1"/>
    <xf numFmtId="9" fontId="0" fillId="0" borderId="0" xfId="0" applyNumberFormat="1"/>
    <xf numFmtId="2" fontId="0" fillId="0" borderId="0" xfId="0" applyNumberFormat="1"/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8" borderId="0" xfId="0" applyFill="1"/>
    <xf numFmtId="0" fontId="0" fillId="9" borderId="0" xfId="0" applyFill="1"/>
    <xf numFmtId="171" fontId="0" fillId="9" borderId="0" xfId="0" applyNumberFormat="1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2" fontId="0" fillId="5" borderId="0" xfId="0" applyNumberFormat="1" applyFill="1"/>
    <xf numFmtId="2" fontId="0" fillId="12" borderId="0" xfId="0" applyNumberFormat="1" applyFill="1"/>
    <xf numFmtId="2" fontId="0" fillId="8" borderId="0" xfId="0" applyNumberFormat="1" applyFill="1"/>
    <xf numFmtId="0" fontId="0" fillId="11" borderId="0" xfId="0" applyFill="1" applyAlignment="1">
      <alignment vertical="top" wrapText="1"/>
    </xf>
    <xf numFmtId="0" fontId="0" fillId="11" borderId="0" xfId="0" applyFill="1" applyAlignment="1">
      <alignment horizontal="left" vertical="top" wrapText="1"/>
    </xf>
    <xf numFmtId="0" fontId="0" fillId="0" borderId="0" xfId="0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Correlation!$C$3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Correlation!$B$4:$B$8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Correlation!$C$4:$C$8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D-4213-AF04-6F927A0AB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19359"/>
        <c:axId val="393662575"/>
      </c:scatterChart>
      <c:valAx>
        <c:axId val="33661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2575"/>
        <c:crosses val="autoZero"/>
        <c:crossBetween val="midCat"/>
      </c:valAx>
      <c:valAx>
        <c:axId val="3936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1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Correlation!$C$13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Correlation!$B$14:$B$20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Correlation!$C$14:$C$20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4-49F3-9657-8C5121CC3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68799"/>
        <c:axId val="334867551"/>
      </c:scatterChart>
      <c:valAx>
        <c:axId val="33486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67551"/>
        <c:crosses val="autoZero"/>
        <c:crossBetween val="midCat"/>
      </c:valAx>
      <c:valAx>
        <c:axId val="3348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6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Correlation!$B$26:$B$32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Correlation!$C$26:$C$32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1-43F9-A22F-148AAD128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30895"/>
        <c:axId val="400536719"/>
      </c:scatterChart>
      <c:valAx>
        <c:axId val="40053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36719"/>
        <c:crosses val="autoZero"/>
        <c:crossBetween val="midCat"/>
      </c:valAx>
      <c:valAx>
        <c:axId val="4005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3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570634</xdr:colOff>
      <xdr:row>0</xdr:row>
      <xdr:rowOff>103475</xdr:rowOff>
    </xdr:from>
    <xdr:to>
      <xdr:col>18</xdr:col>
      <xdr:colOff>380135</xdr:colOff>
      <xdr:row>11</xdr:row>
      <xdr:rowOff>89188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40371-9B44-4405-A019-35BDE727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9</xdr:row>
      <xdr:rowOff>152400</xdr:rowOff>
    </xdr:from>
    <xdr:to>
      <xdr:col>10</xdr:col>
      <xdr:colOff>447676</xdr:colOff>
      <xdr:row>21</xdr:row>
      <xdr:rowOff>128586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617B4B-EFB7-45CF-B70A-A87CF751C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393988</xdr:colOff>
      <xdr:row>24</xdr:row>
      <xdr:rowOff>5195</xdr:rowOff>
    </xdr:from>
    <xdr:to>
      <xdr:col>12</xdr:col>
      <xdr:colOff>116897</xdr:colOff>
      <xdr:row>37</xdr:row>
      <xdr:rowOff>72736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D4D871-3A86-4A86-9D8F-5882ED56C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51955</xdr:colOff>
      <xdr:row>25</xdr:row>
      <xdr:rowOff>51955</xdr:rowOff>
    </xdr:from>
    <xdr:to>
      <xdr:col>12</xdr:col>
      <xdr:colOff>34636</xdr:colOff>
      <xdr:row>36</xdr:row>
      <xdr:rowOff>43296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5542F2C-5D19-4199-8BD7-F26A9FCBB899}"/>
            </a:ext>
          </a:extLst>
        </xdr:cNvPr>
        <xdr:cNvCxnSpPr/>
      </xdr:nvCxnSpPr>
      <xdr:spPr>
        <a:xfrm>
          <a:off x="3671455" y="5013614"/>
          <a:ext cx="4225636" cy="2086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0.04675</cdr:x>
      <cdr:y>0.20366</cdr:y>
    </cdr:from>
    <cdr:to>
      <cdr:x>0.96748</cdr:x>
      <cdr:y>0.87185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045246E-CDD4-4605-A19D-32AB48E6C981}"/>
            </a:ext>
          </a:extLst>
        </cdr:cNvPr>
        <cdr:cNvCxnSpPr/>
      </cdr:nvCxnSpPr>
      <cdr:spPr>
        <a:xfrm xmlns:a="http://schemas.openxmlformats.org/drawingml/2006/main" flipV="1">
          <a:off x="219075" y="423864"/>
          <a:ext cx="4314825" cy="139065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0.07579</cdr:x>
      <cdr:y>0.18947</cdr:y>
    </cdr:from>
    <cdr:to>
      <cdr:x>0.96577</cdr:x>
      <cdr:y>0.88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6769F79-E0FF-4C0B-9E3F-B3E8461B65EE}"/>
            </a:ext>
          </a:extLst>
        </cdr:cNvPr>
        <cdr:cNvCxnSpPr/>
      </cdr:nvCxnSpPr>
      <cdr:spPr>
        <a:xfrm xmlns:a="http://schemas.openxmlformats.org/drawingml/2006/main" flipV="1">
          <a:off x="295275" y="428626"/>
          <a:ext cx="3467100" cy="156209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" xr3:uid="{564D9F00-6D52-4D02-82B3-D54BFEB4821A}" name="budget (mln)" dataDxfId="13">
      <calculatedColumnFormula>IF(Movies[[#This Row],[unit]]="Billions",Movies[[#This Row],[budget]]*1000,Movies[[#This Row],[budget]])</calculatedColumnFormula>
    </tableColumn>
    <tableColumn id="9" xr3:uid="{4C9F709D-A8E6-4747-8610-A81E389E309C}" name="revenue (mln)" dataDxfId="12">
      <calculatedColumnFormula>IF(Movies[[#This Row],[unit]]="Billions",Movies[[#This Row],[revenue]]*1000,Movies[[#This Row],[revenue]])</calculatedColumnFormula>
    </tableColumn>
    <tableColumn id="10" xr3:uid="{86403F56-52E3-41E0-A438-3DC5B3BAE4F4}" name="budget (mln) USD" dataDxfId="11">
      <calculatedColumnFormula>IF(Movies[[#This Row],[currency]]="INR",Movies[[#This Row],[budget (mln)]]/80,Movies[[#This Row],[budget (mln)]])</calculatedColumnFormula>
    </tableColumn>
    <tableColumn id="11" xr3:uid="{2BA5C0BB-108D-4687-ACF9-096C30FB435A}" name="revenue (mln) USD" dataDxfId="10">
      <calculatedColumnFormula>IF(Movies[[#This Row],[currency]]="INR",Movies[[#This Row],[revenue (mln)]]/80,Movies[[#This Row],[revenue (mln)]])</calculatedColumnFormula>
    </tableColumn>
    <tableColumn id="12" xr3:uid="{5D79C863-AE5F-44E5-8A3D-36C90AC9D6DD}" name="budget (mln) INR" dataDxfId="9">
      <calculatedColumnFormula>IF(Movies[[#This Row],[currency]]="USD",Movies[[#This Row],[budget (mln)]]*80,Movies[[#This Row],[budget (mln)]])</calculatedColumnFormula>
    </tableColumn>
    <tableColumn id="13" xr3:uid="{A2617B4F-0717-4EEC-A20A-10A4E7F9F66C}" name="revenue (mln) INR" dataDxfId="8">
      <calculatedColumnFormula>IF(Movies[[#This Row],[currency]]="USD",Movies[[#This Row],[revenue (mln)]]*80,Movies[[#This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A19" zoomScaleNormal="100" workbookViewId="0">
      <selection activeCell="O3" sqref="O3:O38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27.85546875" bestFit="1" customWidth="1"/>
    <col min="7" max="7" width="14" bestFit="1" customWidth="1"/>
    <col min="8" max="8" width="28.28515625" bestFit="1" customWidth="1"/>
    <col min="9" max="9" width="13.140625" bestFit="1" customWidth="1"/>
    <col min="10" max="10" width="27.7109375" bestFit="1" customWidth="1"/>
    <col min="11" max="11" width="13.140625" bestFit="1" customWidth="1"/>
    <col min="12" max="12" width="28.140625" bestFit="1" customWidth="1"/>
    <col min="13" max="13" width="16.140625" bestFit="1" customWidth="1"/>
    <col min="14" max="14" width="21.85546875" bestFit="1" customWidth="1"/>
    <col min="15" max="15" width="23.42578125" bestFit="1" customWidth="1"/>
    <col min="16" max="16" width="21.42578125" bestFit="1" customWidth="1"/>
    <col min="17" max="17" width="23" bestFit="1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Row],[currency]]="INR",Movies[[#This Row],[budget (mln)]]/80,Movies[[#This Row],[budget (mln)]])</f>
        <v>12.5</v>
      </c>
      <c r="O2" s="3">
        <f>IF(Movies[[#This Row],[currency]]="INR",Movies[[#This Row],[revenue (mln)]]/80,Movies[[#This Row],[revenue (mln)]])</f>
        <v>156.25</v>
      </c>
      <c r="P2" s="3">
        <f>IF(Movies[[#This Row],[currency]]="USD",Movies[[#This Row],[budget (mln)]]*80,Movies[[#This Row],[budget (mln)]])</f>
        <v>1000</v>
      </c>
      <c r="Q2" s="3">
        <f>IF(Movies[[#This Row],[currency]]="USD",Movies[[#This Row],[revenue (mln)]]*80,Movies[[#This Row],[revenue (mln)]])</f>
        <v>12500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Row],[currency]]="INR",Movies[[#This Row],[budget (mln)]]/80,Movies[[#This Row],[budget (mln)]])</f>
        <v>200</v>
      </c>
      <c r="O3" s="3">
        <f>IF(Movies[[#This Row],[currency]]="INR",Movies[[#This Row],[revenue (mln)]]/80,Movies[[#This Row],[revenue (mln)]])</f>
        <v>954.8</v>
      </c>
      <c r="P3" s="3">
        <f>IF(Movies[[#This Row],[currency]]="USD",Movies[[#This Row],[budget (mln)]]*80,Movies[[#This Row],[budget (mln)]])</f>
        <v>16000</v>
      </c>
      <c r="Q3" s="3">
        <f>IF(Movies[[#This Row],[currency]]="USD",Movies[[#This Row],[revenue (mln)]]*80,Movies[[#This Row],[revenue (mln)]])</f>
        <v>76384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Row],[currency]]="INR",Movies[[#This Row],[budget (mln)]]/80,Movies[[#This Row],[budget (mln)]])</f>
        <v>165</v>
      </c>
      <c r="O4" s="3">
        <f>IF(Movies[[#This Row],[currency]]="INR",Movies[[#This Row],[revenue (mln)]]/80,Movies[[#This Row],[revenue (mln)]])</f>
        <v>644.79999999999995</v>
      </c>
      <c r="P4" s="3">
        <f>IF(Movies[[#This Row],[currency]]="USD",Movies[[#This Row],[budget (mln)]]*80,Movies[[#This Row],[budget (mln)]])</f>
        <v>13200</v>
      </c>
      <c r="Q4" s="3">
        <f>IF(Movies[[#This Row],[currency]]="USD",Movies[[#This Row],[revenue (mln)]]*80,Movies[[#This Row],[revenue (mln)]])</f>
        <v>51584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Row],[currency]]="INR",Movies[[#This Row],[budget (mln)]]/80,Movies[[#This Row],[budget (mln)]])</f>
        <v>180</v>
      </c>
      <c r="O5" s="3">
        <f>IF(Movies[[#This Row],[currency]]="INR",Movies[[#This Row],[revenue (mln)]]/80,Movies[[#This Row],[revenue (mln)]])</f>
        <v>854</v>
      </c>
      <c r="P5" s="3">
        <f>IF(Movies[[#This Row],[currency]]="USD",Movies[[#This Row],[budget (mln)]]*80,Movies[[#This Row],[budget (mln)]])</f>
        <v>14400</v>
      </c>
      <c r="Q5" s="3">
        <f>IF(Movies[[#This Row],[currency]]="USD",Movies[[#This Row],[revenue (mln)]]*80,Movies[[#This Row],[revenue (mln)]])</f>
        <v>68320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Row],[currency]]="INR",Movies[[#This Row],[budget (mln)]]/80,Movies[[#This Row],[budget (mln)]])</f>
        <v>250</v>
      </c>
      <c r="O6" s="3">
        <f>IF(Movies[[#This Row],[currency]]="INR",Movies[[#This Row],[revenue (mln)]]/80,Movies[[#This Row],[revenue (mln)]])</f>
        <v>670</v>
      </c>
      <c r="P6" s="3">
        <f>IF(Movies[[#This Row],[currency]]="USD",Movies[[#This Row],[budget (mln)]]*80,Movies[[#This Row],[budget (mln)]])</f>
        <v>20000</v>
      </c>
      <c r="Q6" s="3">
        <f>IF(Movies[[#This Row],[currency]]="USD",Movies[[#This Row],[revenue (mln)]]*80,Movies[[#This Row],[revenue (mln)]])</f>
        <v>53600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Row],[currency]]="INR",Movies[[#This Row],[budget (mln)]]/80,Movies[[#This Row],[budget (mln)]])</f>
        <v>Not Available</v>
      </c>
      <c r="O7" s="3" t="str">
        <f>IF(Movies[[#This Row],[currency]]="INR",Movies[[#This Row],[revenue (mln)]]/80,Movies[[#This Row],[revenue (mln)]])</f>
        <v>Not Available</v>
      </c>
      <c r="P7" s="3" t="str">
        <f>IF(Movies[[#This Row],[currency]]="USD",Movies[[#This Row],[budget (mln)]]*80,Movies[[#This Row],[budget (mln)]])</f>
        <v>Not Available</v>
      </c>
      <c r="Q7" s="3" t="str">
        <f>IF(Movies[[#This Row],[currency]]="USD",Movies[[#This Row],[revenue (mln)]]*80,Movies[[#This Row],[revenue (mln)]])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Row],[currency]]="INR",Movies[[#This Row],[budget (mln)]]/80,Movies[[#This Row],[budget (mln)]])</f>
        <v>5</v>
      </c>
      <c r="O8" s="3">
        <f>IF(Movies[[#This Row],[currency]]="INR",Movies[[#This Row],[revenue (mln)]]/80,Movies[[#This Row],[revenue (mln)]])</f>
        <v>25</v>
      </c>
      <c r="P8" s="3">
        <f>IF(Movies[[#This Row],[currency]]="USD",Movies[[#This Row],[budget (mln)]]*80,Movies[[#This Row],[budget (mln)]])</f>
        <v>400</v>
      </c>
      <c r="Q8" s="3">
        <f>IF(Movies[[#This Row],[currency]]="USD",Movies[[#This Row],[revenue (mln)]]*80,Movies[[#This Row],[revenue (mln)]])</f>
        <v>2000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Row],[currency]]="INR",Movies[[#This Row],[budget (mln)]]/80,Movies[[#This Row],[budget (mln)]])</f>
        <v>6.875</v>
      </c>
      <c r="O9" s="3">
        <f>IF(Movies[[#This Row],[currency]]="INR",Movies[[#This Row],[revenue (mln)]]/80,Movies[[#This Row],[revenue (mln)]])</f>
        <v>50</v>
      </c>
      <c r="P9" s="3">
        <f>IF(Movies[[#This Row],[currency]]="USD",Movies[[#This Row],[budget (mln)]]*80,Movies[[#This Row],[budget (mln)]])</f>
        <v>550</v>
      </c>
      <c r="Q9" s="3">
        <f>IF(Movies[[#This Row],[currency]]="USD",Movies[[#This Row],[revenue (mln)]]*80,Movies[[#This Row],[revenue (mln)]])</f>
        <v>4000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Row],[currency]]="INR",Movies[[#This Row],[budget (mln)]]/80,Movies[[#This Row],[budget (mln)]])</f>
        <v>4.875</v>
      </c>
      <c r="O10" s="3">
        <f>IF(Movies[[#This Row],[currency]]="INR",Movies[[#This Row],[revenue (mln)]]/80,Movies[[#This Row],[revenue (mln)]])</f>
        <v>17</v>
      </c>
      <c r="P10" s="3">
        <f>IF(Movies[[#This Row],[currency]]="USD",Movies[[#This Row],[budget (mln)]]*80,Movies[[#This Row],[budget (mln)]])</f>
        <v>390</v>
      </c>
      <c r="Q10" s="3">
        <f>IF(Movies[[#This Row],[currency]]="USD",Movies[[#This Row],[revenue (mln)]]*80,Movies[[#This Row],[revenue (mln)]])</f>
        <v>1360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Row],[currency]]="INR",Movies[[#This Row],[budget (mln)]]/80,Movies[[#This Row],[budget (mln)]])</f>
        <v>17.5</v>
      </c>
      <c r="O11" s="3">
        <f>IF(Movies[[#This Row],[currency]]="INR",Movies[[#This Row],[revenue (mln)]]/80,Movies[[#This Row],[revenue (mln)]])</f>
        <v>43.75</v>
      </c>
      <c r="P11" s="3">
        <f>IF(Movies[[#This Row],[currency]]="USD",Movies[[#This Row],[budget (mln)]]*80,Movies[[#This Row],[budget (mln)]])</f>
        <v>1400</v>
      </c>
      <c r="Q11" s="3">
        <f>IF(Movies[[#This Row],[currency]]="USD",Movies[[#This Row],[revenue (mln)]]*80,Movies[[#This Row],[revenue (mln)]])</f>
        <v>3500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Row],[currency]]="INR",Movies[[#This Row],[budget (mln)]]/80,Movies[[#This Row],[budget (mln)]])</f>
        <v>25</v>
      </c>
      <c r="O12" s="3">
        <f>IF(Movies[[#This Row],[currency]]="INR",Movies[[#This Row],[revenue (mln)]]/80,Movies[[#This Row],[revenue (mln)]])</f>
        <v>73.3</v>
      </c>
      <c r="P12" s="3">
        <f>IF(Movies[[#This Row],[currency]]="USD",Movies[[#This Row],[budget (mln)]]*80,Movies[[#This Row],[budget (mln)]])</f>
        <v>2000</v>
      </c>
      <c r="Q12" s="3">
        <f>IF(Movies[[#This Row],[currency]]="USD",Movies[[#This Row],[revenue (mln)]]*80,Movies[[#This Row],[revenue (mln)]])</f>
        <v>5864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Row],[currency]]="INR",Movies[[#This Row],[budget (mln)]]/80,Movies[[#This Row],[budget (mln)]])</f>
        <v>Not Available</v>
      </c>
      <c r="O13" s="3" t="str">
        <f>IF(Movies[[#This Row],[currency]]="INR",Movies[[#This Row],[revenue (mln)]]/80,Movies[[#This Row],[revenue (mln)]])</f>
        <v>Not Available</v>
      </c>
      <c r="P13" s="3" t="str">
        <f>IF(Movies[[#This Row],[currency]]="USD",Movies[[#This Row],[budget (mln)]]*80,Movies[[#This Row],[budget (mln)]])</f>
        <v>Not Available</v>
      </c>
      <c r="Q13" s="3" t="str">
        <f>IF(Movies[[#This Row],[currency]]="USD",Movies[[#This Row],[revenue (mln)]]*80,Movies[[#This Row],[revenue (mln)]])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Row],[currency]]="INR",Movies[[#This Row],[budget (mln)]]/80,Movies[[#This Row],[budget (mln)]])</f>
        <v>165</v>
      </c>
      <c r="O14" s="3">
        <f>IF(Movies[[#This Row],[currency]]="INR",Movies[[#This Row],[revenue (mln)]]/80,Movies[[#This Row],[revenue (mln)]])</f>
        <v>701.8</v>
      </c>
      <c r="P14" s="3">
        <f>IF(Movies[[#This Row],[currency]]="USD",Movies[[#This Row],[budget (mln)]]*80,Movies[[#This Row],[budget (mln)]])</f>
        <v>13200</v>
      </c>
      <c r="Q14" s="3">
        <f>IF(Movies[[#This Row],[currency]]="USD",Movies[[#This Row],[revenue (mln)]]*80,Movies[[#This Row],[revenue (mln)]])</f>
        <v>56144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Row],[currency]]="INR",Movies[[#This Row],[budget (mln)]]/80,Movies[[#This Row],[budget (mln)]])</f>
        <v>55</v>
      </c>
      <c r="O15" s="3">
        <f>IF(Movies[[#This Row],[currency]]="INR",Movies[[#This Row],[revenue (mln)]]/80,Movies[[#This Row],[revenue (mln)]])</f>
        <v>307.10000000000002</v>
      </c>
      <c r="P15" s="3">
        <f>IF(Movies[[#This Row],[currency]]="USD",Movies[[#This Row],[budget (mln)]]*80,Movies[[#This Row],[budget (mln)]])</f>
        <v>4400</v>
      </c>
      <c r="Q15" s="3">
        <f>IF(Movies[[#This Row],[currency]]="USD",Movies[[#This Row],[revenue (mln)]]*80,Movies[[#This Row],[revenue (mln)]])</f>
        <v>24568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Row],[currency]]="INR",Movies[[#This Row],[budget (mln)]]/80,Movies[[#This Row],[budget (mln)]])</f>
        <v>103</v>
      </c>
      <c r="O16" s="3">
        <f>IF(Movies[[#This Row],[currency]]="INR",Movies[[#This Row],[revenue (mln)]]/80,Movies[[#This Row],[revenue (mln)]])</f>
        <v>460.5</v>
      </c>
      <c r="P16" s="3">
        <f>IF(Movies[[#This Row],[currency]]="USD",Movies[[#This Row],[budget (mln)]]*80,Movies[[#This Row],[budget (mln)]])</f>
        <v>8240</v>
      </c>
      <c r="Q16" s="3">
        <f>IF(Movies[[#This Row],[currency]]="USD",Movies[[#This Row],[revenue (mln)]]*80,Movies[[#This Row],[revenue (mln)]])</f>
        <v>36840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Row],[currency]]="INR",Movies[[#This Row],[budget (mln)]]/80,Movies[[#This Row],[budget (mln)]])</f>
        <v>200</v>
      </c>
      <c r="O17" s="3">
        <f>IF(Movies[[#This Row],[currency]]="INR",Movies[[#This Row],[revenue (mln)]]/80,Movies[[#This Row],[revenue (mln)]])</f>
        <v>2202</v>
      </c>
      <c r="P17" s="3">
        <f>IF(Movies[[#This Row],[currency]]="USD",Movies[[#This Row],[budget (mln)]]*80,Movies[[#This Row],[budget (mln)]])</f>
        <v>16000</v>
      </c>
      <c r="Q17" s="3">
        <f>IF(Movies[[#This Row],[currency]]="USD",Movies[[#This Row],[revenue (mln)]]*80,Movies[[#This Row],[revenue (mln)]])</f>
        <v>176160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Row],[currency]]="INR",Movies[[#This Row],[budget (mln)]]/80,Movies[[#This Row],[budget (mln)]])</f>
        <v>3.18</v>
      </c>
      <c r="O18" s="3">
        <f>IF(Movies[[#This Row],[currency]]="INR",Movies[[#This Row],[revenue (mln)]]/80,Movies[[#This Row],[revenue (mln)]])</f>
        <v>3.3</v>
      </c>
      <c r="P18" s="3">
        <f>IF(Movies[[#This Row],[currency]]="USD",Movies[[#This Row],[budget (mln)]]*80,Movies[[#This Row],[budget (mln)]])</f>
        <v>254.4</v>
      </c>
      <c r="Q18" s="3">
        <f>IF(Movies[[#This Row],[currency]]="USD",Movies[[#This Row],[revenue (mln)]]*80,Movies[[#This Row],[revenue (mln)]])</f>
        <v>264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Row],[currency]]="INR",Movies[[#This Row],[budget (mln)]]/80,Movies[[#This Row],[budget (mln)]])</f>
        <v>237</v>
      </c>
      <c r="O19" s="3">
        <f>IF(Movies[[#This Row],[currency]]="INR",Movies[[#This Row],[revenue (mln)]]/80,Movies[[#This Row],[revenue (mln)]])</f>
        <v>2847</v>
      </c>
      <c r="P19" s="3">
        <f>IF(Movies[[#This Row],[currency]]="USD",Movies[[#This Row],[budget (mln)]]*80,Movies[[#This Row],[budget (mln)]])</f>
        <v>18960</v>
      </c>
      <c r="Q19" s="3">
        <f>IF(Movies[[#This Row],[currency]]="USD",Movies[[#This Row],[revenue (mln)]]*80,Movies[[#This Row],[revenue (mln)]])</f>
        <v>227760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Row],[currency]]="INR",Movies[[#This Row],[budget (mln)]]/80,Movies[[#This Row],[budget (mln)]])</f>
        <v>7.2</v>
      </c>
      <c r="O20" s="3">
        <f>IF(Movies[[#This Row],[currency]]="INR",Movies[[#This Row],[revenue (mln)]]/80,Movies[[#This Row],[revenue (mln)]])</f>
        <v>291</v>
      </c>
      <c r="P20" s="3">
        <f>IF(Movies[[#This Row],[currency]]="USD",Movies[[#This Row],[budget (mln)]]*80,Movies[[#This Row],[budget (mln)]])</f>
        <v>576</v>
      </c>
      <c r="Q20" s="3">
        <f>IF(Movies[[#This Row],[currency]]="USD",Movies[[#This Row],[revenue (mln)]]*80,Movies[[#This Row],[revenue (mln)]])</f>
        <v>23280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Row],[currency]]="INR",Movies[[#This Row],[budget (mln)]]/80,Movies[[#This Row],[budget (mln)]])</f>
        <v>185</v>
      </c>
      <c r="O21" s="3">
        <f>IF(Movies[[#This Row],[currency]]="INR",Movies[[#This Row],[revenue (mln)]]/80,Movies[[#This Row],[revenue (mln)]])</f>
        <v>1006</v>
      </c>
      <c r="P21" s="3">
        <f>IF(Movies[[#This Row],[currency]]="USD",Movies[[#This Row],[budget (mln)]]*80,Movies[[#This Row],[budget (mln)]])</f>
        <v>14800</v>
      </c>
      <c r="Q21" s="3">
        <f>IF(Movies[[#This Row],[currency]]="USD",Movies[[#This Row],[revenue (mln)]]*80,Movies[[#This Row],[revenue (mln)]])</f>
        <v>80480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Row],[currency]]="INR",Movies[[#This Row],[budget (mln)]]/80,Movies[[#This Row],[budget (mln)]])</f>
        <v>22</v>
      </c>
      <c r="O22" s="3">
        <f>IF(Movies[[#This Row],[currency]]="INR",Movies[[#This Row],[revenue (mln)]]/80,Movies[[#This Row],[revenue (mln)]])</f>
        <v>322.2</v>
      </c>
      <c r="P22" s="3">
        <f>IF(Movies[[#This Row],[currency]]="USD",Movies[[#This Row],[budget (mln)]]*80,Movies[[#This Row],[budget (mln)]])</f>
        <v>1760</v>
      </c>
      <c r="Q22" s="3">
        <f>IF(Movies[[#This Row],[currency]]="USD",Movies[[#This Row],[revenue (mln)]]*80,Movies[[#This Row],[revenue (mln)]])</f>
        <v>25776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Row],[currency]]="INR",Movies[[#This Row],[budget (mln)]]/80,Movies[[#This Row],[budget (mln)]])</f>
        <v>63</v>
      </c>
      <c r="O23" s="3">
        <f>IF(Movies[[#This Row],[currency]]="INR",Movies[[#This Row],[revenue (mln)]]/80,Movies[[#This Row],[revenue (mln)]])</f>
        <v>1046</v>
      </c>
      <c r="P23" s="3">
        <f>IF(Movies[[#This Row],[currency]]="USD",Movies[[#This Row],[budget (mln)]]*80,Movies[[#This Row],[budget (mln)]])</f>
        <v>5040</v>
      </c>
      <c r="Q23" s="3">
        <f>IF(Movies[[#This Row],[currency]]="USD",Movies[[#This Row],[revenue (mln)]]*80,Movies[[#This Row],[revenue (mln)]])</f>
        <v>83680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Row],[currency]]="INR",Movies[[#This Row],[budget (mln)]]/80,Movies[[#This Row],[budget (mln)]])</f>
        <v>15.5</v>
      </c>
      <c r="O24" s="3">
        <f>IF(Movies[[#This Row],[currency]]="INR",Movies[[#This Row],[revenue (mln)]]/80,Movies[[#This Row],[revenue (mln)]])</f>
        <v>263.10000000000002</v>
      </c>
      <c r="P24" s="3">
        <f>IF(Movies[[#This Row],[currency]]="USD",Movies[[#This Row],[budget (mln)]]*80,Movies[[#This Row],[budget (mln)]])</f>
        <v>1240</v>
      </c>
      <c r="Q24" s="3">
        <f>IF(Movies[[#This Row],[currency]]="USD",Movies[[#This Row],[revenue (mln)]]*80,Movies[[#This Row],[revenue (mln)]])</f>
        <v>21048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Row],[currency]]="INR",Movies[[#This Row],[budget (mln)]]/80,Movies[[#This Row],[budget (mln)]])</f>
        <v>400</v>
      </c>
      <c r="O25" s="3">
        <f>IF(Movies[[#This Row],[currency]]="INR",Movies[[#This Row],[revenue (mln)]]/80,Movies[[#This Row],[revenue (mln)]])</f>
        <v>2798</v>
      </c>
      <c r="P25" s="3">
        <f>IF(Movies[[#This Row],[currency]]="USD",Movies[[#This Row],[budget (mln)]]*80,Movies[[#This Row],[budget (mln)]])</f>
        <v>32000</v>
      </c>
      <c r="Q25" s="3">
        <f>IF(Movies[[#This Row],[currency]]="USD",Movies[[#This Row],[revenue (mln)]]*80,Movies[[#This Row],[revenue (mln)]])</f>
        <v>223840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Row],[currency]]="INR",Movies[[#This Row],[budget (mln)]]/80,Movies[[#This Row],[budget (mln)]])</f>
        <v>400</v>
      </c>
      <c r="O26" s="3">
        <f>IF(Movies[[#This Row],[currency]]="INR",Movies[[#This Row],[revenue (mln)]]/80,Movies[[#This Row],[revenue (mln)]])</f>
        <v>2048</v>
      </c>
      <c r="P26" s="3">
        <f>IF(Movies[[#This Row],[currency]]="USD",Movies[[#This Row],[budget (mln)]]*80,Movies[[#This Row],[budget (mln)]])</f>
        <v>32000</v>
      </c>
      <c r="Q26" s="3">
        <f>IF(Movies[[#This Row],[currency]]="USD",Movies[[#This Row],[revenue (mln)]]*80,Movies[[#This Row],[revenue (mln)]])</f>
        <v>163840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Row],[currency]]="INR",Movies[[#This Row],[budget (mln)]]/80,Movies[[#This Row],[budget (mln)]])</f>
        <v>0.875</v>
      </c>
      <c r="O27" s="3">
        <f>IF(Movies[[#This Row],[currency]]="INR",Movies[[#This Row],[revenue (mln)]]/80,Movies[[#This Row],[revenue (mln)]])</f>
        <v>1.25</v>
      </c>
      <c r="P27" s="3">
        <f>IF(Movies[[#This Row],[currency]]="USD",Movies[[#This Row],[budget (mln)]]*80,Movies[[#This Row],[budget (mln)]])</f>
        <v>70</v>
      </c>
      <c r="Q27" s="3">
        <f>IF(Movies[[#This Row],[currency]]="USD",Movies[[#This Row],[revenue (mln)]]*80,Movies[[#This Row],[revenue (mln)]])</f>
        <v>100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Row],[currency]]="INR",Movies[[#This Row],[budget (mln)]]/80,Movies[[#This Row],[budget (mln)]])</f>
        <v>1.5</v>
      </c>
      <c r="O28" s="3">
        <f>IF(Movies[[#This Row],[currency]]="INR",Movies[[#This Row],[revenue (mln)]]/80,Movies[[#This Row],[revenue (mln)]])</f>
        <v>16.875</v>
      </c>
      <c r="P28" s="3">
        <f>IF(Movies[[#This Row],[currency]]="USD",Movies[[#This Row],[budget (mln)]]*80,Movies[[#This Row],[budget (mln)]])</f>
        <v>120</v>
      </c>
      <c r="Q28" s="3">
        <f>IF(Movies[[#This Row],[currency]]="USD",Movies[[#This Row],[revenue (mln)]]*80,Movies[[#This Row],[revenue (mln)]])</f>
        <v>1350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Row],[currency]]="INR",Movies[[#This Row],[budget (mln)]]/80,Movies[[#This Row],[budget (mln)]])</f>
        <v>1.25</v>
      </c>
      <c r="O29" s="3">
        <f>IF(Movies[[#This Row],[currency]]="INR",Movies[[#This Row],[revenue (mln)]]/80,Movies[[#This Row],[revenue (mln)]])</f>
        <v>5.125</v>
      </c>
      <c r="P29" s="3">
        <f>IF(Movies[[#This Row],[currency]]="USD",Movies[[#This Row],[budget (mln)]]*80,Movies[[#This Row],[budget (mln)]])</f>
        <v>100</v>
      </c>
      <c r="Q29" s="3">
        <f>IF(Movies[[#This Row],[currency]]="USD",Movies[[#This Row],[revenue (mln)]]*80,Movies[[#This Row],[revenue (mln)]])</f>
        <v>410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Row],[currency]]="INR",Movies[[#This Row],[budget (mln)]]/80,Movies[[#This Row],[budget (mln)]])</f>
        <v>10.625</v>
      </c>
      <c r="O30" s="3">
        <f>IF(Movies[[#This Row],[currency]]="INR",Movies[[#This Row],[revenue (mln)]]/80,Movies[[#This Row],[revenue (mln)]])</f>
        <v>106.75</v>
      </c>
      <c r="P30" s="3">
        <f>IF(Movies[[#This Row],[currency]]="USD",Movies[[#This Row],[budget (mln)]]*80,Movies[[#This Row],[budget (mln)]])</f>
        <v>850</v>
      </c>
      <c r="Q30" s="3">
        <f>IF(Movies[[#This Row],[currency]]="USD",Movies[[#This Row],[revenue (mln)]]*80,Movies[[#This Row],[revenue (mln)]])</f>
        <v>8540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Row],[currency]]="INR",Movies[[#This Row],[budget (mln)]]/80,Movies[[#This Row],[budget (mln)]])</f>
        <v>12.5</v>
      </c>
      <c r="O31" s="3">
        <f>IF(Movies[[#This Row],[currency]]="INR",Movies[[#This Row],[revenue (mln)]]/80,Movies[[#This Row],[revenue (mln)]])</f>
        <v>73.75</v>
      </c>
      <c r="P31" s="3">
        <f>IF(Movies[[#This Row],[currency]]="USD",Movies[[#This Row],[budget (mln)]]*80,Movies[[#This Row],[budget (mln)]])</f>
        <v>1000</v>
      </c>
      <c r="Q31" s="3">
        <f>IF(Movies[[#This Row],[currency]]="USD",Movies[[#This Row],[revenue (mln)]]*80,Movies[[#This Row],[revenue (mln)]])</f>
        <v>5900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Row],[currency]]="INR",Movies[[#This Row],[budget (mln)]]/80,Movies[[#This Row],[budget (mln)]])</f>
        <v>25</v>
      </c>
      <c r="O32" s="3">
        <f>IF(Movies[[#This Row],[currency]]="INR",Movies[[#This Row],[revenue (mln)]]/80,Movies[[#This Row],[revenue (mln)]])</f>
        <v>45</v>
      </c>
      <c r="P32" s="3">
        <f>IF(Movies[[#This Row],[currency]]="USD",Movies[[#This Row],[budget (mln)]]*80,Movies[[#This Row],[budget (mln)]])</f>
        <v>2000</v>
      </c>
      <c r="Q32" s="3">
        <f>IF(Movies[[#This Row],[currency]]="USD",Movies[[#This Row],[revenue (mln)]]*80,Movies[[#This Row],[revenue (mln)]])</f>
        <v>3600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Row],[currency]]="INR",Movies[[#This Row],[budget (mln)]]/80,Movies[[#This Row],[budget (mln)]])</f>
        <v>68.75</v>
      </c>
      <c r="O33" s="3">
        <f>IF(Movies[[#This Row],[currency]]="INR",Movies[[#This Row],[revenue (mln)]]/80,Movies[[#This Row],[revenue (mln)]])</f>
        <v>150</v>
      </c>
      <c r="P33" s="3">
        <f>IF(Movies[[#This Row],[currency]]="USD",Movies[[#This Row],[budget (mln)]]*80,Movies[[#This Row],[budget (mln)]])</f>
        <v>5500</v>
      </c>
      <c r="Q33" s="3">
        <f>IF(Movies[[#This Row],[currency]]="USD",Movies[[#This Row],[revenue (mln)]]*80,Movies[[#This Row],[revenue (mln)]])</f>
        <v>12000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Row],[currency]]="INR",Movies[[#This Row],[budget (mln)]]/80,Movies[[#This Row],[budget (mln)]])</f>
        <v>22.5</v>
      </c>
      <c r="O34" s="3">
        <f>IF(Movies[[#This Row],[currency]]="INR",Movies[[#This Row],[revenue (mln)]]/80,Movies[[#This Row],[revenue (mln)]])</f>
        <v>81.25</v>
      </c>
      <c r="P34" s="3">
        <f>IF(Movies[[#This Row],[currency]]="USD",Movies[[#This Row],[budget (mln)]]*80,Movies[[#This Row],[budget (mln)]])</f>
        <v>1800</v>
      </c>
      <c r="Q34" s="3">
        <f>IF(Movies[[#This Row],[currency]]="USD",Movies[[#This Row],[revenue (mln)]]*80,Movies[[#This Row],[revenue (mln)]])</f>
        <v>6500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Row],[currency]]="INR",Movies[[#This Row],[budget (mln)]]/80,Movies[[#This Row],[budget (mln)]])</f>
        <v>3.125</v>
      </c>
      <c r="O35" s="3">
        <f>IF(Movies[[#This Row],[currency]]="INR",Movies[[#This Row],[revenue (mln)]]/80,Movies[[#This Row],[revenue (mln)]])</f>
        <v>42.612499999999997</v>
      </c>
      <c r="P35" s="3">
        <f>IF(Movies[[#This Row],[currency]]="USD",Movies[[#This Row],[budget (mln)]]*80,Movies[[#This Row],[budget (mln)]])</f>
        <v>250</v>
      </c>
      <c r="Q35" s="3">
        <f>IF(Movies[[#This Row],[currency]]="USD",Movies[[#This Row],[revenue (mln)]]*80,Movies[[#This Row],[revenue (mln)]])</f>
        <v>3409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Row],[currency]]="INR",Movies[[#This Row],[budget (mln)]]/80,Movies[[#This Row],[budget (mln)]])</f>
        <v>11.25</v>
      </c>
      <c r="O36" s="3">
        <f>IF(Movies[[#This Row],[currency]]="INR",Movies[[#This Row],[revenue (mln)]]/80,Movies[[#This Row],[revenue (mln)]])</f>
        <v>146.125</v>
      </c>
      <c r="P36" s="3">
        <f>IF(Movies[[#This Row],[currency]]="USD",Movies[[#This Row],[budget (mln)]]*80,Movies[[#This Row],[budget (mln)]])</f>
        <v>900</v>
      </c>
      <c r="Q36" s="3">
        <f>IF(Movies[[#This Row],[currency]]="USD",Movies[[#This Row],[revenue (mln)]]*80,Movies[[#This Row],[revenue (mln)]])</f>
        <v>11690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Row],[currency]]="INR",Movies[[#This Row],[budget (mln)]]/80,Movies[[#This Row],[budget (mln)]])</f>
        <v>216.7</v>
      </c>
      <c r="O37" s="3">
        <f>IF(Movies[[#This Row],[currency]]="INR",Movies[[#This Row],[revenue (mln)]]/80,Movies[[#This Row],[revenue (mln)]])</f>
        <v>370.6</v>
      </c>
      <c r="P37" s="3">
        <f>IF(Movies[[#This Row],[currency]]="USD",Movies[[#This Row],[budget (mln)]]*80,Movies[[#This Row],[budget (mln)]])</f>
        <v>17336</v>
      </c>
      <c r="Q37" s="3">
        <f>IF(Movies[[#This Row],[currency]]="USD",Movies[[#This Row],[revenue (mln)]]*80,Movies[[#This Row],[revenue (mln)]])</f>
        <v>29648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Row],[currency]]="INR",Movies[[#This Row],[budget (mln)]]/80,Movies[[#This Row],[budget (mln)]])</f>
        <v>177</v>
      </c>
      <c r="O38" s="3">
        <f>IF(Movies[[#This Row],[currency]]="INR",Movies[[#This Row],[revenue (mln)]]/80,Movies[[#This Row],[revenue (mln)]])</f>
        <v>714.4</v>
      </c>
      <c r="P38" s="3">
        <f>IF(Movies[[#This Row],[currency]]="USD",Movies[[#This Row],[budget (mln)]]*80,Movies[[#This Row],[budget (mln)]])</f>
        <v>14160</v>
      </c>
      <c r="Q38" s="3">
        <f>IF(Movies[[#This Row],[currency]]="USD",Movies[[#This Row],[revenue (mln)]]*80,Movies[[#This Row],[revenue (mln)]])</f>
        <v>57152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Row],[currency]]="INR",Movies[[#This Row],[budget (mln)]]/80,Movies[[#This Row],[budget (mln)]])</f>
        <v>22.5</v>
      </c>
      <c r="O39" s="3">
        <f>IF(Movies[[#This Row],[currency]]="INR",Movies[[#This Row],[revenue (mln)]]/80,Movies[[#This Row],[revenue (mln)]])</f>
        <v>38.75</v>
      </c>
      <c r="P39" s="3">
        <f>IF(Movies[[#This Row],[currency]]="USD",Movies[[#This Row],[budget (mln)]]*80,Movies[[#This Row],[budget (mln)]])</f>
        <v>1800</v>
      </c>
      <c r="Q39" s="3">
        <f>IF(Movies[[#This Row],[currency]]="USD",Movies[[#This Row],[revenue (mln)]]*80,Movies[[#This Row],[revenue (mln)]])</f>
        <v>3100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Row],[currency]]="INR",Movies[[#This Row],[budget (mln)]]/80,Movies[[#This Row],[budget (mln)]])</f>
        <v>6.25</v>
      </c>
      <c r="O40" s="3">
        <f>IF(Movies[[#This Row],[currency]]="INR",Movies[[#This Row],[revenue (mln)]]/80,Movies[[#This Row],[revenue (mln)]])</f>
        <v>11.875</v>
      </c>
      <c r="P40" s="3">
        <f>IF(Movies[[#This Row],[currency]]="USD",Movies[[#This Row],[budget (mln)]]*80,Movies[[#This Row],[budget (mln)]])</f>
        <v>500</v>
      </c>
      <c r="Q40" s="3">
        <f>IF(Movies[[#This Row],[currency]]="USD",Movies[[#This Row],[revenue (mln)]]*80,Movies[[#This Row],[revenue (mln)]])</f>
        <v>950</v>
      </c>
    </row>
    <row r="42" spans="1:17" x14ac:dyDescent="0.25">
      <c r="K42" t="s">
        <v>167</v>
      </c>
      <c r="N42" t="s">
        <v>161</v>
      </c>
      <c r="O42" t="s">
        <v>162</v>
      </c>
      <c r="P42" t="s">
        <v>165</v>
      </c>
      <c r="Q42" t="s">
        <v>166</v>
      </c>
    </row>
    <row r="43" spans="1:17" x14ac:dyDescent="0.25">
      <c r="K43" s="7">
        <f>COUNT(Movies[movie_id])</f>
        <v>39</v>
      </c>
      <c r="N43" s="4">
        <f>SUM(Movies[budget (mln) USD])</f>
        <v>3302.4549999999999</v>
      </c>
      <c r="O43" s="4">
        <f>SUM(Movies[revenue (mln) USD])</f>
        <v>19589.262500000001</v>
      </c>
      <c r="P43" s="5">
        <f>SUM(Movies[budget (mln) INR])</f>
        <v>264196.40000000002</v>
      </c>
      <c r="Q43" s="5">
        <f>SUM(Movies[revenue (mln) INR])</f>
        <v>1567141</v>
      </c>
    </row>
    <row r="45" spans="1:17" x14ac:dyDescent="0.25">
      <c r="F45" t="s">
        <v>168</v>
      </c>
      <c r="G45" s="7">
        <f>COUNTIF(Movies[industry], "Hollywood")</f>
        <v>21</v>
      </c>
      <c r="J45" t="s">
        <v>170</v>
      </c>
      <c r="K45" s="7">
        <f>COUNTIF(Movies[industry], "Bollywood")</f>
        <v>18</v>
      </c>
    </row>
    <row r="46" spans="1:17" x14ac:dyDescent="0.25">
      <c r="F46" t="s">
        <v>172</v>
      </c>
      <c r="G46" s="5">
        <f>SUMIF(Movies[industry],"Hollywood",Movies[revenue (mln) INR])</f>
        <v>1486232</v>
      </c>
      <c r="H46" t="s">
        <v>169</v>
      </c>
      <c r="I46" s="6">
        <f>SUMIF(Movies[industry],"Hollywood",Movies[revenue (mln) USD])</f>
        <v>18577.900000000001</v>
      </c>
      <c r="J46" t="s">
        <v>171</v>
      </c>
      <c r="K46" s="5">
        <f>SUMIF(Movies[industry],"Bollywood",Movies[revenue (mln) INR])</f>
        <v>80909</v>
      </c>
      <c r="L46" t="s">
        <v>173</v>
      </c>
      <c r="M46" s="6">
        <f>SUMIF(Movies[industry],"Bollywood",Movies[revenue (mln) USD])</f>
        <v>1011.3625</v>
      </c>
    </row>
    <row r="47" spans="1:17" x14ac:dyDescent="0.25">
      <c r="F47" t="s">
        <v>176</v>
      </c>
      <c r="G47" s="8">
        <f>G46/G45</f>
        <v>70772.952380952382</v>
      </c>
      <c r="H47" t="s">
        <v>177</v>
      </c>
      <c r="I47" s="4">
        <f>I46/G45</f>
        <v>884.66190476190479</v>
      </c>
      <c r="J47" t="s">
        <v>174</v>
      </c>
      <c r="K47" s="8">
        <f>K46/K45</f>
        <v>4494.9444444444443</v>
      </c>
      <c r="L47" t="s">
        <v>175</v>
      </c>
      <c r="M47" s="4">
        <f>M46/K45</f>
        <v>56.186805555555551</v>
      </c>
    </row>
    <row r="48" spans="1:17" x14ac:dyDescent="0.25">
      <c r="F48" t="s">
        <v>179</v>
      </c>
      <c r="G48" s="10">
        <f>G46/Q43</f>
        <v>0.94837158877216532</v>
      </c>
      <c r="I48" s="9">
        <f>I46/O43</f>
        <v>0.94837158877216543</v>
      </c>
      <c r="J48" t="s">
        <v>178</v>
      </c>
      <c r="K48" s="10">
        <f>K46/Q43</f>
        <v>5.1628411227834639E-2</v>
      </c>
      <c r="M48" s="9">
        <f>M46/O43</f>
        <v>5.1628411227834632E-2</v>
      </c>
    </row>
  </sheetData>
  <phoneticPr fontId="3" type="noConversion"/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0" zoomScaleNormal="110" workbookViewId="0">
      <selection activeCell="L9" sqref="L9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10" zoomScaleNormal="110" workbookViewId="0">
      <selection activeCell="G13" sqref="G1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10" zoomScaleNormal="110" workbookViewId="0">
      <selection activeCell="I12" sqref="I12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10" zoomScaleNormal="110" workbookViewId="0">
      <selection activeCell="O17" sqref="O17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5A44-298D-436B-9309-12FB4EFD98DE}">
  <dimension ref="A1:E8"/>
  <sheetViews>
    <sheetView zoomScale="140" zoomScaleNormal="140" workbookViewId="0">
      <selection activeCell="F7" sqref="F7"/>
    </sheetView>
  </sheetViews>
  <sheetFormatPr defaultRowHeight="15" x14ac:dyDescent="0.25"/>
  <cols>
    <col min="1" max="1" width="24.140625" bestFit="1" customWidth="1"/>
    <col min="2" max="2" width="19.28515625" customWidth="1"/>
    <col min="3" max="3" width="19.5703125" customWidth="1"/>
    <col min="4" max="4" width="19" customWidth="1"/>
    <col min="5" max="5" width="19.140625" customWidth="1"/>
  </cols>
  <sheetData>
    <row r="1" spans="1:5" x14ac:dyDescent="0.25">
      <c r="A1" s="11" t="s">
        <v>180</v>
      </c>
      <c r="B1" s="11" t="s">
        <v>8</v>
      </c>
      <c r="C1" s="11" t="s">
        <v>187</v>
      </c>
      <c r="D1" s="11" t="s">
        <v>188</v>
      </c>
      <c r="E1" s="11" t="s">
        <v>189</v>
      </c>
    </row>
    <row r="2" spans="1:5" x14ac:dyDescent="0.25">
      <c r="A2" t="s">
        <v>181</v>
      </c>
      <c r="B2" s="12">
        <f>SUMIF(Movies[studio],"Marvel Studios",Movies[revenue (mln) USD])</f>
        <v>9054.6</v>
      </c>
      <c r="C2" s="13">
        <v>8000</v>
      </c>
      <c r="D2" s="12">
        <f>B2-C2</f>
        <v>1054.6000000000004</v>
      </c>
      <c r="E2" s="9">
        <f>D2/B2</f>
        <v>0.11647118591655074</v>
      </c>
    </row>
    <row r="3" spans="1:5" x14ac:dyDescent="0.25">
      <c r="A3" t="s">
        <v>182</v>
      </c>
      <c r="B3" s="12">
        <f>SUMIF(Movies[studio],"Marvel Studios",Movies[budget (mln) USD])</f>
        <v>1988.7</v>
      </c>
      <c r="C3" s="13">
        <v>2000</v>
      </c>
      <c r="D3" s="12">
        <f>B3-C3</f>
        <v>-11.299999999999955</v>
      </c>
      <c r="E3" s="9">
        <f>D3/B3</f>
        <v>-5.6821038869613082E-3</v>
      </c>
    </row>
    <row r="4" spans="1:5" x14ac:dyDescent="0.25">
      <c r="A4" t="s">
        <v>183</v>
      </c>
      <c r="B4" s="12">
        <f>B2-B3</f>
        <v>7065.9000000000005</v>
      </c>
      <c r="C4" s="13">
        <v>5500</v>
      </c>
      <c r="D4" s="12">
        <f>B4-C4</f>
        <v>1565.9000000000005</v>
      </c>
      <c r="E4" s="9">
        <f>D4/B4</f>
        <v>0.22161366563353577</v>
      </c>
    </row>
    <row r="5" spans="1:5" x14ac:dyDescent="0.25">
      <c r="A5" t="s">
        <v>184</v>
      </c>
      <c r="B5" s="9">
        <f>B4/B3</f>
        <v>3.5530245889274403</v>
      </c>
      <c r="C5" s="9">
        <f>C4/C3</f>
        <v>2.75</v>
      </c>
      <c r="D5" s="14">
        <f>B5-C5</f>
        <v>0.80302458892744033</v>
      </c>
      <c r="E5" s="9">
        <f>D5/B5</f>
        <v>0.22601154842270629</v>
      </c>
    </row>
    <row r="6" spans="1:5" x14ac:dyDescent="0.25">
      <c r="A6" t="s">
        <v>185</v>
      </c>
      <c r="B6" s="12">
        <f>SUMIF(Movies[industry], "Hollywood",Movies[revenue (mln) USD])</f>
        <v>18577.900000000001</v>
      </c>
    </row>
    <row r="7" spans="1:5" x14ac:dyDescent="0.25">
      <c r="A7" t="s">
        <v>186</v>
      </c>
      <c r="B7" s="9">
        <f>B2/B6</f>
        <v>0.48738554949698293</v>
      </c>
      <c r="C7" s="9">
        <v>0.55000000000000004</v>
      </c>
      <c r="D7" s="14">
        <f>B7-C7</f>
        <v>-6.2614450503017116E-2</v>
      </c>
      <c r="E7" s="9">
        <f>D7/B7</f>
        <v>-0.12847005941731293</v>
      </c>
    </row>
    <row r="8" spans="1:5" x14ac:dyDescent="0.25">
      <c r="E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B7EB-4AA6-4203-AD7C-F99A3C6501AF}">
  <dimension ref="B3:C8"/>
  <sheetViews>
    <sheetView zoomScale="130" zoomScaleNormal="130" workbookViewId="0">
      <selection activeCell="L6" sqref="L6"/>
    </sheetView>
  </sheetViews>
  <sheetFormatPr defaultRowHeight="15" x14ac:dyDescent="0.25"/>
  <cols>
    <col min="2" max="2" width="12.85546875" bestFit="1" customWidth="1"/>
    <col min="3" max="3" width="11.5703125" customWidth="1"/>
  </cols>
  <sheetData>
    <row r="3" spans="2:3" x14ac:dyDescent="0.25">
      <c r="B3" s="11" t="s">
        <v>190</v>
      </c>
      <c r="C3" s="15">
        <f>AVERAGE(Movies[imdb_rating])</f>
        <v>7.9473684210526319</v>
      </c>
    </row>
    <row r="4" spans="2:3" x14ac:dyDescent="0.25">
      <c r="B4" s="11" t="s">
        <v>191</v>
      </c>
      <c r="C4">
        <f>MEDIAN(Movies[imdb_rating])</f>
        <v>8.1</v>
      </c>
    </row>
    <row r="5" spans="2:3" x14ac:dyDescent="0.25">
      <c r="B5" s="11" t="s">
        <v>192</v>
      </c>
      <c r="C5">
        <f>MODE(Movies[imdb_rating])</f>
        <v>8.4</v>
      </c>
    </row>
    <row r="7" spans="2:3" x14ac:dyDescent="0.25">
      <c r="B7" s="11" t="s">
        <v>217</v>
      </c>
      <c r="C7" s="15">
        <f>_xlfn.VAR.P(Movies[imdb_rating])</f>
        <v>1.3577562326869845</v>
      </c>
    </row>
    <row r="8" spans="2:3" x14ac:dyDescent="0.25">
      <c r="B8" s="11" t="s">
        <v>219</v>
      </c>
      <c r="C8" s="15">
        <f>_xlfn.STDEV.P(Movies[imdb_rating])</f>
        <v>1.1652279745556164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8CB6-E924-4C07-8CC1-969E2B5D3AB4}">
  <dimension ref="B3:L18"/>
  <sheetViews>
    <sheetView zoomScaleNormal="100" workbookViewId="0">
      <selection activeCell="C17" sqref="C17"/>
    </sheetView>
  </sheetViews>
  <sheetFormatPr defaultRowHeight="15" x14ac:dyDescent="0.25"/>
  <cols>
    <col min="2" max="2" width="7.42578125" bestFit="1" customWidth="1"/>
    <col min="3" max="3" width="13.5703125" bestFit="1" customWidth="1"/>
    <col min="4" max="4" width="13.42578125" bestFit="1" customWidth="1"/>
    <col min="5" max="5" width="22" bestFit="1" customWidth="1"/>
    <col min="8" max="8" width="7.140625" bestFit="1" customWidth="1"/>
    <col min="9" max="9" width="13.5703125" bestFit="1" customWidth="1"/>
    <col min="10" max="10" width="13.42578125" bestFit="1" customWidth="1"/>
    <col min="11" max="11" width="24" customWidth="1"/>
  </cols>
  <sheetData>
    <row r="3" spans="2:11" x14ac:dyDescent="0.25">
      <c r="B3" s="17" t="s">
        <v>193</v>
      </c>
      <c r="C3" s="17"/>
      <c r="D3" s="17"/>
      <c r="E3" s="17"/>
      <c r="H3" s="18" t="s">
        <v>204</v>
      </c>
      <c r="I3" s="18"/>
      <c r="J3" s="18"/>
      <c r="K3" s="18"/>
    </row>
    <row r="4" spans="2:11" ht="52.5" customHeight="1" x14ac:dyDescent="0.25">
      <c r="B4" s="19" t="s">
        <v>194</v>
      </c>
      <c r="C4" s="19" t="s">
        <v>195</v>
      </c>
      <c r="D4" s="19" t="s">
        <v>213</v>
      </c>
      <c r="E4" s="20" t="s">
        <v>214</v>
      </c>
      <c r="H4" s="21" t="s">
        <v>194</v>
      </c>
      <c r="I4" s="21" t="s">
        <v>195</v>
      </c>
      <c r="J4" s="21" t="s">
        <v>213</v>
      </c>
      <c r="K4" s="22" t="s">
        <v>214</v>
      </c>
    </row>
    <row r="5" spans="2:11" x14ac:dyDescent="0.25">
      <c r="B5" t="s">
        <v>196</v>
      </c>
      <c r="C5">
        <v>71</v>
      </c>
      <c r="D5">
        <f>C5-weasley_mean</f>
        <v>9</v>
      </c>
      <c r="E5">
        <f>D5*D5</f>
        <v>81</v>
      </c>
      <c r="H5" t="s">
        <v>205</v>
      </c>
      <c r="I5">
        <v>99</v>
      </c>
      <c r="J5">
        <f>I5-stark_mean</f>
        <v>37</v>
      </c>
      <c r="K5">
        <f>J5*J5</f>
        <v>1369</v>
      </c>
    </row>
    <row r="6" spans="2:11" x14ac:dyDescent="0.25">
      <c r="B6" t="s">
        <v>197</v>
      </c>
      <c r="C6">
        <v>62</v>
      </c>
      <c r="D6">
        <f>C6-weasley_mean</f>
        <v>0</v>
      </c>
      <c r="E6">
        <f t="shared" ref="E6:E12" si="0">D6*D6</f>
        <v>0</v>
      </c>
      <c r="H6" t="s">
        <v>206</v>
      </c>
      <c r="I6">
        <v>14</v>
      </c>
      <c r="J6">
        <f>I6-stark_mean</f>
        <v>-48</v>
      </c>
      <c r="K6">
        <f t="shared" ref="K6:K12" si="1">J6*J6</f>
        <v>2304</v>
      </c>
    </row>
    <row r="7" spans="2:11" x14ac:dyDescent="0.25">
      <c r="B7" t="s">
        <v>198</v>
      </c>
      <c r="C7">
        <v>66</v>
      </c>
      <c r="D7">
        <f>C7-weasley_mean</f>
        <v>4</v>
      </c>
      <c r="E7">
        <f t="shared" si="0"/>
        <v>16</v>
      </c>
      <c r="H7" t="s">
        <v>207</v>
      </c>
      <c r="I7">
        <v>75</v>
      </c>
      <c r="J7">
        <f>I7-stark_mean</f>
        <v>13</v>
      </c>
      <c r="K7">
        <f t="shared" si="1"/>
        <v>169</v>
      </c>
    </row>
    <row r="8" spans="2:11" x14ac:dyDescent="0.25">
      <c r="B8" t="s">
        <v>199</v>
      </c>
      <c r="C8">
        <v>61</v>
      </c>
      <c r="D8">
        <f>C8-weasley_mean</f>
        <v>-1</v>
      </c>
      <c r="E8">
        <f t="shared" si="0"/>
        <v>1</v>
      </c>
      <c r="H8" t="s">
        <v>208</v>
      </c>
      <c r="I8">
        <v>84</v>
      </c>
      <c r="J8">
        <f>I8-stark_mean</f>
        <v>22</v>
      </c>
      <c r="K8">
        <f t="shared" si="1"/>
        <v>484</v>
      </c>
    </row>
    <row r="9" spans="2:11" x14ac:dyDescent="0.25">
      <c r="B9" t="s">
        <v>200</v>
      </c>
      <c r="C9">
        <v>54</v>
      </c>
      <c r="D9">
        <f>C9-weasley_mean</f>
        <v>-8</v>
      </c>
      <c r="E9">
        <f t="shared" si="0"/>
        <v>64</v>
      </c>
      <c r="H9" t="s">
        <v>209</v>
      </c>
      <c r="I9">
        <v>44</v>
      </c>
      <c r="J9">
        <f>I9-stark_mean</f>
        <v>-18</v>
      </c>
      <c r="K9">
        <f t="shared" si="1"/>
        <v>324</v>
      </c>
    </row>
    <row r="10" spans="2:11" x14ac:dyDescent="0.25">
      <c r="B10" t="s">
        <v>201</v>
      </c>
      <c r="C10">
        <v>67</v>
      </c>
      <c r="D10">
        <f>C10-weasley_mean</f>
        <v>5</v>
      </c>
      <c r="E10">
        <f t="shared" si="0"/>
        <v>25</v>
      </c>
      <c r="H10" t="s">
        <v>210</v>
      </c>
      <c r="I10">
        <v>54</v>
      </c>
      <c r="J10">
        <f>I10-stark_mean</f>
        <v>-8</v>
      </c>
      <c r="K10">
        <f t="shared" si="1"/>
        <v>64</v>
      </c>
    </row>
    <row r="11" spans="2:11" x14ac:dyDescent="0.25">
      <c r="B11" t="s">
        <v>202</v>
      </c>
      <c r="C11">
        <v>55</v>
      </c>
      <c r="D11">
        <f>C11-weasley_mean</f>
        <v>-7</v>
      </c>
      <c r="E11">
        <f t="shared" si="0"/>
        <v>49</v>
      </c>
      <c r="H11" t="s">
        <v>211</v>
      </c>
      <c r="I11">
        <v>98</v>
      </c>
      <c r="J11">
        <f>I11-stark_mean</f>
        <v>36</v>
      </c>
      <c r="K11">
        <f t="shared" si="1"/>
        <v>1296</v>
      </c>
    </row>
    <row r="12" spans="2:11" x14ac:dyDescent="0.25">
      <c r="B12" t="s">
        <v>203</v>
      </c>
      <c r="C12">
        <v>60</v>
      </c>
      <c r="D12">
        <f>C12-weasley_mean</f>
        <v>-2</v>
      </c>
      <c r="E12">
        <f t="shared" si="0"/>
        <v>4</v>
      </c>
      <c r="H12" t="s">
        <v>212</v>
      </c>
      <c r="I12">
        <v>28</v>
      </c>
      <c r="J12">
        <f>I12-stark_mean</f>
        <v>-34</v>
      </c>
      <c r="K12">
        <f t="shared" si="1"/>
        <v>1156</v>
      </c>
    </row>
    <row r="14" spans="2:11" x14ac:dyDescent="0.25">
      <c r="B14" t="s">
        <v>190</v>
      </c>
      <c r="C14">
        <f>AVERAGE(C5:C12)</f>
        <v>62</v>
      </c>
      <c r="H14" t="s">
        <v>190</v>
      </c>
      <c r="I14">
        <f>AVERAGE(I5:I12)</f>
        <v>62</v>
      </c>
    </row>
    <row r="15" spans="2:11" x14ac:dyDescent="0.25">
      <c r="D15" t="s">
        <v>215</v>
      </c>
      <c r="E15">
        <f>SUM(E5:E12)</f>
        <v>240</v>
      </c>
      <c r="J15" t="s">
        <v>215</v>
      </c>
      <c r="K15">
        <f>SUM(K5:K12)</f>
        <v>7166</v>
      </c>
    </row>
    <row r="16" spans="2:11" x14ac:dyDescent="0.25">
      <c r="D16" t="s">
        <v>216</v>
      </c>
      <c r="E16">
        <f>COUNT(E5:E12)</f>
        <v>8</v>
      </c>
      <c r="J16" t="s">
        <v>216</v>
      </c>
      <c r="K16">
        <f>COUNT(K5:K12)</f>
        <v>8</v>
      </c>
    </row>
    <row r="17" spans="4:12" x14ac:dyDescent="0.25">
      <c r="D17" s="23" t="s">
        <v>217</v>
      </c>
      <c r="E17" s="23">
        <f>E15/E16</f>
        <v>30</v>
      </c>
      <c r="J17" s="23" t="s">
        <v>217</v>
      </c>
      <c r="K17" s="23">
        <f>K15/K16</f>
        <v>895.75</v>
      </c>
      <c r="L17" t="s">
        <v>218</v>
      </c>
    </row>
    <row r="18" spans="4:12" x14ac:dyDescent="0.25">
      <c r="D18" s="24" t="s">
        <v>219</v>
      </c>
      <c r="E18" s="25">
        <f>SQRT(E17)</f>
        <v>5.4772255750516612</v>
      </c>
      <c r="F18" t="s">
        <v>220</v>
      </c>
      <c r="J18" s="24" t="s">
        <v>219</v>
      </c>
      <c r="K18" s="25">
        <f>SQRT(K17)</f>
        <v>29.929082845954369</v>
      </c>
    </row>
  </sheetData>
  <mergeCells count="2">
    <mergeCell ref="B3:E3"/>
    <mergeCell ref="H3:K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F6B8-1720-472B-95D4-64B2DCD2F352}">
  <dimension ref="B2:H34"/>
  <sheetViews>
    <sheetView tabSelected="1" topLeftCell="A22" zoomScale="110" zoomScaleNormal="110" workbookViewId="0">
      <selection activeCell="N28" sqref="N28"/>
    </sheetView>
  </sheetViews>
  <sheetFormatPr defaultRowHeight="15" x14ac:dyDescent="0.25"/>
  <cols>
    <col min="2" max="2" width="14.5703125" bestFit="1" customWidth="1"/>
    <col min="3" max="3" width="12.42578125" customWidth="1"/>
  </cols>
  <sheetData>
    <row r="2" spans="2:8" x14ac:dyDescent="0.25">
      <c r="B2" s="26" t="s">
        <v>221</v>
      </c>
      <c r="C2" s="26"/>
      <c r="E2" t="s">
        <v>225</v>
      </c>
    </row>
    <row r="3" spans="2:8" x14ac:dyDescent="0.25">
      <c r="B3" s="27" t="s">
        <v>222</v>
      </c>
      <c r="C3" s="27" t="s">
        <v>223</v>
      </c>
      <c r="E3" s="16" t="s">
        <v>226</v>
      </c>
      <c r="F3" s="16"/>
      <c r="G3" s="16"/>
    </row>
    <row r="4" spans="2:8" x14ac:dyDescent="0.25">
      <c r="B4">
        <v>1760</v>
      </c>
      <c r="C4">
        <v>2.64</v>
      </c>
      <c r="E4" t="s">
        <v>227</v>
      </c>
    </row>
    <row r="5" spans="2:8" x14ac:dyDescent="0.25">
      <c r="B5">
        <v>1943</v>
      </c>
      <c r="C5">
        <v>2.98</v>
      </c>
      <c r="E5" t="s">
        <v>229</v>
      </c>
    </row>
    <row r="6" spans="2:8" x14ac:dyDescent="0.25">
      <c r="B6">
        <v>1914</v>
      </c>
      <c r="C6">
        <v>3.13</v>
      </c>
      <c r="E6" s="29" t="s">
        <v>228</v>
      </c>
      <c r="F6" s="29"/>
      <c r="G6" s="29"/>
      <c r="H6" s="29"/>
    </row>
    <row r="7" spans="2:8" x14ac:dyDescent="0.25">
      <c r="B7">
        <v>1618</v>
      </c>
      <c r="C7">
        <v>1.76</v>
      </c>
      <c r="E7" t="s">
        <v>230</v>
      </c>
    </row>
    <row r="8" spans="2:8" x14ac:dyDescent="0.25">
      <c r="B8">
        <v>1369</v>
      </c>
      <c r="C8">
        <v>1.99</v>
      </c>
    </row>
    <row r="10" spans="2:8" x14ac:dyDescent="0.25">
      <c r="B10" s="23" t="s">
        <v>224</v>
      </c>
      <c r="C10" s="30">
        <f>CORREL(B4:B8,C4:C8)</f>
        <v>0.86003793983378041</v>
      </c>
    </row>
    <row r="13" spans="2:8" x14ac:dyDescent="0.25">
      <c r="B13" s="28" t="s">
        <v>231</v>
      </c>
      <c r="C13" s="28" t="s">
        <v>232</v>
      </c>
      <c r="D13" s="28"/>
    </row>
    <row r="14" spans="2:8" x14ac:dyDescent="0.25">
      <c r="B14">
        <v>180</v>
      </c>
      <c r="C14">
        <v>80</v>
      </c>
    </row>
    <row r="15" spans="2:8" x14ac:dyDescent="0.25">
      <c r="B15">
        <v>175</v>
      </c>
      <c r="C15">
        <v>176</v>
      </c>
    </row>
    <row r="16" spans="2:8" x14ac:dyDescent="0.25">
      <c r="B16">
        <v>130</v>
      </c>
      <c r="C16">
        <v>78</v>
      </c>
    </row>
    <row r="17" spans="2:5" x14ac:dyDescent="0.25">
      <c r="B17">
        <v>156</v>
      </c>
      <c r="C17">
        <v>200</v>
      </c>
    </row>
    <row r="18" spans="2:5" x14ac:dyDescent="0.25">
      <c r="B18">
        <v>162</v>
      </c>
      <c r="C18">
        <v>91</v>
      </c>
    </row>
    <row r="19" spans="2:5" x14ac:dyDescent="0.25">
      <c r="B19">
        <v>163</v>
      </c>
      <c r="C19">
        <v>175</v>
      </c>
    </row>
    <row r="20" spans="2:5" x14ac:dyDescent="0.25">
      <c r="B20">
        <v>160</v>
      </c>
      <c r="C20">
        <v>88</v>
      </c>
    </row>
    <row r="22" spans="2:5" x14ac:dyDescent="0.25">
      <c r="B22" s="23" t="s">
        <v>224</v>
      </c>
      <c r="C22" s="32">
        <f>CORREL(B14:B20,C14:C20)</f>
        <v>0.2011101110427804</v>
      </c>
    </row>
    <row r="25" spans="2:5" ht="30.75" customHeight="1" x14ac:dyDescent="0.25">
      <c r="B25" s="33" t="s">
        <v>234</v>
      </c>
      <c r="C25" s="34" t="s">
        <v>233</v>
      </c>
      <c r="D25" s="34"/>
      <c r="E25" s="35"/>
    </row>
    <row r="26" spans="2:5" x14ac:dyDescent="0.25">
      <c r="B26">
        <v>10</v>
      </c>
      <c r="C26">
        <v>8</v>
      </c>
    </row>
    <row r="27" spans="2:5" x14ac:dyDescent="0.25">
      <c r="B27">
        <v>60</v>
      </c>
      <c r="C27">
        <v>4</v>
      </c>
    </row>
    <row r="28" spans="2:5" x14ac:dyDescent="0.25">
      <c r="B28">
        <v>0</v>
      </c>
      <c r="C28">
        <v>9</v>
      </c>
    </row>
    <row r="29" spans="2:5" x14ac:dyDescent="0.25">
      <c r="B29">
        <v>120</v>
      </c>
      <c r="C29">
        <v>2</v>
      </c>
    </row>
    <row r="30" spans="2:5" x14ac:dyDescent="0.25">
      <c r="B30">
        <v>30</v>
      </c>
      <c r="C30">
        <v>7</v>
      </c>
    </row>
    <row r="31" spans="2:5" x14ac:dyDescent="0.25">
      <c r="B31">
        <v>25</v>
      </c>
      <c r="C31">
        <v>7</v>
      </c>
    </row>
    <row r="32" spans="2:5" x14ac:dyDescent="0.25">
      <c r="B32">
        <v>5</v>
      </c>
      <c r="C32">
        <v>9</v>
      </c>
    </row>
    <row r="34" spans="2:3" x14ac:dyDescent="0.25">
      <c r="B34" s="23" t="s">
        <v>224</v>
      </c>
      <c r="C34" s="31">
        <f>CORREL(B26:B32,C26:C32)</f>
        <v>-0.9762238779023108</v>
      </c>
    </row>
  </sheetData>
  <mergeCells count="2">
    <mergeCell ref="B2:C2"/>
    <mergeCell ref="C25:D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Marvel Financials</vt:lpstr>
      <vt:lpstr>Math</vt:lpstr>
      <vt:lpstr>VarianceStandardDeviation</vt:lpstr>
      <vt:lpstr>Correlation</vt:lpstr>
      <vt:lpstr>stark_mean</vt:lpstr>
      <vt:lpstr>weasley_mean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Filzahusna Muhammad</cp:lastModifiedBy>
  <dcterms:created xsi:type="dcterms:W3CDTF">2015-06-05T18:17:20Z</dcterms:created>
  <dcterms:modified xsi:type="dcterms:W3CDTF">2024-07-19T04:49:25Z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